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1-1pr5p\"/>
    </mc:Choice>
  </mc:AlternateContent>
  <bookViews>
    <workbookView xWindow="30" yWindow="3285" windowWidth="15480" windowHeight="8100"/>
  </bookViews>
  <sheets>
    <sheet name="7 programa" sheetId="14" r:id="rId1"/>
    <sheet name="Lyginamasis variantas" sheetId="17" r:id="rId2"/>
    <sheet name="aiškinamoji lentelė" sheetId="10" r:id="rId3"/>
  </sheets>
  <definedNames>
    <definedName name="_xlnm.Print_Area" localSheetId="0">'7 programa'!$A$1:$N$248</definedName>
    <definedName name="_xlnm.Print_Area" localSheetId="2">'aiškinamoji lentelė'!$A$1:$W$311</definedName>
    <definedName name="_xlnm.Print_Area" localSheetId="1">'Lyginamasis variantas'!$A$1:$U$248</definedName>
    <definedName name="_xlnm.Print_Titles" localSheetId="0">'7 programa'!$8:$10</definedName>
    <definedName name="_xlnm.Print_Titles" localSheetId="2">'aiškinamoji lentelė'!$6:$8</definedName>
    <definedName name="_xlnm.Print_Titles" localSheetId="1">'Lyginamasis variantas'!$8:$10</definedName>
  </definedNames>
  <calcPr calcId="152511" fullPrecision="0"/>
</workbook>
</file>

<file path=xl/calcChain.xml><?xml version="1.0" encoding="utf-8"?>
<calcChain xmlns="http://schemas.openxmlformats.org/spreadsheetml/2006/main">
  <c r="J164" i="17" l="1"/>
  <c r="J129" i="17"/>
  <c r="J113" i="17"/>
  <c r="J79" i="17"/>
  <c r="L66" i="17" l="1"/>
  <c r="J66" i="17"/>
  <c r="I66" i="17"/>
  <c r="H66" i="14"/>
  <c r="M74" i="10"/>
  <c r="N74" i="10"/>
  <c r="J80" i="17" l="1"/>
  <c r="H80" i="17"/>
  <c r="H80" i="14" l="1"/>
  <c r="I80" i="17"/>
  <c r="M117" i="10"/>
  <c r="N117" i="10"/>
  <c r="O117" i="10"/>
  <c r="O244" i="17" l="1"/>
  <c r="O243" i="17"/>
  <c r="O242" i="17"/>
  <c r="O241" i="17"/>
  <c r="O239" i="17"/>
  <c r="O238" i="17"/>
  <c r="O237" i="17"/>
  <c r="O236" i="17"/>
  <c r="O235" i="17"/>
  <c r="O234" i="17"/>
  <c r="O233" i="17"/>
  <c r="O232" i="17"/>
  <c r="O231" i="17"/>
  <c r="O230" i="17"/>
  <c r="O229" i="17"/>
  <c r="O228" i="17"/>
  <c r="L244" i="17"/>
  <c r="L243" i="17"/>
  <c r="L242" i="17"/>
  <c r="L241" i="17"/>
  <c r="L238" i="17"/>
  <c r="L237" i="17"/>
  <c r="L236" i="17"/>
  <c r="L235" i="17"/>
  <c r="L234" i="17"/>
  <c r="L233" i="17"/>
  <c r="L232" i="17"/>
  <c r="L231" i="17"/>
  <c r="L230" i="17"/>
  <c r="L229" i="17"/>
  <c r="L228" i="17"/>
  <c r="J220" i="17"/>
  <c r="J221" i="17" s="1"/>
  <c r="J222" i="17" s="1"/>
  <c r="I244" i="17" l="1"/>
  <c r="I243" i="17"/>
  <c r="I242" i="17"/>
  <c r="I241" i="17"/>
  <c r="I239" i="17"/>
  <c r="I238" i="17"/>
  <c r="I237" i="17"/>
  <c r="I236" i="17"/>
  <c r="I234" i="17"/>
  <c r="I233" i="17"/>
  <c r="I231" i="17"/>
  <c r="I235" i="17"/>
  <c r="I232" i="17"/>
  <c r="I230" i="17"/>
  <c r="I229" i="17"/>
  <c r="I228" i="17"/>
  <c r="H211" i="17"/>
  <c r="T121" i="17" l="1"/>
  <c r="O219" i="17" l="1"/>
  <c r="O215" i="17"/>
  <c r="O210" i="17"/>
  <c r="O211" i="17" s="1"/>
  <c r="O205" i="17"/>
  <c r="O184" i="17"/>
  <c r="O185" i="17" s="1"/>
  <c r="O163" i="17"/>
  <c r="O135" i="17"/>
  <c r="O132" i="17"/>
  <c r="O129" i="17"/>
  <c r="O113" i="17"/>
  <c r="O79" i="17"/>
  <c r="O65" i="17"/>
  <c r="L219" i="17"/>
  <c r="L215" i="17"/>
  <c r="L210" i="17"/>
  <c r="L211" i="17" s="1"/>
  <c r="L205" i="17"/>
  <c r="L184" i="17"/>
  <c r="L185" i="17" s="1"/>
  <c r="L163" i="17"/>
  <c r="L135" i="17"/>
  <c r="L132" i="17"/>
  <c r="L129" i="17"/>
  <c r="L113" i="17"/>
  <c r="L79" i="17"/>
  <c r="L65" i="17"/>
  <c r="I219" i="17"/>
  <c r="I215" i="17"/>
  <c r="I210" i="17"/>
  <c r="I211" i="17" s="1"/>
  <c r="I205" i="17"/>
  <c r="I184" i="17"/>
  <c r="I185" i="17" s="1"/>
  <c r="I163" i="17"/>
  <c r="I135" i="17"/>
  <c r="I132" i="17"/>
  <c r="I129" i="17"/>
  <c r="I113" i="17"/>
  <c r="I67" i="17"/>
  <c r="I79" i="17" s="1"/>
  <c r="I63" i="17"/>
  <c r="I16" i="17"/>
  <c r="N244" i="17"/>
  <c r="K244" i="17"/>
  <c r="H244" i="17"/>
  <c r="J244" i="17" s="1"/>
  <c r="N243" i="17"/>
  <c r="K243" i="17"/>
  <c r="H243" i="17"/>
  <c r="J243" i="17" s="1"/>
  <c r="N242" i="17"/>
  <c r="N240" i="17" s="1"/>
  <c r="K242" i="17"/>
  <c r="H242" i="17"/>
  <c r="J242" i="17" s="1"/>
  <c r="N241" i="17"/>
  <c r="K241" i="17"/>
  <c r="H241" i="17"/>
  <c r="J241" i="17" s="1"/>
  <c r="H239" i="17"/>
  <c r="J239" i="17" s="1"/>
  <c r="N238" i="17"/>
  <c r="K238" i="17"/>
  <c r="H238" i="17"/>
  <c r="J238" i="17" s="1"/>
  <c r="N237" i="17"/>
  <c r="K237" i="17"/>
  <c r="H237" i="17"/>
  <c r="J237" i="17" s="1"/>
  <c r="N236" i="17"/>
  <c r="K236" i="17"/>
  <c r="H236" i="17"/>
  <c r="J236" i="17" s="1"/>
  <c r="N235" i="17"/>
  <c r="K235" i="17"/>
  <c r="N234" i="17"/>
  <c r="K234" i="17"/>
  <c r="H234" i="17"/>
  <c r="J234" i="17" s="1"/>
  <c r="N233" i="17"/>
  <c r="K233" i="17"/>
  <c r="H233" i="17"/>
  <c r="J233" i="17" s="1"/>
  <c r="N232" i="17"/>
  <c r="K232" i="17"/>
  <c r="H232" i="17"/>
  <c r="J232" i="17" s="1"/>
  <c r="N231" i="17"/>
  <c r="K231" i="17"/>
  <c r="H231" i="17"/>
  <c r="J231" i="17" s="1"/>
  <c r="N230" i="17"/>
  <c r="K230" i="17"/>
  <c r="H230" i="17"/>
  <c r="J230" i="17" s="1"/>
  <c r="N229" i="17"/>
  <c r="K229" i="17"/>
  <c r="N228" i="17"/>
  <c r="K228" i="17"/>
  <c r="N219" i="17"/>
  <c r="N220" i="17" s="1"/>
  <c r="K219" i="17"/>
  <c r="H219" i="17"/>
  <c r="H220" i="17" s="1"/>
  <c r="N215" i="17"/>
  <c r="K215" i="17"/>
  <c r="K220" i="17" s="1"/>
  <c r="H215" i="17"/>
  <c r="N210" i="17"/>
  <c r="K210" i="17"/>
  <c r="K211" i="17" s="1"/>
  <c r="H210" i="17"/>
  <c r="N205" i="17"/>
  <c r="N211" i="17" s="1"/>
  <c r="K205" i="17"/>
  <c r="H205" i="17"/>
  <c r="N184" i="17"/>
  <c r="N185" i="17" s="1"/>
  <c r="K184" i="17"/>
  <c r="K185" i="17" s="1"/>
  <c r="H184" i="17"/>
  <c r="H185" i="17" s="1"/>
  <c r="N163" i="17"/>
  <c r="K163" i="17"/>
  <c r="H163" i="17"/>
  <c r="N135" i="17"/>
  <c r="K135" i="17"/>
  <c r="H135" i="17"/>
  <c r="N132" i="17"/>
  <c r="K132" i="17"/>
  <c r="H132" i="17"/>
  <c r="N129" i="17"/>
  <c r="K129" i="17"/>
  <c r="H129" i="17"/>
  <c r="S121" i="17"/>
  <c r="N113" i="17"/>
  <c r="K113" i="17"/>
  <c r="H113" i="17"/>
  <c r="N79" i="17"/>
  <c r="K79" i="17"/>
  <c r="H79" i="17"/>
  <c r="H67" i="17"/>
  <c r="H229" i="17" s="1"/>
  <c r="J229" i="17" s="1"/>
  <c r="N65" i="17"/>
  <c r="K65" i="17"/>
  <c r="H65" i="17"/>
  <c r="H164" i="17" s="1"/>
  <c r="H63" i="17"/>
  <c r="H228" i="17" s="1"/>
  <c r="J228" i="17" s="1"/>
  <c r="H16" i="17"/>
  <c r="K164" i="17" l="1"/>
  <c r="K221" i="17" s="1"/>
  <c r="H235" i="17"/>
  <c r="J235" i="17" s="1"/>
  <c r="I220" i="17"/>
  <c r="N164" i="17"/>
  <c r="N221" i="17" s="1"/>
  <c r="N222" i="17" s="1"/>
  <c r="K227" i="17"/>
  <c r="H240" i="17"/>
  <c r="K240" i="17"/>
  <c r="L164" i="17"/>
  <c r="L221" i="17" s="1"/>
  <c r="L222" i="17" s="1"/>
  <c r="L220" i="17"/>
  <c r="O220" i="17"/>
  <c r="H227" i="17"/>
  <c r="I65" i="17"/>
  <c r="I164" i="17" s="1"/>
  <c r="O164" i="17"/>
  <c r="K226" i="17"/>
  <c r="N227" i="17"/>
  <c r="N226" i="17" s="1"/>
  <c r="N245" i="17" s="1"/>
  <c r="H221" i="17"/>
  <c r="H222" i="17" s="1"/>
  <c r="H16" i="14"/>
  <c r="H226" i="17" l="1"/>
  <c r="H245" i="17" s="1"/>
  <c r="K245" i="17"/>
  <c r="K222" i="17"/>
  <c r="N239" i="17"/>
  <c r="L240" i="17"/>
  <c r="O221" i="17"/>
  <c r="O222" i="17" s="1"/>
  <c r="I221" i="17"/>
  <c r="I222" i="17" s="1"/>
  <c r="H132" i="14"/>
  <c r="N169" i="10"/>
  <c r="O169" i="10"/>
  <c r="P169" i="10"/>
  <c r="M168" i="10"/>
  <c r="M169" i="10" s="1"/>
  <c r="I240" i="17" l="1"/>
  <c r="J240" i="17" s="1"/>
  <c r="O227" i="17"/>
  <c r="O226" i="17" s="1"/>
  <c r="O240" i="17"/>
  <c r="L227" i="17"/>
  <c r="L226" i="17" s="1"/>
  <c r="I227" i="17"/>
  <c r="I235" i="14"/>
  <c r="H235" i="14"/>
  <c r="H205" i="14"/>
  <c r="I226" i="17" l="1"/>
  <c r="I245" i="17" s="1"/>
  <c r="J227" i="17"/>
  <c r="J226" i="17" s="1"/>
  <c r="J245" i="17" s="1"/>
  <c r="O245" i="17"/>
  <c r="L245" i="17"/>
  <c r="Q241" i="10"/>
  <c r="M241" i="10"/>
  <c r="H163" i="14"/>
  <c r="M206" i="10"/>
  <c r="Q206" i="10"/>
  <c r="R206" i="10"/>
  <c r="N206" i="10"/>
  <c r="O206" i="10"/>
  <c r="P206" i="10"/>
  <c r="M166" i="10" l="1"/>
  <c r="I129" i="14"/>
  <c r="H113" i="14"/>
  <c r="P148" i="10"/>
  <c r="I79" i="14" l="1"/>
  <c r="J79" i="14"/>
  <c r="H67" i="14"/>
  <c r="H79" i="14" s="1"/>
  <c r="I65" i="14"/>
  <c r="J65" i="14"/>
  <c r="N72" i="10"/>
  <c r="Q72" i="10"/>
  <c r="R72" i="10"/>
  <c r="N148" i="10"/>
  <c r="O148" i="10"/>
  <c r="R117" i="10" l="1"/>
  <c r="P45" i="10" l="1"/>
  <c r="P72" i="10" s="1"/>
  <c r="M45" i="10"/>
  <c r="M245" i="10" l="1"/>
  <c r="O245" i="10"/>
  <c r="I163" i="14" l="1"/>
  <c r="I135" i="14"/>
  <c r="J135" i="14"/>
  <c r="H135" i="14"/>
  <c r="M172" i="10"/>
  <c r="M142" i="10" l="1"/>
  <c r="M124" i="10"/>
  <c r="M87" i="10"/>
  <c r="Q117" i="10"/>
  <c r="Q148" i="10" s="1"/>
  <c r="M101" i="10"/>
  <c r="M93" i="10"/>
  <c r="N79" i="10"/>
  <c r="M79" i="10"/>
  <c r="M76" i="10"/>
  <c r="M21" i="10"/>
  <c r="M72" i="10" s="1"/>
  <c r="O21" i="10"/>
  <c r="O72" i="10" s="1"/>
  <c r="M148" i="10" l="1"/>
  <c r="R172" i="10" l="1"/>
  <c r="Q172" i="10"/>
  <c r="N172" i="10"/>
  <c r="L166" i="10" l="1"/>
  <c r="H129" i="14" l="1"/>
  <c r="N266" i="10" l="1"/>
  <c r="K206" i="10" l="1"/>
  <c r="L204" i="10"/>
  <c r="L206" i="10" s="1"/>
  <c r="J163" i="14" l="1"/>
  <c r="J236" i="14" l="1"/>
  <c r="J235" i="14"/>
  <c r="H244" i="14"/>
  <c r="H243" i="14"/>
  <c r="H242" i="14"/>
  <c r="H241" i="14"/>
  <c r="H239" i="14"/>
  <c r="H238" i="14"/>
  <c r="H237" i="14"/>
  <c r="H236" i="14"/>
  <c r="H234" i="14"/>
  <c r="H233" i="14"/>
  <c r="H232" i="14"/>
  <c r="H231" i="14"/>
  <c r="H230" i="14"/>
  <c r="H229" i="14"/>
  <c r="I210" i="14"/>
  <c r="J210" i="14"/>
  <c r="H210" i="14"/>
  <c r="H211" i="14" s="1"/>
  <c r="I184" i="14" l="1"/>
  <c r="I185" i="14" s="1"/>
  <c r="J184" i="14"/>
  <c r="J185" i="14" s="1"/>
  <c r="H184" i="14"/>
  <c r="H185" i="14" s="1"/>
  <c r="J129" i="14"/>
  <c r="I113" i="14"/>
  <c r="H63" i="14" l="1"/>
  <c r="H219" i="14"/>
  <c r="H215" i="14"/>
  <c r="P84" i="10"/>
  <c r="P166" i="10"/>
  <c r="P172" i="10"/>
  <c r="P241" i="10"/>
  <c r="P242" i="10" s="1"/>
  <c r="P257" i="10"/>
  <c r="P273" i="10"/>
  <c r="P280" i="10"/>
  <c r="P283" i="10"/>
  <c r="J244" i="14"/>
  <c r="I244" i="14"/>
  <c r="J243" i="14"/>
  <c r="I243" i="14"/>
  <c r="J242" i="14"/>
  <c r="I242" i="14"/>
  <c r="J241" i="14"/>
  <c r="I241" i="14"/>
  <c r="J238" i="14"/>
  <c r="I238" i="14"/>
  <c r="J237" i="14"/>
  <c r="I237" i="14"/>
  <c r="I236" i="14"/>
  <c r="J234" i="14"/>
  <c r="I234" i="14"/>
  <c r="J233" i="14"/>
  <c r="I233" i="14"/>
  <c r="J232" i="14"/>
  <c r="I232" i="14"/>
  <c r="J231" i="14"/>
  <c r="I231" i="14"/>
  <c r="J230" i="14"/>
  <c r="I230" i="14"/>
  <c r="I229" i="14"/>
  <c r="J219" i="14"/>
  <c r="I219" i="14"/>
  <c r="J215" i="14"/>
  <c r="I215" i="14"/>
  <c r="J132" i="14"/>
  <c r="I132" i="14"/>
  <c r="M121" i="14"/>
  <c r="N121" i="14" s="1"/>
  <c r="H220" i="14" l="1"/>
  <c r="H65" i="14"/>
  <c r="H164" i="14" s="1"/>
  <c r="H228" i="14"/>
  <c r="P266" i="10"/>
  <c r="P274" i="10" s="1"/>
  <c r="M257" i="10"/>
  <c r="M266" i="10" s="1"/>
  <c r="J205" i="14"/>
  <c r="J211" i="14" s="1"/>
  <c r="I205" i="14"/>
  <c r="I211" i="14" s="1"/>
  <c r="J113" i="14"/>
  <c r="P284" i="10"/>
  <c r="H240" i="14"/>
  <c r="J240" i="14"/>
  <c r="I220" i="14"/>
  <c r="J220" i="14"/>
  <c r="I240" i="14"/>
  <c r="J229" i="14"/>
  <c r="H227" i="14" l="1"/>
  <c r="H226" i="14" s="1"/>
  <c r="H245" i="14" s="1"/>
  <c r="P210" i="10"/>
  <c r="P285" i="10" s="1"/>
  <c r="P286" i="10" s="1"/>
  <c r="I164" i="14"/>
  <c r="I221" i="14" s="1"/>
  <c r="I222" i="14" s="1"/>
  <c r="I228" i="14"/>
  <c r="I227" i="14" s="1"/>
  <c r="I226" i="14" s="1"/>
  <c r="I245" i="14" s="1"/>
  <c r="H221" i="14"/>
  <c r="H222" i="14" s="1"/>
  <c r="M283" i="10"/>
  <c r="J164" i="14" l="1"/>
  <c r="J221" i="14" s="1"/>
  <c r="J222" i="14" s="1"/>
  <c r="J228" i="14"/>
  <c r="J227" i="14" s="1"/>
  <c r="J226" i="14" s="1"/>
  <c r="J245" i="14" s="1"/>
  <c r="J239" i="14"/>
  <c r="O172" i="10"/>
  <c r="L172" i="10"/>
  <c r="K172" i="10"/>
  <c r="M294" i="10" l="1"/>
  <c r="L76" i="10" l="1"/>
  <c r="L74" i="10"/>
  <c r="K166" i="10" l="1"/>
  <c r="M305" i="10" l="1"/>
  <c r="K305" i="10"/>
  <c r="L305" i="10"/>
  <c r="R308" i="10"/>
  <c r="Q308" i="10"/>
  <c r="M308" i="10"/>
  <c r="L255" i="10" l="1"/>
  <c r="K148" i="10" l="1"/>
  <c r="O266" i="10" l="1"/>
  <c r="L266" i="10"/>
  <c r="L273" i="10" l="1"/>
  <c r="L72" i="10" l="1"/>
  <c r="K72" i="10"/>
  <c r="M302" i="10" l="1"/>
  <c r="M303" i="10"/>
  <c r="M304" i="10"/>
  <c r="M301" i="10"/>
  <c r="M300" i="10"/>
  <c r="M299" i="10"/>
  <c r="M296" i="10"/>
  <c r="M297" i="10"/>
  <c r="M295" i="10"/>
  <c r="M307" i="10"/>
  <c r="M310" i="10"/>
  <c r="K273" i="10" l="1"/>
  <c r="K266" i="10"/>
  <c r="N166" i="10"/>
  <c r="O166" i="10"/>
  <c r="L148" i="10"/>
  <c r="K84" i="10"/>
  <c r="R266" i="10"/>
  <c r="Q266" i="10"/>
  <c r="L241" i="10" l="1"/>
  <c r="V155" i="10"/>
  <c r="W155" i="10" s="1"/>
  <c r="R153" i="10"/>
  <c r="R166" i="10" s="1"/>
  <c r="Q153" i="10"/>
  <c r="Q166" i="10" s="1"/>
  <c r="R145" i="10"/>
  <c r="R143" i="10"/>
  <c r="R148" i="10" l="1"/>
  <c r="R84" i="10"/>
  <c r="Q84" i="10"/>
  <c r="M84" i="10"/>
  <c r="M210" i="10" s="1"/>
  <c r="Q294" i="10" l="1"/>
  <c r="M273" i="10"/>
  <c r="M274" i="10" s="1"/>
  <c r="R294" i="10" l="1"/>
  <c r="M309" i="10"/>
  <c r="R309" i="10"/>
  <c r="Q309" i="10"/>
  <c r="L309" i="10"/>
  <c r="K309" i="10"/>
  <c r="L308" i="10"/>
  <c r="K308" i="10"/>
  <c r="R307" i="10"/>
  <c r="Q307" i="10"/>
  <c r="L307" i="10"/>
  <c r="K307" i="10"/>
  <c r="R304" i="10"/>
  <c r="Q304" i="10"/>
  <c r="L304" i="10"/>
  <c r="K304" i="10"/>
  <c r="R303" i="10"/>
  <c r="Q303" i="10"/>
  <c r="L303" i="10"/>
  <c r="K303" i="10"/>
  <c r="L302" i="10"/>
  <c r="Q302" i="10"/>
  <c r="R302" i="10"/>
  <c r="K302" i="10"/>
  <c r="Q300" i="10"/>
  <c r="Q299" i="10"/>
  <c r="R299" i="10"/>
  <c r="R300" i="10"/>
  <c r="L300" i="10"/>
  <c r="K300" i="10"/>
  <c r="L299" i="10"/>
  <c r="R298" i="10"/>
  <c r="Q298" i="10"/>
  <c r="M298" i="10"/>
  <c r="M293" i="10" s="1"/>
  <c r="K298" i="10"/>
  <c r="R297" i="10"/>
  <c r="Q297" i="10"/>
  <c r="L296" i="10"/>
  <c r="K296" i="10"/>
  <c r="Q301" i="10"/>
  <c r="L301" i="10"/>
  <c r="K301" i="10"/>
  <c r="R295" i="10"/>
  <c r="Q295" i="10"/>
  <c r="L295" i="10"/>
  <c r="L294" i="10"/>
  <c r="N273" i="10" l="1"/>
  <c r="O273" i="10"/>
  <c r="Q273" i="10"/>
  <c r="R273" i="10"/>
  <c r="L274" i="10" l="1"/>
  <c r="K274" i="10"/>
  <c r="O274" i="10"/>
  <c r="Q274" i="10"/>
  <c r="R274" i="10"/>
  <c r="N241" i="10" l="1"/>
  <c r="O241" i="10"/>
  <c r="R241" i="10"/>
  <c r="K241" i="10"/>
  <c r="L209" i="10" l="1"/>
  <c r="L84" i="10" l="1"/>
  <c r="N84" i="10" l="1"/>
  <c r="O84" i="10"/>
  <c r="K169" i="10"/>
  <c r="K210" i="10" s="1"/>
  <c r="L169" i="10"/>
  <c r="L210" i="10" s="1"/>
  <c r="N210" i="10"/>
  <c r="O210" i="10"/>
  <c r="Q169" i="10"/>
  <c r="Q210" i="10" s="1"/>
  <c r="R169" i="10"/>
  <c r="R210" i="10" s="1"/>
  <c r="Q242" i="10"/>
  <c r="L242" i="10"/>
  <c r="O242" i="10"/>
  <c r="K242" i="10"/>
  <c r="K280" i="10"/>
  <c r="L280" i="10"/>
  <c r="M280" i="10"/>
  <c r="M284" i="10" s="1"/>
  <c r="N280" i="10"/>
  <c r="O280" i="10"/>
  <c r="Q280" i="10"/>
  <c r="Q284" i="10" s="1"/>
  <c r="R280" i="10"/>
  <c r="K283" i="10"/>
  <c r="L283" i="10"/>
  <c r="N283" i="10"/>
  <c r="O283" i="10"/>
  <c r="R283" i="10"/>
  <c r="K294" i="10"/>
  <c r="K295" i="10"/>
  <c r="Q296" i="10"/>
  <c r="Q293" i="10" s="1"/>
  <c r="R296" i="10"/>
  <c r="R293" i="10" s="1"/>
  <c r="K297" i="10"/>
  <c r="L297" i="10"/>
  <c r="M292" i="10"/>
  <c r="L298" i="10"/>
  <c r="K310" i="10"/>
  <c r="K306" i="10" s="1"/>
  <c r="L310" i="10"/>
  <c r="M306" i="10"/>
  <c r="Q310" i="10"/>
  <c r="R310" i="10"/>
  <c r="O284" i="10" l="1"/>
  <c r="K284" i="10"/>
  <c r="N284" i="10"/>
  <c r="L284" i="10"/>
  <c r="L285" i="10" s="1"/>
  <c r="L286" i="10" s="1"/>
  <c r="R284" i="10"/>
  <c r="K293" i="10"/>
  <c r="K292" i="10" s="1"/>
  <c r="Q292" i="10"/>
  <c r="R301" i="10"/>
  <c r="R292" i="10" s="1"/>
  <c r="L293" i="10"/>
  <c r="L292" i="10" s="1"/>
  <c r="K285" i="10"/>
  <c r="K286" i="10" s="1"/>
  <c r="M242" i="10"/>
  <c r="R306" i="10"/>
  <c r="Q306" i="10"/>
  <c r="L306" i="10"/>
  <c r="N242" i="10"/>
  <c r="R242" i="10"/>
  <c r="Q305" i="10" l="1"/>
  <c r="M311" i="10"/>
  <c r="M285" i="10"/>
  <c r="M286" i="10" s="1"/>
  <c r="Q285" i="10"/>
  <c r="O285" i="10"/>
  <c r="O286" i="10" s="1"/>
  <c r="K311" i="10"/>
  <c r="L311" i="10"/>
  <c r="Q286" i="10" l="1"/>
  <c r="R305" i="10" s="1"/>
  <c r="R311" i="10"/>
  <c r="R285" i="10"/>
  <c r="R286" i="10" s="1"/>
  <c r="Q311" i="10" l="1"/>
  <c r="N274" i="10"/>
  <c r="N285" i="10" s="1"/>
  <c r="N286" i="10" s="1"/>
</calcChain>
</file>

<file path=xl/comments1.xml><?xml version="1.0" encoding="utf-8"?>
<comments xmlns="http://schemas.openxmlformats.org/spreadsheetml/2006/main">
  <authors>
    <author>Audra Cepiene</author>
    <author>Saulina Paulauskiene</author>
  </authors>
  <commentList>
    <comment ref="K19" authorId="0" shapeId="0">
      <text>
        <r>
          <rPr>
            <sz val="9"/>
            <color indexed="81"/>
            <rFont val="Tahoma"/>
            <family val="2"/>
            <charset val="186"/>
          </rPr>
          <t>Įkainiai paimti iš 2017 -06-16  sutarties Nr. J9-1444 su Ūkininko Prano Rimando Olisevičiaus gėlininkystės ūkiu, atsižvelgiant į NPD kilimą ir ekonomikos lygio svyravimus, yra pakitę į didžiąją pusę. Yra nupirktos 5 vnt naujos erdvinės tūrinės gėlinės. Perdarytas Poilsio parke daugiametis augalų plotas į daugiametį-vienmetį gėlyną, Debreceno  ir Pempininkų atremontuotose aikštėse atsirado nauji gėlynai, kurių bendras plotas 450 m2, taip pat ten numatoma pastatyti pastatomas gėlines. Pagal parengtą projektą bus pakeistas Melnragės žiedo gėlyno išdėstymas, jį praplečiant, Kepėjų g. prie Boso skulptūros ir Kulių Vartų g. suformuoti daugiamečiai -vienmečiai gėlynai. Planuojama įsigyti 6 vnt pastatomas gėlines atremontuotoje Žardės aikštėje. Senojo turgaus aikštėje atsirado papildomai 2 pastatomos vazos. Bus tvarkomi gėlynai teritorijoje ties Taikos pr. 76 ir prie Saulėtos vaistinės.</t>
        </r>
      </text>
    </comment>
    <comment ref="E20" authorId="0" shapeId="0">
      <text>
        <r>
          <rPr>
            <b/>
            <sz val="9"/>
            <color indexed="81"/>
            <rFont val="Tahoma"/>
            <family val="2"/>
            <charset val="186"/>
          </rPr>
          <t>KSP 2.4.2.3.</t>
        </r>
        <r>
          <rPr>
            <sz val="9"/>
            <color indexed="81"/>
            <rFont val="Tahoma"/>
            <family val="2"/>
            <charset val="186"/>
          </rPr>
          <t xml:space="preserve">
Atnaujinti miesto centre esančius fontanus įrengiant šviesos instaliacijas ar kt. efektus </t>
        </r>
      </text>
    </comment>
    <comment ref="K20" authorId="0" shapeId="0">
      <text>
        <r>
          <rPr>
            <sz val="9"/>
            <color indexed="81"/>
            <rFont val="Tahoma"/>
            <family val="2"/>
            <charset val="186"/>
          </rPr>
          <t xml:space="preserve">Eksploatuojami 4 fontanai: "Taravos Anikė"; "Laivelis" Meridiano skvere; Debreceno aikštės fontanas; Pempininkų aikštės fontanas
</t>
        </r>
      </text>
    </comment>
    <comment ref="K34" authorId="1" shapeId="0">
      <text>
        <r>
          <rPr>
            <sz val="9"/>
            <color indexed="81"/>
            <rFont val="Tahoma"/>
            <family val="2"/>
            <charset val="186"/>
          </rPr>
          <t>Iš viso mieste yra 1,5 tūkst. vnt. šiukšliadėžių</t>
        </r>
      </text>
    </comment>
    <comment ref="K35" authorId="0" shapeId="0">
      <text>
        <r>
          <rPr>
            <sz val="9"/>
            <color indexed="81"/>
            <rFont val="Tahoma"/>
            <family val="2"/>
            <charset val="186"/>
          </rPr>
          <t>Iš viso mieste yra 1,1 tūkst. vnt. suoliukų</t>
        </r>
      </text>
    </comment>
    <comment ref="E41"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E46"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50"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52"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54"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E56"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G56" authorId="0" shapeId="0">
      <text>
        <r>
          <rPr>
            <sz val="9"/>
            <color indexed="81"/>
            <rFont val="Tahoma"/>
            <family val="2"/>
            <charset val="186"/>
          </rPr>
          <t>Visuomenininkai</t>
        </r>
      </text>
    </comment>
    <comment ref="E58"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E60"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E62" authorId="0" shapeId="0">
      <text>
        <r>
          <rPr>
            <b/>
            <sz val="9"/>
            <color indexed="81"/>
            <rFont val="Tahoma"/>
            <family val="2"/>
            <charset val="186"/>
          </rPr>
          <t xml:space="preserve">2.4.2.4. KSP priemonė: </t>
        </r>
        <r>
          <rPr>
            <sz val="9"/>
            <color indexed="81"/>
            <rFont val="Tahoma"/>
            <family val="2"/>
            <charset val="186"/>
          </rPr>
          <t>Atnaujinti gyvenamųjų kvartalų centrines aikštes ir kitas viešąsias erdves</t>
        </r>
      </text>
    </comment>
    <comment ref="K76" authorId="0" shapeId="0">
      <text>
        <r>
          <rPr>
            <sz val="9"/>
            <color indexed="81"/>
            <rFont val="Tahoma"/>
            <family val="2"/>
            <charset val="186"/>
          </rPr>
          <t xml:space="preserve">Pagal priemonių planą Klaipėdos miesto gyvūnų gerovės ir apsaugos 2016–2018 metų programai įgyvendinti. </t>
        </r>
      </text>
    </comment>
    <comment ref="E84"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K94" authorId="0" shapeId="0">
      <text>
        <r>
          <rPr>
            <sz val="9"/>
            <color indexed="81"/>
            <rFont val="Tahoma"/>
            <family val="2"/>
            <charset val="186"/>
          </rPr>
          <t>Prekybos verslui paplūdimiuose sąlygų sudarymas</t>
        </r>
      </text>
    </comment>
    <comment ref="K96" authorId="0" shapeId="0">
      <text>
        <r>
          <rPr>
            <b/>
            <sz val="9"/>
            <color indexed="81"/>
            <rFont val="Tahoma"/>
            <family val="2"/>
            <charset val="186"/>
          </rPr>
          <t>Demontuota antžeminių dalių ir įrengta Smiltynėje konteinerinių tualetų su išgriebimo duobėmis buvusių stacionarių tualetų vietose:</t>
        </r>
        <r>
          <rPr>
            <sz val="9"/>
            <color indexed="81"/>
            <rFont val="Tahoma"/>
            <family val="2"/>
            <charset val="186"/>
          </rPr>
          <t xml:space="preserve">
1) Smiltynės g. 33 (Naujoji perkėla) 2018 m. 
2) Smiltynės g. 31 (Naujoji perkėla) 2018 m.
3) Smiltynės g. 30 (Naujoji perkėla) 2019 m.
4) Smiltynės g. 14C (kopose už gelbėjimo stoties) 2019 m. 
5) Smiltynės g. 14A (prie moterų paplūdimio) 2020 m.
6) Smiltynės g. 14B (prie bendro paplūdimio ) 2020 m.</t>
        </r>
      </text>
    </comment>
    <comment ref="K97" authorId="0" shapeId="0">
      <text>
        <r>
          <rPr>
            <b/>
            <sz val="9"/>
            <color indexed="81"/>
            <rFont val="Tahoma"/>
            <family val="2"/>
            <charset val="186"/>
          </rPr>
          <t>Paplūdimiai, kurie dalyvauja Mėlynosios vėliavos programoje:</t>
        </r>
        <r>
          <rPr>
            <sz val="9"/>
            <color indexed="81"/>
            <rFont val="Tahoma"/>
            <family val="2"/>
            <charset val="186"/>
          </rPr>
          <t xml:space="preserve">
I-osios Smiltynės paplūdimys ir II-osios Melnragės paplūdimys</t>
        </r>
      </text>
    </comment>
    <comment ref="D99" authorId="0" shapeId="0">
      <text>
        <r>
          <rPr>
            <sz val="9"/>
            <color indexed="81"/>
            <rFont val="Tahoma"/>
            <family val="2"/>
            <charset val="186"/>
          </rPr>
          <t xml:space="preserve">Administraciniai ir gamybiniai pastatai Gluosnių g. 8 – 305,72 m2; Viešieji tualetai Stovyklų g. 4 –21,79 m2; Gelbėjimo stotis Smiltynės 15 c – 104,75 m2; Gelbėjimo stotis II Melnragė – 76,38 m2; Administracinės patalpos Garažų g. 6 – 299,99 m2; Viešieji tualetai I Melnragė Kopų g. 1A – 87,25 m2. Administruojama patalpų - </t>
        </r>
        <r>
          <rPr>
            <b/>
            <sz val="9"/>
            <color indexed="81"/>
            <rFont val="Tahoma"/>
            <family val="2"/>
            <charset val="186"/>
          </rPr>
          <t>895,9 m2</t>
        </r>
      </text>
    </comment>
    <comment ref="E99"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K106" authorId="0" shapeId="0">
      <text>
        <r>
          <rPr>
            <sz val="9"/>
            <color indexed="81"/>
            <rFont val="Tahoma"/>
            <family val="2"/>
            <charset val="186"/>
          </rPr>
          <t xml:space="preserve">Techninis projektas parengtas. 2019 m. planuojama suremontuoti stogą, įstatyti langus. Pastatas reikalingas kaip vieta inventoriaus remonto darbų atlikimui
</t>
        </r>
      </text>
    </comment>
    <comment ref="K109" authorId="0" shapeId="0">
      <text>
        <r>
          <rPr>
            <sz val="9"/>
            <color indexed="81"/>
            <rFont val="Tahoma"/>
            <family val="2"/>
            <charset val="186"/>
          </rPr>
          <t>Viešieji tualetai: Stovyklų g. 4 –21,79 m2; Kopų g. 1A (I Melnragė) – 87,25 m2;</t>
        </r>
      </text>
    </comment>
    <comment ref="E114" authorId="0" shapeId="0">
      <text>
        <r>
          <rPr>
            <b/>
            <sz val="9"/>
            <color indexed="81"/>
            <rFont val="Tahoma"/>
            <family val="2"/>
            <charset val="186"/>
          </rPr>
          <t>KSP 2.3.2.5</t>
        </r>
        <r>
          <rPr>
            <sz val="9"/>
            <color indexed="81"/>
            <rFont val="Tahoma"/>
            <family val="2"/>
            <charset val="186"/>
          </rPr>
          <t xml:space="preserve">
Gerinti Klaipėdos miesto viešųjų erdvių apšvietimo efektyvumą ir kokybę</t>
        </r>
      </text>
    </comment>
    <comment ref="K133" authorId="0" shapeId="0">
      <text>
        <r>
          <rPr>
            <sz val="9"/>
            <color indexed="81"/>
            <rFont val="Tahoma"/>
            <family val="2"/>
            <charset val="186"/>
          </rPr>
          <t>Teatro aikštė 2000-čiui vartotojų, Kruizinių laivų terminale 3000-čiui vartotojų</t>
        </r>
      </text>
    </comment>
    <comment ref="E140" authorId="0" shapeId="0">
      <text>
        <r>
          <rPr>
            <b/>
            <sz val="9"/>
            <color indexed="81"/>
            <rFont val="Tahoma"/>
            <family val="2"/>
            <charset val="186"/>
          </rPr>
          <t xml:space="preserve">KSP 2.4.2.2. </t>
        </r>
        <r>
          <rPr>
            <sz val="9"/>
            <color indexed="81"/>
            <rFont val="Tahoma"/>
            <family val="2"/>
            <charset val="186"/>
          </rPr>
          <t>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43" authorId="0" shapeId="0">
      <text>
        <r>
          <rPr>
            <b/>
            <sz val="9"/>
            <color indexed="81"/>
            <rFont val="Tahoma"/>
            <family val="2"/>
            <charset val="186"/>
          </rPr>
          <t>2.4.1.2. KSP</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E146"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49" authorId="0" shapeId="0">
      <text>
        <r>
          <rPr>
            <b/>
            <sz val="9"/>
            <color indexed="81"/>
            <rFont val="Tahoma"/>
            <family val="2"/>
            <charset val="186"/>
          </rPr>
          <t xml:space="preserve">2.4.2.5. KSP priemonė: </t>
        </r>
        <r>
          <rPr>
            <sz val="9"/>
            <color indexed="81"/>
            <rFont val="Tahoma"/>
            <family val="2"/>
            <charset val="186"/>
          </rPr>
          <t>Atnaujinti gyvenamųjų kvartalų centrines aikštes ir kitas viešąsias erdves</t>
        </r>
      </text>
    </comment>
    <comment ref="E152"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55"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D190" authorId="0" shapeId="0">
      <text>
        <r>
          <rPr>
            <sz val="9"/>
            <color indexed="81"/>
            <rFont val="Tahoma"/>
            <family val="2"/>
            <charset val="186"/>
          </rPr>
          <t>1.  UAB „Pempininkų valda“, 2. UAB „Laukininkų valda“, 3. UAB „Žardės būstas“, 4. UAB „Vingio būstas“, 5.  UAB „Jūros būstas“, 6. UAB „Vėtrungės būstas“, 7. UAB „Danės būstas“, 8. UAB „Vitės valdos“, 9. UAB „Paslaugos būstui“, 10. UAB „Debreceno valdos“</t>
        </r>
      </text>
    </comment>
    <comment ref="D199" authorId="0" shapeId="0">
      <text>
        <r>
          <rPr>
            <sz val="9"/>
            <color indexed="81"/>
            <rFont val="Tahoma"/>
            <family val="2"/>
            <charset val="186"/>
          </rPr>
          <t>Šiame pastate yra 103 butai, iš kurių 97 butai priklauso Savivaldybei.</t>
        </r>
      </text>
    </comment>
    <comment ref="K204" authorId="0" shapeId="0">
      <text>
        <r>
          <rPr>
            <sz val="9"/>
            <color indexed="81"/>
            <rFont val="Tahoma"/>
            <family val="2"/>
            <charset val="186"/>
          </rPr>
          <t xml:space="preserve">Siekiama įrengti meninio objekto žaidimo aikštelę senamiesčio erdvėje 
</t>
        </r>
      </text>
    </comment>
    <comment ref="K214" authorId="0" shapeId="0">
      <text>
        <r>
          <rPr>
            <sz val="9"/>
            <color indexed="81"/>
            <rFont val="Tahoma"/>
            <family val="2"/>
            <charset val="186"/>
          </rPr>
          <t>2018 - Barškių g. (perkelta iš 2017 m.) Kauno g. 31,33,35; Kooperacijos g. išleidėjo į Trinyčių tvenkinį rekonstrukcija; jungiamosios gatvės tarp Rumpiškės ir Taikos pr.; Taikos pr. 17, 19A, 19B; Darželio g., Taikos pr. 51. 2018 metais bus pakartotinai perkami  paviršinių nuotekų tinklų rekonstravimo darbai</t>
        </r>
        <r>
          <rPr>
            <b/>
            <sz val="9"/>
            <color indexed="81"/>
            <rFont val="Tahoma"/>
            <family val="2"/>
            <charset val="186"/>
          </rPr>
          <t xml:space="preserve"> su projektavimu Utenos gatvės atkarpoje nuo Prienų g. 13 iki Utenos g. 18, I. Kanto gatvėje, I. Simonaitytės g. 24, 24T, Panevėžio g. 2</t>
        </r>
      </text>
    </comment>
  </commentList>
</comments>
</file>

<file path=xl/comments2.xml><?xml version="1.0" encoding="utf-8"?>
<comments xmlns="http://schemas.openxmlformats.org/spreadsheetml/2006/main">
  <authors>
    <author>Audra Cepiene</author>
    <author>Saulina Paulauskiene</author>
  </authors>
  <commentList>
    <comment ref="Q19" authorId="0" shapeId="0">
      <text>
        <r>
          <rPr>
            <sz val="9"/>
            <color indexed="81"/>
            <rFont val="Tahoma"/>
            <family val="2"/>
            <charset val="186"/>
          </rPr>
          <t>Įkainiai paimti iš 2017 -06-16  sutarties Nr. J9-1444 su Ūkininko Prano Rimando Olisevičiaus gėlininkystės ūkiu, atsižvelgiant į NPD kilimą ir ekonomikos lygio svyravimus, yra pakitę į didžiąją pusę. Yra nupirktos 5 vnt naujos erdvinės tūrinės gėlinės. Perdarytas Poilsio parke daugiametis augalų plotas į daugiametį-vienmetį gėlyną, Debreceno  ir Pempininkų atremontuotose aikštėse atsirado nauji gėlynai, kurių bendras plotas 450 m2, taip pat ten numatoma pastatyti pastatomas gėlines. Pagal parengtą projektą bus pakeistas Melnragės žiedo gėlyno išdėstymas, jį praplečiant, Kepėjų g. prie Boso skulptūros ir Kulių Vartų g. suformuoti daugiamečiai -vienmečiai gėlynai. Planuojama įsigyti 6 vnt pastatomas gėlines atremontuotoje Žardės aikštėje. Senojo turgaus aikštėje atsirado papildomai 2 pastatomos vazos. Bus tvarkomi gėlynai teritorijoje ties Taikos pr. 76 ir prie Saulėtos vaistinės.</t>
        </r>
      </text>
    </comment>
    <comment ref="E20" authorId="0" shapeId="0">
      <text>
        <r>
          <rPr>
            <b/>
            <sz val="9"/>
            <color indexed="81"/>
            <rFont val="Tahoma"/>
            <family val="2"/>
            <charset val="186"/>
          </rPr>
          <t>KSP 2.4.2.3.</t>
        </r>
        <r>
          <rPr>
            <sz val="9"/>
            <color indexed="81"/>
            <rFont val="Tahoma"/>
            <family val="2"/>
            <charset val="186"/>
          </rPr>
          <t xml:space="preserve">
Atnaujinti miesto centre esančius fontanus įrengiant šviesos instaliacijas ar kt. efektus </t>
        </r>
      </text>
    </comment>
    <comment ref="Q20" authorId="0" shapeId="0">
      <text>
        <r>
          <rPr>
            <sz val="9"/>
            <color indexed="81"/>
            <rFont val="Tahoma"/>
            <family val="2"/>
            <charset val="186"/>
          </rPr>
          <t xml:space="preserve">Eksploatuojami 4 fontanai: "Taravos Anikė"; "Laivelis" Meridiano skvere; Debreceno aikštės fontanas; Pempininkų aikštės fontanas
</t>
        </r>
      </text>
    </comment>
    <comment ref="Q34" authorId="1" shapeId="0">
      <text>
        <r>
          <rPr>
            <sz val="9"/>
            <color indexed="81"/>
            <rFont val="Tahoma"/>
            <family val="2"/>
            <charset val="186"/>
          </rPr>
          <t>Iš viso mieste yra 1,5 tūkst. vnt. šiukšliadėžių</t>
        </r>
      </text>
    </comment>
    <comment ref="Q35" authorId="0" shapeId="0">
      <text>
        <r>
          <rPr>
            <sz val="9"/>
            <color indexed="81"/>
            <rFont val="Tahoma"/>
            <family val="2"/>
            <charset val="186"/>
          </rPr>
          <t>Iš viso mieste yra 1,1 tūkst. vnt. suoliukų</t>
        </r>
      </text>
    </comment>
    <comment ref="E41"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E46"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50"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52"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54"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E56"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G56" authorId="0" shapeId="0">
      <text>
        <r>
          <rPr>
            <sz val="9"/>
            <color indexed="81"/>
            <rFont val="Tahoma"/>
            <family val="2"/>
            <charset val="186"/>
          </rPr>
          <t>Visuomenininkai</t>
        </r>
      </text>
    </comment>
    <comment ref="E58"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E60"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E62" authorId="0" shapeId="0">
      <text>
        <r>
          <rPr>
            <b/>
            <sz val="9"/>
            <color indexed="81"/>
            <rFont val="Tahoma"/>
            <family val="2"/>
            <charset val="186"/>
          </rPr>
          <t xml:space="preserve">2.4.2.4. KSP priemonė: </t>
        </r>
        <r>
          <rPr>
            <sz val="9"/>
            <color indexed="81"/>
            <rFont val="Tahoma"/>
            <family val="2"/>
            <charset val="186"/>
          </rPr>
          <t>Atnaujinti gyvenamųjų kvartalų centrines aikštes ir kitas viešąsias erdves</t>
        </r>
      </text>
    </comment>
    <comment ref="Q76" authorId="0" shapeId="0">
      <text>
        <r>
          <rPr>
            <sz val="9"/>
            <color indexed="81"/>
            <rFont val="Tahoma"/>
            <family val="2"/>
            <charset val="186"/>
          </rPr>
          <t xml:space="preserve">Pagal priemonių planą Klaipėdos miesto gyvūnų gerovės ir apsaugos 2016–2018 metų programai įgyvendinti. </t>
        </r>
      </text>
    </comment>
    <comment ref="E84"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Q94" authorId="0" shapeId="0">
      <text>
        <r>
          <rPr>
            <sz val="9"/>
            <color indexed="81"/>
            <rFont val="Tahoma"/>
            <family val="2"/>
            <charset val="186"/>
          </rPr>
          <t>Prekybos verslui paplūdimiuose sąlygų sudarymas</t>
        </r>
      </text>
    </comment>
    <comment ref="Q96" authorId="0" shapeId="0">
      <text>
        <r>
          <rPr>
            <b/>
            <sz val="9"/>
            <color indexed="81"/>
            <rFont val="Tahoma"/>
            <family val="2"/>
            <charset val="186"/>
          </rPr>
          <t>Demontuota antžeminių dalių ir įrengta Smiltynėje konteinerinių tualetų su išgriebimo duobėmis buvusių stacionarių tualetų vietose:</t>
        </r>
        <r>
          <rPr>
            <sz val="9"/>
            <color indexed="81"/>
            <rFont val="Tahoma"/>
            <family val="2"/>
            <charset val="186"/>
          </rPr>
          <t xml:space="preserve">
1) Smiltynės g. 33 (Naujoji perkėla) 2018 m. 
2) Smiltynės g. 31 (Naujoji perkėla) 2018 m.
3) Smiltynės g. 30 (Naujoji perkėla) 2019 m.
4) Smiltynės g. 14C (kopose už gelbėjimo stoties) 2019 m. 
5) Smiltynės g. 14A (prie moterų paplūdimio) 2020 m.
6) Smiltynės g. 14B (prie bendro paplūdimio ) 2020 m.</t>
        </r>
      </text>
    </comment>
    <comment ref="Q97" authorId="0" shapeId="0">
      <text>
        <r>
          <rPr>
            <b/>
            <sz val="9"/>
            <color indexed="81"/>
            <rFont val="Tahoma"/>
            <family val="2"/>
            <charset val="186"/>
          </rPr>
          <t>Paplūdimiai, kurie dalyvauja Mėlynosios vėliavos programoje:</t>
        </r>
        <r>
          <rPr>
            <sz val="9"/>
            <color indexed="81"/>
            <rFont val="Tahoma"/>
            <family val="2"/>
            <charset val="186"/>
          </rPr>
          <t xml:space="preserve">
I-osios Smiltynės paplūdimys ir II-osios Melnragės paplūdimys</t>
        </r>
      </text>
    </comment>
    <comment ref="D99" authorId="0" shapeId="0">
      <text>
        <r>
          <rPr>
            <sz val="9"/>
            <color indexed="81"/>
            <rFont val="Tahoma"/>
            <family val="2"/>
            <charset val="186"/>
          </rPr>
          <t xml:space="preserve">Administraciniai ir gamybiniai pastatai Gluosnių g. 8 – 305,72 m2; Viešieji tualetai Stovyklų g. 4 –21,79 m2; Gelbėjimo stotis Smiltynės 15 c – 104,75 m2; Gelbėjimo stotis II Melnragė – 76,38 m2; Administracinės patalpos Garažų g. 6 – 299,99 m2; Viešieji tualetai I Melnragė Kopų g. 1A – 87,25 m2. Administruojama patalpų - </t>
        </r>
        <r>
          <rPr>
            <b/>
            <sz val="9"/>
            <color indexed="81"/>
            <rFont val="Tahoma"/>
            <family val="2"/>
            <charset val="186"/>
          </rPr>
          <t>895,9 m2</t>
        </r>
      </text>
    </comment>
    <comment ref="E99"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Q106" authorId="0" shapeId="0">
      <text>
        <r>
          <rPr>
            <sz val="9"/>
            <color indexed="81"/>
            <rFont val="Tahoma"/>
            <family val="2"/>
            <charset val="186"/>
          </rPr>
          <t xml:space="preserve">Techninis projektas parengtas. 2019 m. planuojama suremontuoti stogą, įstatyti langus. Pastatas reikalingas kaip vieta inventoriaus remonto darbų atlikimui
</t>
        </r>
      </text>
    </comment>
    <comment ref="Q109" authorId="0" shapeId="0">
      <text>
        <r>
          <rPr>
            <sz val="9"/>
            <color indexed="81"/>
            <rFont val="Tahoma"/>
            <family val="2"/>
            <charset val="186"/>
          </rPr>
          <t>Viešieji tualetai: Stovyklų g. 4 –21,79 m2; Kopų g. 1A (I Melnragė) – 87,25 m2;</t>
        </r>
      </text>
    </comment>
    <comment ref="E114" authorId="0" shapeId="0">
      <text>
        <r>
          <rPr>
            <b/>
            <sz val="9"/>
            <color indexed="81"/>
            <rFont val="Tahoma"/>
            <family val="2"/>
            <charset val="186"/>
          </rPr>
          <t>KSP 2.3.2.5</t>
        </r>
        <r>
          <rPr>
            <sz val="9"/>
            <color indexed="81"/>
            <rFont val="Tahoma"/>
            <family val="2"/>
            <charset val="186"/>
          </rPr>
          <t xml:space="preserve">
Gerinti Klaipėdos miesto viešųjų erdvių apšvietimo efektyvumą ir kokybę</t>
        </r>
      </text>
    </comment>
    <comment ref="Q133" authorId="0" shapeId="0">
      <text>
        <r>
          <rPr>
            <sz val="9"/>
            <color indexed="81"/>
            <rFont val="Tahoma"/>
            <family val="2"/>
            <charset val="186"/>
          </rPr>
          <t>Teatro aikštė 2000-čiui vartotojų, Kruizinių laivų terminale 3000-čiui vartotojų</t>
        </r>
      </text>
    </comment>
    <comment ref="E140" authorId="0" shapeId="0">
      <text>
        <r>
          <rPr>
            <b/>
            <sz val="9"/>
            <color indexed="81"/>
            <rFont val="Tahoma"/>
            <family val="2"/>
            <charset val="186"/>
          </rPr>
          <t xml:space="preserve">KSP 2.4.2.2. </t>
        </r>
        <r>
          <rPr>
            <sz val="9"/>
            <color indexed="81"/>
            <rFont val="Tahoma"/>
            <family val="2"/>
            <charset val="186"/>
          </rPr>
          <t>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43" authorId="0" shapeId="0">
      <text>
        <r>
          <rPr>
            <b/>
            <sz val="9"/>
            <color indexed="81"/>
            <rFont val="Tahoma"/>
            <family val="2"/>
            <charset val="186"/>
          </rPr>
          <t>2.4.1.2. KSP</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E146"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49" authorId="0" shapeId="0">
      <text>
        <r>
          <rPr>
            <b/>
            <sz val="9"/>
            <color indexed="81"/>
            <rFont val="Tahoma"/>
            <family val="2"/>
            <charset val="186"/>
          </rPr>
          <t xml:space="preserve">2.4.2.5. KSP priemonė: </t>
        </r>
        <r>
          <rPr>
            <sz val="9"/>
            <color indexed="81"/>
            <rFont val="Tahoma"/>
            <family val="2"/>
            <charset val="186"/>
          </rPr>
          <t>Atnaujinti gyvenamųjų kvartalų centrines aikštes ir kitas viešąsias erdves</t>
        </r>
      </text>
    </comment>
    <comment ref="E152"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55"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D190" authorId="0" shapeId="0">
      <text>
        <r>
          <rPr>
            <sz val="9"/>
            <color indexed="81"/>
            <rFont val="Tahoma"/>
            <family val="2"/>
            <charset val="186"/>
          </rPr>
          <t>1.  UAB „Pempininkų valda“, 2. UAB „Laukininkų valda“, 3. UAB „Žardės būstas“, 4. UAB „Vingio būstas“, 5.  UAB „Jūros būstas“, 6. UAB „Vėtrungės būstas“, 7. UAB „Danės būstas“, 8. UAB „Vitės valdos“, 9. UAB „Paslaugos būstui“, 10. UAB „Debreceno valdos“</t>
        </r>
      </text>
    </comment>
    <comment ref="D199" authorId="0" shapeId="0">
      <text>
        <r>
          <rPr>
            <sz val="9"/>
            <color indexed="81"/>
            <rFont val="Tahoma"/>
            <family val="2"/>
            <charset val="186"/>
          </rPr>
          <t>Šiame pastate yra 103 butai, iš kurių 97 butai priklauso Savivaldybei.</t>
        </r>
      </text>
    </comment>
    <comment ref="Q204" authorId="0" shapeId="0">
      <text>
        <r>
          <rPr>
            <sz val="9"/>
            <color indexed="81"/>
            <rFont val="Tahoma"/>
            <family val="2"/>
            <charset val="186"/>
          </rPr>
          <t xml:space="preserve">Siekiama įrengti meninio objekto žaidimo aikštelę senamiesčio erdvėje 
</t>
        </r>
      </text>
    </comment>
    <comment ref="Q214" authorId="0" shapeId="0">
      <text>
        <r>
          <rPr>
            <sz val="9"/>
            <color indexed="81"/>
            <rFont val="Tahoma"/>
            <family val="2"/>
            <charset val="186"/>
          </rPr>
          <t>2018 - Barškių g. (perkelta iš 2017 m.) Kauno g. 31,33,35; Kooperacijos g. išleidėjo į Trinyčių tvenkinį rekonstrukcija; jungiamosios gatvės tarp Rumpiškės ir Taikos pr.; Taikos pr. 17, 19A, 19B; Darželio g., Taikos pr. 51. 2018 metais bus pakartotinai perkami  paviršinių nuotekų tinklų rekonstravimo darbai</t>
        </r>
        <r>
          <rPr>
            <b/>
            <sz val="9"/>
            <color indexed="81"/>
            <rFont val="Tahoma"/>
            <family val="2"/>
            <charset val="186"/>
          </rPr>
          <t xml:space="preserve"> su projektavimu Utenos gatvės atkarpoje nuo Prienų g. 13 iki Utenos g. 18, I. Kanto gatvėje, I. Simonaitytės g. 24, 24T, Panevėžio g. 2</t>
        </r>
      </text>
    </comment>
  </commentList>
</comments>
</file>

<file path=xl/comments3.xml><?xml version="1.0" encoding="utf-8"?>
<comments xmlns="http://schemas.openxmlformats.org/spreadsheetml/2006/main">
  <authors>
    <author>Audra Cepiene</author>
    <author>Saulina Paulauskiene</author>
    <author>Indre Buteniene</author>
  </authors>
  <commentList>
    <comment ref="S15" authorId="0" shapeId="0">
      <text>
        <r>
          <rPr>
            <sz val="9"/>
            <color indexed="81"/>
            <rFont val="Tahoma"/>
            <family val="2"/>
            <charset val="186"/>
          </rPr>
          <t>Įkainiai paimti iš 2017 -06-16  sutarties Nr. J9-1444 su Ūkininko Prano Rimando Olisevičiaus gėlininkystės ūkiu, atsižvelgiant į NPD kilimą ir ekonomikos lygio svyravimus, yra pakitę į didžiąją pusę. Yra nupirktos 5 vnt naujos erdvinės tūrinės gėlinės.</t>
        </r>
        <r>
          <rPr>
            <b/>
            <sz val="9"/>
            <color indexed="81"/>
            <rFont val="Tahoma"/>
            <family val="2"/>
            <charset val="186"/>
          </rPr>
          <t xml:space="preserve"> Perdarytas Poilsio parke daugiametis augalų plotas į daugiametį-vienmetį gėlyną, Debreceno  ir Pempininkų </t>
        </r>
        <r>
          <rPr>
            <sz val="9"/>
            <color indexed="81"/>
            <rFont val="Tahoma"/>
            <family val="2"/>
            <charset val="186"/>
          </rPr>
          <t xml:space="preserve">atremontuotose aikštėse atsirado </t>
        </r>
        <r>
          <rPr>
            <b/>
            <sz val="9"/>
            <color indexed="81"/>
            <rFont val="Tahoma"/>
            <family val="2"/>
            <charset val="186"/>
          </rPr>
          <t xml:space="preserve">nauji gėlynai, </t>
        </r>
        <r>
          <rPr>
            <sz val="9"/>
            <color indexed="81"/>
            <rFont val="Tahoma"/>
            <family val="2"/>
            <charset val="186"/>
          </rPr>
          <t xml:space="preserve">kurių bendras plotas 450 m2, taip pat ten numatoma pastatyti pastatomas gėlines. Pagal parengtą projektą </t>
        </r>
        <r>
          <rPr>
            <b/>
            <sz val="9"/>
            <color indexed="81"/>
            <rFont val="Tahoma"/>
            <family val="2"/>
            <charset val="186"/>
          </rPr>
          <t>bus pakeistas Melnragės žiedo gėlyno</t>
        </r>
        <r>
          <rPr>
            <sz val="9"/>
            <color indexed="81"/>
            <rFont val="Tahoma"/>
            <family val="2"/>
            <charset val="186"/>
          </rPr>
          <t xml:space="preserve"> išdėstymas, jį praplečiant, Kepėjų g. prie Boso skulptūros ir Kulių Vartų g. suformuoti daugiamečiai -vienmečiai gėlynai. Planuojama įsigyti 6 vnt pastatomas gėlines atremontuotoje </t>
        </r>
        <r>
          <rPr>
            <b/>
            <sz val="9"/>
            <color indexed="81"/>
            <rFont val="Tahoma"/>
            <family val="2"/>
            <charset val="186"/>
          </rPr>
          <t xml:space="preserve">Žardės aikštėje. </t>
        </r>
        <r>
          <rPr>
            <sz val="9"/>
            <color indexed="81"/>
            <rFont val="Tahoma"/>
            <family val="2"/>
            <charset val="186"/>
          </rPr>
          <t xml:space="preserve">Senojo turgaus aikštėje atsirado papildomai 2 pastatomos vazos. Bus tvarkomi gėlynai teritorijoje ties </t>
        </r>
        <r>
          <rPr>
            <b/>
            <sz val="9"/>
            <color indexed="81"/>
            <rFont val="Tahoma"/>
            <family val="2"/>
            <charset val="186"/>
          </rPr>
          <t>Taikos pr. 76 ir prie Saulėtos vaistinės.</t>
        </r>
      </text>
    </comment>
    <comment ref="F17" authorId="0" shapeId="0">
      <text>
        <r>
          <rPr>
            <b/>
            <sz val="9"/>
            <color indexed="81"/>
            <rFont val="Tahoma"/>
            <family val="2"/>
            <charset val="186"/>
          </rPr>
          <t>KSP 2.4.2.3.</t>
        </r>
        <r>
          <rPr>
            <sz val="9"/>
            <color indexed="81"/>
            <rFont val="Tahoma"/>
            <family val="2"/>
            <charset val="186"/>
          </rPr>
          <t xml:space="preserve">
Atnaujinti miesto centre esančius fontanus įrengiant šviesos instaliacijas ar kt. efektus </t>
        </r>
      </text>
    </comment>
    <comment ref="S17" authorId="0" shapeId="0">
      <text>
        <r>
          <rPr>
            <sz val="9"/>
            <color indexed="81"/>
            <rFont val="Tahoma"/>
            <family val="2"/>
            <charset val="186"/>
          </rPr>
          <t xml:space="preserve">Eksploatuojami 4 fontanai: "Taravos Anikė"; "Laivelis" Meridiano skvere; Debreceno aikštės fontanas; Pempininkų aikštės fontanas
</t>
        </r>
      </text>
    </comment>
    <comment ref="S31" authorId="1" shapeId="0">
      <text>
        <r>
          <rPr>
            <sz val="9"/>
            <color indexed="81"/>
            <rFont val="Tahoma"/>
            <family val="2"/>
            <charset val="186"/>
          </rPr>
          <t>Iš viso mieste yra 1,5 tūkst. vnt. šiukšliadėžių</t>
        </r>
      </text>
    </comment>
    <comment ref="S32" authorId="0" shapeId="0">
      <text>
        <r>
          <rPr>
            <sz val="9"/>
            <color indexed="81"/>
            <rFont val="Tahoma"/>
            <family val="2"/>
            <charset val="186"/>
          </rPr>
          <t>Iš viso mieste yra 1,1 tūkst. vnt. suoliukų</t>
        </r>
      </text>
    </comment>
    <comment ref="F40"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J40" authorId="0" shapeId="0">
      <text>
        <r>
          <rPr>
            <sz val="9"/>
            <color indexed="81"/>
            <rFont val="Tahoma"/>
            <family val="2"/>
            <charset val="186"/>
          </rPr>
          <t>Finansavimas iš Respublikinės programos</t>
        </r>
      </text>
    </comment>
    <comment ref="F45"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F49"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F51"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F53"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J53" authorId="0" shapeId="0">
      <text>
        <r>
          <rPr>
            <sz val="9"/>
            <color indexed="81"/>
            <rFont val="Tahoma"/>
            <family val="2"/>
            <charset val="186"/>
          </rPr>
          <t>Visuomenininkai</t>
        </r>
      </text>
    </comment>
    <comment ref="F55"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F57"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F62" authorId="0" shapeId="0">
      <text>
        <r>
          <rPr>
            <b/>
            <sz val="9"/>
            <color indexed="81"/>
            <rFont val="Tahoma"/>
            <family val="2"/>
            <charset val="186"/>
          </rPr>
          <t xml:space="preserve">2.4.2.4. KSP priemonė: </t>
        </r>
        <r>
          <rPr>
            <sz val="9"/>
            <color indexed="81"/>
            <rFont val="Tahoma"/>
            <family val="2"/>
            <charset val="186"/>
          </rPr>
          <t>Atnaujinti gyvenamųjų kvartalų centrines aikštes ir kitas viešąsias erdves</t>
        </r>
      </text>
    </comment>
    <comment ref="F66"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I70" authorId="2" shapeId="0">
      <text>
        <r>
          <rPr>
            <sz val="9"/>
            <color indexed="81"/>
            <rFont val="Tahoma"/>
            <family val="2"/>
            <charset val="186"/>
          </rPr>
          <t>Vykdys vienuolynas, asignavimai - savivaldybės biudžete</t>
        </r>
      </text>
    </comment>
    <comment ref="S81" authorId="0" shapeId="0">
      <text>
        <r>
          <rPr>
            <sz val="9"/>
            <color indexed="81"/>
            <rFont val="Tahoma"/>
            <family val="2"/>
            <charset val="186"/>
          </rPr>
          <t xml:space="preserve">Pagal priemonių planą Klaipėdos miesto gyvūnų gerovės ir apsaugos 2016–2018 metų programai įgyvendinti. </t>
        </r>
      </text>
    </comment>
    <comment ref="F87"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E117" authorId="0" shapeId="0">
      <text>
        <r>
          <rPr>
            <sz val="9"/>
            <color indexed="81"/>
            <rFont val="Tahoma"/>
            <family val="2"/>
            <charset val="186"/>
          </rPr>
          <t xml:space="preserve">Administraciniai ir gamybiniai pastatai Gluosnių g. 8 – 305,72 m2; Viešieji tualetai Stovyklų g. 4 –21,79 m2; Gelbėjimo stotis Smiltynės 15 c – 104,75 m2; Gelbėjimo stotis II Melnragė – 76,38 m2; Administracinės patalpos Garažų g. 6 – 299,99 m2; Viešieji tualetai I Melnragė Kopų g. 1A – 87,25 m2. Administruojama patalpų - </t>
        </r>
        <r>
          <rPr>
            <b/>
            <sz val="9"/>
            <color indexed="81"/>
            <rFont val="Tahoma"/>
            <family val="2"/>
            <charset val="186"/>
          </rPr>
          <t>895,9 m2</t>
        </r>
      </text>
    </comment>
    <comment ref="F117"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S139" authorId="0" shapeId="0">
      <text>
        <r>
          <rPr>
            <sz val="9"/>
            <color indexed="81"/>
            <rFont val="Tahoma"/>
            <family val="2"/>
            <charset val="186"/>
          </rPr>
          <t>priekaba prie traktoriaus</t>
        </r>
      </text>
    </comment>
    <comment ref="S142" authorId="0" shapeId="0">
      <text>
        <r>
          <rPr>
            <sz val="9"/>
            <color indexed="81"/>
            <rFont val="Tahoma"/>
            <family val="2"/>
            <charset val="186"/>
          </rPr>
          <t>Viešieji tualetai: Stovyklų g. 4 –21,79 m2; Kopų g. 1A (I Melnragė) – 87,25 m2;</t>
        </r>
      </text>
    </comment>
    <comment ref="J147" authorId="0" shapeId="0">
      <text>
        <r>
          <rPr>
            <b/>
            <sz val="9"/>
            <color indexed="81"/>
            <rFont val="Tahoma"/>
            <family val="2"/>
            <charset val="186"/>
          </rPr>
          <t>Nebeplanuota priemonė</t>
        </r>
        <r>
          <rPr>
            <sz val="9"/>
            <color indexed="81"/>
            <rFont val="Tahoma"/>
            <family val="2"/>
            <charset val="186"/>
          </rPr>
          <t xml:space="preserve">
Biudžetinės įstaigos „Klaipėdos paplūdimiai“ patalpų šildymas</t>
        </r>
      </text>
    </comment>
    <comment ref="F149" authorId="0" shapeId="0">
      <text>
        <r>
          <rPr>
            <b/>
            <sz val="9"/>
            <color indexed="81"/>
            <rFont val="Tahoma"/>
            <family val="2"/>
            <charset val="186"/>
          </rPr>
          <t>KSP 2.3.2.5</t>
        </r>
        <r>
          <rPr>
            <sz val="9"/>
            <color indexed="81"/>
            <rFont val="Tahoma"/>
            <family val="2"/>
            <charset val="186"/>
          </rPr>
          <t xml:space="preserve">
Gerinti Klaipėdos miesto viešųjų erdvių apšvietimo efektyvumą ir kokybę</t>
        </r>
      </text>
    </comment>
    <comment ref="S170" authorId="0" shapeId="0">
      <text>
        <r>
          <rPr>
            <sz val="9"/>
            <color indexed="81"/>
            <rFont val="Tahoma"/>
            <family val="2"/>
            <charset val="186"/>
          </rPr>
          <t>Teatro aikštė 2000-čiui vartotojų, Kruizinių laivų terminale 3000-čiui vartotojų</t>
        </r>
      </text>
    </comment>
    <comment ref="F175" authorId="0" shapeId="0">
      <text>
        <r>
          <rPr>
            <b/>
            <sz val="9"/>
            <color indexed="81"/>
            <rFont val="Tahoma"/>
            <family val="2"/>
            <charset val="186"/>
          </rPr>
          <t xml:space="preserve">KSP 2.4.2.2. </t>
        </r>
        <r>
          <rPr>
            <sz val="9"/>
            <color indexed="81"/>
            <rFont val="Tahoma"/>
            <family val="2"/>
            <charset val="186"/>
          </rPr>
          <t>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78" authorId="0" shapeId="0">
      <text>
        <r>
          <rPr>
            <b/>
            <sz val="9"/>
            <color indexed="81"/>
            <rFont val="Tahoma"/>
            <family val="2"/>
            <charset val="186"/>
          </rPr>
          <t>2.4.1.2. KSP</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F182"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86" authorId="0" shapeId="0">
      <text>
        <r>
          <rPr>
            <b/>
            <sz val="9"/>
            <color indexed="81"/>
            <rFont val="Tahoma"/>
            <family val="2"/>
            <charset val="186"/>
          </rPr>
          <t xml:space="preserve">2.4.2.5. KSP priemonė: </t>
        </r>
        <r>
          <rPr>
            <sz val="9"/>
            <color indexed="81"/>
            <rFont val="Tahoma"/>
            <family val="2"/>
            <charset val="186"/>
          </rPr>
          <t>Atnaujinti gyvenamųjų kvartalų centrines aikštes ir kitas viešąsias erdves</t>
        </r>
      </text>
    </comment>
    <comment ref="F189"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92"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98"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201"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204"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245" authorId="0" shapeId="0">
      <text>
        <r>
          <rPr>
            <sz val="9"/>
            <color indexed="81"/>
            <rFont val="Tahoma"/>
            <family val="2"/>
            <charset val="186"/>
          </rPr>
          <t>1.  UAB „Pempininkų valda“, 2. UAB „Laukininkų valda“, 3. UAB „Žardės būstas“, 4. UAB „Vingio būstas“, 5.  UAB „Jūros būstas“, 6. UAB „Vėtrungės būstas“, 7. UAB „Danės būstas“, 8. UAB „Vitės valdos“, 9. UAB „Paslaugos būstui“, 10. UAB „Debreceno valdos“</t>
        </r>
      </text>
    </comment>
    <comment ref="M246" authorId="0" shapeId="0">
      <text>
        <r>
          <rPr>
            <sz val="9"/>
            <color indexed="81"/>
            <rFont val="Tahoma"/>
            <family val="2"/>
            <charset val="186"/>
          </rPr>
          <t>SBL- 556.700 Eur lieka del kiemų programos</t>
        </r>
      </text>
    </comment>
    <comment ref="E255" authorId="0" shapeId="0">
      <text>
        <r>
          <rPr>
            <sz val="9"/>
            <color indexed="81"/>
            <rFont val="Tahoma"/>
            <family val="2"/>
            <charset val="186"/>
          </rPr>
          <t>Šiame pastate yra 103 butai, iš kurių 97 butai priklauso Savivaldybei.</t>
        </r>
      </text>
    </comment>
    <comment ref="S255" authorId="0" shapeId="0">
      <text>
        <r>
          <rPr>
            <sz val="9"/>
            <color indexed="81"/>
            <rFont val="Tahoma"/>
            <family val="2"/>
            <charset val="186"/>
          </rPr>
          <t xml:space="preserve">Vykdant Miesto plėtros ir strateginio planavimo komiteto rekomendaciją organizuoti daugiabučio namo Vingio g. 35 atnaujinimo (modernizavimo) procesą, 2016-07-15 buvo parengtas šio namo atnaujinimo (modernizavimo) investicijų planas. Aplinkos ministrui paskelbus kvietimus teikti paraiškas VšĮ Būsto energijos taupymo agentūrai (toliau-BETA), Savivaldybės administracija iki 2017-02-20 dienos turi pateikti Vingio g. 35 investicijų planą derinimui, sekantis žingsnis būtų techninio darbo projekto rengimas. Parengtame investicijų plane  numatyta:1. projekto parengimo išlaidos - 89 825,0 Eur;
                    2. statybos techninės priežiūros išlaidos – 35 930,0 Eur;
                    3. Projekto įgyvendinimo administravimo išlaidų – 9 273,0 Eur;
                    Iš viso: 89 825+35 930+9 273=135 028,0 Eur.
Vadovaujantis  Valstybės paramos daugiabučiams namams atnaujinti (modernizuoti) taisyklėmis, nuo 2017 m. sausio 1 d. už projekto parengimą, statybos techninę priežiūrą ir  projekto administravimą 50 procentų šių išlaidų apmoka arba kompensuoja BETA. Vadinasi, Savivaldybės dalis būtų  nemažiau 135 028,0 : 2=67 514,0  Eur, preliminariai šiai priemonei planuojame 70000,0 Eur.
</t>
        </r>
      </text>
    </comment>
    <comment ref="S261" authorId="0" shapeId="0">
      <text>
        <r>
          <rPr>
            <sz val="9"/>
            <color indexed="81"/>
            <rFont val="Tahoma"/>
            <family val="2"/>
            <charset val="186"/>
          </rPr>
          <t xml:space="preserve">Siekiama įrengti meninio objekto žaidimo aikštelę senamiesčio erdvėje 
</t>
        </r>
      </text>
    </comment>
    <comment ref="S262" authorId="0" shapeId="0">
      <text>
        <r>
          <rPr>
            <sz val="9"/>
            <color indexed="81"/>
            <rFont val="Tahoma"/>
            <family val="2"/>
            <charset val="186"/>
          </rPr>
          <t xml:space="preserve">362 DNSB ir 33 jungtinės veiklos sutartimi įgalioti asmenys
</t>
        </r>
      </text>
    </comment>
    <comment ref="S277" authorId="0" shapeId="0">
      <text>
        <r>
          <rPr>
            <sz val="9"/>
            <color indexed="81"/>
            <rFont val="Tahoma"/>
            <family val="2"/>
            <charset val="186"/>
          </rPr>
          <t>2018 - Barškių g. (perkelta iš 2017 m.) Kauno g. 31,33,35; Kooperacijos g. išleidėjo į Trinyčių tvenkinį rekonstrukcija; jungiamosios gatvės tarp Rumpiškės ir Taikos pr.; Taikos pr. 17, 19A, 19B; Darželio g., Taikos pr. 51. 2018 metais bus pakartotinai perkami  paviršinių nuotekų tinklų rekonstravimo darbai</t>
        </r>
        <r>
          <rPr>
            <b/>
            <sz val="9"/>
            <color indexed="81"/>
            <rFont val="Tahoma"/>
            <family val="2"/>
            <charset val="186"/>
          </rPr>
          <t xml:space="preserve"> su projektavimu Utenos gatvės atkarpoje nuo Prienų g. 13 iki Utenos g. 18, I. Kanto gatvėje, I. Simonaitytės g. 24, 24T, Panevėžio g. 2</t>
        </r>
      </text>
    </comment>
    <comment ref="E281" authorId="0" shapeId="0">
      <text>
        <r>
          <rPr>
            <b/>
            <sz val="9"/>
            <color indexed="81"/>
            <rFont val="Tahoma"/>
            <family val="2"/>
            <charset val="186"/>
          </rPr>
          <t>2016-09-23 STR3-12,</t>
        </r>
        <r>
          <rPr>
            <sz val="9"/>
            <color indexed="81"/>
            <rFont val="Tahoma"/>
            <family val="2"/>
            <charset val="186"/>
          </rPr>
          <t xml:space="preserve"> 2016 m. parengta teritorijos išvystymo galimybių studija. Projektas apima gatvių nutiesimą, vandentiekį, nuotekas, šilumos tinklus, apšvietimą, elektros tinklus, dujas. </t>
        </r>
      </text>
    </comment>
    <comment ref="K293" authorId="0" shapeId="0">
      <text>
        <r>
          <rPr>
            <b/>
            <sz val="9"/>
            <color indexed="81"/>
            <rFont val="Tahoma"/>
            <family val="2"/>
            <charset val="186"/>
          </rPr>
          <t xml:space="preserve">10450,8
</t>
        </r>
        <r>
          <rPr>
            <sz val="9"/>
            <color indexed="81"/>
            <rFont val="Tahoma"/>
            <family val="2"/>
            <charset val="186"/>
          </rPr>
          <t xml:space="preserve">
</t>
        </r>
      </text>
    </comment>
    <comment ref="L293" authorId="0" shapeId="0">
      <text>
        <r>
          <rPr>
            <b/>
            <sz val="9"/>
            <color indexed="81"/>
            <rFont val="Tahoma"/>
            <family val="2"/>
            <charset val="186"/>
          </rPr>
          <t>11044,5</t>
        </r>
        <r>
          <rPr>
            <sz val="9"/>
            <color indexed="81"/>
            <rFont val="Tahoma"/>
            <family val="2"/>
            <charset val="186"/>
          </rPr>
          <t xml:space="preserve">
</t>
        </r>
      </text>
    </comment>
    <comment ref="K311" authorId="0" shapeId="0">
      <text>
        <r>
          <rPr>
            <b/>
            <sz val="9"/>
            <color indexed="81"/>
            <rFont val="Tahoma"/>
            <family val="2"/>
            <charset val="186"/>
          </rPr>
          <t xml:space="preserve">12715,6
</t>
        </r>
        <r>
          <rPr>
            <sz val="9"/>
            <color indexed="81"/>
            <rFont val="Tahoma"/>
            <family val="2"/>
            <charset val="186"/>
          </rPr>
          <t xml:space="preserve">
</t>
        </r>
      </text>
    </comment>
  </commentList>
</comments>
</file>

<file path=xl/sharedStrings.xml><?xml version="1.0" encoding="utf-8"?>
<sst xmlns="http://schemas.openxmlformats.org/spreadsheetml/2006/main" count="1611" uniqueCount="493">
  <si>
    <t>Uždavinio kodas</t>
  </si>
  <si>
    <t>Priemonės kodas</t>
  </si>
  <si>
    <t>Priemonės požymis</t>
  </si>
  <si>
    <t>Asignavimų valdytojo kodas</t>
  </si>
  <si>
    <t>Finansavimo šaltinis</t>
  </si>
  <si>
    <t>Iš viso</t>
  </si>
  <si>
    <t>Išlaidoms</t>
  </si>
  <si>
    <t>01</t>
  </si>
  <si>
    <t>Iš viso:</t>
  </si>
  <si>
    <t>02</t>
  </si>
  <si>
    <t>Iš viso uždaviniui:</t>
  </si>
  <si>
    <t>Iš viso tikslui:</t>
  </si>
  <si>
    <t>Finansavimo šaltiniai</t>
  </si>
  <si>
    <t>Produkto kriterijaus</t>
  </si>
  <si>
    <t>Pavadinimas</t>
  </si>
  <si>
    <t>Iš jų darbo užmokesčiui</t>
  </si>
  <si>
    <t>Finansavimo šaltinių suvestinė</t>
  </si>
  <si>
    <t>SAVIVALDYBĖS  LĖŠOS, IŠ VISO:</t>
  </si>
  <si>
    <t>KITI ŠALTINIAI, IŠ VISO:</t>
  </si>
  <si>
    <t>IŠ VISO:</t>
  </si>
  <si>
    <t>Turtui įsigyti ir finansiniams įsipareigojimams vykdyti</t>
  </si>
  <si>
    <t>Veiklos plano tikslo kodas</t>
  </si>
  <si>
    <r>
      <t xml:space="preserve">Savivaldybės biudžeto lėšos </t>
    </r>
    <r>
      <rPr>
        <b/>
        <sz val="10"/>
        <rFont val="Times New Roman"/>
        <family val="1"/>
        <charset val="186"/>
      </rPr>
      <t>SB</t>
    </r>
  </si>
  <si>
    <r>
      <t xml:space="preserve">Specialiosios programos lėšos (pajamos už atsitiktines paslaugas) </t>
    </r>
    <r>
      <rPr>
        <b/>
        <sz val="10"/>
        <rFont val="Times New Roman"/>
        <family val="1"/>
        <charset val="186"/>
      </rPr>
      <t>SB(SP)</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</si>
  <si>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</si>
  <si>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</si>
  <si>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r>
      <t xml:space="preserve">Valstybės biudžeto lėšos </t>
    </r>
    <r>
      <rPr>
        <b/>
        <sz val="10"/>
        <rFont val="Times New Roman"/>
        <family val="1"/>
        <charset val="186"/>
      </rPr>
      <t>LRVB</t>
    </r>
  </si>
  <si>
    <r>
      <t xml:space="preserve">Kiti finansavimo šaltiniai </t>
    </r>
    <r>
      <rPr>
        <b/>
        <sz val="10"/>
        <rFont val="Times New Roman"/>
        <family val="1"/>
        <charset val="186"/>
      </rPr>
      <t>Kt</t>
    </r>
  </si>
  <si>
    <t>SB</t>
  </si>
  <si>
    <t>MIESTO INFRASTRUKTŪROS OBJEKTŲ PRIEŽIŪROS IR MODERNIZAVIMO PROGRAMOS (NR. 07)</t>
  </si>
  <si>
    <t>03</t>
  </si>
  <si>
    <t>6</t>
  </si>
  <si>
    <t>06</t>
  </si>
  <si>
    <t>08</t>
  </si>
  <si>
    <t>Fontanų priežiūra, remontas ir atnaujinimas</t>
  </si>
  <si>
    <t>Miesto viešų teritorijų inventoriaus priežiūra, įrengimas ir įsigijimas</t>
  </si>
  <si>
    <t>Prižiūrima fontanų, vnt.</t>
  </si>
  <si>
    <t>Įsigyta šiukšliadėžių, vnt.</t>
  </si>
  <si>
    <t>04</t>
  </si>
  <si>
    <t>05</t>
  </si>
  <si>
    <t>07</t>
  </si>
  <si>
    <t>Miesto viešųjų tualetų remontas, priežiūra ir nuoma</t>
  </si>
  <si>
    <t>Nugriauta statinių, vnt.</t>
  </si>
  <si>
    <t>Prižiūrima viešųjų tualetų, vnt.</t>
  </si>
  <si>
    <t>SB(SP)</t>
  </si>
  <si>
    <t>Siekti, kad miesto viešosios erdvės būtų tvarkingos, jaukios ir saugios</t>
  </si>
  <si>
    <t>Užtikrinti laidojimo paslaugų teikimą, miesto kapinių priežiūrą ir poreikius atitinkantį laidojimo vietų skaičių</t>
  </si>
  <si>
    <t>Eksploatuoti, remontuoti ir plėtoti inžinerinio aprūpinimo sistemas</t>
  </si>
  <si>
    <t>Įrengta kapaviečių ženklų, vnt.</t>
  </si>
  <si>
    <t>07 Miesto infrastruktūros objektų priežiūros ir modernizavimo programa</t>
  </si>
  <si>
    <t>5</t>
  </si>
  <si>
    <t>I</t>
  </si>
  <si>
    <t>ES</t>
  </si>
  <si>
    <t>Kt</t>
  </si>
  <si>
    <t>1</t>
  </si>
  <si>
    <t>Suvartota el. energijos, tūkst. MWh</t>
  </si>
  <si>
    <t>Mirusių (žuvusių) žmonių palaikų pervežimas iš įvykio vietų, neatpažintų, vienišų ir mirusių, kuriuos artimieji atsisako laidoti, žmonių palaikų laikinas laikymas (saugojimas), palaidojimas savivaldybės lėšomis</t>
  </si>
  <si>
    <t>Švaros ir tvarkos užtikrinimas bendro naudojimo teritorijose:</t>
  </si>
  <si>
    <t>Miesto paplūdimių priežiūros organizavimas:</t>
  </si>
  <si>
    <t>Miesto viešųjų erdvių ir gatvių apšvietimo užtikrinimas:</t>
  </si>
  <si>
    <t xml:space="preserve">Iš viso  programai: </t>
  </si>
  <si>
    <t xml:space="preserve">Statinių, keliančių pavojų gyvybei ir sveikatai, griovimas </t>
  </si>
  <si>
    <t>SB(L)</t>
  </si>
  <si>
    <r>
      <t xml:space="preserve">Programų lėšų likučių laikinai laisvos lėšos </t>
    </r>
    <r>
      <rPr>
        <b/>
        <sz val="10"/>
        <rFont val="Times New Roman"/>
        <family val="1"/>
        <charset val="186"/>
      </rPr>
      <t>SB(L)</t>
    </r>
  </si>
  <si>
    <t>Viešųjų erdvių, gatvių ir kiemų apšvietimo tinklų išplėtimas ar įrengimas</t>
  </si>
  <si>
    <t>Strateginis tikslas 02. Kurti mieste patrauklią, švarią ir saugią gyvenamąją aplinką</t>
  </si>
  <si>
    <t>Teikti miesto gyventojams kokybiškas komunalines ir viešųjų erdvių priežiūros paslaugas</t>
  </si>
  <si>
    <t>Pirties paslaugų teikimas Smiltynės paplūdimyje</t>
  </si>
  <si>
    <t>09</t>
  </si>
  <si>
    <t>P2.4.1.2</t>
  </si>
  <si>
    <t>P2.4.2.8</t>
  </si>
  <si>
    <r>
      <t xml:space="preserve">Vietinių rinkliavų lėšos </t>
    </r>
    <r>
      <rPr>
        <b/>
        <sz val="10"/>
        <rFont val="Times New Roman"/>
        <family val="1"/>
        <charset val="186"/>
      </rPr>
      <t>SB(VR)</t>
    </r>
  </si>
  <si>
    <t>SB(VR)</t>
  </si>
  <si>
    <t>P2</t>
  </si>
  <si>
    <t>Savivaldybei priskirtų teritorijų sanitarinis valymas, parkų, skverų, žaliųjų plotų želdinimas ir aplinkotvarka</t>
  </si>
  <si>
    <t>Nuomojama kilnojamųjų tualetų švenčių metu, vnt.</t>
  </si>
  <si>
    <t>Eksploatuojama šviestuvų, tūkst. vnt.</t>
  </si>
  <si>
    <t>Papriemonės kodas</t>
  </si>
  <si>
    <t>Vykdytojas (skyrius / asmuo)</t>
  </si>
  <si>
    <t xml:space="preserve">MŪD Miesto tvarkymo skyrius </t>
  </si>
  <si>
    <t>MŪD Miesto tvarkymo skyrius</t>
  </si>
  <si>
    <t>Viešosios tvarkos skyrius</t>
  </si>
  <si>
    <t>IED Projektų skyrius</t>
  </si>
  <si>
    <t xml:space="preserve">IED Projektų skyrius  </t>
  </si>
  <si>
    <t>MŪD Miesto tvarkymo  sk.</t>
  </si>
  <si>
    <t>2017-ieji metai</t>
  </si>
  <si>
    <t>MŪD Kapinių priežiūros skyrius</t>
  </si>
  <si>
    <t xml:space="preserve">MŪD BĮ "Klaipėdos paplūdimiai" </t>
  </si>
  <si>
    <t>Laidojimo paslaugų teikimas ir kapinių priežiūros organizavimas:</t>
  </si>
  <si>
    <t>P2.4.2.5</t>
  </si>
  <si>
    <t>Įsigyta suoliukų, vnt.</t>
  </si>
  <si>
    <t>Žardininkų gyvenamojo kvartalo viešosios erdvės (aikštės) šalia Taikos pr. atnaujinimas</t>
  </si>
  <si>
    <t>Prižiūrima gertuvių Poilsio parke, vnt.</t>
  </si>
  <si>
    <t>Planas</t>
  </si>
  <si>
    <t xml:space="preserve">Palaidota mirusiųjų, skaičius </t>
  </si>
  <si>
    <t>BĮ „Klaipėdos paplūdimiai“ veiklos organizavimas</t>
  </si>
  <si>
    <t>SB(SPL)</t>
  </si>
  <si>
    <t>2018-ieji metai</t>
  </si>
  <si>
    <t xml:space="preserve">Savivaldybės biudžetas, iš jo: </t>
  </si>
  <si>
    <r>
      <t xml:space="preserve">Pajamų įmokų už patalpų nuomą likutis </t>
    </r>
    <r>
      <rPr>
        <b/>
        <sz val="10"/>
        <rFont val="Times New Roman"/>
        <family val="1"/>
        <charset val="186"/>
      </rPr>
      <t>SB(SPL)</t>
    </r>
  </si>
  <si>
    <r>
      <t xml:space="preserve">Vietinių rinkliavų lėšų likutis </t>
    </r>
    <r>
      <rPr>
        <b/>
        <sz val="10"/>
        <rFont val="Times New Roman"/>
        <family val="1"/>
        <charset val="186"/>
      </rPr>
      <t>SB(VRL)</t>
    </r>
  </si>
  <si>
    <t>SB(VB)</t>
  </si>
  <si>
    <r>
      <t xml:space="preserve">Valstybės biudžeto specialiosios tikslinės dotacijos lėšos </t>
    </r>
    <r>
      <rPr>
        <b/>
        <sz val="10"/>
        <rFont val="Times New Roman"/>
        <family val="1"/>
        <charset val="186"/>
      </rPr>
      <t>SB(VB)</t>
    </r>
  </si>
  <si>
    <r>
      <t xml:space="preserve">Žemės pardavimų likučio lėšos </t>
    </r>
    <r>
      <rPr>
        <b/>
        <sz val="10"/>
        <rFont val="Times New Roman"/>
        <family val="1"/>
        <charset val="186"/>
      </rPr>
      <t>SB(ŽPL)</t>
    </r>
  </si>
  <si>
    <t>SB(KPP)</t>
  </si>
  <si>
    <t>Miesto aikščių, skverų ir kitų bendro naudojimo teritorijų atnaujinimas ir priežiūra:</t>
  </si>
  <si>
    <t>Daugiabučių namų atnaujinimo (modernizavimo) energinio naudingumo sertifikatų bei investicijų planų parengimas</t>
  </si>
  <si>
    <t>Parengtas techninis projektas, vnt.</t>
  </si>
  <si>
    <t>Parengtas investicijų  projektas, vnt.</t>
  </si>
  <si>
    <t>P2.4.2.2</t>
  </si>
  <si>
    <t>P2.4.2.3</t>
  </si>
  <si>
    <t>Pakabinta papuošimo elementų, vnt.</t>
  </si>
  <si>
    <t>MŪD  Miesto tvarkymo skyrius</t>
  </si>
  <si>
    <t xml:space="preserve">Daugiabučių gyvenamųjų namų kvartalų priežiūros vykdymas: </t>
  </si>
  <si>
    <t>Daugiabučių namų kiemų infrastruktūros gerinimo programos įgyvendinimas:</t>
  </si>
  <si>
    <t>Įrengta elektros įvadų (žemyninės dalies paplūdimiuose), vnt.</t>
  </si>
  <si>
    <t>Gatvių ir viešųjų erdvių apšvietimo organizavimo funkcijos įgyvendinimas</t>
  </si>
  <si>
    <t>Suženklinta automobilių stovėjimo aikštelių (prie kapinių), vnt.</t>
  </si>
  <si>
    <t>Įrengta automobilių stovėjimo vietų, vnt.</t>
  </si>
  <si>
    <t>Atstatyta vandens kolonėlių Joniškės ir Lėbartų kapinėse, vnt.</t>
  </si>
  <si>
    <t>I, P2.4.2.4</t>
  </si>
  <si>
    <t>tūkst. Eur</t>
  </si>
  <si>
    <r>
      <t xml:space="preserve">Pėsčiųjų tako tarp Gedminų g. ir Taikos pr. (nuo Nr. 99) rekonstravimas ir keleivių išlaipinimo aikštelių įrengimas </t>
    </r>
    <r>
      <rPr>
        <i/>
        <sz val="10"/>
        <rFont val="Times New Roman"/>
        <family val="1"/>
        <charset val="186"/>
      </rPr>
      <t>(Debreceno mikrorajonas)</t>
    </r>
  </si>
  <si>
    <t xml:space="preserve">Įsigyta gėlinių, vnt. </t>
  </si>
  <si>
    <t xml:space="preserve">Prižiūrima kapinių  (įskaitant senąsias kapinaites), vnt. </t>
  </si>
  <si>
    <t xml:space="preserve"> TIKSLŲ, UŽDAVINIŲ, PRIEMONIŲ, PRIEMONIŲ IŠLAIDŲ IR PRODUKTO KRITERIJŲ DETALI SUVESTINĖ</t>
  </si>
  <si>
    <t>Biudžetinių įstaigų kiemų apšvietimo tinklų plėtra ir įrengimas</t>
  </si>
  <si>
    <t>Klaipėdos miesto paplūdimių sutvarkymo priemonių 2016–2019 metų plano įgyvendinimas</t>
  </si>
  <si>
    <r>
      <t>Gėlynų atnaujinimas ir įrengimas</t>
    </r>
    <r>
      <rPr>
        <i/>
        <sz val="10"/>
        <rFont val="Times New Roman"/>
        <family val="1"/>
        <charset val="186"/>
      </rPr>
      <t xml:space="preserve"> </t>
    </r>
  </si>
  <si>
    <t>Apskaitos kodas</t>
  </si>
  <si>
    <t>P2.3.2.5</t>
  </si>
  <si>
    <t>07.010101</t>
  </si>
  <si>
    <t>07.010102</t>
  </si>
  <si>
    <t>07.010203</t>
  </si>
  <si>
    <t>07.010204</t>
  </si>
  <si>
    <t>07.010205010</t>
  </si>
  <si>
    <t>07.01030200</t>
  </si>
  <si>
    <t>07.01030202</t>
  </si>
  <si>
    <t>07.010303</t>
  </si>
  <si>
    <t>07.020202</t>
  </si>
  <si>
    <t xml:space="preserve">07.010401 </t>
  </si>
  <si>
    <t>07.010501</t>
  </si>
  <si>
    <t xml:space="preserve"> 07.030203</t>
  </si>
  <si>
    <t>07.010404</t>
  </si>
  <si>
    <t>07.030204</t>
  </si>
  <si>
    <t>07.010120</t>
  </si>
  <si>
    <t>07.010307</t>
  </si>
  <si>
    <t>07.020114</t>
  </si>
  <si>
    <t>07.010124</t>
  </si>
  <si>
    <t>07.01020100</t>
  </si>
  <si>
    <t>07.010602</t>
  </si>
  <si>
    <t>07.010604</t>
  </si>
  <si>
    <t>07.010603</t>
  </si>
  <si>
    <t>07.020106</t>
  </si>
  <si>
    <t>Aiškinamojo rašto priedas Nr.3</t>
  </si>
  <si>
    <t>2019-ųjų metų lėšų projektas</t>
  </si>
  <si>
    <t>2019-ieji metai</t>
  </si>
  <si>
    <t>07.010117</t>
  </si>
  <si>
    <t>Vingio mikrorajono aikštės atnaujinimas</t>
  </si>
  <si>
    <t>Parengtas projektas, vnt.</t>
  </si>
  <si>
    <t>Pėsčiųjų tako tarp Gedminų g. ir Taikos pr. (nuo Nr. 109) atnaujinimas (Debreceno mikrorajonas)</t>
  </si>
  <si>
    <t>500</t>
  </si>
  <si>
    <t>1020</t>
  </si>
  <si>
    <t xml:space="preserve">Įsigyta mobilių gelbėjimo stočių, vnt. </t>
  </si>
  <si>
    <t>Įsigyta mobilių stebėjimo bokštelių, vnt.</t>
  </si>
  <si>
    <t>Mėlynosios vėliavos programos koordinavimo paslaugų įsigijimas</t>
  </si>
  <si>
    <t>Beglobių gyvūnų gerovės ir apsaugos priemonių įgyvendinimas (gyvūnų gaudymas, surinkimas, sterilizacija, karantinavimas, eutanazija ir kt.)</t>
  </si>
  <si>
    <t>Atlikta aikštės atnaujinimo darbų. Užbaigtumas, proc.</t>
  </si>
  <si>
    <t>Atlikta aikštės sutvarkymo darbų. Užbaigtumas, proc.</t>
  </si>
  <si>
    <t>Atlikta aplinkos sutvarkymo darbų. Užbaigtumas, proc.</t>
  </si>
  <si>
    <t>Prižiūrima konteinerinių tualetų, vnt.</t>
  </si>
  <si>
    <t>Nuolatinių darbuotojų skaičius</t>
  </si>
  <si>
    <t>Sezoninių darbuotojų skaičius</t>
  </si>
  <si>
    <t>Eksploatuojama kamerų, vnt.</t>
  </si>
  <si>
    <t xml:space="preserve">Atlikta aikštės sutvarkymo darbų. Užbaigtumas, proc. </t>
  </si>
  <si>
    <t xml:space="preserve">Atlikta krantinių ir prieigų sutvarkymo darbų. Užbaigtumas, proc. </t>
  </si>
  <si>
    <t xml:space="preserve">Atlikta pėsčiųjų tako sutvarkymo darbų. Užbaigtumas, proc. </t>
  </si>
  <si>
    <t xml:space="preserve">Išvežta mirusiųjų iš įvykio vietos,  skaičius </t>
  </si>
  <si>
    <t xml:space="preserve">Mirusiųjų palaikų laikinas laikymas (saugojimas), skaičius </t>
  </si>
  <si>
    <t xml:space="preserve">47,4 ha Medelyno gyvenamojo rajono infrastruktūros išvystymas. I etapas
</t>
  </si>
  <si>
    <t>Skvero Bokštų gatvėje sutvarkymas</t>
  </si>
  <si>
    <t>Interaktyvios tikslinės teritorijos ir susietų teritorijų ribų žemėlapio aplikacijos sukūrimas</t>
  </si>
  <si>
    <t xml:space="preserve">Parengta žemėlapio aplikacija,  skirta 2014–2020 m. integruotų investicijų programos projektų viešinimui, vnt. </t>
  </si>
  <si>
    <t>100</t>
  </si>
  <si>
    <t>90</t>
  </si>
  <si>
    <t>61</t>
  </si>
  <si>
    <t>Įsigyta šachmatų komplektų Kurpių skvere, vnt.</t>
  </si>
  <si>
    <t>Aikštės prie Santuokų rūmų atnaujinimas</t>
  </si>
  <si>
    <t>Parengtas aprašas, vnt.</t>
  </si>
  <si>
    <t>Skvero ties bažnyčia Panevėžio g. atnaujinimas</t>
  </si>
  <si>
    <t>Atlikta fontano "Laivelis" Meridiano skvere atnaujinimo darbų. Užbaigtumas, proc.</t>
  </si>
  <si>
    <t>7+7</t>
  </si>
  <si>
    <t>6+6</t>
  </si>
  <si>
    <t>Įsigyta paplūdimių inventoriaus (stendai, šiukšliadežės, konteineriai, persirengimo kabinos, suolai), vnt.</t>
  </si>
  <si>
    <t>Įsigytas smėlio valymo įrenginys, vnt.</t>
  </si>
  <si>
    <t>Įsigytas vandens motociklas, vnt.</t>
  </si>
  <si>
    <t>Įsigytas automobilis pliažų valymui, vnt.</t>
  </si>
  <si>
    <t>Atlikta infrastruktūros įrengimo darbų. Užbaigtumas, proc.</t>
  </si>
  <si>
    <t>1/100</t>
  </si>
  <si>
    <t>Pašalinta elektros atramų Joniškės kapinėse, vnt.</t>
  </si>
  <si>
    <t>Parengta (kooreguota) planų, vnt.</t>
  </si>
  <si>
    <t>Daugiabučio Vingio g. 35 modernizavimui techninio darbo projekto parengimas</t>
  </si>
  <si>
    <t>Parengtas techninis darbo projektas</t>
  </si>
  <si>
    <t xml:space="preserve">DNSB valdymo organų veiklos priežiūros ir kontrolės vykdymas </t>
  </si>
  <si>
    <r>
      <t xml:space="preserve">Klaipėdos valstybinio jūrų uosto direkcijos lėšos </t>
    </r>
    <r>
      <rPr>
        <b/>
        <sz val="10"/>
        <rFont val="Times New Roman"/>
        <family val="1"/>
        <charset val="186"/>
      </rPr>
      <t>KVJUD</t>
    </r>
  </si>
  <si>
    <t>Suremontuota vandentiekio vamzdynų  Joniškės kapinėse, m</t>
  </si>
  <si>
    <t>K. Donelaičio aikštės sutvarkymas</t>
  </si>
  <si>
    <t>Skvero tarp Puodžių g. ir Bokštų g., skirto Vydūno paminklui įrengti, sutvarkymas</t>
  </si>
  <si>
    <t>Užtikrinti švarą ir tvarką daugiabučių gyvenamųjų namų kvartaluose, skatinti gyventojus renovuoti, prižiūrėti ir saugoti savo turtą</t>
  </si>
  <si>
    <t>Pastatyta skulptūra, vnt.</t>
  </si>
  <si>
    <t>I, P3.2.1.7</t>
  </si>
  <si>
    <t>Įrengta lauko namelių gyvūnams ir ženklų „Kačių šėrimo vieta“, vnt.</t>
  </si>
  <si>
    <t>Prižiūrima stacionarių tualetų, vnt.</t>
  </si>
  <si>
    <t>Želdinių tvarkymas;</t>
  </si>
  <si>
    <t xml:space="preserve">Daugiabučių namų savininkų bendrijų (DNSB) pirmininkų mokymų organizavimas </t>
  </si>
  <si>
    <t>Atlikta juridinių asmenų paieškų Juridinių asmenų registre, sk.</t>
  </si>
  <si>
    <t>Įsigyta šviečiančių kalėdinių elementų, vnt.</t>
  </si>
  <si>
    <t>Įsigyta šviesos elementų (LED girliandų), vnt.</t>
  </si>
  <si>
    <t>Savivaldybei priskirtų valyti ir prižiūrėti teritorijų plotas, kv.km</t>
  </si>
  <si>
    <t xml:space="preserve">Paimta, sugauta gyvūnų, vnt. </t>
  </si>
  <si>
    <t>Atlikta beglobių kačių sterilizacijų, vnt.</t>
  </si>
  <si>
    <t>Atlikta Garažų g. 6 pastato ("Klubas") kapitalinio remonto darbų. Užbaigtumas, proc.</t>
  </si>
  <si>
    <t>Atlikta Lėbartų kapinių pagrindinės aikštės remonto darbų. Užbaigtumas, proc.</t>
  </si>
  <si>
    <t>Atlikta Lėbartų kapinių centrinio tako remonto darbų. Užbaigtumas, proc.</t>
  </si>
  <si>
    <t>Klaipėdos miesto integruotos teritorijos vystymo programos projektų įgyvendinimas:</t>
  </si>
  <si>
    <t>Prižiūrima informacinės sistemos objektų (nuorodų, stendų), vnt.</t>
  </si>
  <si>
    <t>Remontuota suoliukų, vnt.</t>
  </si>
  <si>
    <t>Remontuota šiukšliadėžių, vnt.</t>
  </si>
  <si>
    <t>Akmenos-Danės upės vidaus vandens kelią administruojančių darbuotojų skaičius</t>
  </si>
  <si>
    <t>Įrengtas apšvietimas Liudviko Stulpino progimnazijos teritorijoje. Užbaigtumas, proc.</t>
  </si>
  <si>
    <t>Parengtas apšvietimo įrengimo Smiltynėje pagrindiniame take techninis projektas ir atlikta darbų. Užbaigrumas, proc.</t>
  </si>
  <si>
    <t>Įgyvendintas projektas, vnt.</t>
  </si>
  <si>
    <t>Atlikta skvero sutvarkymo darbų. Užbaigtumas, proc.</t>
  </si>
  <si>
    <t>Suremontuotas viešasis tualetas Lėbartų kapinėse, vnt.</t>
  </si>
  <si>
    <t>Įsigyta lauko reklaminių stendų dekoratyvių stogelių, vnt.</t>
  </si>
  <si>
    <t xml:space="preserve">Įrengtas viešasis tualetas Vingio g. (galutinėje autobusų sustojimo vietoje), vnt. </t>
  </si>
  <si>
    <t>Teritorijos šalia pastato Taikos pr. 76 sutvarkymas ir privažiuojamųjų kelių rekonstravimas pritaikant neįgaliesiems</t>
  </si>
  <si>
    <t>Išasfaltuota pėsčiųjų takų Joniškės ir Lėbartų kapinėse dangos, kv. m</t>
  </si>
  <si>
    <t>Įrengta konteinerių atliekų aikštelių, m²</t>
  </si>
  <si>
    <t>Atlikta aikštės rekonstravimo darbų. Užbaigtumas, proc.</t>
  </si>
  <si>
    <t>Atlikta skvero rekonstravimo darbų. Užbaigtumas, proc.</t>
  </si>
  <si>
    <t>Atlikta tako rekonstravimo darbų. Užbaigtumas, proc.</t>
  </si>
  <si>
    <t>Atlikta teritorijos sutvarkymo ir privažiuojamųjų kelių rekonstravimo darbų. Užbaigtumas proc.</t>
  </si>
  <si>
    <t>Atlikta takų rekonstravimo ir keleivių išlaipinimo aikštelių įrengimo darbų. Užbaigtumas, proc.</t>
  </si>
  <si>
    <t xml:space="preserve">Klaipėdos miesto savivaldybės infrastruktūros objektų priežiūros ir modernizavimo programos (Nr. 07) aprašymo                                                   priedas
</t>
  </si>
  <si>
    <t>25/ 299</t>
  </si>
  <si>
    <t>Organizuota mokymų, vnt.</t>
  </si>
  <si>
    <t>SB(ŽPL)</t>
  </si>
  <si>
    <r>
      <t xml:space="preserve">Europos Sąjungos paramos lėšos, kurios įtrauktos į Savivaldybės biudžetą </t>
    </r>
    <r>
      <rPr>
        <b/>
        <sz val="10"/>
        <rFont val="Times New Roman"/>
        <family val="1"/>
        <charset val="186"/>
      </rPr>
      <t>SB(ES)</t>
    </r>
  </si>
  <si>
    <t>Danės upės krantinių (nuo upės žiočių iki Biržos tilto) pritaikymas švartuotis mažiems laivams</t>
  </si>
  <si>
    <t>Apšvietimo įrengimas UAB „Vitės valdos“ teritorijoje</t>
  </si>
  <si>
    <t>Automobilių stovėjimo aikštelių projektavimas ir įrengimas;</t>
  </si>
  <si>
    <t>Apšvietimo projektavimas ir įrengimas;</t>
  </si>
  <si>
    <t>Įrengta apšvietimo infrastruktūros kiemuose, tūkst. m.</t>
  </si>
  <si>
    <t>Įrengtas apšvietimas daugiabučių namų kiemuose (Švyturio g. 12, 14, 16, 18, Pušyno g. 33, 33A, Malūnininkų g. 1 , Švyturio g. 8, 10, Malūnininkų g. 2, J. Janonio g. 26, 28, Smilties Pylimo g. 3). Užbaigtumas, proc.</t>
  </si>
  <si>
    <t xml:space="preserve">Atlikta viešosios erdvės (9075 m²) sutvarkymo darbų. Užbaigtumas, proc. </t>
  </si>
  <si>
    <t>Projekto „Saugus kaimynas – saugus aš“ įgyvendinimas kartu su Klaipėdos apskrities vyriausiuoju policijos komisariatu;</t>
  </si>
  <si>
    <t>Gaisrų prevencijos projekto „Gyvenkime saugiai“ įgyvendinimas kartu su Klaipėdos apskrities priešgaisrine gelbėjimo valdyba;</t>
  </si>
  <si>
    <t>Turtinių nusikalstamų veikų (vagysčių) prevencijos projekto „Policija saugo – saugok ir pats“ įgyvendinimas kartu su Klaipėdos apskrities vyriausiuoju policijos komisariatu;</t>
  </si>
  <si>
    <t xml:space="preserve">Atlikta aikštės ir jos prieigų (8 284 m2) sutvarkymo darbų. Užbaigtumas, proc.  </t>
  </si>
  <si>
    <t xml:space="preserve">Viešosios erdvės prie buvusio „Vaidilos“ kino teatro konversija </t>
  </si>
  <si>
    <t xml:space="preserve">Atgimimo aikštės sutvarkymas, didinant patrauklumą investicijoms, skatinant lankytojų srautus </t>
  </si>
  <si>
    <t>Kompleksinis tikslinės teritorijos daugiabučių namų kiemų tvarkymas</t>
  </si>
  <si>
    <t>Projekto „Socialinio kultūrinio klasterio „Vilties miestas“ Klaipėdos aplinkos ir gerbūvio sutvarkymas“ įgyvendinimas</t>
  </si>
  <si>
    <t>Rekonstruota lietaus nuotekų tinklų (2017 m. – Šiaulių g. 19, Debreceno g. 13, Nidos g. 13, 15, 19, 21, Baltijos pr.93, Taikos pr. 77, Barškių g. ir kitose gatvėse), m</t>
  </si>
  <si>
    <t>Saugios kaimynystės bendruomenėje projektų įgyvendinimas:</t>
  </si>
  <si>
    <t xml:space="preserve">Įrengtas gėlynas Pempininkų a., m² </t>
  </si>
  <si>
    <t>Prevencinio projekto „Mobilus informavimo taškas“ įgyvendinimas kartu su Klaipėdos apskrities vyriausiuoju policijos komisariatu</t>
  </si>
  <si>
    <t xml:space="preserve">2017–2020 M. KLAIPĖDOS MIESTO SAVIVALDYBĖS </t>
  </si>
  <si>
    <t>Lėšų poreikis biudžetiniams 
2018-iesiems metams</t>
  </si>
  <si>
    <t>2020-ųjų metų lėšų projektas</t>
  </si>
  <si>
    <t>2020-ieji metai</t>
  </si>
  <si>
    <t>2017 m. asignavimų planas*</t>
  </si>
  <si>
    <t>2017 m. asignavimų plano pakeitimas**</t>
  </si>
  <si>
    <t xml:space="preserve">* pagal Klaipėdos miesto savivaldybės tarybos 2016 m. gruodžio 22 d. sprendimą Nr. T2-290 ir administracijos direktoriaus 2017-03-14 įsakymą AD1-642
</t>
  </si>
  <si>
    <t>Sutvarkyta švietimo įstaigų želdinių, vnt.</t>
  </si>
  <si>
    <t>Įrengtas Smiltynės paplūdimio prie centrinės gelbėtojų stotie privažiavimas prie jūros neįgaliesiems. Užbaigtumas,  proc.</t>
  </si>
  <si>
    <t>Suremontuota asfalto danga dengtų takų į paplūdimį ir automobilių stovėjimo aikštelių. Užbaigtumas,  proc.</t>
  </si>
  <si>
    <t>Parengtas pėsčiųjų tako nuo Melnragės pagrindinio įėjimo į paplūdimį iki Melnragės gelbėjimo stoties techninis projektas, vnt.</t>
  </si>
  <si>
    <t>Įrengtas Neįgaliųjų paplūdimyje privažiavimas neįgaliesiems prie jūros. Užbaigtumas,  proc.</t>
  </si>
  <si>
    <t>Viešųjų erdvių (šviesoforų, fontanų, tualetų ir kt.) apšvietimo tinklų ir įrangos eksploatacija</t>
  </si>
  <si>
    <t>10</t>
  </si>
  <si>
    <t xml:space="preserve">MŪD Miesto tvarkymo sk. </t>
  </si>
  <si>
    <t>IED Statybos ir infrastruktūros plėtros sk.</t>
  </si>
  <si>
    <t>Atlikta  Danės upės krantinių (nuo upės žiočių iki Biržos tilto) pritaikymo darbų. Užbaigtumas, proc.</t>
  </si>
  <si>
    <r>
      <t xml:space="preserve">Kelių priežiūros ir plėtros programos lėšos </t>
    </r>
    <r>
      <rPr>
        <b/>
        <sz val="10"/>
        <rFont val="Times New Roman"/>
        <family val="1"/>
        <charset val="186"/>
      </rPr>
      <t>SB(KPP)</t>
    </r>
  </si>
  <si>
    <t xml:space="preserve">07.010128 </t>
  </si>
  <si>
    <t>07.010127</t>
  </si>
  <si>
    <t>07.010125</t>
  </si>
  <si>
    <t xml:space="preserve">07.010120 </t>
  </si>
  <si>
    <t xml:space="preserve">07.010123 </t>
  </si>
  <si>
    <t>07.010129</t>
  </si>
  <si>
    <t>07.010113</t>
  </si>
  <si>
    <t>07.010112</t>
  </si>
  <si>
    <t xml:space="preserve">07.010601 </t>
  </si>
  <si>
    <t xml:space="preserve">07.010602 </t>
  </si>
  <si>
    <t>07.010606</t>
  </si>
  <si>
    <t xml:space="preserve">07.010607 </t>
  </si>
  <si>
    <t xml:space="preserve">07.010608 </t>
  </si>
  <si>
    <t>07.010610</t>
  </si>
  <si>
    <t xml:space="preserve">07.010407 </t>
  </si>
  <si>
    <t>07.010406</t>
  </si>
  <si>
    <t>07.010405</t>
  </si>
  <si>
    <t>07.030206</t>
  </si>
  <si>
    <t>07.030207</t>
  </si>
  <si>
    <t>07.030208</t>
  </si>
  <si>
    <t>25/ 307</t>
  </si>
  <si>
    <t>25/  307</t>
  </si>
  <si>
    <t xml:space="preserve">Eksploatuojama informacinė miesto sistema: </t>
  </si>
  <si>
    <t>Įrengta gatvių pavadinimų lentelių ir gatvių krypties nuorodų, vnt.</t>
  </si>
  <si>
    <t>Įsigyta inventoriaus:</t>
  </si>
  <si>
    <t>70</t>
  </si>
  <si>
    <t>86</t>
  </si>
  <si>
    <t>Įsigyta vazonų medžiams, vnt</t>
  </si>
  <si>
    <t>16</t>
  </si>
  <si>
    <t>Įsigyta šaknų apsaugų medžiams, vnt</t>
  </si>
  <si>
    <t>112</t>
  </si>
  <si>
    <t>Atlikta inventoriaus remonto darbų:</t>
  </si>
  <si>
    <t>50</t>
  </si>
  <si>
    <t>Įsigyta kalėdinių papuošimų ir eglė:</t>
  </si>
  <si>
    <t>Papuošta kalėdinė eglė Atgimimo aikštėje, kartai per metus</t>
  </si>
  <si>
    <t xml:space="preserve"> </t>
  </si>
  <si>
    <t>Įrengta ir atnaujinta šunų vedžiojimo aikštelių ir ekskrementų surinkimo dėžių, vnt.</t>
  </si>
  <si>
    <t>Atlikta vandens maudyklų tyrimų, sk.</t>
  </si>
  <si>
    <t>Įrengta nuovaža neįgaliesiems prie jūros, Užbaigtumas,  proc.</t>
  </si>
  <si>
    <t>Suorganizuota aplikosauginių renginių paplūdimiuose, vnt.</t>
  </si>
  <si>
    <t>Atlikta vandens maudyklų tyrimų, vnt.</t>
  </si>
  <si>
    <t>Suteikta asistento paslauga neįgaliesiems, vnt.</t>
  </si>
  <si>
    <t>Įrengta vaikų žaidimo aikštelė, vnt.</t>
  </si>
  <si>
    <t xml:space="preserve">Prevencinio projekto „Būk pilietiškas, būk saugus“ įgyvendinimas kartu su Klaipėdos apskrities vyriausiuoju policijos komisariatu </t>
  </si>
  <si>
    <t>Įrengti dviračių stovai prie įėjimo į Melnragės paplūdimį, vnt.</t>
  </si>
  <si>
    <t>Prižiūrima stendų paplūdimiuose, vnt.</t>
  </si>
  <si>
    <t>Įrengti laiptai su pandusu Neįgaliųjų paplūdimyje, vnt.</t>
  </si>
  <si>
    <t>Įrengta apžvalgos aikštelė, vnt.</t>
  </si>
  <si>
    <t>Įsigytas išmanusis parko (paplūdimio) suolelis, vnt.</t>
  </si>
  <si>
    <t>Įrengta buitinių nuotekų valymo sistema</t>
  </si>
  <si>
    <t>07.0202012</t>
  </si>
  <si>
    <t>Joniškės kapinių želdinių tvarkymo darbai atlikti pagal aprašą. Užbaigtumas, proc.</t>
  </si>
  <si>
    <t>2018 nauji darbai ir lėšos:</t>
  </si>
  <si>
    <t>2017 metų įvykdyti darbai:</t>
  </si>
  <si>
    <t>Įrengta lietaus nuotekų sistema Joniškės kapinėse (parengtas techninis projekas 2018 m.). Užbaigtumas, proc.</t>
  </si>
  <si>
    <t xml:space="preserve">Suremontuota Joniškės kapinių tvora, m </t>
  </si>
  <si>
    <t>Suremontuota Gėlininkų aikštė prie administracijos pastato, m2</t>
  </si>
  <si>
    <t>Atlikta kompleksinių lietaus nuotekų sistemos valymo darbų (hidrodinaminis praplovimas ir šulinių valymas). Užbaigtumas, proc.</t>
  </si>
  <si>
    <t>Atlikta kvartalų išlyginimo darbų (žemių užvežimas, planiravimas, žolės atsodinimas), tūkst. m2</t>
  </si>
  <si>
    <t>Atlikta kapinių skaitmeninimo (inventorizavimas Joniškės, Lėbartų kapinės) sistemos priežiūros darbų. Užbaigtumas, proc.</t>
  </si>
  <si>
    <t>Apgenėta medžių (želdinių tvarkymas) vnt.</t>
  </si>
  <si>
    <t xml:space="preserve"> Vykdyta statybos techninė priežiūra ir administravimas</t>
  </si>
  <si>
    <t>Įrengta vaikų žaidimų aikštelių viešose erdvėse, vnt.</t>
  </si>
  <si>
    <t>Prižiūrima vaikų žaidimų aikštelių viešose erdvėse, vnt.</t>
  </si>
  <si>
    <t>Paremta gyventojų iniciatyva atnaujinti daugiaubučių namų kiemų aikšteles, vnt.</t>
  </si>
  <si>
    <t>Pašalinta netinkamų naudoti įrenginių, vnt.</t>
  </si>
  <si>
    <t>Suremontuota takų Joniškės kapinėse (5400 m2), Lėbartų kapinėse (2000 m2). Užbaigtumas, proc.</t>
  </si>
  <si>
    <t>11</t>
  </si>
  <si>
    <t xml:space="preserve">Atlikta daugiabučių namų kiemų sutvarkymo darbų. Užbaigtumas, proc. </t>
  </si>
  <si>
    <t>Retransliuojamo vaizdo stebėjimo kamerų viešose vietose  įsigijimas ir eksploatacija</t>
  </si>
  <si>
    <t>I. Kanto ir S. Daukanto gatvių sankryžoje esančio skvero sutvarkymas</t>
  </si>
  <si>
    <t>12</t>
  </si>
  <si>
    <t>Muzikinio teatro pastato, esančio Danės g. 19,  gerbūvio tvarkybos darbai už sklypo ribos</t>
  </si>
  <si>
    <t>Atlikta teritorijos (1100 kv.m) atnaujinimo darbų. Užbaigtumas, proc.</t>
  </si>
  <si>
    <t>Parengtas darbų aprašas, vnt.</t>
  </si>
  <si>
    <r>
      <t>Kelių priežiūros ir plėtros programos lėšos</t>
    </r>
    <r>
      <rPr>
        <b/>
        <sz val="10"/>
        <rFont val="Times New Roman"/>
        <family val="1"/>
        <charset val="186"/>
      </rPr>
      <t xml:space="preserve"> KPP</t>
    </r>
  </si>
  <si>
    <t>KPP</t>
  </si>
  <si>
    <t>Atliktas pastato, esančio Kopų g. 1 (Melnragė), kapitalinis remontas, proc.</t>
  </si>
  <si>
    <t>Suremontuotas viešasis tualetas Lėbartų kapinėse (parengtas techninis projekas 2018 m.). Užbaigtumas, proc.</t>
  </si>
  <si>
    <t>Įgyvendintas priemonių 2016–2019 metų planas. Užbaigtumas, proc.</t>
  </si>
  <si>
    <r>
      <rPr>
        <b/>
        <sz val="10"/>
        <rFont val="Times New Roman"/>
        <family val="1"/>
        <charset val="186"/>
      </rPr>
      <t>Neįgaliųjų paplūdimio</t>
    </r>
    <r>
      <rPr>
        <sz val="10"/>
        <rFont val="Times New Roman"/>
        <family val="1"/>
        <charset val="186"/>
      </rPr>
      <t xml:space="preserve"> infrastruktūros sutvarkymas</t>
    </r>
  </si>
  <si>
    <r>
      <rPr>
        <b/>
        <sz val="10"/>
        <rFont val="Times New Roman"/>
        <family val="1"/>
        <charset val="186"/>
      </rPr>
      <t xml:space="preserve">I-sios Melnragės </t>
    </r>
    <r>
      <rPr>
        <sz val="10"/>
        <rFont val="Times New Roman"/>
        <family val="1"/>
        <charset val="186"/>
      </rPr>
      <t>paplūdimio infrastruktūros sutvarkymas</t>
    </r>
  </si>
  <si>
    <t>Pprekybos verslui paplūdimiuose sąlygų sudarymas</t>
  </si>
  <si>
    <t>Įrengtas konteinerinis tualetas prie moterų paplūdimio I-ojoje Melnragėje, Kopų g. 40, vnt.</t>
  </si>
  <si>
    <t>Demontuota antžeminių dalių ir įrengta konteinerinių tualetų su išgriebimo duobėmis buvusių stacionarių tualetų vietose:</t>
  </si>
  <si>
    <t>LRVB</t>
  </si>
  <si>
    <t>Parengtas investicijų  projektas, vnt.</t>
  </si>
  <si>
    <t>1 </t>
  </si>
  <si>
    <t>2+14</t>
  </si>
  <si>
    <t>4+16</t>
  </si>
  <si>
    <t xml:space="preserve">Viešojo tualeto ir dušinės paslaugų teikimas Melnragės paplūdimyje </t>
  </si>
  <si>
    <t xml:space="preserve">Parengtas meninių objektų su funkcija, pritaikyta vaikų žaidimams, projektų įgyvendinimo  konkursas, vnt. </t>
  </si>
  <si>
    <t xml:space="preserve">Ąžuolyno giraitės sutvarkymas, gerinant gamtinę aplinką ir skatinant aktyvų laisvalaikį ir lankytojų srautus  </t>
  </si>
  <si>
    <t xml:space="preserve">Kapinių priežiūra (valymas, apsauga, administravimas, elektros energijos pirkimas, vandens įrenginių priežiūra, kvartalinių žymeklių įrengimas, kapinių inventorizavimas, kapaviečių ženklų  įrengimas, dėžių smėliui laikyti atnaujinimas) </t>
  </si>
  <si>
    <t>Atlikta teritorijos išvalymo darbų. Užbaigtumas, proc.</t>
  </si>
  <si>
    <r>
      <t xml:space="preserve">Pėsčiųjų tako sutvarkymas palei Taikos pr. nuo Sausio 15-osios iki Kauno g., paverčiant viešąja erdve, pritaikyta gyventojams bei smulkiajam ir vidutiniam verslui </t>
    </r>
    <r>
      <rPr>
        <sz val="10"/>
        <color rgb="FFFF0000"/>
        <rFont val="Times New Roman"/>
        <family val="1"/>
        <charset val="186"/>
      </rPr>
      <t xml:space="preserve"> </t>
    </r>
  </si>
  <si>
    <t xml:space="preserve">Buvusios AB „Klaipėdos energija“ teritorijos dalies  konversija,  sudarant sąlygas vystyti komercines, rekreacines veiklas </t>
  </si>
  <si>
    <t>2017 m. patvirtintas asignavimų planas*</t>
  </si>
  <si>
    <t>Paskutinis 2017 m. asignavimų plano pakeitimas**</t>
  </si>
  <si>
    <t xml:space="preserve"> UAB „Gatvių apšvietimas“ įstatinio kapitalo didinimas siekiant įsigyti apšvietimo atramas</t>
  </si>
  <si>
    <t>FTD Turto skyrius</t>
  </si>
  <si>
    <t>Atnaujintas apšvietimas pėsčiųjų take nuo Taikos pr. 46 iki Birutės g. 34 bei įrengta žibintų Neringos skvere (prie Senojo turgaus). Užbaigtumas, proc.</t>
  </si>
  <si>
    <t xml:space="preserve">Įsigyta ir sumontuota gatvių apšvietimo atramų 5 gatvėse (Šaulių g., Vytauto g., Liepų g., N. Sodo g., Zauerveino g.), vnt. </t>
  </si>
  <si>
    <t>13</t>
  </si>
  <si>
    <t>Įrengta vaikų žaidimų aikštelių (Pempininkų ir Debreceno aikščių prieigose 2018 m., 2017 m. parengtas aprašas), vnt.</t>
  </si>
  <si>
    <t>Informavimo ir e. paslaugų skyrius</t>
  </si>
  <si>
    <t xml:space="preserve">2018-ųjų metų asignavimų planas
</t>
  </si>
  <si>
    <r>
      <rPr>
        <b/>
        <sz val="10"/>
        <rFont val="Times New Roman"/>
        <family val="1"/>
        <charset val="186"/>
      </rPr>
      <t>Smiltynės paplūdimiuose</t>
    </r>
    <r>
      <rPr>
        <sz val="10"/>
        <rFont val="Times New Roman"/>
        <family val="1"/>
        <charset val="186"/>
      </rPr>
      <t xml:space="preserve"> įrengta konteinerinių tualetų buvusių stacionarių tualetų vietose, vnt.</t>
    </r>
  </si>
  <si>
    <t>II-osios Melnragės gelbėjimo stotyje esančios kavinės nuoma</t>
  </si>
  <si>
    <r>
      <t xml:space="preserve">I-sios Melnragės </t>
    </r>
    <r>
      <rPr>
        <sz val="10"/>
        <rFont val="Times New Roman"/>
        <family val="1"/>
        <charset val="186"/>
      </rPr>
      <t>paplūdimyje konteinerinių tualetų įrengimas</t>
    </r>
  </si>
  <si>
    <r>
      <rPr>
        <b/>
        <sz val="10"/>
        <rFont val="Times New Roman"/>
        <family val="1"/>
        <charset val="186"/>
      </rPr>
      <t>Smiltynės</t>
    </r>
    <r>
      <rPr>
        <sz val="10"/>
        <rFont val="Times New Roman"/>
        <family val="1"/>
        <charset val="186"/>
      </rPr>
      <t xml:space="preserve"> paplūdimiuose konteinerinių tualetų įrengimas</t>
    </r>
  </si>
  <si>
    <t>Parengti apšvietimo įrengimo Oto g. ir Karlskronos aikštėje techniniai projektai ir atlikta darbų. Užbaigtumas, proc.</t>
  </si>
  <si>
    <t>Parengta apšvietimo įrengimo Oto g. ir Karlskronos aikštėje techninių projektų ir atlikta darbų. Užbaigtumas, proc.</t>
  </si>
  <si>
    <t xml:space="preserve">Danės upės krantinių rekonstrukcija ir prieigų (Danės skveras su fontanais) sutvarkymas  </t>
  </si>
  <si>
    <r>
      <t>Malūno parko teritorijos sutvarkymas, gerinant gamtinę aplinką ir skatinant lankytojų srautus</t>
    </r>
    <r>
      <rPr>
        <i/>
        <sz val="10"/>
        <color rgb="FFFF0000"/>
        <rFont val="Times New Roman"/>
        <family val="1"/>
        <charset val="186"/>
      </rPr>
      <t xml:space="preserve"> </t>
    </r>
  </si>
  <si>
    <t>Parengtas apšvietimo įrengimo Baltijos pr. ir Taikos pr. požeminėse perėjose techninis projektas ir atlikta darbų. Užbaigtumas, proc.</t>
  </si>
  <si>
    <t>Parengtas apšvietimo įrengimo praėjime nuo dviračių tako iki Debreceno g. 52 namo techninis projektas ir atlikta darbų. Užbaigtumas, proc.</t>
  </si>
  <si>
    <t>Parengtas apšvietimo įrengimo Aukštosios g. atkarpoje nuo Daržų g. iki Turgaus a. techninis projektas ir atlikta darbų. Užbaigtumas, proc.</t>
  </si>
  <si>
    <t>** pagal Klaipėdos miesto savivaldybės tarybos 2017 m. lapkričio 23 d. sprendimą Nr. T2-267</t>
  </si>
  <si>
    <t>Atlikta nepriklausoma vertinimo (ekspertizė)  dėl Klaipėdos miesto atskirų teritorijų ir gatvių užtvindymo priežastingumo nustatymo, vnt.</t>
  </si>
  <si>
    <t>Rekonstruota, nutiesta lietaus nuotekų tinklų, m</t>
  </si>
  <si>
    <t>Klaipėdos miesto paviršinių nuotekų tinklų įrengimas, remontas ir rekonstrukcija</t>
  </si>
  <si>
    <t>Interneto prieigų viešosiose vietose įrengimas ir belaidžio ryšio (Wi-Fi) paslaugos teikimas</t>
  </si>
  <si>
    <t>Teritorijos Pempininkų tako gale (ties Debreceno g.18) sutvarkymas</t>
  </si>
  <si>
    <t>Atlikta tako atnaujinimo darbų. Užbaigtumas, proc.</t>
  </si>
  <si>
    <t>1196</t>
  </si>
  <si>
    <t>Pakeista oro linijų į kabelines (Antrosios Melnragės g., Kretingos g. dalyje, Kretingos g. ir Šiltnamių g. dalyje, Ukmergės g. ir Molėtų g. dalyje, Pievų tako g.). Užbaigtumas, proc.</t>
  </si>
  <si>
    <t>Suremontuota automobilių stovėjimo aikštelės asfalto danga, kv. m.</t>
  </si>
  <si>
    <t>Suremontuotas asfalto danga dengtas takas į Melnragės paplūdimį, kv. m</t>
  </si>
  <si>
    <t>Smiltynės g. 14A (prie moterų paplūdimio);</t>
  </si>
  <si>
    <t>Smiltynės g. 14B (prie bendro paplūdimio );</t>
  </si>
  <si>
    <t>Smiltynės g. 33 (Naujoji perkėla);</t>
  </si>
  <si>
    <t>Smiltynės g. 31 (Naujoji perkėla);</t>
  </si>
  <si>
    <t>Smiltynės g. 30 (Naujoji perkėla);</t>
  </si>
  <si>
    <t>Smiltynės g. 14C (kopose už gelbėjimo stoties);</t>
  </si>
  <si>
    <r>
      <t xml:space="preserve">Klaipėdos miesto paplūdimių sutvarkymo priemonių </t>
    </r>
    <r>
      <rPr>
        <b/>
        <sz val="10"/>
        <rFont val="Times New Roman"/>
        <family val="1"/>
        <charset val="186"/>
      </rPr>
      <t>2016–2019</t>
    </r>
    <r>
      <rPr>
        <sz val="10"/>
        <rFont val="Times New Roman"/>
        <family val="1"/>
        <charset val="186"/>
      </rPr>
      <t xml:space="preserve"> metų plano įgyvendinimas</t>
    </r>
  </si>
  <si>
    <r>
      <rPr>
        <b/>
        <sz val="10"/>
        <rFont val="Times New Roman"/>
        <family val="1"/>
        <charset val="186"/>
      </rPr>
      <t>Smiltynės paplūdimio</t>
    </r>
    <r>
      <rPr>
        <sz val="10"/>
        <rFont val="Times New Roman"/>
        <family val="1"/>
        <charset val="186"/>
      </rPr>
      <t xml:space="preserve"> prie centrinės gelbėtojų stoties infrastruktūros pagal "Mėlynosios vėliavos" programos reikalavimus sutvarkymas</t>
    </r>
  </si>
  <si>
    <t>Įsigytas inventorius:</t>
  </si>
  <si>
    <t xml:space="preserve">Įrengta interneto prieigų su belaidžio ryšio (Wi-Fi) paslauga Kruizinių laivų terminale ir Teatro aikštėje, vnt. </t>
  </si>
  <si>
    <t xml:space="preserve">MŪD Socialinės infrastruktūros skyriaus </t>
  </si>
  <si>
    <t>Įsigytas bevielis vandens temperatūrą matuojantis plūduras, vnt.</t>
  </si>
  <si>
    <t>Įsigytas paplūdimių elektroninis informacinis stendas, vnt.</t>
  </si>
  <si>
    <t>Įsigyta mobili vaizdo perdavimo sistema, vnt.</t>
  </si>
  <si>
    <t>Įsigytas mobilus pagalbos iškvietimo modulis, vnt.</t>
  </si>
  <si>
    <r>
      <t>Vaikų žaidimo aikštelių įrengimo ir atnaujinimo 2018–2020 m. programos įgyvendinimas</t>
    </r>
    <r>
      <rPr>
        <sz val="10"/>
        <color rgb="FFFF0000"/>
        <rFont val="Times New Roman"/>
        <family val="1"/>
        <charset val="186"/>
      </rPr>
      <t xml:space="preserve"> </t>
    </r>
  </si>
  <si>
    <t xml:space="preserve">Vaikų žaidimo aikštelių įrengimo ir atnaujinimo 2018–2020 m. programos įgyvendinimas </t>
  </si>
  <si>
    <t>Papuošta kalėdinė eglė Atgimimo aikštėje, kartai</t>
  </si>
  <si>
    <r>
      <rPr>
        <b/>
        <sz val="10"/>
        <rFont val="Times New Roman"/>
        <family val="1"/>
        <charset val="186"/>
      </rPr>
      <t xml:space="preserve">Girulių </t>
    </r>
    <r>
      <rPr>
        <sz val="10"/>
        <rFont val="Times New Roman"/>
        <family val="1"/>
        <charset val="186"/>
      </rPr>
      <t>paplūdimio infrastruktūros sutvarkymas</t>
    </r>
  </si>
  <si>
    <t>Įrengta vaikų žaidimų aikštelių (Pempininkų ir Debreceno aikščių prieigose 2018 m.), vnt.</t>
  </si>
  <si>
    <r>
      <rPr>
        <b/>
        <sz val="10"/>
        <rFont val="Times New Roman"/>
        <family val="1"/>
        <charset val="186"/>
      </rPr>
      <t xml:space="preserve">II-sios Melnragės paplūdimio </t>
    </r>
    <r>
      <rPr>
        <sz val="10"/>
        <rFont val="Times New Roman"/>
        <family val="1"/>
        <charset val="186"/>
      </rPr>
      <t>infrastruktūros pagal "Mėlynosios vėliavos" programos reikalavimus sutvarkymas</t>
    </r>
  </si>
  <si>
    <r>
      <t xml:space="preserve">Parengtas tvarkybos projektas ir kapitališkai suremontuota atraminių apsauginių įėjimo į </t>
    </r>
    <r>
      <rPr>
        <b/>
        <sz val="10"/>
        <rFont val="Times New Roman"/>
        <family val="1"/>
        <charset val="186"/>
      </rPr>
      <t xml:space="preserve">Smiltynės paplūdimį </t>
    </r>
    <r>
      <rPr>
        <sz val="10"/>
        <rFont val="Times New Roman"/>
        <family val="1"/>
        <charset val="186"/>
      </rPr>
      <t>sienų. Užbaigtumas, proc.</t>
    </r>
  </si>
  <si>
    <r>
      <t xml:space="preserve">Parengtas tvarkybos projektas ir kapitališkai suremontuota atraminių apsauginių įėjimo į </t>
    </r>
    <r>
      <rPr>
        <b/>
        <sz val="10"/>
        <rFont val="Times New Roman"/>
        <family val="1"/>
        <charset val="186"/>
      </rPr>
      <t>Girulių paplūdimį</t>
    </r>
    <r>
      <rPr>
        <sz val="10"/>
        <rFont val="Times New Roman"/>
        <family val="1"/>
        <charset val="186"/>
      </rPr>
      <t xml:space="preserve"> sienų. Užbaigtumas, proc.</t>
    </r>
  </si>
  <si>
    <t>Parengtas tvarkybos projektas ir kapitališkai suremontuota atraminių apsauginių įėjimo į paplūdimį sienų. Užbaigtumas, proc.</t>
  </si>
  <si>
    <t>Parengtas tvarkybos projektas ir kapitališkai suremontuota atraminių apsauginių įėjimo į  Girulių paplūdimį sienų. Užbaigtumas, proc.</t>
  </si>
  <si>
    <t>Įrengta buitinių nuotekų valymo sistema, vnt.</t>
  </si>
  <si>
    <t>Įsigyta gelbėjimosi ratų stovų, vnt.</t>
  </si>
  <si>
    <t xml:space="preserve">Įsigyta gelbėjimosi ratų komplektų, vnt.          </t>
  </si>
  <si>
    <t>Įsigyta ir prižiūrėta paplūdimių inventoriaus (mobilių gelbėjimo stočių,  gelbėjimosi ratų komplektų  ir stovų, paplūdimių stendų, išmanusis parko (paplūdimio) suolelis, bevielis vandens temperatūrą matuojantis plūduras, vaizdo perdavimo sistema, mobilus pagalbos iškvietimo modulis ir kt.), vnt.</t>
  </si>
  <si>
    <t>Pasirasirašyta sutartis dėl dalyvavimo Mėlynosios vėliavos programoje I-osios Smiltynės ir II-osios Melnragės paplūdimiuose, vnt.</t>
  </si>
  <si>
    <t>14</t>
  </si>
  <si>
    <t>Atlikta fontano „Laivelis“ skvere prie buraivio „Meridianas“ atnaujinimo darbų. Užbaigtumas, proc.</t>
  </si>
  <si>
    <t>Įsigyta kalėdinių papuošimų elementų  ir eglė:</t>
  </si>
  <si>
    <t>Muzikinio teatro pastato Danės g. 19 aplinkos tvarkybos darbai už sklypo ribos</t>
  </si>
  <si>
    <t>Savivaldybei priskirtų valyti ir prižiūrėti teritorijų plotas, kv. km</t>
  </si>
  <si>
    <t>Atlikta vandens maudyklų tyrimų (Smiltynėje, Giruliuose ir Antrojoje Melnragėje) vnt.</t>
  </si>
  <si>
    <t>Suorganizuota aplinkosauginių renginių paplūdimiuose, vnt.</t>
  </si>
  <si>
    <r>
      <t xml:space="preserve">Įrengta nuovaža </t>
    </r>
    <r>
      <rPr>
        <b/>
        <sz val="10"/>
        <rFont val="Times New Roman"/>
        <family val="1"/>
        <charset val="186"/>
      </rPr>
      <t>Antrosios Melnragės paplūdimyje</t>
    </r>
    <r>
      <rPr>
        <sz val="10"/>
        <rFont val="Times New Roman"/>
        <family val="1"/>
        <charset val="186"/>
      </rPr>
      <t xml:space="preserve"> neįgaliesiems prie jūros. Užbaigtumas,  proc.</t>
    </r>
  </si>
  <si>
    <r>
      <t xml:space="preserve">Įrengta vaikų žaidimo aikštelė </t>
    </r>
    <r>
      <rPr>
        <b/>
        <sz val="10"/>
        <rFont val="Times New Roman"/>
        <family val="1"/>
        <charset val="186"/>
      </rPr>
      <t>Antrosios Melnragės paplūdimyje</t>
    </r>
    <r>
      <rPr>
        <sz val="10"/>
        <rFont val="Times New Roman"/>
        <family val="1"/>
        <charset val="186"/>
      </rPr>
      <t>, vnt.</t>
    </r>
  </si>
  <si>
    <r>
      <t>Įrengti dviračių stovai prie įėjimo į</t>
    </r>
    <r>
      <rPr>
        <b/>
        <sz val="10"/>
        <rFont val="Times New Roman"/>
        <family val="1"/>
        <charset val="186"/>
      </rPr>
      <t xml:space="preserve"> Melnragės paplūdim</t>
    </r>
    <r>
      <rPr>
        <sz val="10"/>
        <rFont val="Times New Roman"/>
        <family val="1"/>
        <charset val="186"/>
      </rPr>
      <t>į, vnt.</t>
    </r>
  </si>
  <si>
    <r>
      <t>Įrengtas konteinerinis tualetas prie moterų paplūdimio</t>
    </r>
    <r>
      <rPr>
        <b/>
        <sz val="10"/>
        <rFont val="Times New Roman"/>
        <family val="1"/>
        <charset val="186"/>
      </rPr>
      <t xml:space="preserve"> Melnragėje</t>
    </r>
    <r>
      <rPr>
        <sz val="10"/>
        <rFont val="Times New Roman"/>
        <family val="1"/>
        <charset val="186"/>
      </rPr>
      <t>, Kopų g. 40, vnt.</t>
    </r>
  </si>
  <si>
    <t>Pasirasirašyta sutartis dėl dalyvavimo Mėlynosios vėliavos programoje I Smiltynės ir Antrosios Melnragės paplūdimiuose, vnt.</t>
  </si>
  <si>
    <t>Antrosios Melnragės gelbėjimo stotyje esančios kavinės nuoma</t>
  </si>
  <si>
    <t>Atlikta pastato Garažų g. 6 („Klubas“) kapitalinio remonto darbų. Užbaigtumas, proc.</t>
  </si>
  <si>
    <t>Parengtas apšvietimo įrengimo praėjimo take nuo dviračių tako iki Debreceno g. 52 namo techninis projektas ir atlikta darbų. Užbaigtumas, proc.</t>
  </si>
  <si>
    <t>Parengtas apšvietimo įrengimo Aukštosios g. ruože nuo Daržų g. iki Turgaus a. techninis projektas ir atlikta darbų. Užbaigtumas, proc.</t>
  </si>
  <si>
    <t>Pakeista oro linijų į kabelines (Antrosios Melnragės g., Kretingos g. dalyje, Kretingos g. ir Šiltnamių g. dalyje, Ukmergės g. ir Molėtų g. dalyje, Pievų Tako g.). Užbaigtumas, proc.</t>
  </si>
  <si>
    <r>
      <t>Įrengta interneto prieigų su belaidžio ryšio (</t>
    </r>
    <r>
      <rPr>
        <i/>
        <sz val="10"/>
        <rFont val="Times New Roman"/>
        <family val="1"/>
        <charset val="186"/>
      </rPr>
      <t>Wi-Fi</t>
    </r>
    <r>
      <rPr>
        <sz val="10"/>
        <rFont val="Times New Roman"/>
        <family val="1"/>
        <charset val="186"/>
      </rPr>
      <t xml:space="preserve">) paslauga Kruizinių laivų terminale ir Teatro aikštėje, vnt. </t>
    </r>
  </si>
  <si>
    <r>
      <t>Interneto prieigų viešosiose vietose įrengimas ir belaidžio ryšio (</t>
    </r>
    <r>
      <rPr>
        <i/>
        <sz val="10"/>
        <rFont val="Times New Roman"/>
        <family val="1"/>
        <charset val="186"/>
      </rPr>
      <t>Wi-Fi</t>
    </r>
    <r>
      <rPr>
        <sz val="10"/>
        <rFont val="Times New Roman"/>
        <family val="1"/>
        <charset val="186"/>
      </rPr>
      <t>) paslaugos teikimas</t>
    </r>
  </si>
  <si>
    <t xml:space="preserve">Atlikta aikštės ir jos prieigų (8 284 m²) sutvarkymo darbų. Užbaigtumas, proc.  </t>
  </si>
  <si>
    <t xml:space="preserve">Parengta žemėlapio programa, skirta 2014–2020 m. integruotų investicijų programos projektų viešinimui, vnt. </t>
  </si>
  <si>
    <t>Interaktyvios tikslinės teritorijos ir susietų teritorijų ribų žemėlapio programos sukūrimas</t>
  </si>
  <si>
    <t xml:space="preserve">Buvusios AB „Klaipėdos energija“ teritorijos dalies  konversija, sudarant sąlygas vystyti komercines, rekreacines veiklas </t>
  </si>
  <si>
    <t xml:space="preserve">Išvežta mirusiųjų iš įvykio vietos, skaičius </t>
  </si>
  <si>
    <t>Suremontuota takų Joniškės kapinėse (5400 m²), Lėbartų kapinėse (2000 m²). Užbaigtumas, proc.</t>
  </si>
  <si>
    <t>Atlikta kvartalų išlyginimo darbų (žemių atvežimas, planiravimas, žolės atsodinimas), tūkst. M²</t>
  </si>
  <si>
    <t>Suremontuota Lėbartų kapinių Gėlininkų aikštė prie administracijos pastato, m²</t>
  </si>
  <si>
    <t>Daugiabučio Vingio g. 35 modernizavimo techninio darbo projekto parengimas</t>
  </si>
  <si>
    <r>
      <t xml:space="preserve">Europos Sąjungos paramos lėšos, kurios įtrauktos į savivaldybės biudžetą </t>
    </r>
    <r>
      <rPr>
        <b/>
        <sz val="10"/>
        <rFont val="Times New Roman"/>
        <family val="1"/>
        <charset val="186"/>
      </rPr>
      <t>SB(ES)</t>
    </r>
  </si>
  <si>
    <t>___________________________</t>
  </si>
  <si>
    <t>2018-ųjų metų asigna-vimų planas</t>
  </si>
  <si>
    <t xml:space="preserve">2018–2020 M. KLAIPĖDOS MIESTO SAVIVALDYBĖS </t>
  </si>
  <si>
    <t>Tvarkoma gėlynų ploto, tūkst. m²</t>
  </si>
  <si>
    <t xml:space="preserve">Prižiūrima tūrinių gėlinių/kitų gėlinių skaičius, vnt. </t>
  </si>
  <si>
    <t xml:space="preserve">Prižiūrima tūrinių gėlinių, kitų gėlinių skaičius, vnt. </t>
  </si>
  <si>
    <t>Tvarkoma gėlynų ploto, tūkst. kv.m</t>
  </si>
  <si>
    <t>2018-ųjų metų asignavimų planas</t>
  </si>
  <si>
    <t>Siūlomas keisti 2018-ųjų metų asignavimų planas</t>
  </si>
  <si>
    <t>Skirtumas</t>
  </si>
  <si>
    <t>Siūlomas keisti 2019-ųjų metų  lėšų projektas</t>
  </si>
  <si>
    <t>Siūlomas keisti 2020-ųjų metų  lėšų projektas</t>
  </si>
  <si>
    <t>Paaiškinimas</t>
  </si>
  <si>
    <t>Lyginamasis variantas</t>
  </si>
  <si>
    <t>Siūlomas keisti 2018 metų  asignavimų planas</t>
  </si>
  <si>
    <t xml:space="preserve">Turgaus aikštės su prieigomis sutvarkymas, pritaikant verslo,  bendruomenės poreikiams </t>
  </si>
  <si>
    <t xml:space="preserve">Turgaus aikštės su prieigomis sutvarkymas, pritaikant verslo, bendruomenės poreikiams </t>
  </si>
  <si>
    <t>Finansavimo apimtis padidinta pagal Klaipėdos m. savivaldybės mero 2018 m. sausio 12 d. pavedimą Nr. M1-3 „Dėl biudžetinių įstaigų darbuotojų darbo užmokesčio“</t>
  </si>
  <si>
    <t>Siūloma sumažinti finansavimo apimtį (110 tūkst. €) papriemonei „Savivaldybei priskirtų teritorijų sanitarinis valymas, parkų, skverų, žaliųjų plotų želdinimas ir aplinkotvarka“ atsižvelgiant į 2017 m. faktinį įvykdymą ir  siekiant įvykdyti  Klaipėdos m. savivaldybės mero 2018 m. sausio 12 d. pavedimą Nr. M1-3 „Dėl biudžetinių įstaigų darbuotojų darbo užmokesčio"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</si>
</sst>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38" x14ac:knownFonts="1">
    <font>
      <sz val="10"/>
      <name val="Arial"/>
      <charset val="186"/>
    </font>
    <font>
      <sz val="8"/>
      <name val="Arial"/>
      <family val="2"/>
      <charset val="186"/>
    </font>
    <font>
      <sz val="8"/>
      <name val="Times New Roman"/>
      <family val="1"/>
      <charset val="186"/>
    </font>
    <font>
      <sz val="10"/>
      <name val="Times New Roman"/>
      <family val="1"/>
      <charset val="186"/>
    </font>
    <font>
      <sz val="12"/>
      <name val="Times New Roman"/>
      <family val="1"/>
      <charset val="186"/>
    </font>
    <font>
      <b/>
      <sz val="10"/>
      <name val="Times New Roman"/>
      <family val="1"/>
      <charset val="186"/>
    </font>
    <font>
      <b/>
      <sz val="12"/>
      <name val="Times New Roman"/>
      <family val="1"/>
      <charset val="186"/>
    </font>
    <font>
      <sz val="10"/>
      <name val="Arial"/>
      <family val="2"/>
      <charset val="186"/>
    </font>
    <font>
      <b/>
      <sz val="8"/>
      <name val="Times New Roman"/>
      <family val="1"/>
      <charset val="186"/>
    </font>
    <font>
      <sz val="9"/>
      <name val="Times New Roman"/>
      <family val="1"/>
      <charset val="186"/>
    </font>
    <font>
      <sz val="9"/>
      <color indexed="81"/>
      <name val="Tahoma"/>
      <family val="2"/>
      <charset val="186"/>
    </font>
    <font>
      <sz val="10"/>
      <name val="Times New Roman"/>
      <family val="1"/>
    </font>
    <font>
      <b/>
      <sz val="9"/>
      <name val="Times New Roman"/>
      <family val="1"/>
      <charset val="186"/>
    </font>
    <font>
      <b/>
      <sz val="10"/>
      <name val="Times New Roman"/>
      <family val="1"/>
      <charset val="204"/>
    </font>
    <font>
      <sz val="10"/>
      <name val="Times New Roman"/>
      <family val="1"/>
      <charset val="204"/>
    </font>
    <font>
      <b/>
      <sz val="10"/>
      <name val="Times New Roman"/>
      <family val="1"/>
    </font>
    <font>
      <sz val="9"/>
      <name val="Arial"/>
      <family val="2"/>
      <charset val="186"/>
    </font>
    <font>
      <sz val="10"/>
      <color rgb="FFFF0000"/>
      <name val="Times New Roman"/>
      <family val="1"/>
      <charset val="186"/>
    </font>
    <font>
      <sz val="7"/>
      <name val="Times New Roman"/>
      <family val="1"/>
      <charset val="186"/>
    </font>
    <font>
      <b/>
      <sz val="9"/>
      <color indexed="81"/>
      <name val="Tahoma"/>
      <family val="2"/>
      <charset val="186"/>
    </font>
    <font>
      <b/>
      <sz val="10"/>
      <name val="Arial"/>
      <family val="2"/>
      <charset val="186"/>
    </font>
    <font>
      <b/>
      <sz val="9"/>
      <name val="Times New Roman"/>
      <family val="1"/>
    </font>
    <font>
      <i/>
      <sz val="10"/>
      <name val="Times New Roman"/>
      <family val="1"/>
      <charset val="186"/>
    </font>
    <font>
      <sz val="11"/>
      <name val="Calibri"/>
      <family val="2"/>
      <charset val="186"/>
      <scheme val="minor"/>
    </font>
    <font>
      <sz val="11"/>
      <name val="Times New Roman"/>
      <family val="1"/>
      <charset val="186"/>
    </font>
    <font>
      <b/>
      <sz val="8"/>
      <name val="Arial"/>
      <family val="2"/>
      <charset val="186"/>
    </font>
    <font>
      <b/>
      <sz val="9"/>
      <name val="Arial"/>
      <family val="2"/>
      <charset val="186"/>
    </font>
    <font>
      <i/>
      <sz val="10"/>
      <name val="Arial"/>
      <family val="2"/>
      <charset val="186"/>
    </font>
    <font>
      <i/>
      <sz val="9"/>
      <name val="Times New Roman"/>
      <family val="1"/>
      <charset val="186"/>
    </font>
    <font>
      <i/>
      <sz val="10"/>
      <name val="Times New Roman"/>
      <family val="1"/>
      <charset val="204"/>
    </font>
    <font>
      <i/>
      <sz val="8"/>
      <name val="Times New Roman"/>
      <family val="1"/>
      <charset val="186"/>
    </font>
    <font>
      <b/>
      <i/>
      <sz val="10"/>
      <name val="Times New Roman"/>
      <family val="1"/>
      <charset val="186"/>
    </font>
    <font>
      <u/>
      <sz val="10"/>
      <name val="Times New Roman"/>
      <family val="1"/>
      <charset val="186"/>
    </font>
    <font>
      <b/>
      <u/>
      <sz val="10"/>
      <name val="Times New Roman"/>
      <family val="1"/>
      <charset val="186"/>
    </font>
    <font>
      <i/>
      <sz val="10"/>
      <color rgb="FFFF0000"/>
      <name val="Times New Roman"/>
      <family val="1"/>
      <charset val="186"/>
    </font>
    <font>
      <b/>
      <sz val="11"/>
      <name val="Calibri"/>
      <family val="2"/>
      <charset val="186"/>
    </font>
    <font>
      <sz val="10"/>
      <color theme="1"/>
      <name val="Times New Roman"/>
      <family val="1"/>
      <charset val="186"/>
    </font>
    <font>
      <b/>
      <sz val="10"/>
      <color rgb="FFFF0000"/>
      <name val="Times New Roman"/>
      <family val="1"/>
      <charset val="186"/>
    </font>
  </fonts>
  <fills count="13">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3"/>
        <bgColor indexed="64"/>
      </patternFill>
    </fill>
    <fill>
      <patternFill patternType="solid">
        <fgColor indexed="22"/>
        <bgColor indexed="64"/>
      </patternFill>
    </fill>
    <fill>
      <patternFill patternType="solid">
        <fgColor theme="0"/>
        <bgColor indexed="64"/>
      </patternFill>
    </fill>
    <fill>
      <patternFill patternType="solid">
        <fgColor rgb="FFFFCCFF"/>
        <bgColor indexed="64"/>
      </patternFill>
    </fill>
    <fill>
      <patternFill patternType="solid">
        <fgColor theme="0" tint="-0.14999847407452621"/>
        <bgColor indexed="64"/>
      </patternFill>
    </fill>
    <fill>
      <patternFill patternType="solid">
        <fgColor rgb="FFCCFFCC"/>
        <bgColor indexed="64"/>
      </patternFill>
    </fill>
    <fill>
      <patternFill patternType="solid">
        <fgColor theme="3" tint="0.79998168889431442"/>
        <bgColor indexed="64"/>
      </patternFill>
    </fill>
    <fill>
      <patternFill patternType="solid">
        <fgColor rgb="FFC5D9F1"/>
        <bgColor indexed="64"/>
      </patternFill>
    </fill>
    <fill>
      <patternFill patternType="solid">
        <fgColor rgb="FFFFFFFF"/>
        <bgColor indexed="64"/>
      </patternFill>
    </fill>
  </fills>
  <borders count="123">
    <border>
      <left/>
      <right/>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top/>
      <bottom/>
      <diagonal/>
    </border>
    <border>
      <left/>
      <right/>
      <top style="medium">
        <color indexed="64"/>
      </top>
      <bottom/>
      <diagonal/>
    </border>
    <border>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thin">
        <color indexed="64"/>
      </top>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style="medium">
        <color indexed="64"/>
      </top>
      <bottom style="thin">
        <color indexed="64"/>
      </bottom>
      <diagonal/>
    </border>
    <border>
      <left/>
      <right style="thin">
        <color indexed="64"/>
      </right>
      <top style="medium">
        <color indexed="64"/>
      </top>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right style="medium">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medium">
        <color indexed="64"/>
      </left>
      <right style="thin">
        <color indexed="64"/>
      </right>
      <top style="hair">
        <color indexed="64"/>
      </top>
      <bottom/>
      <diagonal/>
    </border>
    <border>
      <left style="medium">
        <color indexed="64"/>
      </left>
      <right style="thin">
        <color indexed="64"/>
      </right>
      <top/>
      <bottom style="hair">
        <color indexed="64"/>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hair">
        <color indexed="64"/>
      </top>
      <bottom/>
      <diagonal/>
    </border>
    <border>
      <left style="thin">
        <color indexed="64"/>
      </left>
      <right/>
      <top/>
      <bottom style="hair">
        <color indexed="64"/>
      </bottom>
      <diagonal/>
    </border>
    <border>
      <left style="medium">
        <color indexed="64"/>
      </left>
      <right style="medium">
        <color indexed="64"/>
      </right>
      <top/>
      <bottom style="hair">
        <color indexed="64"/>
      </bottom>
      <diagonal/>
    </border>
    <border>
      <left style="medium">
        <color indexed="64"/>
      </left>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diagonal/>
    </border>
    <border>
      <left style="medium">
        <color indexed="64"/>
      </left>
      <right/>
      <top style="hair">
        <color indexed="64"/>
      </top>
      <bottom/>
      <diagonal/>
    </border>
    <border>
      <left/>
      <right/>
      <top/>
      <bottom style="hair">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thin">
        <color indexed="64"/>
      </bottom>
      <diagonal/>
    </border>
    <border>
      <left/>
      <right style="medium">
        <color indexed="64"/>
      </right>
      <top/>
      <bottom style="hair">
        <color indexed="64"/>
      </bottom>
      <diagonal/>
    </border>
    <border>
      <left/>
      <right/>
      <top style="hair">
        <color indexed="64"/>
      </top>
      <bottom style="hair">
        <color indexed="64"/>
      </bottom>
      <diagonal/>
    </border>
    <border>
      <left/>
      <right/>
      <top style="hair">
        <color indexed="64"/>
      </top>
      <bottom/>
      <diagonal/>
    </border>
    <border>
      <left/>
      <right style="medium">
        <color indexed="64"/>
      </right>
      <top style="hair">
        <color indexed="64"/>
      </top>
      <bottom/>
      <diagonal/>
    </border>
    <border>
      <left/>
      <right style="thin">
        <color indexed="64"/>
      </right>
      <top style="hair">
        <color indexed="64"/>
      </top>
      <bottom/>
      <diagonal/>
    </border>
    <border>
      <left/>
      <right/>
      <top style="hair">
        <color indexed="64"/>
      </top>
      <bottom style="thin">
        <color indexed="64"/>
      </bottom>
      <diagonal/>
    </border>
    <border>
      <left/>
      <right/>
      <top style="thin">
        <color indexed="64"/>
      </top>
      <bottom style="hair">
        <color indexed="64"/>
      </bottom>
      <diagonal/>
    </border>
    <border>
      <left/>
      <right/>
      <top style="thin">
        <color indexed="64"/>
      </top>
      <bottom style="medium">
        <color indexed="64"/>
      </bottom>
      <diagonal/>
    </border>
    <border>
      <left/>
      <right style="thin">
        <color indexed="64"/>
      </right>
      <top style="hair">
        <color indexed="64"/>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hair">
        <color indexed="64"/>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style="hair">
        <color indexed="64"/>
      </bottom>
      <diagonal/>
    </border>
  </borders>
  <cellStyleXfs count="3">
    <xf numFmtId="0" fontId="0" fillId="0" borderId="0"/>
    <xf numFmtId="0" fontId="7" fillId="0" borderId="0"/>
    <xf numFmtId="0" fontId="3" fillId="2" borderId="1" applyBorder="0">
      <alignment horizontal="left" vertical="top" wrapText="1"/>
    </xf>
  </cellStyleXfs>
  <cellXfs count="2143">
    <xf numFmtId="0" fontId="0" fillId="0" borderId="0" xfId="0"/>
    <xf numFmtId="0" fontId="3" fillId="0" borderId="0" xfId="0" applyFont="1" applyAlignment="1">
      <alignment horizontal="left" vertical="top"/>
    </xf>
    <xf numFmtId="0" fontId="3" fillId="0" borderId="0" xfId="0" applyFont="1" applyFill="1" applyBorder="1" applyAlignment="1">
      <alignment horizontal="center" vertical="top"/>
    </xf>
    <xf numFmtId="0" fontId="3" fillId="0" borderId="0" xfId="0" applyFont="1" applyBorder="1" applyAlignment="1">
      <alignment vertical="top"/>
    </xf>
    <xf numFmtId="0" fontId="3" fillId="0" borderId="3" xfId="0" applyFont="1" applyFill="1" applyBorder="1" applyAlignment="1">
      <alignment horizontal="center" vertical="center" textRotation="90" wrapText="1"/>
    </xf>
    <xf numFmtId="0" fontId="3" fillId="0" borderId="3" xfId="0" applyFont="1" applyBorder="1" applyAlignment="1">
      <alignment horizontal="center" vertical="center" textRotation="90" wrapText="1"/>
    </xf>
    <xf numFmtId="0" fontId="3" fillId="0" borderId="3" xfId="0" applyFont="1" applyBorder="1" applyAlignment="1">
      <alignment horizontal="center" vertical="center" textRotation="90"/>
    </xf>
    <xf numFmtId="0" fontId="3" fillId="0" borderId="4" xfId="0" applyFont="1" applyBorder="1" applyAlignment="1">
      <alignment horizontal="center" vertical="center" textRotation="90"/>
    </xf>
    <xf numFmtId="0" fontId="3" fillId="0" borderId="0" xfId="0" applyFont="1" applyAlignment="1">
      <alignment vertical="top"/>
    </xf>
    <xf numFmtId="49" fontId="5" fillId="3" borderId="5" xfId="0" applyNumberFormat="1" applyFont="1" applyFill="1" applyBorder="1" applyAlignment="1">
      <alignment horizontal="center" vertical="top"/>
    </xf>
    <xf numFmtId="0" fontId="3" fillId="0" borderId="6" xfId="0" applyFont="1" applyFill="1" applyBorder="1" applyAlignment="1">
      <alignment horizontal="center" vertical="top" wrapText="1"/>
    </xf>
    <xf numFmtId="0" fontId="3" fillId="0" borderId="0" xfId="0" applyFont="1" applyFill="1" applyBorder="1" applyAlignment="1">
      <alignment vertical="top"/>
    </xf>
    <xf numFmtId="0" fontId="3" fillId="0" borderId="9" xfId="0" applyFont="1" applyFill="1" applyBorder="1" applyAlignment="1">
      <alignment horizontal="center" vertical="top" wrapText="1"/>
    </xf>
    <xf numFmtId="0" fontId="3" fillId="0" borderId="0" xfId="0" applyFont="1" applyFill="1" applyAlignment="1">
      <alignment vertical="top"/>
    </xf>
    <xf numFmtId="0" fontId="3" fillId="2" borderId="0" xfId="0" applyFont="1" applyFill="1" applyAlignment="1">
      <alignment vertical="top"/>
    </xf>
    <xf numFmtId="0" fontId="7" fillId="0" borderId="0" xfId="0" applyFont="1"/>
    <xf numFmtId="0" fontId="3" fillId="0" borderId="0" xfId="0" applyFont="1" applyAlignment="1">
      <alignment vertical="center"/>
    </xf>
    <xf numFmtId="0" fontId="5" fillId="0" borderId="0" xfId="0" applyFont="1" applyAlignment="1">
      <alignment horizontal="left" vertical="top"/>
    </xf>
    <xf numFmtId="165" fontId="3" fillId="0" borderId="0" xfId="0" applyNumberFormat="1" applyFont="1" applyAlignment="1">
      <alignment vertical="top"/>
    </xf>
    <xf numFmtId="165" fontId="3" fillId="0" borderId="0" xfId="0" applyNumberFormat="1" applyFont="1" applyAlignment="1">
      <alignment horizontal="left" vertical="top"/>
    </xf>
    <xf numFmtId="0" fontId="3" fillId="0" borderId="29" xfId="0" applyFont="1" applyFill="1" applyBorder="1" applyAlignment="1">
      <alignment vertical="top" wrapText="1"/>
    </xf>
    <xf numFmtId="0" fontId="3" fillId="0" borderId="0" xfId="0" applyNumberFormat="1" applyFont="1" applyFill="1" applyBorder="1" applyAlignment="1">
      <alignment vertical="top" wrapText="1"/>
    </xf>
    <xf numFmtId="0" fontId="5" fillId="0" borderId="0" xfId="0" applyNumberFormat="1" applyFont="1" applyAlignment="1">
      <alignment horizontal="center" vertical="top"/>
    </xf>
    <xf numFmtId="3" fontId="3" fillId="0" borderId="17" xfId="0" applyNumberFormat="1" applyFont="1" applyFill="1" applyBorder="1" applyAlignment="1">
      <alignment horizontal="center" vertical="top" wrapText="1"/>
    </xf>
    <xf numFmtId="3" fontId="3" fillId="2" borderId="16" xfId="0" applyNumberFormat="1" applyFont="1" applyFill="1" applyBorder="1" applyAlignment="1">
      <alignment horizontal="center" vertical="top"/>
    </xf>
    <xf numFmtId="3" fontId="3" fillId="2" borderId="18" xfId="0" applyNumberFormat="1" applyFont="1" applyFill="1" applyBorder="1" applyAlignment="1">
      <alignment horizontal="center" vertical="top"/>
    </xf>
    <xf numFmtId="164" fontId="3" fillId="0" borderId="0" xfId="0" applyNumberFormat="1" applyFont="1" applyAlignment="1">
      <alignment vertical="top"/>
    </xf>
    <xf numFmtId="0" fontId="3" fillId="0" borderId="0" xfId="0" applyFont="1" applyAlignment="1">
      <alignment horizontal="center" vertical="top"/>
    </xf>
    <xf numFmtId="49" fontId="5" fillId="4" borderId="54" xfId="0" applyNumberFormat="1" applyFont="1" applyFill="1" applyBorder="1" applyAlignment="1">
      <alignment horizontal="center" vertical="top"/>
    </xf>
    <xf numFmtId="0" fontId="3" fillId="0" borderId="22" xfId="0" applyFont="1" applyFill="1" applyBorder="1" applyAlignment="1">
      <alignment horizontal="center" vertical="top" wrapText="1"/>
    </xf>
    <xf numFmtId="0" fontId="5" fillId="8" borderId="60" xfId="0" applyFont="1" applyFill="1" applyBorder="1" applyAlignment="1">
      <alignment horizontal="center" vertical="top"/>
    </xf>
    <xf numFmtId="0" fontId="3" fillId="6" borderId="9" xfId="0" applyFont="1" applyFill="1" applyBorder="1" applyAlignment="1">
      <alignment horizontal="center" vertical="top"/>
    </xf>
    <xf numFmtId="0" fontId="3" fillId="6" borderId="44" xfId="0" applyFont="1" applyFill="1" applyBorder="1" applyAlignment="1">
      <alignment horizontal="center" vertical="center"/>
    </xf>
    <xf numFmtId="49" fontId="5" fillId="10" borderId="15" xfId="0" applyNumberFormat="1" applyFont="1" applyFill="1" applyBorder="1" applyAlignment="1">
      <alignment horizontal="center" vertical="top" wrapText="1"/>
    </xf>
    <xf numFmtId="49" fontId="5" fillId="10" borderId="38" xfId="0" applyNumberFormat="1" applyFont="1" applyFill="1" applyBorder="1" applyAlignment="1">
      <alignment horizontal="center" vertical="top"/>
    </xf>
    <xf numFmtId="49" fontId="5" fillId="10" borderId="33" xfId="0" applyNumberFormat="1" applyFont="1" applyFill="1" applyBorder="1" applyAlignment="1">
      <alignment horizontal="center" vertical="top"/>
    </xf>
    <xf numFmtId="49" fontId="5" fillId="10" borderId="54" xfId="0" applyNumberFormat="1" applyFont="1" applyFill="1" applyBorder="1" applyAlignment="1">
      <alignment horizontal="center" vertical="top"/>
    </xf>
    <xf numFmtId="49" fontId="5" fillId="10" borderId="58" xfId="0" applyNumberFormat="1" applyFont="1" applyFill="1" applyBorder="1" applyAlignment="1">
      <alignment horizontal="center" vertical="top"/>
    </xf>
    <xf numFmtId="49" fontId="5" fillId="10" borderId="8" xfId="0" applyNumberFormat="1" applyFont="1" applyFill="1" applyBorder="1" applyAlignment="1">
      <alignment horizontal="center" vertical="top" wrapText="1"/>
    </xf>
    <xf numFmtId="0" fontId="3" fillId="0" borderId="75" xfId="0" applyFont="1" applyFill="1" applyBorder="1" applyAlignment="1">
      <alignment horizontal="left" vertical="top" wrapText="1"/>
    </xf>
    <xf numFmtId="3" fontId="3" fillId="0" borderId="76" xfId="0" applyNumberFormat="1" applyFont="1" applyFill="1" applyBorder="1" applyAlignment="1">
      <alignment horizontal="center" vertical="top" wrapText="1"/>
    </xf>
    <xf numFmtId="3" fontId="3" fillId="0" borderId="82" xfId="0" applyNumberFormat="1" applyFont="1" applyFill="1" applyBorder="1" applyAlignment="1">
      <alignment horizontal="center" vertical="top" wrapText="1"/>
    </xf>
    <xf numFmtId="0" fontId="3" fillId="0" borderId="75" xfId="0" applyFont="1" applyFill="1" applyBorder="1" applyAlignment="1">
      <alignment vertical="top" wrapText="1"/>
    </xf>
    <xf numFmtId="0" fontId="3" fillId="6" borderId="75" xfId="0" applyFont="1" applyFill="1" applyBorder="1" applyAlignment="1">
      <alignment horizontal="left" vertical="top" wrapText="1"/>
    </xf>
    <xf numFmtId="49" fontId="5" fillId="6" borderId="25" xfId="0" applyNumberFormat="1" applyFont="1" applyFill="1" applyBorder="1" applyAlignment="1">
      <alignment horizontal="center" vertical="top"/>
    </xf>
    <xf numFmtId="49" fontId="3" fillId="6" borderId="16" xfId="0" applyNumberFormat="1" applyFont="1" applyFill="1" applyBorder="1" applyAlignment="1">
      <alignment horizontal="center" vertical="top" wrapText="1"/>
    </xf>
    <xf numFmtId="49" fontId="5" fillId="6" borderId="57" xfId="0" applyNumberFormat="1" applyFont="1" applyFill="1" applyBorder="1" applyAlignment="1">
      <alignment horizontal="center" vertical="top"/>
    </xf>
    <xf numFmtId="3" fontId="3" fillId="6" borderId="20" xfId="0" applyNumberFormat="1" applyFont="1" applyFill="1" applyBorder="1" applyAlignment="1">
      <alignment horizontal="center" vertical="top" wrapText="1"/>
    </xf>
    <xf numFmtId="0" fontId="5" fillId="8" borderId="33" xfId="0" applyFont="1" applyFill="1" applyBorder="1" applyAlignment="1">
      <alignment horizontal="center" vertical="top"/>
    </xf>
    <xf numFmtId="0" fontId="3" fillId="0" borderId="9" xfId="0" applyFont="1" applyBorder="1" applyAlignment="1">
      <alignment horizontal="center" vertical="top"/>
    </xf>
    <xf numFmtId="0" fontId="3" fillId="0" borderId="22" xfId="0" applyFont="1" applyBorder="1" applyAlignment="1">
      <alignment horizontal="center" vertical="top"/>
    </xf>
    <xf numFmtId="0" fontId="3" fillId="6" borderId="37" xfId="1" applyFont="1" applyFill="1" applyBorder="1" applyAlignment="1">
      <alignment vertical="top" wrapText="1"/>
    </xf>
    <xf numFmtId="3" fontId="3" fillId="0" borderId="95" xfId="0" applyNumberFormat="1" applyFont="1" applyFill="1" applyBorder="1" applyAlignment="1">
      <alignment horizontal="center" vertical="top" wrapText="1"/>
    </xf>
    <xf numFmtId="49" fontId="3" fillId="6" borderId="76" xfId="0" applyNumberFormat="1" applyFont="1" applyFill="1" applyBorder="1" applyAlignment="1">
      <alignment horizontal="center" vertical="top" wrapText="1"/>
    </xf>
    <xf numFmtId="49" fontId="5" fillId="10" borderId="15" xfId="0" applyNumberFormat="1" applyFont="1" applyFill="1" applyBorder="1" applyAlignment="1">
      <alignment horizontal="center" vertical="top"/>
    </xf>
    <xf numFmtId="49" fontId="5" fillId="3" borderId="2" xfId="0" applyNumberFormat="1" applyFont="1" applyFill="1" applyBorder="1" applyAlignment="1">
      <alignment horizontal="center" vertical="top"/>
    </xf>
    <xf numFmtId="3" fontId="3" fillId="6" borderId="18" xfId="0" applyNumberFormat="1" applyFont="1" applyFill="1" applyBorder="1" applyAlignment="1">
      <alignment horizontal="center" vertical="top" wrapText="1"/>
    </xf>
    <xf numFmtId="3" fontId="3" fillId="6" borderId="24" xfId="0" applyNumberFormat="1" applyFont="1" applyFill="1" applyBorder="1" applyAlignment="1">
      <alignment horizontal="center" vertical="top" wrapText="1"/>
    </xf>
    <xf numFmtId="3" fontId="3" fillId="6" borderId="26" xfId="0" applyNumberFormat="1" applyFont="1" applyFill="1" applyBorder="1" applyAlignment="1">
      <alignment horizontal="center" vertical="top" wrapText="1"/>
    </xf>
    <xf numFmtId="3" fontId="3" fillId="0" borderId="0" xfId="0" applyNumberFormat="1" applyFont="1" applyAlignment="1">
      <alignment horizontal="center" vertical="top"/>
    </xf>
    <xf numFmtId="0" fontId="3" fillId="0" borderId="91" xfId="0" applyFont="1" applyFill="1" applyBorder="1" applyAlignment="1">
      <alignment horizontal="left" vertical="top" wrapText="1"/>
    </xf>
    <xf numFmtId="0" fontId="3" fillId="6" borderId="75" xfId="0" applyFont="1" applyFill="1" applyBorder="1" applyAlignment="1">
      <alignment vertical="top" wrapText="1"/>
    </xf>
    <xf numFmtId="0" fontId="3" fillId="0" borderId="91" xfId="0" applyFont="1" applyFill="1" applyBorder="1" applyAlignment="1">
      <alignment vertical="top" wrapText="1"/>
    </xf>
    <xf numFmtId="3" fontId="3" fillId="0" borderId="0" xfId="0" applyNumberFormat="1" applyFont="1" applyAlignment="1">
      <alignment vertical="top"/>
    </xf>
    <xf numFmtId="0" fontId="3" fillId="2" borderId="80" xfId="0" applyFont="1" applyFill="1" applyBorder="1" applyAlignment="1">
      <alignment horizontal="left" vertical="top" wrapText="1"/>
    </xf>
    <xf numFmtId="0" fontId="3" fillId="0" borderId="7" xfId="0" applyFont="1" applyBorder="1" applyAlignment="1">
      <alignment horizontal="center" vertical="center"/>
    </xf>
    <xf numFmtId="49" fontId="5" fillId="2" borderId="48" xfId="0" applyNumberFormat="1" applyFont="1" applyFill="1" applyBorder="1" applyAlignment="1">
      <alignment horizontal="center" vertical="top" wrapText="1"/>
    </xf>
    <xf numFmtId="3" fontId="3" fillId="0" borderId="0" xfId="0" applyNumberFormat="1" applyFont="1" applyBorder="1" applyAlignment="1">
      <alignment vertical="top"/>
    </xf>
    <xf numFmtId="3" fontId="15" fillId="8" borderId="33" xfId="0" applyNumberFormat="1" applyFont="1" applyFill="1" applyBorder="1" applyAlignment="1">
      <alignment horizontal="right" vertical="top"/>
    </xf>
    <xf numFmtId="0" fontId="5" fillId="0" borderId="27" xfId="0" applyFont="1" applyBorder="1" applyAlignment="1">
      <alignment horizontal="center" vertical="center"/>
    </xf>
    <xf numFmtId="0" fontId="5" fillId="6" borderId="18" xfId="0" applyFont="1" applyFill="1" applyBorder="1" applyAlignment="1">
      <alignment horizontal="center" vertical="center"/>
    </xf>
    <xf numFmtId="0" fontId="3" fillId="6" borderId="6" xfId="0" applyFont="1" applyFill="1" applyBorder="1" applyAlignment="1">
      <alignment horizontal="center" vertical="center"/>
    </xf>
    <xf numFmtId="0" fontId="3" fillId="6" borderId="9" xfId="0" applyFont="1" applyFill="1" applyBorder="1" applyAlignment="1">
      <alignment horizontal="center" vertical="center"/>
    </xf>
    <xf numFmtId="0" fontId="3" fillId="6" borderId="22" xfId="0" applyFont="1" applyFill="1" applyBorder="1" applyAlignment="1">
      <alignment horizontal="center" vertical="center"/>
    </xf>
    <xf numFmtId="49" fontId="5" fillId="6" borderId="48" xfId="0" applyNumberFormat="1" applyFont="1" applyFill="1" applyBorder="1" applyAlignment="1">
      <alignment horizontal="center" vertical="center"/>
    </xf>
    <xf numFmtId="0" fontId="3" fillId="6" borderId="49" xfId="0" applyFont="1" applyFill="1" applyBorder="1" applyAlignment="1">
      <alignment horizontal="left" vertical="top" wrapText="1"/>
    </xf>
    <xf numFmtId="0" fontId="3" fillId="0" borderId="37" xfId="0" applyFont="1" applyFill="1" applyBorder="1" applyAlignment="1">
      <alignment vertical="top" wrapText="1"/>
    </xf>
    <xf numFmtId="0" fontId="3" fillId="6" borderId="6" xfId="0" applyFont="1" applyFill="1" applyBorder="1" applyAlignment="1">
      <alignment horizontal="center" vertical="top"/>
    </xf>
    <xf numFmtId="0" fontId="3" fillId="6" borderId="22" xfId="0" applyFont="1" applyFill="1" applyBorder="1" applyAlignment="1">
      <alignment horizontal="center" vertical="top"/>
    </xf>
    <xf numFmtId="0" fontId="3" fillId="6" borderId="7" xfId="0" applyFont="1" applyFill="1" applyBorder="1" applyAlignment="1">
      <alignment horizontal="center" vertical="top" wrapText="1"/>
    </xf>
    <xf numFmtId="49" fontId="3" fillId="6" borderId="33" xfId="0" applyNumberFormat="1" applyFont="1" applyFill="1" applyBorder="1" applyAlignment="1">
      <alignment horizontal="center" vertical="top" wrapText="1"/>
    </xf>
    <xf numFmtId="49" fontId="5" fillId="9" borderId="24" xfId="0" applyNumberFormat="1" applyFont="1" applyFill="1" applyBorder="1" applyAlignment="1">
      <alignment horizontal="center" vertical="top"/>
    </xf>
    <xf numFmtId="3" fontId="7" fillId="0" borderId="0" xfId="0" applyNumberFormat="1" applyFont="1" applyFill="1" applyAlignment="1">
      <alignment horizontal="left" vertical="top"/>
    </xf>
    <xf numFmtId="3" fontId="15" fillId="8" borderId="60" xfId="0" applyNumberFormat="1" applyFont="1" applyFill="1" applyBorder="1" applyAlignment="1">
      <alignment horizontal="right" vertical="top"/>
    </xf>
    <xf numFmtId="0" fontId="3" fillId="6" borderId="98" xfId="0" applyFont="1" applyFill="1" applyBorder="1" applyAlignment="1">
      <alignment horizontal="center" vertical="top"/>
    </xf>
    <xf numFmtId="0" fontId="3" fillId="6" borderId="22" xfId="0" applyFont="1" applyFill="1" applyBorder="1" applyAlignment="1">
      <alignment horizontal="center" vertical="center" wrapText="1"/>
    </xf>
    <xf numFmtId="3" fontId="3" fillId="0" borderId="31" xfId="0" applyNumberFormat="1" applyFont="1" applyFill="1" applyBorder="1" applyAlignment="1">
      <alignment horizontal="center" vertical="top"/>
    </xf>
    <xf numFmtId="49" fontId="3" fillId="6" borderId="44" xfId="0" applyNumberFormat="1" applyFont="1" applyFill="1" applyBorder="1" applyAlignment="1">
      <alignment horizontal="center" vertical="top"/>
    </xf>
    <xf numFmtId="49" fontId="3" fillId="6" borderId="9" xfId="0" applyNumberFormat="1" applyFont="1" applyFill="1" applyBorder="1" applyAlignment="1">
      <alignment horizontal="center" vertical="top"/>
    </xf>
    <xf numFmtId="49" fontId="5" fillId="6" borderId="39" xfId="0" applyNumberFormat="1" applyFont="1" applyFill="1" applyBorder="1" applyAlignment="1">
      <alignment horizontal="center" vertical="top"/>
    </xf>
    <xf numFmtId="49" fontId="5" fillId="6" borderId="0" xfId="0" applyNumberFormat="1" applyFont="1" applyFill="1" applyBorder="1" applyAlignment="1">
      <alignment horizontal="center" vertical="top"/>
    </xf>
    <xf numFmtId="49" fontId="3" fillId="6" borderId="16" xfId="0" applyNumberFormat="1" applyFont="1" applyFill="1" applyBorder="1" applyAlignment="1">
      <alignment horizontal="center" vertical="top"/>
    </xf>
    <xf numFmtId="0" fontId="7" fillId="6" borderId="38" xfId="0" applyFont="1" applyFill="1" applyBorder="1" applyAlignment="1">
      <alignment horizontal="center" vertical="top"/>
    </xf>
    <xf numFmtId="49" fontId="5" fillId="3" borderId="71" xfId="0" applyNumberFormat="1" applyFont="1" applyFill="1" applyBorder="1" applyAlignment="1">
      <alignment horizontal="center" vertical="top"/>
    </xf>
    <xf numFmtId="49" fontId="5" fillId="0" borderId="13" xfId="0" applyNumberFormat="1" applyFont="1" applyFill="1" applyBorder="1" applyAlignment="1">
      <alignment horizontal="center" vertical="top"/>
    </xf>
    <xf numFmtId="49" fontId="3" fillId="6" borderId="13" xfId="0" applyNumberFormat="1" applyFont="1" applyFill="1" applyBorder="1" applyAlignment="1">
      <alignment horizontal="center" vertical="top"/>
    </xf>
    <xf numFmtId="49" fontId="3" fillId="6" borderId="7" xfId="0" applyNumberFormat="1" applyFont="1" applyFill="1" applyBorder="1" applyAlignment="1">
      <alignment horizontal="center" vertical="top" wrapText="1"/>
    </xf>
    <xf numFmtId="0" fontId="3" fillId="0" borderId="12" xfId="0" applyFont="1" applyFill="1" applyBorder="1" applyAlignment="1">
      <alignment vertical="top" wrapText="1"/>
    </xf>
    <xf numFmtId="3" fontId="3" fillId="6" borderId="32" xfId="0" applyNumberFormat="1" applyFont="1" applyFill="1" applyBorder="1" applyAlignment="1">
      <alignment horizontal="center" vertical="top" wrapText="1"/>
    </xf>
    <xf numFmtId="3" fontId="3" fillId="0" borderId="0" xfId="0" applyNumberFormat="1" applyFont="1" applyFill="1" applyAlignment="1">
      <alignment vertical="top"/>
    </xf>
    <xf numFmtId="0" fontId="3" fillId="6" borderId="10" xfId="0" applyFont="1" applyFill="1" applyBorder="1" applyAlignment="1">
      <alignment horizontal="left" wrapText="1"/>
    </xf>
    <xf numFmtId="3" fontId="3" fillId="6" borderId="64" xfId="0" applyNumberFormat="1" applyFont="1" applyFill="1" applyBorder="1" applyAlignment="1">
      <alignment horizontal="right" vertical="center"/>
    </xf>
    <xf numFmtId="0" fontId="7" fillId="6" borderId="18" xfId="0" applyFont="1" applyFill="1" applyBorder="1" applyAlignment="1">
      <alignment horizontal="center" vertical="center" wrapText="1"/>
    </xf>
    <xf numFmtId="3" fontId="3" fillId="0" borderId="20" xfId="0" applyNumberFormat="1" applyFont="1" applyFill="1" applyBorder="1" applyAlignment="1">
      <alignment horizontal="center" vertical="top" wrapText="1"/>
    </xf>
    <xf numFmtId="3" fontId="3" fillId="6" borderId="16" xfId="0" applyNumberFormat="1" applyFont="1" applyFill="1" applyBorder="1" applyAlignment="1">
      <alignment horizontal="center" vertical="top" wrapText="1"/>
    </xf>
    <xf numFmtId="49" fontId="5" fillId="11" borderId="69" xfId="0" applyNumberFormat="1" applyFont="1" applyFill="1" applyBorder="1" applyAlignment="1">
      <alignment horizontal="center" vertical="top"/>
    </xf>
    <xf numFmtId="49" fontId="5" fillId="11" borderId="38" xfId="0" applyNumberFormat="1" applyFont="1" applyFill="1" applyBorder="1" applyAlignment="1">
      <alignment horizontal="center" vertical="top"/>
    </xf>
    <xf numFmtId="165" fontId="3" fillId="6" borderId="63" xfId="0" applyNumberFormat="1" applyFont="1" applyFill="1" applyBorder="1" applyAlignment="1">
      <alignment horizontal="center" vertical="top"/>
    </xf>
    <xf numFmtId="0" fontId="3" fillId="6" borderId="0" xfId="0" applyFont="1" applyFill="1" applyBorder="1" applyAlignment="1">
      <alignment horizontal="center" vertical="center" textRotation="90" wrapText="1"/>
    </xf>
    <xf numFmtId="0" fontId="3" fillId="6" borderId="64" xfId="0" applyFont="1" applyFill="1" applyBorder="1" applyAlignment="1">
      <alignment horizontal="center" vertical="center" textRotation="90" wrapText="1"/>
    </xf>
    <xf numFmtId="0" fontId="7" fillId="6" borderId="0" xfId="0" applyFont="1" applyFill="1" applyBorder="1" applyAlignment="1">
      <alignment horizontal="center" vertical="center" textRotation="90" wrapText="1"/>
    </xf>
    <xf numFmtId="0" fontId="7" fillId="6" borderId="47" xfId="0" applyFont="1" applyFill="1" applyBorder="1" applyAlignment="1">
      <alignment horizontal="center" vertical="center" textRotation="90" wrapText="1"/>
    </xf>
    <xf numFmtId="0" fontId="3" fillId="6" borderId="39" xfId="0" applyFont="1" applyFill="1" applyBorder="1" applyAlignment="1">
      <alignment horizontal="center" vertical="center" textRotation="90" wrapText="1"/>
    </xf>
    <xf numFmtId="0" fontId="5" fillId="2" borderId="0" xfId="0" applyFont="1" applyFill="1" applyBorder="1" applyAlignment="1">
      <alignment horizontal="center" vertical="top" wrapText="1"/>
    </xf>
    <xf numFmtId="0" fontId="5" fillId="0" borderId="13" xfId="0" applyFont="1" applyFill="1" applyBorder="1" applyAlignment="1">
      <alignment horizontal="left" vertical="top" wrapText="1"/>
    </xf>
    <xf numFmtId="0" fontId="3" fillId="6" borderId="13" xfId="0" applyFont="1" applyFill="1" applyBorder="1" applyAlignment="1">
      <alignment horizontal="center" vertical="center" textRotation="90" wrapText="1"/>
    </xf>
    <xf numFmtId="0" fontId="3" fillId="6" borderId="18" xfId="0" applyFont="1" applyFill="1" applyBorder="1" applyAlignment="1">
      <alignment horizontal="center" vertical="center"/>
    </xf>
    <xf numFmtId="0" fontId="3" fillId="6" borderId="31" xfId="0" applyFont="1" applyFill="1" applyBorder="1" applyAlignment="1">
      <alignment horizontal="center" vertical="center"/>
    </xf>
    <xf numFmtId="0" fontId="18" fillId="6" borderId="39" xfId="0" applyFont="1" applyFill="1" applyBorder="1" applyAlignment="1">
      <alignment horizontal="center" vertical="center" textRotation="90" wrapText="1"/>
    </xf>
    <xf numFmtId="0" fontId="7" fillId="6" borderId="37" xfId="0" applyFont="1" applyFill="1" applyBorder="1" applyAlignment="1">
      <alignment horizontal="center" vertical="center" textRotation="90" wrapText="1"/>
    </xf>
    <xf numFmtId="0" fontId="7" fillId="6" borderId="19" xfId="0" applyFont="1" applyFill="1" applyBorder="1" applyAlignment="1">
      <alignment horizontal="center" vertical="center" textRotation="90" wrapText="1"/>
    </xf>
    <xf numFmtId="0" fontId="13" fillId="0" borderId="13" xfId="0" applyFont="1" applyFill="1" applyBorder="1" applyAlignment="1">
      <alignment horizontal="left" vertical="top" wrapText="1"/>
    </xf>
    <xf numFmtId="0" fontId="3" fillId="6" borderId="19" xfId="0" applyFont="1" applyFill="1" applyBorder="1" applyAlignment="1">
      <alignment horizontal="center" vertical="top" wrapText="1"/>
    </xf>
    <xf numFmtId="0" fontId="3" fillId="0" borderId="27" xfId="0" applyFont="1" applyBorder="1" applyAlignment="1">
      <alignment horizontal="center" vertical="center"/>
    </xf>
    <xf numFmtId="0" fontId="3" fillId="6" borderId="73" xfId="0" applyFont="1" applyFill="1" applyBorder="1" applyAlignment="1">
      <alignment horizontal="center" vertical="center"/>
    </xf>
    <xf numFmtId="0" fontId="3" fillId="6" borderId="83" xfId="0" applyFont="1" applyFill="1" applyBorder="1" applyAlignment="1">
      <alignment vertical="center" wrapText="1"/>
    </xf>
    <xf numFmtId="165" fontId="5" fillId="4" borderId="7" xfId="0" applyNumberFormat="1" applyFont="1" applyFill="1" applyBorder="1" applyAlignment="1">
      <alignment horizontal="center" vertical="top" wrapText="1"/>
    </xf>
    <xf numFmtId="165" fontId="5" fillId="8" borderId="21" xfId="0" applyNumberFormat="1" applyFont="1" applyFill="1" applyBorder="1" applyAlignment="1">
      <alignment horizontal="center" vertical="top" wrapText="1"/>
    </xf>
    <xf numFmtId="165" fontId="3" fillId="6" borderId="21" xfId="0" applyNumberFormat="1" applyFont="1" applyFill="1" applyBorder="1" applyAlignment="1">
      <alignment horizontal="center" vertical="top" wrapText="1"/>
    </xf>
    <xf numFmtId="165" fontId="3" fillId="0" borderId="21" xfId="0" applyNumberFormat="1" applyFont="1" applyBorder="1" applyAlignment="1">
      <alignment horizontal="center" vertical="top" wrapText="1"/>
    </xf>
    <xf numFmtId="165" fontId="3" fillId="8" borderId="21" xfId="0" applyNumberFormat="1" applyFont="1" applyFill="1" applyBorder="1" applyAlignment="1">
      <alignment horizontal="center" vertical="top" wrapText="1"/>
    </xf>
    <xf numFmtId="165" fontId="5" fillId="4" borderId="21" xfId="0" applyNumberFormat="1" applyFont="1" applyFill="1" applyBorder="1" applyAlignment="1">
      <alignment horizontal="center" vertical="top" wrapText="1"/>
    </xf>
    <xf numFmtId="165" fontId="5" fillId="5" borderId="60" xfId="0" applyNumberFormat="1" applyFont="1" applyFill="1" applyBorder="1" applyAlignment="1">
      <alignment horizontal="center" vertical="top" wrapText="1"/>
    </xf>
    <xf numFmtId="0" fontId="7" fillId="6" borderId="16" xfId="0" applyFont="1" applyFill="1" applyBorder="1" applyAlignment="1">
      <alignment horizontal="center" vertical="center" textRotation="90" wrapText="1"/>
    </xf>
    <xf numFmtId="165" fontId="3" fillId="6" borderId="19" xfId="0" applyNumberFormat="1" applyFont="1" applyFill="1" applyBorder="1" applyAlignment="1">
      <alignment horizontal="center" vertical="top"/>
    </xf>
    <xf numFmtId="165" fontId="3" fillId="6" borderId="49" xfId="0" applyNumberFormat="1" applyFont="1" applyFill="1" applyBorder="1" applyAlignment="1">
      <alignment horizontal="center" vertical="top"/>
    </xf>
    <xf numFmtId="165" fontId="3" fillId="6" borderId="37" xfId="0" applyNumberFormat="1" applyFont="1" applyFill="1" applyBorder="1" applyAlignment="1">
      <alignment horizontal="center" vertical="top"/>
    </xf>
    <xf numFmtId="165" fontId="3" fillId="6" borderId="70" xfId="0" applyNumberFormat="1" applyFont="1" applyFill="1" applyBorder="1" applyAlignment="1">
      <alignment horizontal="center" vertical="top"/>
    </xf>
    <xf numFmtId="165" fontId="3" fillId="6" borderId="29" xfId="0" applyNumberFormat="1" applyFont="1" applyFill="1" applyBorder="1" applyAlignment="1">
      <alignment horizontal="center" vertical="top"/>
    </xf>
    <xf numFmtId="165" fontId="3" fillId="6" borderId="64" xfId="0" applyNumberFormat="1" applyFont="1" applyFill="1" applyBorder="1" applyAlignment="1">
      <alignment horizontal="center" vertical="top"/>
    </xf>
    <xf numFmtId="165" fontId="3" fillId="0" borderId="0" xfId="0" applyNumberFormat="1" applyFont="1" applyBorder="1" applyAlignment="1">
      <alignment horizontal="center" vertical="top"/>
    </xf>
    <xf numFmtId="165" fontId="3" fillId="6" borderId="47" xfId="0" applyNumberFormat="1" applyFont="1" applyFill="1" applyBorder="1" applyAlignment="1">
      <alignment horizontal="center" vertical="top"/>
    </xf>
    <xf numFmtId="165" fontId="3" fillId="6" borderId="0" xfId="0" applyNumberFormat="1" applyFont="1" applyFill="1" applyBorder="1" applyAlignment="1">
      <alignment horizontal="center" vertical="top"/>
    </xf>
    <xf numFmtId="165" fontId="3" fillId="6" borderId="6" xfId="0" applyNumberFormat="1" applyFont="1" applyFill="1" applyBorder="1" applyAlignment="1">
      <alignment horizontal="center" vertical="top"/>
    </xf>
    <xf numFmtId="165" fontId="3" fillId="6" borderId="22" xfId="0" applyNumberFormat="1" applyFont="1" applyFill="1" applyBorder="1" applyAlignment="1">
      <alignment horizontal="center" vertical="top"/>
    </xf>
    <xf numFmtId="165" fontId="3" fillId="6" borderId="98" xfId="0" applyNumberFormat="1" applyFont="1" applyFill="1" applyBorder="1" applyAlignment="1">
      <alignment horizontal="center" vertical="top"/>
    </xf>
    <xf numFmtId="165" fontId="3" fillId="6" borderId="21" xfId="0" applyNumberFormat="1" applyFont="1" applyFill="1" applyBorder="1" applyAlignment="1">
      <alignment horizontal="center" vertical="top"/>
    </xf>
    <xf numFmtId="165" fontId="5" fillId="3" borderId="61" xfId="0" applyNumberFormat="1" applyFont="1" applyFill="1" applyBorder="1" applyAlignment="1">
      <alignment horizontal="center" vertical="top"/>
    </xf>
    <xf numFmtId="165" fontId="3" fillId="6" borderId="40" xfId="0" applyNumberFormat="1" applyFont="1" applyFill="1" applyBorder="1" applyAlignment="1">
      <alignment horizontal="center" vertical="center"/>
    </xf>
    <xf numFmtId="165" fontId="3" fillId="6" borderId="0" xfId="0" applyNumberFormat="1" applyFont="1" applyFill="1" applyBorder="1" applyAlignment="1">
      <alignment horizontal="center" vertical="center"/>
    </xf>
    <xf numFmtId="165" fontId="3" fillId="6" borderId="47" xfId="0" applyNumberFormat="1" applyFont="1" applyFill="1" applyBorder="1" applyAlignment="1">
      <alignment horizontal="center" vertical="center"/>
    </xf>
    <xf numFmtId="165" fontId="5" fillId="3" borderId="23" xfId="0" applyNumberFormat="1" applyFont="1" applyFill="1" applyBorder="1" applyAlignment="1">
      <alignment horizontal="center" vertical="top"/>
    </xf>
    <xf numFmtId="165" fontId="3" fillId="2" borderId="10" xfId="0" applyNumberFormat="1" applyFont="1" applyFill="1" applyBorder="1" applyAlignment="1">
      <alignment horizontal="center" vertical="top"/>
    </xf>
    <xf numFmtId="165" fontId="3" fillId="6" borderId="55" xfId="0" applyNumberFormat="1" applyFont="1" applyFill="1" applyBorder="1" applyAlignment="1">
      <alignment horizontal="center" vertical="top"/>
    </xf>
    <xf numFmtId="165" fontId="11" fillId="6" borderId="38" xfId="0" applyNumberFormat="1" applyFont="1" applyFill="1" applyBorder="1" applyAlignment="1">
      <alignment horizontal="center" vertical="top"/>
    </xf>
    <xf numFmtId="165" fontId="3" fillId="0" borderId="38" xfId="0" applyNumberFormat="1" applyFont="1" applyBorder="1" applyAlignment="1">
      <alignment horizontal="center" vertical="top"/>
    </xf>
    <xf numFmtId="165" fontId="5" fillId="3" borderId="28" xfId="0" applyNumberFormat="1" applyFont="1" applyFill="1" applyBorder="1" applyAlignment="1">
      <alignment horizontal="center" vertical="top"/>
    </xf>
    <xf numFmtId="165" fontId="3" fillId="6" borderId="83" xfId="0" applyNumberFormat="1" applyFont="1" applyFill="1" applyBorder="1" applyAlignment="1">
      <alignment horizontal="center" vertical="top"/>
    </xf>
    <xf numFmtId="165" fontId="5" fillId="10" borderId="58" xfId="0" applyNumberFormat="1" applyFont="1" applyFill="1" applyBorder="1" applyAlignment="1">
      <alignment horizontal="center" vertical="top"/>
    </xf>
    <xf numFmtId="165" fontId="5" fillId="4" borderId="58" xfId="0" applyNumberFormat="1" applyFont="1" applyFill="1" applyBorder="1" applyAlignment="1">
      <alignment horizontal="center" vertical="top"/>
    </xf>
    <xf numFmtId="49" fontId="5" fillId="9" borderId="45" xfId="0" applyNumberFormat="1" applyFont="1" applyFill="1" applyBorder="1" applyAlignment="1">
      <alignment horizontal="center" vertical="top"/>
    </xf>
    <xf numFmtId="165" fontId="3" fillId="6" borderId="103" xfId="0" applyNumberFormat="1" applyFont="1" applyFill="1" applyBorder="1" applyAlignment="1">
      <alignment horizontal="center" vertical="top"/>
    </xf>
    <xf numFmtId="0" fontId="9" fillId="6" borderId="0" xfId="0" applyFont="1" applyFill="1" applyBorder="1" applyAlignment="1">
      <alignment horizontal="center" vertical="center" textRotation="90" wrapText="1"/>
    </xf>
    <xf numFmtId="0" fontId="3" fillId="0" borderId="56" xfId="0" applyFont="1" applyBorder="1" applyAlignment="1">
      <alignment horizontal="center" vertical="center" textRotation="90" wrapText="1"/>
    </xf>
    <xf numFmtId="0" fontId="5" fillId="6" borderId="65" xfId="0" applyFont="1" applyFill="1" applyBorder="1" applyAlignment="1">
      <alignment horizontal="center" vertical="top" wrapText="1"/>
    </xf>
    <xf numFmtId="0" fontId="5" fillId="6" borderId="67" xfId="0" applyFont="1" applyFill="1" applyBorder="1" applyAlignment="1">
      <alignment horizontal="center" vertical="top" wrapText="1"/>
    </xf>
    <xf numFmtId="0" fontId="3" fillId="2" borderId="24" xfId="0" applyFont="1" applyFill="1" applyBorder="1" applyAlignment="1">
      <alignment vertical="top" wrapText="1"/>
    </xf>
    <xf numFmtId="0" fontId="5" fillId="6" borderId="37" xfId="0" applyFont="1" applyFill="1" applyBorder="1" applyAlignment="1">
      <alignment horizontal="center" vertical="top" wrapText="1"/>
    </xf>
    <xf numFmtId="0" fontId="2" fillId="6" borderId="13" xfId="0" applyFont="1" applyFill="1" applyBorder="1" applyAlignment="1">
      <alignment horizontal="center" vertical="center" textRotation="90"/>
    </xf>
    <xf numFmtId="0" fontId="2" fillId="6" borderId="56" xfId="0" applyFont="1" applyFill="1" applyBorder="1" applyAlignment="1">
      <alignment horizontal="center" vertical="center" textRotation="90" wrapText="1"/>
    </xf>
    <xf numFmtId="0" fontId="3" fillId="0" borderId="32" xfId="0" applyFont="1" applyFill="1" applyBorder="1" applyAlignment="1">
      <alignment horizontal="center" vertical="center" textRotation="90" wrapText="1"/>
    </xf>
    <xf numFmtId="3" fontId="3" fillId="6" borderId="18" xfId="0" applyNumberFormat="1" applyFont="1" applyFill="1" applyBorder="1" applyAlignment="1">
      <alignment vertical="top" wrapText="1"/>
    </xf>
    <xf numFmtId="0" fontId="2" fillId="6" borderId="0" xfId="0" applyFont="1" applyFill="1" applyBorder="1" applyAlignment="1">
      <alignment horizontal="center" vertical="center" textRotation="90" wrapText="1"/>
    </xf>
    <xf numFmtId="49" fontId="5" fillId="6" borderId="46" xfId="0" applyNumberFormat="1" applyFont="1" applyFill="1" applyBorder="1" applyAlignment="1">
      <alignment horizontal="center" vertical="top"/>
    </xf>
    <xf numFmtId="49" fontId="5" fillId="6" borderId="30" xfId="0" applyNumberFormat="1" applyFont="1" applyFill="1" applyBorder="1" applyAlignment="1">
      <alignment horizontal="center" vertical="center"/>
    </xf>
    <xf numFmtId="3" fontId="5" fillId="6" borderId="26" xfId="0" applyNumberFormat="1" applyFont="1" applyFill="1" applyBorder="1" applyAlignment="1">
      <alignment horizontal="center" vertical="top" wrapText="1"/>
    </xf>
    <xf numFmtId="3" fontId="5" fillId="6" borderId="16" xfId="0" applyNumberFormat="1" applyFont="1" applyFill="1" applyBorder="1" applyAlignment="1">
      <alignment horizontal="center" vertical="top" wrapText="1"/>
    </xf>
    <xf numFmtId="165" fontId="3" fillId="6" borderId="44" xfId="0" applyNumberFormat="1" applyFont="1" applyFill="1" applyBorder="1" applyAlignment="1">
      <alignment horizontal="center" vertical="top"/>
    </xf>
    <xf numFmtId="165" fontId="3" fillId="6" borderId="10" xfId="0" applyNumberFormat="1" applyFont="1" applyFill="1" applyBorder="1" applyAlignment="1">
      <alignment horizontal="center" vertical="top"/>
    </xf>
    <xf numFmtId="165" fontId="3" fillId="6" borderId="43" xfId="0" applyNumberFormat="1" applyFont="1" applyFill="1" applyBorder="1" applyAlignment="1">
      <alignment horizontal="center" vertical="top"/>
    </xf>
    <xf numFmtId="165" fontId="3" fillId="6" borderId="40" xfId="0" applyNumberFormat="1" applyFont="1" applyFill="1" applyBorder="1" applyAlignment="1">
      <alignment horizontal="center" vertical="top"/>
    </xf>
    <xf numFmtId="165" fontId="3" fillId="6" borderId="41" xfId="0" applyNumberFormat="1" applyFont="1" applyFill="1" applyBorder="1" applyAlignment="1">
      <alignment horizontal="center" vertical="top"/>
    </xf>
    <xf numFmtId="165" fontId="3" fillId="6" borderId="39" xfId="0" applyNumberFormat="1" applyFont="1" applyFill="1" applyBorder="1" applyAlignment="1">
      <alignment horizontal="center" vertical="top"/>
    </xf>
    <xf numFmtId="3" fontId="3" fillId="6" borderId="39" xfId="0" applyNumberFormat="1" applyFont="1" applyFill="1" applyBorder="1" applyAlignment="1">
      <alignment horizontal="right" vertical="center"/>
    </xf>
    <xf numFmtId="165" fontId="3" fillId="6" borderId="69" xfId="0" applyNumberFormat="1" applyFont="1" applyFill="1" applyBorder="1" applyAlignment="1">
      <alignment horizontal="center" vertical="top"/>
    </xf>
    <xf numFmtId="0" fontId="3" fillId="6" borderId="0" xfId="0" applyFont="1" applyFill="1" applyBorder="1" applyAlignment="1">
      <alignment vertical="top" wrapText="1"/>
    </xf>
    <xf numFmtId="0" fontId="23" fillId="0" borderId="0" xfId="0" applyFont="1"/>
    <xf numFmtId="0" fontId="3" fillId="0" borderId="66" xfId="0" applyFont="1" applyBorder="1" applyAlignment="1">
      <alignment horizontal="center" vertical="center" textRotation="90"/>
    </xf>
    <xf numFmtId="165" fontId="3" fillId="0" borderId="9" xfId="0" applyNumberFormat="1" applyFont="1" applyBorder="1" applyAlignment="1">
      <alignment horizontal="center" vertical="top"/>
    </xf>
    <xf numFmtId="165" fontId="3" fillId="0" borderId="22" xfId="0" applyNumberFormat="1" applyFont="1" applyBorder="1" applyAlignment="1">
      <alignment horizontal="center" vertical="top"/>
    </xf>
    <xf numFmtId="165" fontId="3" fillId="2" borderId="79" xfId="0" applyNumberFormat="1" applyFont="1" applyFill="1" applyBorder="1" applyAlignment="1">
      <alignment horizontal="center" vertical="top"/>
    </xf>
    <xf numFmtId="3" fontId="3" fillId="0" borderId="46" xfId="0" applyNumberFormat="1" applyFont="1" applyFill="1" applyBorder="1" applyAlignment="1">
      <alignment horizontal="center" vertical="top" wrapText="1"/>
    </xf>
    <xf numFmtId="3" fontId="3" fillId="6" borderId="48" xfId="0" applyNumberFormat="1" applyFont="1" applyFill="1" applyBorder="1" applyAlignment="1">
      <alignment horizontal="center" vertical="top" wrapText="1"/>
    </xf>
    <xf numFmtId="3" fontId="3" fillId="6" borderId="46" xfId="0" applyNumberFormat="1" applyFont="1" applyFill="1" applyBorder="1" applyAlignment="1">
      <alignment horizontal="center" vertical="top" wrapText="1"/>
    </xf>
    <xf numFmtId="3" fontId="3" fillId="6" borderId="30" xfId="0" applyNumberFormat="1" applyFont="1" applyFill="1" applyBorder="1" applyAlignment="1">
      <alignment horizontal="center" vertical="top" wrapText="1"/>
    </xf>
    <xf numFmtId="165" fontId="3" fillId="0" borderId="30" xfId="0" applyNumberFormat="1" applyFont="1" applyFill="1" applyBorder="1" applyAlignment="1">
      <alignment horizontal="center" vertical="top" wrapText="1"/>
    </xf>
    <xf numFmtId="3" fontId="3" fillId="0" borderId="50" xfId="0" applyNumberFormat="1" applyFont="1" applyFill="1" applyBorder="1" applyAlignment="1">
      <alignment horizontal="center" vertical="top" wrapText="1"/>
    </xf>
    <xf numFmtId="3" fontId="3" fillId="0" borderId="81" xfId="0" applyNumberFormat="1" applyFont="1" applyFill="1" applyBorder="1" applyAlignment="1">
      <alignment horizontal="center" vertical="top" wrapText="1"/>
    </xf>
    <xf numFmtId="3" fontId="3" fillId="6" borderId="51" xfId="0" applyNumberFormat="1" applyFont="1" applyFill="1" applyBorder="1" applyAlignment="1">
      <alignment horizontal="center" vertical="top" wrapText="1"/>
    </xf>
    <xf numFmtId="3" fontId="3" fillId="2" borderId="50" xfId="0" applyNumberFormat="1" applyFont="1" applyFill="1" applyBorder="1" applyAlignment="1">
      <alignment horizontal="center" vertical="top"/>
    </xf>
    <xf numFmtId="3" fontId="3" fillId="0" borderId="53" xfId="0" applyNumberFormat="1" applyFont="1" applyFill="1" applyBorder="1" applyAlignment="1">
      <alignment horizontal="center" vertical="top"/>
    </xf>
    <xf numFmtId="165" fontId="3" fillId="0" borderId="59" xfId="0" applyNumberFormat="1" applyFont="1" applyFill="1" applyBorder="1" applyAlignment="1">
      <alignment horizontal="center" vertical="top" wrapText="1"/>
    </xf>
    <xf numFmtId="165" fontId="3" fillId="6" borderId="51" xfId="0" applyNumberFormat="1" applyFont="1" applyFill="1" applyBorder="1" applyAlignment="1">
      <alignment horizontal="center" vertical="top" wrapText="1"/>
    </xf>
    <xf numFmtId="3" fontId="3" fillId="6" borderId="50" xfId="0" applyNumberFormat="1" applyFont="1" applyFill="1" applyBorder="1" applyAlignment="1">
      <alignment horizontal="center" vertical="top" wrapText="1"/>
    </xf>
    <xf numFmtId="3" fontId="3" fillId="6" borderId="53" xfId="0" applyNumberFormat="1" applyFont="1" applyFill="1" applyBorder="1" applyAlignment="1">
      <alignment horizontal="center" vertical="top" wrapText="1"/>
    </xf>
    <xf numFmtId="3" fontId="3" fillId="6" borderId="51" xfId="0" applyNumberFormat="1" applyFont="1" applyFill="1" applyBorder="1" applyAlignment="1">
      <alignment horizontal="center" wrapText="1"/>
    </xf>
    <xf numFmtId="164" fontId="2" fillId="6" borderId="50" xfId="0" applyNumberFormat="1" applyFont="1" applyFill="1" applyBorder="1" applyAlignment="1">
      <alignment horizontal="center" vertical="center" wrapText="1"/>
    </xf>
    <xf numFmtId="165" fontId="3" fillId="2" borderId="78" xfId="0" applyNumberFormat="1" applyFont="1" applyFill="1" applyBorder="1" applyAlignment="1">
      <alignment horizontal="center" vertical="top"/>
    </xf>
    <xf numFmtId="3" fontId="3" fillId="6" borderId="16" xfId="1" applyNumberFormat="1" applyFont="1" applyFill="1" applyBorder="1" applyAlignment="1">
      <alignment horizontal="center" vertical="top"/>
    </xf>
    <xf numFmtId="3" fontId="3" fillId="6" borderId="32" xfId="1" applyNumberFormat="1" applyFont="1" applyFill="1" applyBorder="1" applyAlignment="1">
      <alignment horizontal="center" vertical="top"/>
    </xf>
    <xf numFmtId="3" fontId="3" fillId="2" borderId="20" xfId="0" applyNumberFormat="1" applyFont="1" applyFill="1" applyBorder="1" applyAlignment="1">
      <alignment horizontal="center" vertical="top"/>
    </xf>
    <xf numFmtId="165" fontId="3" fillId="0" borderId="13" xfId="0" applyNumberFormat="1" applyFont="1" applyFill="1" applyBorder="1" applyAlignment="1">
      <alignment horizontal="center" vertical="top" wrapText="1"/>
    </xf>
    <xf numFmtId="1" fontId="3" fillId="6" borderId="16" xfId="0" applyNumberFormat="1" applyFont="1" applyFill="1" applyBorder="1" applyAlignment="1">
      <alignment horizontal="center" vertical="top" wrapText="1"/>
    </xf>
    <xf numFmtId="3" fontId="3" fillId="6" borderId="16" xfId="0" applyNumberFormat="1" applyFont="1" applyFill="1" applyBorder="1" applyAlignment="1">
      <alignment horizontal="center" wrapText="1"/>
    </xf>
    <xf numFmtId="164" fontId="2" fillId="6" borderId="20" xfId="0" applyNumberFormat="1" applyFont="1" applyFill="1" applyBorder="1" applyAlignment="1">
      <alignment horizontal="center" vertical="center" wrapText="1"/>
    </xf>
    <xf numFmtId="165" fontId="3" fillId="6" borderId="20" xfId="0" applyNumberFormat="1" applyFont="1" applyFill="1" applyBorder="1" applyAlignment="1">
      <alignment horizontal="center" vertical="top"/>
    </xf>
    <xf numFmtId="165" fontId="3" fillId="6" borderId="48" xfId="0" applyNumberFormat="1" applyFont="1" applyFill="1" applyBorder="1" applyAlignment="1">
      <alignment horizontal="center" vertical="top"/>
    </xf>
    <xf numFmtId="165" fontId="3" fillId="6" borderId="30" xfId="0" applyNumberFormat="1" applyFont="1" applyFill="1" applyBorder="1" applyAlignment="1">
      <alignment horizontal="center" vertical="top"/>
    </xf>
    <xf numFmtId="165" fontId="3" fillId="6" borderId="46" xfId="0" applyNumberFormat="1" applyFont="1" applyFill="1" applyBorder="1" applyAlignment="1">
      <alignment horizontal="center" vertical="top"/>
    </xf>
    <xf numFmtId="0" fontId="3" fillId="6" borderId="63" xfId="1" applyFont="1" applyFill="1" applyBorder="1" applyAlignment="1">
      <alignment vertical="top" wrapText="1"/>
    </xf>
    <xf numFmtId="165" fontId="3" fillId="6" borderId="92" xfId="0" applyNumberFormat="1" applyFont="1" applyFill="1" applyBorder="1" applyAlignment="1">
      <alignment horizontal="center" vertical="top"/>
    </xf>
    <xf numFmtId="165" fontId="3" fillId="6" borderId="2" xfId="0" applyNumberFormat="1" applyFont="1" applyFill="1" applyBorder="1" applyAlignment="1">
      <alignment horizontal="center" vertical="top"/>
    </xf>
    <xf numFmtId="165" fontId="3" fillId="6" borderId="38" xfId="0" applyNumberFormat="1" applyFont="1" applyFill="1" applyBorder="1" applyAlignment="1">
      <alignment horizontal="center" vertical="top" wrapText="1"/>
    </xf>
    <xf numFmtId="165" fontId="3" fillId="6" borderId="6" xfId="0" applyNumberFormat="1" applyFont="1" applyFill="1" applyBorder="1" applyAlignment="1">
      <alignment horizontal="center" vertical="top" wrapText="1"/>
    </xf>
    <xf numFmtId="165" fontId="3" fillId="6" borderId="13" xfId="0" applyNumberFormat="1" applyFont="1" applyFill="1" applyBorder="1" applyAlignment="1">
      <alignment horizontal="center" vertical="top"/>
    </xf>
    <xf numFmtId="165" fontId="3" fillId="6" borderId="93" xfId="0" applyNumberFormat="1" applyFont="1" applyFill="1" applyBorder="1" applyAlignment="1">
      <alignment horizontal="center" vertical="top"/>
    </xf>
    <xf numFmtId="0" fontId="3" fillId="0" borderId="10" xfId="0" applyFont="1" applyFill="1" applyBorder="1" applyAlignment="1">
      <alignment vertical="top" wrapText="1"/>
    </xf>
    <xf numFmtId="4" fontId="3" fillId="2" borderId="48" xfId="0" applyNumberFormat="1" applyFont="1" applyFill="1" applyBorder="1" applyAlignment="1">
      <alignment horizontal="center" vertical="top"/>
    </xf>
    <xf numFmtId="49" fontId="3" fillId="6" borderId="31" xfId="0" applyNumberFormat="1" applyFont="1" applyFill="1" applyBorder="1" applyAlignment="1">
      <alignment horizontal="center" vertical="top" wrapText="1"/>
    </xf>
    <xf numFmtId="0" fontId="9" fillId="0" borderId="56" xfId="0" applyFont="1" applyFill="1" applyBorder="1" applyAlignment="1">
      <alignment vertical="top" wrapText="1"/>
    </xf>
    <xf numFmtId="165" fontId="3" fillId="6" borderId="7" xfId="0" applyNumberFormat="1" applyFont="1" applyFill="1" applyBorder="1" applyAlignment="1">
      <alignment horizontal="center" vertical="top"/>
    </xf>
    <xf numFmtId="165" fontId="3" fillId="6" borderId="59" xfId="0" applyNumberFormat="1" applyFont="1" applyFill="1" applyBorder="1" applyAlignment="1">
      <alignment horizontal="center" vertical="top"/>
    </xf>
    <xf numFmtId="165" fontId="3" fillId="6" borderId="51" xfId="0" applyNumberFormat="1" applyFont="1" applyFill="1" applyBorder="1" applyAlignment="1">
      <alignment horizontal="center" vertical="top"/>
    </xf>
    <xf numFmtId="165" fontId="3" fillId="6" borderId="53" xfId="0" applyNumberFormat="1" applyFont="1" applyFill="1" applyBorder="1" applyAlignment="1">
      <alignment horizontal="center" vertical="top"/>
    </xf>
    <xf numFmtId="165" fontId="3" fillId="6" borderId="50" xfId="0" applyNumberFormat="1" applyFont="1" applyFill="1" applyBorder="1" applyAlignment="1">
      <alignment horizontal="center" vertical="top"/>
    </xf>
    <xf numFmtId="165" fontId="3" fillId="6" borderId="51" xfId="0" applyNumberFormat="1" applyFont="1" applyFill="1" applyBorder="1" applyAlignment="1">
      <alignment horizontal="center" vertical="center"/>
    </xf>
    <xf numFmtId="165" fontId="3" fillId="6" borderId="106" xfId="0" applyNumberFormat="1" applyFont="1" applyFill="1" applyBorder="1" applyAlignment="1">
      <alignment horizontal="center" vertical="top"/>
    </xf>
    <xf numFmtId="165" fontId="3" fillId="6" borderId="9" xfId="0" applyNumberFormat="1" applyFont="1" applyFill="1" applyBorder="1" applyAlignment="1">
      <alignment horizontal="center" vertical="center"/>
    </xf>
    <xf numFmtId="165" fontId="3" fillId="6" borderId="16" xfId="0" applyNumberFormat="1" applyFont="1" applyFill="1" applyBorder="1" applyAlignment="1">
      <alignment horizontal="center" vertical="center"/>
    </xf>
    <xf numFmtId="165" fontId="3" fillId="6" borderId="74" xfId="0" applyNumberFormat="1" applyFont="1" applyFill="1" applyBorder="1" applyAlignment="1">
      <alignment horizontal="center" vertical="top"/>
    </xf>
    <xf numFmtId="165" fontId="3" fillId="6" borderId="76" xfId="0" applyNumberFormat="1" applyFont="1" applyFill="1" applyBorder="1" applyAlignment="1">
      <alignment horizontal="center" vertical="top"/>
    </xf>
    <xf numFmtId="165" fontId="3" fillId="6" borderId="51" xfId="0" applyNumberFormat="1" applyFont="1" applyFill="1" applyBorder="1" applyAlignment="1">
      <alignment horizontal="right" vertical="top"/>
    </xf>
    <xf numFmtId="165" fontId="3" fillId="6" borderId="106" xfId="0" applyNumberFormat="1" applyFont="1" applyFill="1" applyBorder="1" applyAlignment="1">
      <alignment horizontal="right" vertical="top"/>
    </xf>
    <xf numFmtId="165" fontId="3" fillId="6" borderId="108" xfId="0" applyNumberFormat="1" applyFont="1" applyFill="1" applyBorder="1" applyAlignment="1">
      <alignment horizontal="center" vertical="top"/>
    </xf>
    <xf numFmtId="165" fontId="3" fillId="6" borderId="96" xfId="0" applyNumberFormat="1" applyFont="1" applyFill="1" applyBorder="1" applyAlignment="1">
      <alignment horizontal="center" vertical="top"/>
    </xf>
    <xf numFmtId="165" fontId="3" fillId="6" borderId="102" xfId="0" applyNumberFormat="1" applyFont="1" applyFill="1" applyBorder="1" applyAlignment="1">
      <alignment horizontal="center" vertical="top"/>
    </xf>
    <xf numFmtId="49" fontId="3" fillId="6" borderId="0" xfId="0" applyNumberFormat="1" applyFont="1" applyFill="1" applyBorder="1" applyAlignment="1">
      <alignment horizontal="center" vertical="top" wrapText="1"/>
    </xf>
    <xf numFmtId="165" fontId="3" fillId="6" borderId="26" xfId="0" applyNumberFormat="1" applyFont="1" applyFill="1" applyBorder="1" applyAlignment="1">
      <alignment horizontal="center" vertical="top"/>
    </xf>
    <xf numFmtId="165" fontId="5" fillId="8" borderId="60" xfId="0" applyNumberFormat="1" applyFont="1" applyFill="1" applyBorder="1" applyAlignment="1">
      <alignment horizontal="center" vertical="top"/>
    </xf>
    <xf numFmtId="0" fontId="3" fillId="6" borderId="19" xfId="0" applyFont="1" applyFill="1" applyBorder="1" applyAlignment="1">
      <alignment horizontal="left" vertical="top" wrapText="1"/>
    </xf>
    <xf numFmtId="0" fontId="3" fillId="6" borderId="19" xfId="1" applyFont="1" applyFill="1" applyBorder="1" applyAlignment="1">
      <alignment vertical="top" wrapText="1"/>
    </xf>
    <xf numFmtId="165" fontId="3" fillId="6" borderId="68" xfId="0" applyNumberFormat="1" applyFont="1" applyFill="1" applyBorder="1" applyAlignment="1">
      <alignment horizontal="center" vertical="top"/>
    </xf>
    <xf numFmtId="3" fontId="3" fillId="6" borderId="34" xfId="0" applyNumberFormat="1" applyFont="1" applyFill="1" applyBorder="1" applyAlignment="1">
      <alignment horizontal="center" vertical="top" wrapText="1"/>
    </xf>
    <xf numFmtId="165" fontId="3" fillId="6" borderId="9" xfId="0" applyNumberFormat="1" applyFont="1" applyFill="1" applyBorder="1" applyAlignment="1">
      <alignment horizontal="center" vertical="top" wrapText="1"/>
    </xf>
    <xf numFmtId="165" fontId="3" fillId="0" borderId="22" xfId="0" applyNumberFormat="1" applyFont="1" applyFill="1" applyBorder="1" applyAlignment="1">
      <alignment horizontal="center" vertical="top" wrapText="1"/>
    </xf>
    <xf numFmtId="165" fontId="5" fillId="6" borderId="22" xfId="0" applyNumberFormat="1" applyFont="1" applyFill="1" applyBorder="1" applyAlignment="1">
      <alignment horizontal="center" vertical="top"/>
    </xf>
    <xf numFmtId="165" fontId="3" fillId="6" borderId="22" xfId="0" applyNumberFormat="1" applyFont="1" applyFill="1" applyBorder="1" applyAlignment="1">
      <alignment horizontal="center" vertical="top" wrapText="1"/>
    </xf>
    <xf numFmtId="165" fontId="3" fillId="6" borderId="27" xfId="0" applyNumberFormat="1" applyFont="1" applyFill="1" applyBorder="1" applyAlignment="1">
      <alignment horizontal="center" vertical="top"/>
    </xf>
    <xf numFmtId="0" fontId="3" fillId="0" borderId="45" xfId="0" applyFont="1" applyBorder="1" applyAlignment="1">
      <alignment horizontal="center" vertical="center"/>
    </xf>
    <xf numFmtId="3" fontId="3" fillId="6" borderId="48" xfId="0" applyNumberFormat="1" applyFont="1" applyFill="1" applyBorder="1" applyAlignment="1">
      <alignment horizontal="center" vertical="top"/>
    </xf>
    <xf numFmtId="3" fontId="3" fillId="6" borderId="46" xfId="0" applyNumberFormat="1" applyFont="1" applyFill="1" applyBorder="1" applyAlignment="1">
      <alignment horizontal="center" vertical="top"/>
    </xf>
    <xf numFmtId="3" fontId="3" fillId="6" borderId="30" xfId="0" applyNumberFormat="1" applyFont="1" applyFill="1" applyBorder="1" applyAlignment="1">
      <alignment horizontal="center" vertical="top"/>
    </xf>
    <xf numFmtId="3" fontId="3" fillId="6" borderId="48" xfId="0" applyNumberFormat="1" applyFont="1" applyFill="1" applyBorder="1" applyAlignment="1">
      <alignment vertical="top" wrapText="1"/>
    </xf>
    <xf numFmtId="3" fontId="3" fillId="6" borderId="50" xfId="0" applyNumberFormat="1" applyFont="1" applyFill="1" applyBorder="1" applyAlignment="1">
      <alignment horizontal="center" vertical="top"/>
    </xf>
    <xf numFmtId="3" fontId="3" fillId="6" borderId="53" xfId="0" applyNumberFormat="1" applyFont="1" applyFill="1" applyBorder="1" applyAlignment="1">
      <alignment horizontal="center" vertical="top"/>
    </xf>
    <xf numFmtId="3" fontId="3" fillId="0" borderId="52" xfId="0" applyNumberFormat="1" applyFont="1" applyFill="1" applyBorder="1" applyAlignment="1">
      <alignment horizontal="center" vertical="top"/>
    </xf>
    <xf numFmtId="3" fontId="3" fillId="0" borderId="81" xfId="0" applyNumberFormat="1" applyFont="1" applyFill="1" applyBorder="1" applyAlignment="1">
      <alignment horizontal="center" vertical="top"/>
    </xf>
    <xf numFmtId="0" fontId="3" fillId="0" borderId="26" xfId="0" applyFont="1" applyBorder="1" applyAlignment="1">
      <alignment horizontal="center" vertical="center"/>
    </xf>
    <xf numFmtId="0" fontId="3" fillId="6" borderId="16" xfId="0" applyFont="1" applyFill="1" applyBorder="1" applyAlignment="1">
      <alignment horizontal="center" vertical="center"/>
    </xf>
    <xf numFmtId="0" fontId="3" fillId="6" borderId="32" xfId="0" applyFont="1" applyFill="1" applyBorder="1" applyAlignment="1">
      <alignment horizontal="center" vertical="center"/>
    </xf>
    <xf numFmtId="0" fontId="3" fillId="6" borderId="16" xfId="0" applyFont="1" applyFill="1" applyBorder="1" applyAlignment="1">
      <alignment horizontal="center" vertical="top"/>
    </xf>
    <xf numFmtId="0" fontId="3" fillId="6" borderId="93" xfId="0" applyFont="1" applyFill="1" applyBorder="1" applyAlignment="1">
      <alignment horizontal="center" vertical="center"/>
    </xf>
    <xf numFmtId="0" fontId="3" fillId="6" borderId="76" xfId="0" applyFont="1" applyFill="1" applyBorder="1" applyAlignment="1">
      <alignment horizontal="center" vertical="center"/>
    </xf>
    <xf numFmtId="3" fontId="3" fillId="6" borderId="16" xfId="0" applyNumberFormat="1" applyFont="1" applyFill="1" applyBorder="1" applyAlignment="1">
      <alignment horizontal="center" vertical="top"/>
    </xf>
    <xf numFmtId="3" fontId="3" fillId="6" borderId="20" xfId="0" applyNumberFormat="1" applyFont="1" applyFill="1" applyBorder="1" applyAlignment="1">
      <alignment horizontal="center" vertical="top"/>
    </xf>
    <xf numFmtId="3" fontId="3" fillId="6" borderId="32" xfId="0" applyNumberFormat="1" applyFont="1" applyFill="1" applyBorder="1" applyAlignment="1">
      <alignment horizontal="center" vertical="top"/>
    </xf>
    <xf numFmtId="3" fontId="3" fillId="6" borderId="16" xfId="0" applyNumberFormat="1" applyFont="1" applyFill="1" applyBorder="1" applyAlignment="1">
      <alignment vertical="top" wrapText="1"/>
    </xf>
    <xf numFmtId="165" fontId="5" fillId="8" borderId="33" xfId="0" applyNumberFormat="1" applyFont="1" applyFill="1" applyBorder="1" applyAlignment="1">
      <alignment horizontal="center" vertical="top"/>
    </xf>
    <xf numFmtId="165" fontId="5" fillId="3" borderId="58" xfId="0" applyNumberFormat="1" applyFont="1" applyFill="1" applyBorder="1" applyAlignment="1">
      <alignment horizontal="center" vertical="top"/>
    </xf>
    <xf numFmtId="3" fontId="3" fillId="6" borderId="7" xfId="0" applyNumberFormat="1" applyFont="1" applyFill="1" applyBorder="1" applyAlignment="1">
      <alignment horizontal="right" vertical="center"/>
    </xf>
    <xf numFmtId="165" fontId="3" fillId="6" borderId="6" xfId="0" applyNumberFormat="1" applyFont="1" applyFill="1" applyBorder="1" applyAlignment="1">
      <alignment horizontal="center" vertical="center"/>
    </xf>
    <xf numFmtId="165" fontId="3" fillId="6" borderId="22" xfId="0" applyNumberFormat="1" applyFont="1" applyFill="1" applyBorder="1" applyAlignment="1">
      <alignment horizontal="center" vertical="center"/>
    </xf>
    <xf numFmtId="3" fontId="3" fillId="6" borderId="44" xfId="0" applyNumberFormat="1" applyFont="1" applyFill="1" applyBorder="1" applyAlignment="1">
      <alignment horizontal="right" vertical="center"/>
    </xf>
    <xf numFmtId="3" fontId="3" fillId="6" borderId="26" xfId="0" applyNumberFormat="1" applyFont="1" applyFill="1" applyBorder="1" applyAlignment="1">
      <alignment horizontal="right" vertical="center"/>
    </xf>
    <xf numFmtId="3" fontId="3" fillId="6" borderId="45" xfId="0" applyNumberFormat="1" applyFont="1" applyFill="1" applyBorder="1" applyAlignment="1">
      <alignment horizontal="right" vertical="center"/>
    </xf>
    <xf numFmtId="165" fontId="3" fillId="6" borderId="48" xfId="0" applyNumberFormat="1" applyFont="1" applyFill="1" applyBorder="1" applyAlignment="1">
      <alignment horizontal="center" vertical="center"/>
    </xf>
    <xf numFmtId="165" fontId="3" fillId="6" borderId="32" xfId="0" applyNumberFormat="1" applyFont="1" applyFill="1" applyBorder="1" applyAlignment="1">
      <alignment horizontal="center" vertical="center"/>
    </xf>
    <xf numFmtId="165" fontId="3" fillId="6" borderId="30" xfId="0" applyNumberFormat="1" applyFont="1" applyFill="1" applyBorder="1" applyAlignment="1">
      <alignment horizontal="center" vertical="center"/>
    </xf>
    <xf numFmtId="0" fontId="3" fillId="6" borderId="0" xfId="0" applyFont="1" applyFill="1" applyBorder="1" applyAlignment="1">
      <alignment horizontal="center" vertical="center"/>
    </xf>
    <xf numFmtId="0" fontId="3" fillId="6" borderId="47" xfId="0" applyFont="1" applyFill="1" applyBorder="1" applyAlignment="1">
      <alignment horizontal="center" vertical="center"/>
    </xf>
    <xf numFmtId="0" fontId="5" fillId="9" borderId="61" xfId="0" applyFont="1" applyFill="1" applyBorder="1" applyAlignment="1">
      <alignment horizontal="left" vertical="top" wrapText="1"/>
    </xf>
    <xf numFmtId="165" fontId="3" fillId="2" borderId="38" xfId="0" applyNumberFormat="1" applyFont="1" applyFill="1" applyBorder="1" applyAlignment="1">
      <alignment horizontal="center" vertical="top"/>
    </xf>
    <xf numFmtId="165" fontId="11" fillId="6" borderId="0" xfId="0" applyNumberFormat="1" applyFont="1" applyFill="1" applyBorder="1" applyAlignment="1">
      <alignment horizontal="center" vertical="top"/>
    </xf>
    <xf numFmtId="165" fontId="11" fillId="6" borderId="16" xfId="0" applyNumberFormat="1" applyFont="1" applyFill="1" applyBorder="1" applyAlignment="1">
      <alignment horizontal="center" vertical="top"/>
    </xf>
    <xf numFmtId="165" fontId="11" fillId="6" borderId="9" xfId="0" applyNumberFormat="1" applyFont="1" applyFill="1" applyBorder="1" applyAlignment="1">
      <alignment horizontal="center" vertical="top"/>
    </xf>
    <xf numFmtId="165" fontId="21" fillId="8" borderId="60" xfId="0" applyNumberFormat="1" applyFont="1" applyFill="1" applyBorder="1" applyAlignment="1">
      <alignment horizontal="center" vertical="top"/>
    </xf>
    <xf numFmtId="0" fontId="3" fillId="6" borderId="44" xfId="0" applyFont="1" applyFill="1" applyBorder="1" applyAlignment="1">
      <alignment horizontal="center" vertical="top" wrapText="1"/>
    </xf>
    <xf numFmtId="165" fontId="3" fillId="2" borderId="9" xfId="0" applyNumberFormat="1" applyFont="1" applyFill="1" applyBorder="1" applyAlignment="1">
      <alignment horizontal="center" vertical="top"/>
    </xf>
    <xf numFmtId="3" fontId="3" fillId="6" borderId="76" xfId="0" applyNumberFormat="1" applyFont="1" applyFill="1" applyBorder="1" applyAlignment="1">
      <alignment horizontal="center" vertical="top"/>
    </xf>
    <xf numFmtId="3" fontId="3" fillId="6" borderId="81" xfId="0" applyNumberFormat="1" applyFont="1" applyFill="1" applyBorder="1" applyAlignment="1">
      <alignment horizontal="center" vertical="top"/>
    </xf>
    <xf numFmtId="3" fontId="3" fillId="6" borderId="93" xfId="0" applyNumberFormat="1" applyFont="1" applyFill="1" applyBorder="1" applyAlignment="1">
      <alignment horizontal="center" vertical="top"/>
    </xf>
    <xf numFmtId="0" fontId="9" fillId="6" borderId="48" xfId="0" applyFont="1" applyFill="1" applyBorder="1" applyAlignment="1">
      <alignment horizontal="center" vertical="top" wrapText="1"/>
    </xf>
    <xf numFmtId="0" fontId="9" fillId="6" borderId="16" xfId="0" applyFont="1" applyFill="1" applyBorder="1" applyAlignment="1">
      <alignment horizontal="center" vertical="top" wrapText="1"/>
    </xf>
    <xf numFmtId="3" fontId="3" fillId="6" borderId="24" xfId="0" applyNumberFormat="1" applyFont="1" applyFill="1" applyBorder="1" applyAlignment="1">
      <alignment horizontal="center" vertical="top"/>
    </xf>
    <xf numFmtId="3" fontId="3" fillId="6" borderId="25" xfId="0" applyNumberFormat="1" applyFont="1" applyFill="1" applyBorder="1" applyAlignment="1">
      <alignment horizontal="center" vertical="top"/>
    </xf>
    <xf numFmtId="165" fontId="21" fillId="8" borderId="33" xfId="0" applyNumberFormat="1" applyFont="1" applyFill="1" applyBorder="1" applyAlignment="1">
      <alignment horizontal="center" vertical="top"/>
    </xf>
    <xf numFmtId="3" fontId="11" fillId="6" borderId="9" xfId="0" applyNumberFormat="1" applyFont="1" applyFill="1" applyBorder="1" applyAlignment="1">
      <alignment horizontal="center" vertical="top"/>
    </xf>
    <xf numFmtId="165" fontId="21" fillId="8" borderId="24" xfId="0" applyNumberFormat="1" applyFont="1" applyFill="1" applyBorder="1" applyAlignment="1">
      <alignment horizontal="center" vertical="top"/>
    </xf>
    <xf numFmtId="0" fontId="3" fillId="6" borderId="30" xfId="0" applyFont="1" applyFill="1" applyBorder="1" applyAlignment="1">
      <alignment horizontal="center" vertical="center" textRotation="90" wrapText="1"/>
    </xf>
    <xf numFmtId="165" fontId="3" fillId="6" borderId="52" xfId="0" applyNumberFormat="1" applyFont="1" applyFill="1" applyBorder="1" applyAlignment="1">
      <alignment horizontal="center" vertical="top"/>
    </xf>
    <xf numFmtId="165" fontId="3" fillId="6" borderId="36" xfId="0" applyNumberFormat="1" applyFont="1" applyFill="1" applyBorder="1" applyAlignment="1">
      <alignment horizontal="center" vertical="top"/>
    </xf>
    <xf numFmtId="165" fontId="3" fillId="6" borderId="15" xfId="0" applyNumberFormat="1" applyFont="1" applyFill="1" applyBorder="1" applyAlignment="1">
      <alignment horizontal="center" vertical="top"/>
    </xf>
    <xf numFmtId="1" fontId="3" fillId="6" borderId="32" xfId="0" applyNumberFormat="1" applyFont="1" applyFill="1" applyBorder="1" applyAlignment="1">
      <alignment horizontal="center" vertical="top" wrapText="1"/>
    </xf>
    <xf numFmtId="0" fontId="9" fillId="6" borderId="20" xfId="0" applyFont="1" applyFill="1" applyBorder="1" applyAlignment="1">
      <alignment horizontal="center" vertical="top" wrapText="1"/>
    </xf>
    <xf numFmtId="49" fontId="3" fillId="6" borderId="93" xfId="0" applyNumberFormat="1" applyFont="1" applyFill="1" applyBorder="1" applyAlignment="1">
      <alignment horizontal="center" vertical="top" wrapText="1"/>
    </xf>
    <xf numFmtId="49" fontId="3" fillId="6" borderId="103" xfId="0" applyNumberFormat="1" applyFont="1" applyFill="1" applyBorder="1" applyAlignment="1">
      <alignment horizontal="center" vertical="top" wrapText="1"/>
    </xf>
    <xf numFmtId="49" fontId="3" fillId="6" borderId="73" xfId="0" applyNumberFormat="1" applyFont="1" applyFill="1" applyBorder="1" applyAlignment="1">
      <alignment horizontal="center" vertical="top" wrapText="1"/>
    </xf>
    <xf numFmtId="0" fontId="3" fillId="6" borderId="16" xfId="0" applyFont="1" applyFill="1" applyBorder="1" applyAlignment="1">
      <alignment horizontal="center" vertical="top" wrapText="1"/>
    </xf>
    <xf numFmtId="0" fontId="3" fillId="6" borderId="32" xfId="0" applyFont="1" applyFill="1" applyBorder="1" applyAlignment="1">
      <alignment horizontal="center" vertical="top" wrapText="1"/>
    </xf>
    <xf numFmtId="0" fontId="3" fillId="6" borderId="30" xfId="0" applyFont="1" applyFill="1" applyBorder="1" applyAlignment="1">
      <alignment horizontal="center" vertical="top" wrapText="1"/>
    </xf>
    <xf numFmtId="3" fontId="5" fillId="6" borderId="27" xfId="0" applyNumberFormat="1" applyFont="1" applyFill="1" applyBorder="1" applyAlignment="1">
      <alignment horizontal="center" vertical="top" wrapText="1"/>
    </xf>
    <xf numFmtId="3" fontId="5" fillId="6" borderId="18" xfId="0" applyNumberFormat="1" applyFont="1" applyFill="1" applyBorder="1" applyAlignment="1">
      <alignment horizontal="center" vertical="top" wrapText="1"/>
    </xf>
    <xf numFmtId="3" fontId="3" fillId="6" borderId="31" xfId="0" applyNumberFormat="1" applyFont="1" applyFill="1" applyBorder="1" applyAlignment="1">
      <alignment horizontal="center" vertical="top" wrapText="1"/>
    </xf>
    <xf numFmtId="3" fontId="3" fillId="6" borderId="1" xfId="0" applyNumberFormat="1" applyFont="1" applyFill="1" applyBorder="1" applyAlignment="1">
      <alignment horizontal="center" vertical="top" wrapText="1"/>
    </xf>
    <xf numFmtId="3" fontId="3" fillId="0" borderId="30" xfId="0" applyNumberFormat="1" applyFont="1" applyFill="1" applyBorder="1" applyAlignment="1">
      <alignment horizontal="center" vertical="top" wrapText="1"/>
    </xf>
    <xf numFmtId="1" fontId="3" fillId="6" borderId="76" xfId="0" applyNumberFormat="1" applyFont="1" applyFill="1" applyBorder="1" applyAlignment="1">
      <alignment horizontal="center" vertical="top" wrapText="1"/>
    </xf>
    <xf numFmtId="1" fontId="3" fillId="6" borderId="81" xfId="0" applyNumberFormat="1" applyFont="1" applyFill="1" applyBorder="1" applyAlignment="1">
      <alignment horizontal="center" vertical="top" wrapText="1"/>
    </xf>
    <xf numFmtId="1" fontId="3" fillId="6" borderId="93" xfId="0" applyNumberFormat="1" applyFont="1" applyFill="1" applyBorder="1" applyAlignment="1">
      <alignment horizontal="center" vertical="top" wrapText="1"/>
    </xf>
    <xf numFmtId="1" fontId="3" fillId="6" borderId="106" xfId="0" applyNumberFormat="1" applyFont="1" applyFill="1" applyBorder="1" applyAlignment="1">
      <alignment horizontal="center" vertical="top" wrapText="1"/>
    </xf>
    <xf numFmtId="0" fontId="3" fillId="6" borderId="16" xfId="0" applyFont="1" applyFill="1" applyBorder="1" applyAlignment="1">
      <alignment vertical="top"/>
    </xf>
    <xf numFmtId="3" fontId="3" fillId="6" borderId="1" xfId="0" applyNumberFormat="1" applyFont="1" applyFill="1" applyBorder="1" applyAlignment="1">
      <alignment horizontal="center" vertical="top"/>
    </xf>
    <xf numFmtId="0" fontId="3" fillId="6" borderId="88" xfId="0" applyFont="1" applyFill="1" applyBorder="1" applyAlignment="1">
      <alignment horizontal="left" vertical="top" wrapText="1"/>
    </xf>
    <xf numFmtId="3" fontId="3" fillId="6" borderId="20" xfId="1" applyNumberFormat="1" applyFont="1" applyFill="1" applyBorder="1" applyAlignment="1">
      <alignment horizontal="center" vertical="top"/>
    </xf>
    <xf numFmtId="0" fontId="3" fillId="6" borderId="91" xfId="1" applyFont="1" applyFill="1" applyBorder="1" applyAlignment="1">
      <alignment vertical="top" wrapText="1"/>
    </xf>
    <xf numFmtId="3" fontId="3" fillId="6" borderId="93" xfId="1" applyNumberFormat="1" applyFont="1" applyFill="1" applyBorder="1" applyAlignment="1">
      <alignment horizontal="center" vertical="top"/>
    </xf>
    <xf numFmtId="3" fontId="3" fillId="6" borderId="106" xfId="1" applyNumberFormat="1" applyFont="1" applyFill="1" applyBorder="1" applyAlignment="1">
      <alignment horizontal="center" vertical="top"/>
    </xf>
    <xf numFmtId="3" fontId="22" fillId="6" borderId="16" xfId="0" applyNumberFormat="1" applyFont="1" applyFill="1" applyBorder="1" applyAlignment="1">
      <alignment horizontal="center" vertical="top" wrapText="1"/>
    </xf>
    <xf numFmtId="3" fontId="22" fillId="6" borderId="51" xfId="0" applyNumberFormat="1" applyFont="1" applyFill="1" applyBorder="1" applyAlignment="1">
      <alignment horizontal="center" vertical="top" wrapText="1"/>
    </xf>
    <xf numFmtId="3" fontId="22" fillId="6" borderId="32" xfId="0" applyNumberFormat="1" applyFont="1" applyFill="1" applyBorder="1" applyAlignment="1">
      <alignment horizontal="center" vertical="top" wrapText="1"/>
    </xf>
    <xf numFmtId="3" fontId="22" fillId="6" borderId="53" xfId="0" applyNumberFormat="1" applyFont="1" applyFill="1" applyBorder="1" applyAlignment="1">
      <alignment horizontal="center" vertical="top" wrapText="1"/>
    </xf>
    <xf numFmtId="0" fontId="3" fillId="6" borderId="83" xfId="0" applyFont="1" applyFill="1" applyBorder="1" applyAlignment="1">
      <alignment vertical="top" wrapText="1"/>
    </xf>
    <xf numFmtId="0" fontId="3" fillId="6" borderId="74" xfId="0" applyFont="1" applyFill="1" applyBorder="1" applyAlignment="1">
      <alignment horizontal="center" vertical="top" wrapText="1"/>
    </xf>
    <xf numFmtId="165" fontId="3" fillId="6" borderId="77" xfId="0" applyNumberFormat="1" applyFont="1" applyFill="1" applyBorder="1" applyAlignment="1">
      <alignment horizontal="center" vertical="top"/>
    </xf>
    <xf numFmtId="0" fontId="3" fillId="6" borderId="76" xfId="0" applyNumberFormat="1" applyFont="1" applyFill="1" applyBorder="1" applyAlignment="1">
      <alignment horizontal="center" vertical="top" wrapText="1"/>
    </xf>
    <xf numFmtId="0" fontId="3" fillId="6" borderId="85" xfId="0" applyFont="1" applyFill="1" applyBorder="1" applyAlignment="1">
      <alignment vertical="top" wrapText="1"/>
    </xf>
    <xf numFmtId="0" fontId="22" fillId="6" borderId="76" xfId="0" applyFont="1" applyFill="1" applyBorder="1" applyAlignment="1">
      <alignment horizontal="center" vertical="center"/>
    </xf>
    <xf numFmtId="0" fontId="22" fillId="6" borderId="93" xfId="0" applyFont="1" applyFill="1" applyBorder="1" applyAlignment="1">
      <alignment horizontal="center" vertical="center"/>
    </xf>
    <xf numFmtId="165" fontId="3" fillId="2" borderId="6" xfId="0" applyNumberFormat="1" applyFont="1" applyFill="1" applyBorder="1" applyAlignment="1">
      <alignment horizontal="center" vertical="top"/>
    </xf>
    <xf numFmtId="0" fontId="3" fillId="0" borderId="43" xfId="0" applyFont="1" applyBorder="1" applyAlignment="1">
      <alignment vertical="top"/>
    </xf>
    <xf numFmtId="0" fontId="3" fillId="0" borderId="20" xfId="0" applyFont="1" applyBorder="1" applyAlignment="1">
      <alignment vertical="top"/>
    </xf>
    <xf numFmtId="0" fontId="3" fillId="0" borderId="1" xfId="0" applyFont="1" applyBorder="1" applyAlignment="1">
      <alignment vertical="top"/>
    </xf>
    <xf numFmtId="0" fontId="5" fillId="2" borderId="16" xfId="0" applyFont="1" applyFill="1" applyBorder="1" applyAlignment="1">
      <alignment horizontal="center" vertical="top" wrapText="1"/>
    </xf>
    <xf numFmtId="3" fontId="11" fillId="6" borderId="69" xfId="0" applyNumberFormat="1" applyFont="1" applyFill="1" applyBorder="1" applyAlignment="1">
      <alignment horizontal="center" vertical="top"/>
    </xf>
    <xf numFmtId="165" fontId="11" fillId="6" borderId="69" xfId="0" applyNumberFormat="1" applyFont="1" applyFill="1" applyBorder="1" applyAlignment="1">
      <alignment horizontal="center" vertical="top"/>
    </xf>
    <xf numFmtId="165" fontId="11" fillId="6" borderId="44" xfId="0" applyNumberFormat="1" applyFont="1" applyFill="1" applyBorder="1" applyAlignment="1">
      <alignment horizontal="center" vertical="top"/>
    </xf>
    <xf numFmtId="3" fontId="15" fillId="6" borderId="18" xfId="0" applyNumberFormat="1" applyFont="1" applyFill="1" applyBorder="1" applyAlignment="1">
      <alignment horizontal="center" vertical="top"/>
    </xf>
    <xf numFmtId="3" fontId="5" fillId="6" borderId="51" xfId="0" applyNumberFormat="1" applyFont="1" applyFill="1" applyBorder="1" applyAlignment="1">
      <alignment horizontal="center" vertical="top" wrapText="1"/>
    </xf>
    <xf numFmtId="3" fontId="11" fillId="6" borderId="48" xfId="0" applyNumberFormat="1" applyFont="1" applyFill="1" applyBorder="1" applyAlignment="1">
      <alignment horizontal="center" vertical="top"/>
    </xf>
    <xf numFmtId="3" fontId="11" fillId="6" borderId="16" xfId="0" applyNumberFormat="1" applyFont="1" applyFill="1" applyBorder="1" applyAlignment="1">
      <alignment horizontal="center" vertical="top"/>
    </xf>
    <xf numFmtId="3" fontId="11" fillId="6" borderId="18" xfId="0" applyNumberFormat="1" applyFont="1" applyFill="1" applyBorder="1" applyAlignment="1">
      <alignment horizontal="center" vertical="top"/>
    </xf>
    <xf numFmtId="3" fontId="3" fillId="6" borderId="24" xfId="0" applyNumberFormat="1" applyFont="1" applyFill="1" applyBorder="1" applyAlignment="1">
      <alignment vertical="top" wrapText="1"/>
    </xf>
    <xf numFmtId="3" fontId="3" fillId="6" borderId="57" xfId="0" applyNumberFormat="1" applyFont="1" applyFill="1" applyBorder="1" applyAlignment="1">
      <alignment vertical="top" wrapText="1"/>
    </xf>
    <xf numFmtId="3" fontId="3" fillId="6" borderId="25" xfId="0" applyNumberFormat="1" applyFont="1" applyFill="1" applyBorder="1" applyAlignment="1">
      <alignment vertical="top" wrapText="1"/>
    </xf>
    <xf numFmtId="165" fontId="3" fillId="0" borderId="0" xfId="0" applyNumberFormat="1" applyFont="1" applyFill="1" applyAlignment="1">
      <alignment vertical="top"/>
    </xf>
    <xf numFmtId="3" fontId="3" fillId="6" borderId="31" xfId="0" applyNumberFormat="1" applyFont="1" applyFill="1" applyBorder="1" applyAlignment="1">
      <alignment horizontal="center" vertical="top"/>
    </xf>
    <xf numFmtId="49" fontId="5" fillId="6" borderId="45" xfId="0" applyNumberFormat="1" applyFont="1" applyFill="1" applyBorder="1" applyAlignment="1">
      <alignment horizontal="center" vertical="center"/>
    </xf>
    <xf numFmtId="0" fontId="5" fillId="6" borderId="13" xfId="0" applyFont="1" applyFill="1" applyBorder="1" applyAlignment="1">
      <alignment vertical="top" wrapText="1"/>
    </xf>
    <xf numFmtId="49" fontId="5" fillId="6" borderId="49" xfId="0" applyNumberFormat="1" applyFont="1" applyFill="1" applyBorder="1" applyAlignment="1">
      <alignment horizontal="center" vertical="top" wrapText="1"/>
    </xf>
    <xf numFmtId="0" fontId="7" fillId="6" borderId="16" xfId="0" applyFont="1" applyFill="1" applyBorder="1" applyAlignment="1">
      <alignment horizontal="center" vertical="top" wrapText="1"/>
    </xf>
    <xf numFmtId="49" fontId="5" fillId="6" borderId="32" xfId="0" applyNumberFormat="1" applyFont="1" applyFill="1" applyBorder="1" applyAlignment="1">
      <alignment vertical="top"/>
    </xf>
    <xf numFmtId="0" fontId="5" fillId="6" borderId="32" xfId="0" applyFont="1" applyFill="1" applyBorder="1" applyAlignment="1">
      <alignment horizontal="left" vertical="top" wrapText="1"/>
    </xf>
    <xf numFmtId="49" fontId="5" fillId="6" borderId="37" xfId="0" applyNumberFormat="1" applyFont="1" applyFill="1" applyBorder="1" applyAlignment="1">
      <alignment horizontal="center" vertical="top"/>
    </xf>
    <xf numFmtId="49" fontId="5" fillId="6" borderId="19" xfId="0" applyNumberFormat="1" applyFont="1" applyFill="1" applyBorder="1" applyAlignment="1">
      <alignment horizontal="center" vertical="top"/>
    </xf>
    <xf numFmtId="49" fontId="5" fillId="6" borderId="28" xfId="0" applyNumberFormat="1" applyFont="1" applyFill="1" applyBorder="1" applyAlignment="1">
      <alignment horizontal="center" vertical="top"/>
    </xf>
    <xf numFmtId="0" fontId="3" fillId="6" borderId="29" xfId="0" applyFont="1" applyFill="1" applyBorder="1" applyAlignment="1">
      <alignment vertical="top" wrapText="1"/>
    </xf>
    <xf numFmtId="0" fontId="3" fillId="6" borderId="11" xfId="0" applyFont="1" applyFill="1" applyBorder="1" applyAlignment="1">
      <alignment vertical="top" wrapText="1"/>
    </xf>
    <xf numFmtId="165" fontId="3" fillId="6" borderId="82" xfId="0" applyNumberFormat="1" applyFont="1" applyFill="1" applyBorder="1" applyAlignment="1">
      <alignment horizontal="center" vertical="top"/>
    </xf>
    <xf numFmtId="3" fontId="3" fillId="2" borderId="51" xfId="0" applyNumberFormat="1" applyFont="1" applyFill="1" applyBorder="1" applyAlignment="1">
      <alignment horizontal="center" vertical="top"/>
    </xf>
    <xf numFmtId="0" fontId="5" fillId="2" borderId="31" xfId="0" applyFont="1" applyFill="1" applyBorder="1" applyAlignment="1">
      <alignment horizontal="center" vertical="top" wrapText="1"/>
    </xf>
    <xf numFmtId="0" fontId="5" fillId="6" borderId="65" xfId="0" applyFont="1" applyFill="1" applyBorder="1" applyAlignment="1">
      <alignment horizontal="center" vertical="center" wrapText="1"/>
    </xf>
    <xf numFmtId="49" fontId="3" fillId="0" borderId="34" xfId="0" applyNumberFormat="1" applyFont="1" applyBorder="1" applyAlignment="1">
      <alignment horizontal="center" vertical="center" wrapText="1"/>
    </xf>
    <xf numFmtId="0" fontId="3" fillId="3" borderId="62" xfId="0" applyFont="1" applyFill="1" applyBorder="1" applyAlignment="1">
      <alignment horizontal="center" vertical="top" wrapText="1"/>
    </xf>
    <xf numFmtId="49" fontId="5" fillId="0" borderId="18" xfId="0" applyNumberFormat="1" applyFont="1" applyBorder="1" applyAlignment="1">
      <alignment horizontal="center" vertical="top"/>
    </xf>
    <xf numFmtId="49" fontId="5" fillId="0" borderId="16" xfId="0" applyNumberFormat="1" applyFont="1" applyBorder="1" applyAlignment="1">
      <alignment horizontal="center" vertical="top" wrapText="1"/>
    </xf>
    <xf numFmtId="0" fontId="5" fillId="3" borderId="62" xfId="0" applyFont="1" applyFill="1" applyBorder="1" applyAlignment="1">
      <alignment horizontal="left" vertical="top" wrapText="1"/>
    </xf>
    <xf numFmtId="49" fontId="5" fillId="3" borderId="26" xfId="0" applyNumberFormat="1" applyFont="1" applyFill="1" applyBorder="1" applyAlignment="1">
      <alignment horizontal="center" vertical="top" wrapText="1"/>
    </xf>
    <xf numFmtId="49" fontId="5" fillId="6" borderId="26" xfId="0" applyNumberFormat="1" applyFont="1" applyFill="1" applyBorder="1" applyAlignment="1">
      <alignment horizontal="center" vertical="top" wrapText="1"/>
    </xf>
    <xf numFmtId="49" fontId="5" fillId="6" borderId="24" xfId="0" applyNumberFormat="1" applyFont="1" applyFill="1" applyBorder="1" applyAlignment="1">
      <alignment horizontal="center" vertical="top" wrapText="1"/>
    </xf>
    <xf numFmtId="3" fontId="3" fillId="0" borderId="26" xfId="0" applyNumberFormat="1" applyFont="1" applyFill="1" applyBorder="1" applyAlignment="1">
      <alignment horizontal="center" vertical="top"/>
    </xf>
    <xf numFmtId="3" fontId="3" fillId="0" borderId="26" xfId="0" applyNumberFormat="1" applyFont="1" applyFill="1" applyBorder="1" applyAlignment="1">
      <alignment horizontal="center" vertical="top" wrapText="1"/>
    </xf>
    <xf numFmtId="0" fontId="3" fillId="0" borderId="43" xfId="0" applyFont="1" applyFill="1" applyBorder="1" applyAlignment="1">
      <alignment horizontal="left" vertical="top" wrapText="1"/>
    </xf>
    <xf numFmtId="0" fontId="3" fillId="0" borderId="19" xfId="0" applyFont="1" applyFill="1" applyBorder="1" applyAlignment="1">
      <alignment horizontal="center" vertical="center" textRotation="90" wrapText="1"/>
    </xf>
    <xf numFmtId="49" fontId="5" fillId="0" borderId="0" xfId="0" applyNumberFormat="1" applyFont="1" applyFill="1" applyBorder="1" applyAlignment="1">
      <alignment horizontal="center" vertical="top" wrapText="1"/>
    </xf>
    <xf numFmtId="165" fontId="3" fillId="0" borderId="31" xfId="0" applyNumberFormat="1" applyFont="1" applyFill="1" applyBorder="1" applyAlignment="1">
      <alignment horizontal="center" vertical="top" wrapText="1"/>
    </xf>
    <xf numFmtId="49" fontId="5" fillId="9" borderId="48" xfId="0" applyNumberFormat="1" applyFont="1" applyFill="1" applyBorder="1" applyAlignment="1">
      <alignment horizontal="center" vertical="top"/>
    </xf>
    <xf numFmtId="49" fontId="5" fillId="6" borderId="45" xfId="0" applyNumberFormat="1" applyFont="1" applyFill="1" applyBorder="1" applyAlignment="1">
      <alignment horizontal="center" vertical="top"/>
    </xf>
    <xf numFmtId="3" fontId="3" fillId="2" borderId="1" xfId="0" applyNumberFormat="1" applyFont="1" applyFill="1" applyBorder="1" applyAlignment="1">
      <alignment horizontal="center" vertical="top"/>
    </xf>
    <xf numFmtId="0" fontId="22" fillId="6" borderId="10" xfId="1" applyFont="1" applyFill="1" applyBorder="1" applyAlignment="1">
      <alignment vertical="top" wrapText="1"/>
    </xf>
    <xf numFmtId="3" fontId="22" fillId="6" borderId="32" xfId="0" applyNumberFormat="1" applyFont="1" applyFill="1" applyBorder="1" applyAlignment="1">
      <alignment horizontal="center" vertical="top"/>
    </xf>
    <xf numFmtId="3" fontId="22" fillId="6" borderId="48" xfId="0" applyNumberFormat="1" applyFont="1" applyFill="1" applyBorder="1" applyAlignment="1">
      <alignment horizontal="center" vertical="top" wrapText="1"/>
    </xf>
    <xf numFmtId="3" fontId="22" fillId="6" borderId="20" xfId="0" applyNumberFormat="1" applyFont="1" applyFill="1" applyBorder="1" applyAlignment="1">
      <alignment horizontal="center" vertical="top"/>
    </xf>
    <xf numFmtId="3" fontId="22" fillId="6" borderId="50" xfId="0" applyNumberFormat="1" applyFont="1" applyFill="1" applyBorder="1" applyAlignment="1">
      <alignment horizontal="center" vertical="top"/>
    </xf>
    <xf numFmtId="3" fontId="22" fillId="6" borderId="53" xfId="0" applyNumberFormat="1" applyFont="1" applyFill="1" applyBorder="1" applyAlignment="1">
      <alignment horizontal="center" vertical="top"/>
    </xf>
    <xf numFmtId="3" fontId="22" fillId="6" borderId="16" xfId="1" applyNumberFormat="1" applyFont="1" applyFill="1" applyBorder="1" applyAlignment="1">
      <alignment horizontal="center" vertical="top"/>
    </xf>
    <xf numFmtId="0" fontId="22" fillId="6" borderId="29" xfId="1" applyFont="1" applyFill="1" applyBorder="1" applyAlignment="1">
      <alignment vertical="top" wrapText="1"/>
    </xf>
    <xf numFmtId="165" fontId="3" fillId="6" borderId="45" xfId="0" applyNumberFormat="1" applyFont="1" applyFill="1" applyBorder="1" applyAlignment="1">
      <alignment horizontal="center" vertical="top"/>
    </xf>
    <xf numFmtId="0" fontId="22" fillId="6" borderId="99" xfId="0" applyFont="1" applyFill="1" applyBorder="1" applyAlignment="1">
      <alignment vertical="top" wrapText="1"/>
    </xf>
    <xf numFmtId="0" fontId="22" fillId="6" borderId="33" xfId="0" applyFont="1" applyFill="1" applyBorder="1" applyAlignment="1">
      <alignment vertical="top" wrapText="1"/>
    </xf>
    <xf numFmtId="0" fontId="5" fillId="0" borderId="23" xfId="0" applyFont="1" applyBorder="1" applyAlignment="1">
      <alignment horizontal="center" vertical="center" wrapText="1"/>
    </xf>
    <xf numFmtId="49" fontId="3" fillId="6" borderId="94" xfId="0" applyNumberFormat="1" applyFont="1" applyFill="1" applyBorder="1" applyAlignment="1">
      <alignment horizontal="center" vertical="top" wrapText="1"/>
    </xf>
    <xf numFmtId="49" fontId="5" fillId="6" borderId="57" xfId="0" applyNumberFormat="1" applyFont="1" applyFill="1" applyBorder="1" applyAlignment="1">
      <alignment vertical="top"/>
    </xf>
    <xf numFmtId="1" fontId="3" fillId="6" borderId="86" xfId="0" applyNumberFormat="1" applyFont="1" applyFill="1" applyBorder="1" applyAlignment="1">
      <alignment horizontal="center" vertical="top" wrapText="1"/>
    </xf>
    <xf numFmtId="165" fontId="3" fillId="0" borderId="0" xfId="0" applyNumberFormat="1" applyFont="1" applyBorder="1" applyAlignment="1">
      <alignment vertical="top"/>
    </xf>
    <xf numFmtId="0" fontId="3" fillId="6" borderId="47" xfId="0" applyFont="1" applyFill="1" applyBorder="1" applyAlignment="1">
      <alignment horizontal="center" vertical="center" textRotation="90" wrapText="1"/>
    </xf>
    <xf numFmtId="165" fontId="3" fillId="6" borderId="26" xfId="0" applyNumberFormat="1" applyFont="1" applyFill="1" applyBorder="1" applyAlignment="1">
      <alignment horizontal="center" vertical="top" wrapText="1"/>
    </xf>
    <xf numFmtId="165" fontId="3" fillId="6" borderId="52" xfId="0" applyNumberFormat="1" applyFont="1" applyFill="1" applyBorder="1" applyAlignment="1">
      <alignment horizontal="center" vertical="top" wrapText="1"/>
    </xf>
    <xf numFmtId="0" fontId="9" fillId="6" borderId="19" xfId="0" applyFont="1" applyFill="1" applyBorder="1" applyAlignment="1">
      <alignment vertical="top" wrapText="1"/>
    </xf>
    <xf numFmtId="165" fontId="3" fillId="6" borderId="32" xfId="0" applyNumberFormat="1" applyFont="1" applyFill="1" applyBorder="1" applyAlignment="1">
      <alignment horizontal="center" vertical="top" wrapText="1"/>
    </xf>
    <xf numFmtId="165" fontId="3" fillId="6" borderId="53" xfId="0" applyNumberFormat="1" applyFont="1" applyFill="1" applyBorder="1" applyAlignment="1">
      <alignment horizontal="center" vertical="top" wrapText="1"/>
    </xf>
    <xf numFmtId="0" fontId="3" fillId="6" borderId="80" xfId="0" applyFont="1" applyFill="1" applyBorder="1" applyAlignment="1">
      <alignment vertical="top" wrapText="1"/>
    </xf>
    <xf numFmtId="49" fontId="3" fillId="6" borderId="78" xfId="0" applyNumberFormat="1" applyFont="1" applyFill="1" applyBorder="1" applyAlignment="1">
      <alignment horizontal="center" vertical="top" wrapText="1"/>
    </xf>
    <xf numFmtId="49" fontId="3" fillId="6" borderId="79" xfId="0" applyNumberFormat="1" applyFont="1" applyFill="1" applyBorder="1" applyAlignment="1">
      <alignment horizontal="center" vertical="top" wrapText="1"/>
    </xf>
    <xf numFmtId="49" fontId="3" fillId="6" borderId="72" xfId="0" applyNumberFormat="1" applyFont="1" applyFill="1" applyBorder="1" applyAlignment="1">
      <alignment horizontal="center" vertical="top" wrapText="1"/>
    </xf>
    <xf numFmtId="0" fontId="2" fillId="6" borderId="16" xfId="0" applyFont="1" applyFill="1" applyBorder="1" applyAlignment="1">
      <alignment horizontal="center" vertical="center" textRotation="90"/>
    </xf>
    <xf numFmtId="0" fontId="2" fillId="6" borderId="26" xfId="0" applyFont="1" applyFill="1" applyBorder="1" applyAlignment="1">
      <alignment horizontal="center" vertical="center" textRotation="90"/>
    </xf>
    <xf numFmtId="0" fontId="3" fillId="6" borderId="8" xfId="0" applyFont="1" applyFill="1" applyBorder="1" applyAlignment="1">
      <alignment vertical="top" wrapText="1"/>
    </xf>
    <xf numFmtId="3" fontId="3" fillId="6" borderId="94" xfId="1" applyNumberFormat="1" applyFont="1" applyFill="1" applyBorder="1" applyAlignment="1">
      <alignment horizontal="center" vertical="top"/>
    </xf>
    <xf numFmtId="0" fontId="3" fillId="6" borderId="24" xfId="0" applyFont="1" applyFill="1" applyBorder="1" applyAlignment="1">
      <alignment horizontal="center" vertical="top" wrapText="1"/>
    </xf>
    <xf numFmtId="0" fontId="5" fillId="6" borderId="27" xfId="0" applyFont="1" applyFill="1" applyBorder="1" applyAlignment="1">
      <alignment horizontal="center" vertical="center"/>
    </xf>
    <xf numFmtId="0" fontId="3" fillId="6" borderId="26" xfId="0" applyFont="1" applyFill="1" applyBorder="1" applyAlignment="1">
      <alignment horizontal="center" vertical="center"/>
    </xf>
    <xf numFmtId="0" fontId="3" fillId="6" borderId="45" xfId="0" applyFont="1" applyFill="1" applyBorder="1" applyAlignment="1">
      <alignment horizontal="center" vertical="center"/>
    </xf>
    <xf numFmtId="0" fontId="3" fillId="6" borderId="27" xfId="0" applyFont="1" applyFill="1" applyBorder="1" applyAlignment="1">
      <alignment horizontal="center" vertical="center"/>
    </xf>
    <xf numFmtId="0" fontId="5" fillId="6" borderId="31" xfId="0" applyFont="1" applyFill="1" applyBorder="1" applyAlignment="1">
      <alignment horizontal="center" vertical="center"/>
    </xf>
    <xf numFmtId="0" fontId="3" fillId="6" borderId="94" xfId="0" applyFont="1" applyFill="1" applyBorder="1" applyAlignment="1">
      <alignment horizontal="center" vertical="center"/>
    </xf>
    <xf numFmtId="165" fontId="5" fillId="3" borderId="71" xfId="0" applyNumberFormat="1" applyFont="1" applyFill="1" applyBorder="1" applyAlignment="1">
      <alignment horizontal="center" vertical="top"/>
    </xf>
    <xf numFmtId="165" fontId="5" fillId="3" borderId="5" xfId="0" applyNumberFormat="1" applyFont="1" applyFill="1" applyBorder="1" applyAlignment="1">
      <alignment horizontal="center" vertical="top"/>
    </xf>
    <xf numFmtId="0" fontId="3" fillId="6" borderId="69" xfId="0" applyFont="1" applyFill="1" applyBorder="1" applyAlignment="1">
      <alignment vertical="top" wrapText="1"/>
    </xf>
    <xf numFmtId="3" fontId="3" fillId="6" borderId="26" xfId="0" applyNumberFormat="1" applyFont="1" applyFill="1" applyBorder="1" applyAlignment="1">
      <alignment horizontal="center" vertical="top"/>
    </xf>
    <xf numFmtId="49" fontId="3" fillId="6" borderId="45" xfId="0" applyNumberFormat="1" applyFont="1" applyFill="1" applyBorder="1" applyAlignment="1">
      <alignment horizontal="center" vertical="top" wrapText="1"/>
    </xf>
    <xf numFmtId="3" fontId="3" fillId="6" borderId="27" xfId="0" applyNumberFormat="1" applyFont="1" applyFill="1" applyBorder="1" applyAlignment="1">
      <alignment horizontal="center" vertical="top"/>
    </xf>
    <xf numFmtId="49" fontId="3" fillId="6" borderId="48" xfId="0" applyNumberFormat="1" applyFont="1" applyFill="1" applyBorder="1" applyAlignment="1">
      <alignment horizontal="center" vertical="top" wrapText="1"/>
    </xf>
    <xf numFmtId="3" fontId="3" fillId="6" borderId="18" xfId="0" applyNumberFormat="1" applyFont="1" applyFill="1" applyBorder="1" applyAlignment="1">
      <alignment horizontal="center" vertical="top"/>
    </xf>
    <xf numFmtId="3" fontId="11" fillId="6" borderId="57" xfId="0" applyNumberFormat="1" applyFont="1" applyFill="1" applyBorder="1" applyAlignment="1">
      <alignment horizontal="center" vertical="top"/>
    </xf>
    <xf numFmtId="165" fontId="11" fillId="6" borderId="39" xfId="0" applyNumberFormat="1" applyFont="1" applyFill="1" applyBorder="1" applyAlignment="1">
      <alignment horizontal="center" vertical="top"/>
    </xf>
    <xf numFmtId="165" fontId="11" fillId="6" borderId="26" xfId="0" applyNumberFormat="1" applyFont="1" applyFill="1" applyBorder="1" applyAlignment="1">
      <alignment horizontal="center" vertical="top"/>
    </xf>
    <xf numFmtId="3" fontId="3" fillId="0" borderId="48" xfId="0" applyNumberFormat="1" applyFont="1" applyFill="1" applyBorder="1" applyAlignment="1">
      <alignment horizontal="center" vertical="top" wrapText="1"/>
    </xf>
    <xf numFmtId="165" fontId="3" fillId="6" borderId="38" xfId="0" applyNumberFormat="1" applyFont="1" applyFill="1" applyBorder="1" applyAlignment="1">
      <alignment horizontal="center" vertical="top"/>
    </xf>
    <xf numFmtId="165" fontId="3" fillId="6" borderId="9" xfId="0" applyNumberFormat="1" applyFont="1" applyFill="1" applyBorder="1" applyAlignment="1">
      <alignment horizontal="center" vertical="top"/>
    </xf>
    <xf numFmtId="0" fontId="5" fillId="6" borderId="37" xfId="0" applyFont="1" applyFill="1" applyBorder="1" applyAlignment="1">
      <alignment horizontal="center" vertical="center" wrapText="1"/>
    </xf>
    <xf numFmtId="165" fontId="3" fillId="6" borderId="0" xfId="0" applyNumberFormat="1" applyFont="1" applyFill="1" applyBorder="1" applyAlignment="1">
      <alignment horizontal="center" vertical="top" wrapText="1"/>
    </xf>
    <xf numFmtId="1" fontId="3" fillId="0" borderId="94" xfId="0" applyNumberFormat="1" applyFont="1" applyFill="1" applyBorder="1" applyAlignment="1">
      <alignment horizontal="center" vertical="top" wrapText="1"/>
    </xf>
    <xf numFmtId="49" fontId="3" fillId="0" borderId="0" xfId="0" applyNumberFormat="1" applyFont="1" applyAlignment="1">
      <alignment vertical="top"/>
    </xf>
    <xf numFmtId="49" fontId="3" fillId="0" borderId="0" xfId="0" applyNumberFormat="1" applyFont="1" applyAlignment="1">
      <alignment horizontal="center" vertical="top"/>
    </xf>
    <xf numFmtId="3" fontId="3" fillId="0" borderId="0" xfId="0" applyNumberFormat="1" applyFont="1" applyAlignment="1">
      <alignment horizontal="center" vertical="center" wrapText="1"/>
    </xf>
    <xf numFmtId="165" fontId="3" fillId="0" borderId="0" xfId="0" applyNumberFormat="1" applyFont="1" applyAlignment="1">
      <alignment horizontal="center" vertical="top"/>
    </xf>
    <xf numFmtId="0" fontId="3" fillId="3" borderId="61" xfId="0" applyFont="1" applyFill="1" applyBorder="1" applyAlignment="1">
      <alignment horizontal="center" vertical="top" wrapText="1"/>
    </xf>
    <xf numFmtId="49" fontId="5" fillId="3" borderId="16" xfId="0" applyNumberFormat="1" applyFont="1" applyFill="1" applyBorder="1" applyAlignment="1">
      <alignment horizontal="center" vertical="top" wrapText="1"/>
    </xf>
    <xf numFmtId="49" fontId="5" fillId="3" borderId="24" xfId="0" applyNumberFormat="1" applyFont="1" applyFill="1" applyBorder="1" applyAlignment="1">
      <alignment horizontal="center" vertical="top"/>
    </xf>
    <xf numFmtId="0" fontId="5" fillId="3" borderId="61" xfId="0" applyFont="1" applyFill="1" applyBorder="1" applyAlignment="1">
      <alignment horizontal="left" vertical="top" wrapText="1"/>
    </xf>
    <xf numFmtId="0" fontId="3" fillId="2" borderId="10" xfId="0" applyFont="1" applyFill="1" applyBorder="1" applyAlignment="1">
      <alignment horizontal="left" vertical="top" wrapText="1"/>
    </xf>
    <xf numFmtId="3" fontId="3" fillId="0" borderId="16" xfId="0" applyNumberFormat="1" applyFont="1" applyFill="1" applyBorder="1" applyAlignment="1">
      <alignment horizontal="center" vertical="top" wrapText="1"/>
    </xf>
    <xf numFmtId="3" fontId="3" fillId="0" borderId="18" xfId="0" applyNumberFormat="1" applyFont="1" applyFill="1" applyBorder="1" applyAlignment="1">
      <alignment horizontal="center" vertical="top" wrapText="1"/>
    </xf>
    <xf numFmtId="3" fontId="3" fillId="0" borderId="32" xfId="0" applyNumberFormat="1" applyFont="1" applyFill="1" applyBorder="1" applyAlignment="1">
      <alignment horizontal="center" vertical="top" wrapText="1"/>
    </xf>
    <xf numFmtId="4" fontId="3" fillId="2" borderId="16" xfId="0" applyNumberFormat="1" applyFont="1" applyFill="1" applyBorder="1" applyAlignment="1">
      <alignment horizontal="center" vertical="top"/>
    </xf>
    <xf numFmtId="0" fontId="5" fillId="2" borderId="27" xfId="0" applyFont="1" applyFill="1" applyBorder="1" applyAlignment="1">
      <alignment horizontal="center" vertical="top" wrapText="1"/>
    </xf>
    <xf numFmtId="0" fontId="5" fillId="2" borderId="18" xfId="0" applyFont="1" applyFill="1" applyBorder="1" applyAlignment="1">
      <alignment horizontal="center" vertical="top" wrapText="1"/>
    </xf>
    <xf numFmtId="49" fontId="5" fillId="10" borderId="10" xfId="0" applyNumberFormat="1" applyFont="1" applyFill="1" applyBorder="1" applyAlignment="1">
      <alignment horizontal="center" vertical="top" wrapText="1"/>
    </xf>
    <xf numFmtId="165" fontId="3" fillId="0" borderId="32" xfId="0" applyNumberFormat="1" applyFont="1" applyFill="1" applyBorder="1" applyAlignment="1">
      <alignment horizontal="center" vertical="top" wrapText="1"/>
    </xf>
    <xf numFmtId="0" fontId="3" fillId="0" borderId="0" xfId="0" applyFont="1" applyAlignment="1">
      <alignment horizontal="left" vertical="top" wrapText="1"/>
    </xf>
    <xf numFmtId="0" fontId="3" fillId="0" borderId="0" xfId="0" applyNumberFormat="1" applyFont="1" applyAlignment="1">
      <alignment vertical="top"/>
    </xf>
    <xf numFmtId="165" fontId="3" fillId="8" borderId="22" xfId="0" applyNumberFormat="1" applyFont="1" applyFill="1" applyBorder="1" applyAlignment="1">
      <alignment horizontal="center" vertical="top"/>
    </xf>
    <xf numFmtId="0" fontId="3" fillId="6" borderId="16" xfId="0" applyNumberFormat="1" applyFont="1" applyFill="1" applyBorder="1" applyAlignment="1">
      <alignment horizontal="center" vertical="top" wrapText="1"/>
    </xf>
    <xf numFmtId="0" fontId="9" fillId="6" borderId="37" xfId="0" applyFont="1" applyFill="1" applyBorder="1" applyAlignment="1">
      <alignment vertical="top" wrapText="1"/>
    </xf>
    <xf numFmtId="165" fontId="3" fillId="6" borderId="16" xfId="0" applyNumberFormat="1" applyFont="1" applyFill="1" applyBorder="1" applyAlignment="1">
      <alignment vertical="top"/>
    </xf>
    <xf numFmtId="165" fontId="3" fillId="6" borderId="0" xfId="0" applyNumberFormat="1" applyFont="1" applyFill="1" applyBorder="1" applyAlignment="1">
      <alignment vertical="top"/>
    </xf>
    <xf numFmtId="0" fontId="5" fillId="2" borderId="26" xfId="0" applyFont="1" applyFill="1" applyBorder="1" applyAlignment="1">
      <alignment horizontal="center" vertical="top" wrapText="1"/>
    </xf>
    <xf numFmtId="165" fontId="3" fillId="6" borderId="26" xfId="0" applyNumberFormat="1" applyFont="1" applyFill="1" applyBorder="1" applyAlignment="1">
      <alignment vertical="top"/>
    </xf>
    <xf numFmtId="165" fontId="3" fillId="6" borderId="45" xfId="0" applyNumberFormat="1" applyFont="1" applyFill="1" applyBorder="1" applyAlignment="1">
      <alignment vertical="top"/>
    </xf>
    <xf numFmtId="165" fontId="3" fillId="6" borderId="27" xfId="0" applyNumberFormat="1" applyFont="1" applyFill="1" applyBorder="1" applyAlignment="1">
      <alignment vertical="top"/>
    </xf>
    <xf numFmtId="165" fontId="3" fillId="6" borderId="18" xfId="0" applyNumberFormat="1" applyFont="1" applyFill="1" applyBorder="1" applyAlignment="1">
      <alignment vertical="top"/>
    </xf>
    <xf numFmtId="0" fontId="5" fillId="2" borderId="32" xfId="0" applyFont="1" applyFill="1" applyBorder="1" applyAlignment="1">
      <alignment horizontal="center" vertical="top" wrapText="1"/>
    </xf>
    <xf numFmtId="0" fontId="3" fillId="6" borderId="76" xfId="0" applyFont="1" applyFill="1" applyBorder="1" applyAlignment="1">
      <alignment vertical="top" wrapText="1"/>
    </xf>
    <xf numFmtId="0" fontId="3" fillId="6" borderId="86" xfId="0" applyFont="1" applyFill="1" applyBorder="1" applyAlignment="1">
      <alignment vertical="top" wrapText="1"/>
    </xf>
    <xf numFmtId="0" fontId="3" fillId="6" borderId="2" xfId="0" applyFont="1" applyFill="1" applyBorder="1" applyAlignment="1">
      <alignment vertical="top" wrapText="1"/>
    </xf>
    <xf numFmtId="0" fontId="3" fillId="0" borderId="0" xfId="0" applyFont="1" applyBorder="1" applyAlignment="1">
      <alignment horizontal="center" vertical="top"/>
    </xf>
    <xf numFmtId="0" fontId="3" fillId="6" borderId="77" xfId="0" applyNumberFormat="1" applyFont="1" applyFill="1" applyBorder="1" applyAlignment="1">
      <alignment horizontal="center" vertical="top" wrapText="1"/>
    </xf>
    <xf numFmtId="3" fontId="3" fillId="6" borderId="94" xfId="0" applyNumberFormat="1" applyFont="1" applyFill="1" applyBorder="1" applyAlignment="1">
      <alignment horizontal="center" vertical="top"/>
    </xf>
    <xf numFmtId="0" fontId="3" fillId="0" borderId="76" xfId="0" applyFont="1" applyBorder="1" applyAlignment="1">
      <alignment vertical="top" wrapText="1"/>
    </xf>
    <xf numFmtId="165" fontId="3" fillId="6" borderId="55" xfId="0" applyNumberFormat="1" applyFont="1" applyFill="1" applyBorder="1" applyAlignment="1">
      <alignment horizontal="center" vertical="top" wrapText="1"/>
    </xf>
    <xf numFmtId="0" fontId="3" fillId="6" borderId="22" xfId="0" applyFont="1" applyFill="1" applyBorder="1" applyAlignment="1">
      <alignment horizontal="center" vertical="top" wrapText="1"/>
    </xf>
    <xf numFmtId="165" fontId="3" fillId="6" borderId="16" xfId="0" applyNumberFormat="1" applyFont="1" applyFill="1" applyBorder="1" applyAlignment="1">
      <alignment horizontal="center" vertical="top" wrapText="1"/>
    </xf>
    <xf numFmtId="165" fontId="3" fillId="6" borderId="16" xfId="0" applyNumberFormat="1" applyFont="1" applyFill="1" applyBorder="1" applyAlignment="1">
      <alignment horizontal="center" vertical="top"/>
    </xf>
    <xf numFmtId="165" fontId="3" fillId="6" borderId="32" xfId="0" applyNumberFormat="1" applyFont="1" applyFill="1" applyBorder="1" applyAlignment="1">
      <alignment horizontal="center" vertical="top"/>
    </xf>
    <xf numFmtId="165" fontId="3" fillId="6" borderId="18" xfId="0" applyNumberFormat="1" applyFont="1" applyFill="1" applyBorder="1" applyAlignment="1">
      <alignment horizontal="center" vertical="top"/>
    </xf>
    <xf numFmtId="165" fontId="3" fillId="6" borderId="31" xfId="0" applyNumberFormat="1" applyFont="1" applyFill="1" applyBorder="1" applyAlignment="1">
      <alignment horizontal="center" vertical="top"/>
    </xf>
    <xf numFmtId="3" fontId="3" fillId="0" borderId="0" xfId="0" applyNumberFormat="1" applyFont="1" applyFill="1" applyBorder="1" applyAlignment="1">
      <alignment horizontal="left" vertical="top" wrapText="1"/>
    </xf>
    <xf numFmtId="0" fontId="3" fillId="6" borderId="29" xfId="1" applyFont="1" applyFill="1" applyBorder="1" applyAlignment="1">
      <alignment vertical="top" wrapText="1"/>
    </xf>
    <xf numFmtId="3" fontId="3" fillId="6" borderId="53" xfId="1" applyNumberFormat="1" applyFont="1" applyFill="1" applyBorder="1" applyAlignment="1">
      <alignment horizontal="center" vertical="top"/>
    </xf>
    <xf numFmtId="165" fontId="3" fillId="2" borderId="112" xfId="0" applyNumberFormat="1" applyFont="1" applyFill="1" applyBorder="1" applyAlignment="1">
      <alignment horizontal="center" vertical="top"/>
    </xf>
    <xf numFmtId="0" fontId="3" fillId="6" borderId="107" xfId="0" applyNumberFormat="1" applyFont="1" applyFill="1" applyBorder="1" applyAlignment="1">
      <alignment horizontal="center" vertical="top" wrapText="1"/>
    </xf>
    <xf numFmtId="0" fontId="3" fillId="6" borderId="0" xfId="0" applyNumberFormat="1" applyFont="1" applyFill="1" applyBorder="1" applyAlignment="1">
      <alignment horizontal="center" vertical="top" wrapText="1"/>
    </xf>
    <xf numFmtId="4" fontId="3" fillId="2" borderId="1" xfId="0" applyNumberFormat="1" applyFont="1" applyFill="1" applyBorder="1" applyAlignment="1">
      <alignment horizontal="center" vertical="top"/>
    </xf>
    <xf numFmtId="0" fontId="3" fillId="6" borderId="31" xfId="0" applyNumberFormat="1" applyFont="1" applyFill="1" applyBorder="1" applyAlignment="1">
      <alignment horizontal="center" vertical="top"/>
    </xf>
    <xf numFmtId="0" fontId="0" fillId="0" borderId="0" xfId="0" applyAlignment="1">
      <alignment horizontal="left" vertical="top" wrapText="1"/>
    </xf>
    <xf numFmtId="3" fontId="3" fillId="0" borderId="0" xfId="0" applyNumberFormat="1" applyFont="1" applyFill="1" applyBorder="1" applyAlignment="1">
      <alignment horizontal="center" vertical="top" wrapText="1"/>
    </xf>
    <xf numFmtId="1" fontId="3" fillId="0" borderId="108" xfId="0" applyNumberFormat="1" applyFont="1" applyFill="1" applyBorder="1" applyAlignment="1">
      <alignment horizontal="center" vertical="top" wrapText="1"/>
    </xf>
    <xf numFmtId="1" fontId="3" fillId="6" borderId="108" xfId="0" applyNumberFormat="1" applyFont="1" applyFill="1" applyBorder="1" applyAlignment="1">
      <alignment horizontal="center" vertical="top" wrapText="1"/>
    </xf>
    <xf numFmtId="1" fontId="3" fillId="6" borderId="95" xfId="0" applyNumberFormat="1" applyFont="1" applyFill="1" applyBorder="1" applyAlignment="1">
      <alignment horizontal="center" vertical="top" wrapText="1"/>
    </xf>
    <xf numFmtId="49" fontId="2" fillId="6" borderId="0" xfId="0" applyNumberFormat="1" applyFont="1" applyFill="1" applyBorder="1" applyAlignment="1">
      <alignment horizontal="center" vertical="center" textRotation="90" wrapText="1"/>
    </xf>
    <xf numFmtId="0" fontId="22" fillId="6" borderId="63" xfId="1" applyFont="1" applyFill="1" applyBorder="1" applyAlignment="1">
      <alignment vertical="top" wrapText="1"/>
    </xf>
    <xf numFmtId="0" fontId="22" fillId="6" borderId="29" xfId="0" applyFont="1" applyFill="1" applyBorder="1" applyAlignment="1">
      <alignment vertical="top"/>
    </xf>
    <xf numFmtId="3" fontId="3" fillId="2" borderId="0" xfId="0" applyNumberFormat="1" applyFont="1" applyFill="1" applyBorder="1" applyAlignment="1">
      <alignment horizontal="left" vertical="top" wrapText="1"/>
    </xf>
    <xf numFmtId="49" fontId="9" fillId="6" borderId="26" xfId="0" applyNumberFormat="1" applyFont="1" applyFill="1" applyBorder="1" applyAlignment="1">
      <alignment horizontal="center" vertical="center" textRotation="90" wrapText="1"/>
    </xf>
    <xf numFmtId="49" fontId="5" fillId="6" borderId="25" xfId="0" applyNumberFormat="1" applyFont="1" applyFill="1" applyBorder="1" applyAlignment="1">
      <alignment horizontal="center" vertical="top" wrapText="1"/>
    </xf>
    <xf numFmtId="0" fontId="22" fillId="2" borderId="10" xfId="0" applyFont="1" applyFill="1" applyBorder="1" applyAlignment="1">
      <alignment horizontal="left" vertical="top" wrapText="1"/>
    </xf>
    <xf numFmtId="1" fontId="3" fillId="6" borderId="30" xfId="0" applyNumberFormat="1" applyFont="1" applyFill="1" applyBorder="1" applyAlignment="1">
      <alignment horizontal="center" vertical="top" wrapText="1"/>
    </xf>
    <xf numFmtId="49" fontId="3" fillId="6" borderId="97" xfId="0" applyNumberFormat="1" applyFont="1" applyFill="1" applyBorder="1" applyAlignment="1">
      <alignment horizontal="center" vertical="top" wrapText="1"/>
    </xf>
    <xf numFmtId="49" fontId="3" fillId="6" borderId="30" xfId="0" applyNumberFormat="1" applyFont="1" applyFill="1" applyBorder="1" applyAlignment="1">
      <alignment horizontal="center" vertical="top" wrapText="1"/>
    </xf>
    <xf numFmtId="0" fontId="3" fillId="0" borderId="75" xfId="0" applyFont="1" applyBorder="1" applyAlignment="1">
      <alignment vertical="top" wrapText="1"/>
    </xf>
    <xf numFmtId="3" fontId="3" fillId="0" borderId="77" xfId="1" applyNumberFormat="1" applyFont="1" applyFill="1" applyBorder="1" applyAlignment="1">
      <alignment horizontal="center" vertical="top"/>
    </xf>
    <xf numFmtId="3" fontId="3" fillId="6" borderId="30" xfId="1" applyNumberFormat="1" applyFont="1" applyFill="1" applyBorder="1" applyAlignment="1">
      <alignment horizontal="center" vertical="top"/>
    </xf>
    <xf numFmtId="3" fontId="3" fillId="6" borderId="76" xfId="1" applyNumberFormat="1" applyFont="1" applyFill="1" applyBorder="1" applyAlignment="1">
      <alignment horizontal="center" vertical="top"/>
    </xf>
    <xf numFmtId="3" fontId="3" fillId="6" borderId="81" xfId="1" applyNumberFormat="1" applyFont="1" applyFill="1" applyBorder="1" applyAlignment="1">
      <alignment horizontal="center" vertical="top"/>
    </xf>
    <xf numFmtId="49" fontId="9" fillId="6" borderId="0" xfId="0" applyNumberFormat="1" applyFont="1" applyFill="1" applyBorder="1" applyAlignment="1">
      <alignment horizontal="center" vertical="center" textRotation="90" wrapText="1"/>
    </xf>
    <xf numFmtId="3" fontId="3" fillId="6" borderId="109" xfId="1" applyNumberFormat="1" applyFont="1" applyFill="1" applyBorder="1" applyAlignment="1">
      <alignment horizontal="center" vertical="top"/>
    </xf>
    <xf numFmtId="3" fontId="22" fillId="6" borderId="30" xfId="1" applyNumberFormat="1" applyFont="1" applyFill="1" applyBorder="1" applyAlignment="1">
      <alignment horizontal="center" vertical="top"/>
    </xf>
    <xf numFmtId="0" fontId="22" fillId="6" borderId="83" xfId="0" applyFont="1" applyFill="1" applyBorder="1" applyAlignment="1">
      <alignment vertical="top" wrapText="1"/>
    </xf>
    <xf numFmtId="3" fontId="22" fillId="6" borderId="77" xfId="0" applyNumberFormat="1" applyFont="1" applyFill="1" applyBorder="1" applyAlignment="1">
      <alignment horizontal="center" vertical="top" wrapText="1"/>
    </xf>
    <xf numFmtId="0" fontId="22" fillId="6" borderId="102" xfId="0" applyFont="1" applyFill="1" applyBorder="1" applyAlignment="1">
      <alignment vertical="top" wrapText="1"/>
    </xf>
    <xf numFmtId="3" fontId="22" fillId="6" borderId="101" xfId="0" applyNumberFormat="1" applyFont="1" applyFill="1" applyBorder="1" applyAlignment="1">
      <alignment horizontal="center" vertical="top" wrapText="1"/>
    </xf>
    <xf numFmtId="3" fontId="22" fillId="6" borderId="89" xfId="0" applyNumberFormat="1" applyFont="1" applyFill="1" applyBorder="1" applyAlignment="1">
      <alignment horizontal="center" vertical="top" wrapText="1"/>
    </xf>
    <xf numFmtId="3" fontId="16" fillId="0" borderId="0" xfId="0" applyNumberFormat="1" applyFont="1" applyBorder="1" applyAlignment="1">
      <alignment horizontal="center" vertical="top" textRotation="90" wrapText="1"/>
    </xf>
    <xf numFmtId="49" fontId="3" fillId="6" borderId="38" xfId="0" applyNumberFormat="1" applyFont="1" applyFill="1" applyBorder="1" applyAlignment="1">
      <alignment horizontal="center" vertical="center" wrapText="1"/>
    </xf>
    <xf numFmtId="3" fontId="5" fillId="6" borderId="48" xfId="0" applyNumberFormat="1" applyFont="1" applyFill="1" applyBorder="1" applyAlignment="1">
      <alignment horizontal="center" vertical="top" wrapText="1"/>
    </xf>
    <xf numFmtId="3" fontId="22" fillId="6" borderId="30" xfId="0" applyNumberFormat="1" applyFont="1" applyFill="1" applyBorder="1" applyAlignment="1">
      <alignment horizontal="center" vertical="top" wrapText="1"/>
    </xf>
    <xf numFmtId="0" fontId="22" fillId="6" borderId="48" xfId="0" applyFont="1" applyFill="1" applyBorder="1" applyAlignment="1">
      <alignment horizontal="center" vertical="top" wrapText="1"/>
    </xf>
    <xf numFmtId="0" fontId="9" fillId="6" borderId="46" xfId="0" applyFont="1" applyFill="1" applyBorder="1" applyAlignment="1">
      <alignment horizontal="center" vertical="top" wrapText="1"/>
    </xf>
    <xf numFmtId="0" fontId="3" fillId="6" borderId="28" xfId="0" applyFont="1" applyFill="1" applyBorder="1" applyAlignment="1">
      <alignment horizontal="center" vertical="top" wrapText="1"/>
    </xf>
    <xf numFmtId="0" fontId="3" fillId="6" borderId="34" xfId="0" applyFont="1" applyFill="1" applyBorder="1" applyAlignment="1">
      <alignment horizontal="center" vertical="top" wrapText="1"/>
    </xf>
    <xf numFmtId="49" fontId="31" fillId="6" borderId="0" xfId="0" applyNumberFormat="1" applyFont="1" applyFill="1" applyBorder="1" applyAlignment="1">
      <alignment horizontal="center" vertical="top"/>
    </xf>
    <xf numFmtId="165" fontId="3" fillId="2" borderId="53" xfId="0" applyNumberFormat="1" applyFont="1" applyFill="1" applyBorder="1" applyAlignment="1">
      <alignment horizontal="center" vertical="top" wrapText="1"/>
    </xf>
    <xf numFmtId="0" fontId="5" fillId="0" borderId="70" xfId="0" applyFont="1" applyBorder="1" applyAlignment="1">
      <alignment horizontal="center" vertical="center" wrapText="1"/>
    </xf>
    <xf numFmtId="0" fontId="3" fillId="6" borderId="107" xfId="0" applyFont="1" applyFill="1" applyBorder="1" applyAlignment="1">
      <alignment horizontal="center" vertical="center"/>
    </xf>
    <xf numFmtId="0" fontId="3" fillId="6" borderId="103" xfId="0" applyFont="1" applyFill="1" applyBorder="1" applyAlignment="1">
      <alignment horizontal="center" vertical="center"/>
    </xf>
    <xf numFmtId="0" fontId="3" fillId="6" borderId="82" xfId="0" applyFont="1" applyFill="1" applyBorder="1" applyAlignment="1">
      <alignment horizontal="center" vertical="center"/>
    </xf>
    <xf numFmtId="0" fontId="22" fillId="6" borderId="16" xfId="0" applyFont="1" applyFill="1" applyBorder="1" applyAlignment="1">
      <alignment horizontal="center" vertical="center"/>
    </xf>
    <xf numFmtId="0" fontId="3" fillId="6" borderId="10" xfId="0" applyFont="1" applyFill="1" applyBorder="1" applyAlignment="1">
      <alignment vertical="top"/>
    </xf>
    <xf numFmtId="0" fontId="3" fillId="6" borderId="0" xfId="0" applyFont="1" applyFill="1" applyAlignment="1">
      <alignment vertical="top"/>
    </xf>
    <xf numFmtId="0" fontId="3" fillId="6" borderId="93" xfId="0" applyFont="1" applyFill="1" applyBorder="1" applyAlignment="1">
      <alignment vertical="top" wrapText="1"/>
    </xf>
    <xf numFmtId="0" fontId="22" fillId="6" borderId="91" xfId="0" applyFont="1" applyFill="1" applyBorder="1" applyAlignment="1">
      <alignment vertical="top" wrapText="1"/>
    </xf>
    <xf numFmtId="3" fontId="22" fillId="6" borderId="93" xfId="0" applyNumberFormat="1" applyFont="1" applyFill="1" applyBorder="1" applyAlignment="1">
      <alignment horizontal="center" vertical="top"/>
    </xf>
    <xf numFmtId="3" fontId="3" fillId="6" borderId="97" xfId="0" applyNumberFormat="1" applyFont="1" applyFill="1" applyBorder="1" applyAlignment="1">
      <alignment horizontal="center" vertical="top"/>
    </xf>
    <xf numFmtId="0" fontId="3" fillId="6" borderId="18" xfId="0" applyFont="1" applyFill="1" applyBorder="1" applyAlignment="1">
      <alignment vertical="top"/>
    </xf>
    <xf numFmtId="0" fontId="3" fillId="0" borderId="39" xfId="0" applyFont="1" applyBorder="1" applyAlignment="1">
      <alignment vertical="center" wrapText="1"/>
    </xf>
    <xf numFmtId="0" fontId="3" fillId="6" borderId="47" xfId="0" applyFont="1" applyFill="1" applyBorder="1" applyAlignment="1">
      <alignment vertical="center" wrapText="1"/>
    </xf>
    <xf numFmtId="0" fontId="22" fillId="6" borderId="103" xfId="0" applyFont="1" applyFill="1" applyBorder="1" applyAlignment="1">
      <alignment vertical="center" wrapText="1"/>
    </xf>
    <xf numFmtId="0" fontId="5" fillId="2" borderId="26" xfId="0" applyFont="1" applyFill="1" applyBorder="1" applyAlignment="1">
      <alignment vertical="top" wrapText="1"/>
    </xf>
    <xf numFmtId="0" fontId="3" fillId="0" borderId="16" xfId="0" applyFont="1" applyBorder="1" applyAlignment="1">
      <alignment vertical="top" wrapText="1"/>
    </xf>
    <xf numFmtId="0" fontId="3" fillId="2" borderId="76" xfId="0" applyFont="1" applyFill="1" applyBorder="1" applyAlignment="1">
      <alignment vertical="top" wrapText="1"/>
    </xf>
    <xf numFmtId="165" fontId="5" fillId="0" borderId="0" xfId="0" applyNumberFormat="1" applyFont="1" applyAlignment="1">
      <alignment horizontal="left" vertical="top"/>
    </xf>
    <xf numFmtId="165" fontId="5" fillId="10" borderId="23" xfId="0" applyNumberFormat="1" applyFont="1" applyFill="1" applyBorder="1" applyAlignment="1">
      <alignment horizontal="center" vertical="top"/>
    </xf>
    <xf numFmtId="165" fontId="5" fillId="4" borderId="23" xfId="0" applyNumberFormat="1" applyFont="1" applyFill="1" applyBorder="1" applyAlignment="1">
      <alignment horizontal="center" vertical="top"/>
    </xf>
    <xf numFmtId="165" fontId="0" fillId="0" borderId="0" xfId="0" applyNumberFormat="1" applyAlignment="1">
      <alignment horizontal="left" vertical="top" wrapText="1"/>
    </xf>
    <xf numFmtId="49" fontId="5" fillId="8" borderId="57" xfId="0" applyNumberFormat="1" applyFont="1" applyFill="1" applyBorder="1" applyAlignment="1">
      <alignment horizontal="center" vertical="top" wrapText="1"/>
    </xf>
    <xf numFmtId="0" fontId="3" fillId="8" borderId="38" xfId="0" applyFont="1" applyFill="1" applyBorder="1" applyAlignment="1">
      <alignment horizontal="left" vertical="top" wrapText="1"/>
    </xf>
    <xf numFmtId="3" fontId="3" fillId="8" borderId="34" xfId="0" applyNumberFormat="1" applyFont="1" applyFill="1" applyBorder="1" applyAlignment="1">
      <alignment horizontal="center" vertical="top"/>
    </xf>
    <xf numFmtId="49" fontId="3" fillId="8" borderId="28" xfId="0" applyNumberFormat="1" applyFont="1" applyFill="1" applyBorder="1" applyAlignment="1">
      <alignment horizontal="center" vertical="top" wrapText="1"/>
    </xf>
    <xf numFmtId="49" fontId="5" fillId="8" borderId="113" xfId="0" applyNumberFormat="1" applyFont="1" applyFill="1" applyBorder="1" applyAlignment="1">
      <alignment horizontal="center" vertical="top" wrapText="1"/>
    </xf>
    <xf numFmtId="0" fontId="3" fillId="8" borderId="113" xfId="0" applyFont="1" applyFill="1" applyBorder="1" applyAlignment="1">
      <alignment vertical="top" wrapText="1"/>
    </xf>
    <xf numFmtId="0" fontId="5" fillId="8" borderId="113" xfId="0" applyFont="1" applyFill="1" applyBorder="1" applyAlignment="1">
      <alignment horizontal="center" vertical="top" wrapText="1"/>
    </xf>
    <xf numFmtId="49" fontId="2" fillId="8" borderId="113" xfId="0" applyNumberFormat="1" applyFont="1" applyFill="1" applyBorder="1" applyAlignment="1">
      <alignment horizontal="center" vertical="center" textRotation="90" wrapText="1"/>
    </xf>
    <xf numFmtId="49" fontId="5" fillId="8" borderId="113" xfId="0" applyNumberFormat="1" applyFont="1" applyFill="1" applyBorder="1" applyAlignment="1">
      <alignment horizontal="center" vertical="top"/>
    </xf>
    <xf numFmtId="49" fontId="5" fillId="8" borderId="48" xfId="0" applyNumberFormat="1" applyFont="1" applyFill="1" applyBorder="1" applyAlignment="1">
      <alignment horizontal="center" vertical="top"/>
    </xf>
    <xf numFmtId="49" fontId="5" fillId="8" borderId="0" xfId="0" applyNumberFormat="1" applyFont="1" applyFill="1" applyBorder="1" applyAlignment="1">
      <alignment horizontal="center" vertical="top"/>
    </xf>
    <xf numFmtId="3" fontId="3" fillId="8" borderId="113" xfId="0" applyNumberFormat="1" applyFont="1" applyFill="1" applyBorder="1" applyAlignment="1">
      <alignment horizontal="center" vertical="top"/>
    </xf>
    <xf numFmtId="49" fontId="5" fillId="8" borderId="26" xfId="0" applyNumberFormat="1" applyFont="1" applyFill="1" applyBorder="1" applyAlignment="1">
      <alignment horizontal="center" vertical="top" wrapText="1"/>
    </xf>
    <xf numFmtId="0" fontId="5" fillId="8" borderId="28" xfId="0" applyFont="1" applyFill="1" applyBorder="1" applyAlignment="1">
      <alignment horizontal="center" vertical="top" wrapText="1"/>
    </xf>
    <xf numFmtId="49" fontId="2" fillId="8" borderId="28" xfId="0" applyNumberFormat="1" applyFont="1" applyFill="1" applyBorder="1" applyAlignment="1">
      <alignment horizontal="center" vertical="center" textRotation="90" wrapText="1"/>
    </xf>
    <xf numFmtId="49" fontId="5" fillId="8" borderId="28" xfId="0" applyNumberFormat="1" applyFont="1" applyFill="1" applyBorder="1" applyAlignment="1">
      <alignment horizontal="center" vertical="top"/>
    </xf>
    <xf numFmtId="0" fontId="3" fillId="8" borderId="28" xfId="0" applyFont="1" applyFill="1" applyBorder="1" applyAlignment="1">
      <alignment vertical="top" wrapText="1"/>
    </xf>
    <xf numFmtId="0" fontId="7" fillId="6" borderId="32" xfId="0" applyFont="1" applyFill="1" applyBorder="1" applyAlignment="1">
      <alignment vertical="top" wrapText="1"/>
    </xf>
    <xf numFmtId="49" fontId="5" fillId="8" borderId="45" xfId="0" applyNumberFormat="1" applyFont="1" applyFill="1" applyBorder="1" applyAlignment="1">
      <alignment horizontal="center" vertical="top"/>
    </xf>
    <xf numFmtId="49" fontId="5" fillId="6" borderId="30" xfId="0" applyNumberFormat="1" applyFont="1" applyFill="1" applyBorder="1" applyAlignment="1">
      <alignment horizontal="center" vertical="top"/>
    </xf>
    <xf numFmtId="49" fontId="3" fillId="6" borderId="63" xfId="0" applyNumberFormat="1" applyFont="1" applyFill="1" applyBorder="1" applyAlignment="1">
      <alignment horizontal="center" vertical="top" wrapText="1"/>
    </xf>
    <xf numFmtId="3" fontId="3" fillId="8" borderId="28" xfId="0" applyNumberFormat="1" applyFont="1" applyFill="1" applyBorder="1" applyAlignment="1">
      <alignment horizontal="center" vertical="top"/>
    </xf>
    <xf numFmtId="0" fontId="3" fillId="0" borderId="68" xfId="0" applyFont="1" applyFill="1" applyBorder="1" applyAlignment="1">
      <alignment vertical="top" wrapText="1"/>
    </xf>
    <xf numFmtId="3" fontId="3" fillId="6" borderId="2" xfId="0" applyNumberFormat="1" applyFont="1" applyFill="1" applyBorder="1" applyAlignment="1">
      <alignment horizontal="center" vertical="top" wrapText="1"/>
    </xf>
    <xf numFmtId="3" fontId="3" fillId="6" borderId="35" xfId="0" applyNumberFormat="1" applyFont="1" applyFill="1" applyBorder="1" applyAlignment="1">
      <alignment horizontal="center" vertical="top" wrapText="1"/>
    </xf>
    <xf numFmtId="3" fontId="3" fillId="6" borderId="17" xfId="0" applyNumberFormat="1" applyFont="1" applyFill="1" applyBorder="1" applyAlignment="1">
      <alignment horizontal="center" vertical="top" wrapText="1"/>
    </xf>
    <xf numFmtId="0" fontId="22" fillId="6" borderId="86" xfId="0" applyFont="1" applyFill="1" applyBorder="1" applyAlignment="1">
      <alignment horizontal="center" vertical="center"/>
    </xf>
    <xf numFmtId="0" fontId="3" fillId="6" borderId="86" xfId="0" applyFont="1" applyFill="1" applyBorder="1" applyAlignment="1">
      <alignment horizontal="center" vertical="center"/>
    </xf>
    <xf numFmtId="0" fontId="3" fillId="6" borderId="111" xfId="0" applyFont="1" applyFill="1" applyBorder="1" applyAlignment="1">
      <alignment horizontal="center" vertical="center"/>
    </xf>
    <xf numFmtId="3" fontId="3" fillId="6" borderId="86" xfId="0" applyNumberFormat="1" applyFont="1" applyFill="1" applyBorder="1" applyAlignment="1">
      <alignment horizontal="center" vertical="top"/>
    </xf>
    <xf numFmtId="3" fontId="3" fillId="0" borderId="105" xfId="0" applyNumberFormat="1" applyFont="1" applyFill="1" applyBorder="1" applyAlignment="1">
      <alignment horizontal="center" vertical="top"/>
    </xf>
    <xf numFmtId="0" fontId="5" fillId="6" borderId="88" xfId="0" applyFont="1" applyFill="1" applyBorder="1" applyAlignment="1">
      <alignment horizontal="center" vertical="top" wrapText="1"/>
    </xf>
    <xf numFmtId="49" fontId="9" fillId="6" borderId="76" xfId="0" applyNumberFormat="1" applyFont="1" applyFill="1" applyBorder="1" applyAlignment="1">
      <alignment horizontal="center" vertical="center" textRotation="90" wrapText="1"/>
    </xf>
    <xf numFmtId="3" fontId="3" fillId="0" borderId="51" xfId="0" applyNumberFormat="1" applyFont="1" applyFill="1" applyBorder="1" applyAlignment="1">
      <alignment horizontal="center" vertical="top"/>
    </xf>
    <xf numFmtId="0" fontId="22" fillId="0" borderId="76" xfId="0" applyFont="1" applyBorder="1" applyAlignment="1">
      <alignment vertical="top" wrapText="1"/>
    </xf>
    <xf numFmtId="0" fontId="31" fillId="6" borderId="88" xfId="0" applyFont="1" applyFill="1" applyBorder="1" applyAlignment="1">
      <alignment horizontal="center" vertical="top" wrapText="1"/>
    </xf>
    <xf numFmtId="49" fontId="28" fillId="6" borderId="76" xfId="0" applyNumberFormat="1" applyFont="1" applyFill="1" applyBorder="1" applyAlignment="1">
      <alignment horizontal="center" vertical="center" textRotation="90" wrapText="1"/>
    </xf>
    <xf numFmtId="49" fontId="31" fillId="6" borderId="18" xfId="0" applyNumberFormat="1" applyFont="1" applyFill="1" applyBorder="1" applyAlignment="1">
      <alignment horizontal="center" vertical="top"/>
    </xf>
    <xf numFmtId="49" fontId="22" fillId="6" borderId="9" xfId="0" applyNumberFormat="1" applyFont="1" applyFill="1" applyBorder="1" applyAlignment="1">
      <alignment horizontal="center" vertical="top" wrapText="1"/>
    </xf>
    <xf numFmtId="0" fontId="22" fillId="6" borderId="75" xfId="0" applyFont="1" applyFill="1" applyBorder="1" applyAlignment="1">
      <alignment horizontal="left" vertical="top" wrapText="1"/>
    </xf>
    <xf numFmtId="3" fontId="22" fillId="6" borderId="76" xfId="0" applyNumberFormat="1" applyFont="1" applyFill="1" applyBorder="1" applyAlignment="1">
      <alignment horizontal="center" vertical="top"/>
    </xf>
    <xf numFmtId="0" fontId="22" fillId="0" borderId="16" xfId="0" applyFont="1" applyBorder="1" applyAlignment="1">
      <alignment vertical="top" wrapText="1"/>
    </xf>
    <xf numFmtId="49" fontId="28" fillId="6" borderId="32" xfId="0" applyNumberFormat="1" applyFont="1" applyFill="1" applyBorder="1" applyAlignment="1">
      <alignment horizontal="center" vertical="center" textRotation="90" wrapText="1"/>
    </xf>
    <xf numFmtId="49" fontId="31" fillId="6" borderId="31" xfId="0" applyNumberFormat="1" applyFont="1" applyFill="1" applyBorder="1" applyAlignment="1">
      <alignment horizontal="center" vertical="top"/>
    </xf>
    <xf numFmtId="49" fontId="22" fillId="6" borderId="22" xfId="0" applyNumberFormat="1" applyFont="1" applyFill="1" applyBorder="1" applyAlignment="1">
      <alignment horizontal="center" vertical="top" wrapText="1"/>
    </xf>
    <xf numFmtId="0" fontId="22" fillId="6" borderId="84" xfId="0" applyFont="1" applyFill="1" applyBorder="1" applyAlignment="1">
      <alignment horizontal="center" vertical="top" wrapText="1"/>
    </xf>
    <xf numFmtId="165" fontId="22" fillId="6" borderId="63" xfId="0" applyNumberFormat="1" applyFont="1" applyFill="1" applyBorder="1" applyAlignment="1">
      <alignment horizontal="center" vertical="top"/>
    </xf>
    <xf numFmtId="165" fontId="22" fillId="6" borderId="30" xfId="0" applyNumberFormat="1" applyFont="1" applyFill="1" applyBorder="1" applyAlignment="1">
      <alignment horizontal="center" vertical="top"/>
    </xf>
    <xf numFmtId="165" fontId="22" fillId="6" borderId="31" xfId="0" applyNumberFormat="1" applyFont="1" applyFill="1" applyBorder="1" applyAlignment="1">
      <alignment horizontal="center" vertical="top"/>
    </xf>
    <xf numFmtId="165" fontId="22" fillId="6" borderId="22" xfId="0" applyNumberFormat="1" applyFont="1" applyFill="1" applyBorder="1" applyAlignment="1">
      <alignment horizontal="center" vertical="top"/>
    </xf>
    <xf numFmtId="0" fontId="22" fillId="6" borderId="85" xfId="0" applyFont="1" applyFill="1" applyBorder="1" applyAlignment="1">
      <alignment horizontal="left" vertical="top" wrapText="1"/>
    </xf>
    <xf numFmtId="3" fontId="22" fillId="6" borderId="86" xfId="0" applyNumberFormat="1" applyFont="1" applyFill="1" applyBorder="1" applyAlignment="1">
      <alignment horizontal="center" vertical="top"/>
    </xf>
    <xf numFmtId="0" fontId="22" fillId="6" borderId="98" xfId="0" applyFont="1" applyFill="1" applyBorder="1" applyAlignment="1">
      <alignment horizontal="center" vertical="top" wrapText="1"/>
    </xf>
    <xf numFmtId="165" fontId="22" fillId="6" borderId="92" xfId="0" applyNumberFormat="1" applyFont="1" applyFill="1" applyBorder="1" applyAlignment="1">
      <alignment horizontal="center" vertical="top"/>
    </xf>
    <xf numFmtId="165" fontId="22" fillId="6" borderId="97" xfId="0" applyNumberFormat="1" applyFont="1" applyFill="1" applyBorder="1" applyAlignment="1">
      <alignment horizontal="center" vertical="top"/>
    </xf>
    <xf numFmtId="165" fontId="22" fillId="6" borderId="73" xfId="0" applyNumberFormat="1" applyFont="1" applyFill="1" applyBorder="1" applyAlignment="1">
      <alignment horizontal="center" vertical="top"/>
    </xf>
    <xf numFmtId="165" fontId="22" fillId="6" borderId="98" xfId="0" applyNumberFormat="1" applyFont="1" applyFill="1" applyBorder="1" applyAlignment="1">
      <alignment horizontal="center" vertical="top"/>
    </xf>
    <xf numFmtId="0" fontId="32" fillId="0" borderId="90" xfId="0" applyFont="1" applyFill="1" applyBorder="1" applyAlignment="1">
      <alignment horizontal="left" vertical="top" wrapText="1"/>
    </xf>
    <xf numFmtId="3" fontId="3" fillId="0" borderId="94" xfId="0" applyNumberFormat="1" applyFont="1" applyFill="1" applyBorder="1" applyAlignment="1">
      <alignment horizontal="center" vertical="top" wrapText="1"/>
    </xf>
    <xf numFmtId="3" fontId="3" fillId="0" borderId="108" xfId="0" applyNumberFormat="1" applyFont="1" applyFill="1" applyBorder="1" applyAlignment="1">
      <alignment horizontal="center" vertical="top" wrapText="1"/>
    </xf>
    <xf numFmtId="3" fontId="3" fillId="0" borderId="93" xfId="0" applyNumberFormat="1" applyFont="1" applyFill="1" applyBorder="1" applyAlignment="1">
      <alignment horizontal="center" vertical="top" wrapText="1"/>
    </xf>
    <xf numFmtId="3" fontId="3" fillId="0" borderId="103" xfId="0" applyNumberFormat="1" applyFont="1" applyFill="1" applyBorder="1" applyAlignment="1">
      <alignment horizontal="center" vertical="top" wrapText="1"/>
    </xf>
    <xf numFmtId="3" fontId="3" fillId="0" borderId="73" xfId="0" applyNumberFormat="1" applyFont="1" applyFill="1" applyBorder="1" applyAlignment="1">
      <alignment horizontal="center" vertical="top" wrapText="1"/>
    </xf>
    <xf numFmtId="165" fontId="3" fillId="6" borderId="110" xfId="0" applyNumberFormat="1" applyFont="1" applyFill="1" applyBorder="1" applyAlignment="1">
      <alignment horizontal="center" vertical="top"/>
    </xf>
    <xf numFmtId="0" fontId="32" fillId="0" borderId="90" xfId="0" applyFont="1" applyFill="1" applyBorder="1" applyAlignment="1">
      <alignment vertical="top" wrapText="1"/>
    </xf>
    <xf numFmtId="49" fontId="3" fillId="6" borderId="108" xfId="0" applyNumberFormat="1" applyFont="1" applyFill="1" applyBorder="1" applyAlignment="1">
      <alignment horizontal="center" vertical="top" wrapText="1"/>
    </xf>
    <xf numFmtId="49" fontId="3" fillId="6" borderId="95" xfId="0" applyNumberFormat="1" applyFont="1" applyFill="1" applyBorder="1" applyAlignment="1">
      <alignment horizontal="center" vertical="top" wrapText="1"/>
    </xf>
    <xf numFmtId="3" fontId="3" fillId="6" borderId="0" xfId="0" applyNumberFormat="1" applyFont="1" applyFill="1" applyBorder="1" applyAlignment="1">
      <alignment horizontal="center" vertical="top" wrapText="1"/>
    </xf>
    <xf numFmtId="49" fontId="3" fillId="6" borderId="18" xfId="0" applyNumberFormat="1" applyFont="1" applyFill="1" applyBorder="1" applyAlignment="1">
      <alignment horizontal="center" vertical="top" wrapText="1"/>
    </xf>
    <xf numFmtId="0" fontId="32" fillId="6" borderId="90" xfId="0" applyFont="1" applyFill="1" applyBorder="1" applyAlignment="1">
      <alignment vertical="top" wrapText="1"/>
    </xf>
    <xf numFmtId="1" fontId="3" fillId="6" borderId="0" xfId="0" applyNumberFormat="1" applyFont="1" applyFill="1" applyBorder="1" applyAlignment="1">
      <alignment horizontal="center" vertical="top" wrapText="1"/>
    </xf>
    <xf numFmtId="1" fontId="3" fillId="6" borderId="18" xfId="0" applyNumberFormat="1" applyFont="1" applyFill="1" applyBorder="1" applyAlignment="1">
      <alignment horizontal="center" vertical="top" wrapText="1"/>
    </xf>
    <xf numFmtId="1" fontId="22" fillId="0" borderId="94" xfId="0" applyNumberFormat="1" applyFont="1" applyFill="1" applyBorder="1" applyAlignment="1">
      <alignment horizontal="center" vertical="top" wrapText="1"/>
    </xf>
    <xf numFmtId="1" fontId="3" fillId="6" borderId="50" xfId="0" applyNumberFormat="1" applyFont="1" applyFill="1" applyBorder="1" applyAlignment="1">
      <alignment horizontal="center" vertical="top" wrapText="1"/>
    </xf>
    <xf numFmtId="0" fontId="3" fillId="6" borderId="55" xfId="0" applyFont="1" applyFill="1" applyBorder="1" applyAlignment="1">
      <alignment vertical="top" wrapText="1"/>
    </xf>
    <xf numFmtId="0" fontId="22" fillId="6" borderId="29" xfId="0" applyFont="1" applyFill="1" applyBorder="1" applyAlignment="1">
      <alignment horizontal="left" vertical="top" wrapText="1"/>
    </xf>
    <xf numFmtId="0" fontId="3" fillId="6" borderId="38" xfId="0" applyFont="1" applyFill="1" applyBorder="1" applyAlignment="1">
      <alignment vertical="top" wrapText="1"/>
    </xf>
    <xf numFmtId="0" fontId="3" fillId="0" borderId="10" xfId="1" applyFont="1" applyFill="1" applyBorder="1" applyAlignment="1">
      <alignment vertical="top" wrapText="1"/>
    </xf>
    <xf numFmtId="3" fontId="3" fillId="0" borderId="1" xfId="0" applyNumberFormat="1" applyFont="1" applyFill="1" applyBorder="1" applyAlignment="1">
      <alignment horizontal="center" vertical="top"/>
    </xf>
    <xf numFmtId="0" fontId="3" fillId="0" borderId="63" xfId="1" applyFont="1" applyFill="1" applyBorder="1" applyAlignment="1">
      <alignment vertical="top" wrapText="1"/>
    </xf>
    <xf numFmtId="0" fontId="22" fillId="6" borderId="63" xfId="0" applyFont="1" applyFill="1" applyBorder="1" applyAlignment="1">
      <alignment vertical="top" wrapText="1"/>
    </xf>
    <xf numFmtId="49" fontId="3" fillId="6" borderId="107" xfId="0" applyNumberFormat="1" applyFont="1" applyFill="1" applyBorder="1" applyAlignment="1">
      <alignment horizontal="center" vertical="top" wrapText="1"/>
    </xf>
    <xf numFmtId="49" fontId="3" fillId="6" borderId="77" xfId="0" applyNumberFormat="1" applyFont="1" applyFill="1" applyBorder="1" applyAlignment="1">
      <alignment horizontal="center" vertical="top" wrapText="1"/>
    </xf>
    <xf numFmtId="49" fontId="3" fillId="6" borderId="82" xfId="0" applyNumberFormat="1" applyFont="1" applyFill="1" applyBorder="1" applyAlignment="1">
      <alignment horizontal="center" vertical="top" wrapText="1"/>
    </xf>
    <xf numFmtId="3" fontId="22" fillId="0" borderId="97" xfId="1" applyNumberFormat="1" applyFont="1" applyFill="1" applyBorder="1" applyAlignment="1">
      <alignment horizontal="center" vertical="top"/>
    </xf>
    <xf numFmtId="3" fontId="22" fillId="6" borderId="30" xfId="1" applyNumberFormat="1" applyFont="1" applyFill="1" applyBorder="1" applyAlignment="1">
      <alignment horizontal="center" vertical="top" wrapText="1"/>
    </xf>
    <xf numFmtId="0" fontId="22" fillId="0" borderId="29" xfId="0" applyFont="1" applyBorder="1" applyAlignment="1">
      <alignment vertical="top" wrapText="1"/>
    </xf>
    <xf numFmtId="3" fontId="3" fillId="0" borderId="76" xfId="1" applyNumberFormat="1" applyFont="1" applyFill="1" applyBorder="1" applyAlignment="1">
      <alignment horizontal="center" vertical="top"/>
    </xf>
    <xf numFmtId="165" fontId="3" fillId="0" borderId="76" xfId="0" applyNumberFormat="1" applyFont="1" applyFill="1" applyBorder="1" applyAlignment="1">
      <alignment horizontal="center" vertical="top"/>
    </xf>
    <xf numFmtId="165" fontId="3" fillId="0" borderId="38" xfId="0" applyNumberFormat="1" applyFont="1" applyFill="1" applyBorder="1" applyAlignment="1">
      <alignment horizontal="center" vertical="top"/>
    </xf>
    <xf numFmtId="165" fontId="3" fillId="0" borderId="16" xfId="0" applyNumberFormat="1" applyFont="1" applyFill="1" applyBorder="1" applyAlignment="1">
      <alignment horizontal="center" vertical="top"/>
    </xf>
    <xf numFmtId="165" fontId="3" fillId="0" borderId="0" xfId="0" applyNumberFormat="1" applyFont="1" applyFill="1" applyBorder="1" applyAlignment="1">
      <alignment horizontal="center" vertical="top"/>
    </xf>
    <xf numFmtId="3" fontId="3" fillId="6" borderId="2" xfId="1" applyNumberFormat="1" applyFont="1" applyFill="1" applyBorder="1" applyAlignment="1">
      <alignment horizontal="center" vertical="top"/>
    </xf>
    <xf numFmtId="3" fontId="3" fillId="6" borderId="42" xfId="1" applyNumberFormat="1" applyFont="1" applyFill="1" applyBorder="1" applyAlignment="1">
      <alignment horizontal="center" vertical="top"/>
    </xf>
    <xf numFmtId="49" fontId="3" fillId="0" borderId="77" xfId="1" applyNumberFormat="1" applyFont="1" applyFill="1" applyBorder="1" applyAlignment="1">
      <alignment horizontal="center" vertical="top"/>
    </xf>
    <xf numFmtId="3" fontId="3" fillId="0" borderId="93" xfId="1" applyNumberFormat="1" applyFont="1" applyFill="1" applyBorder="1" applyAlignment="1">
      <alignment horizontal="center" vertical="top"/>
    </xf>
    <xf numFmtId="3" fontId="3" fillId="6" borderId="77" xfId="1" applyNumberFormat="1" applyFont="1" applyFill="1" applyBorder="1" applyAlignment="1">
      <alignment horizontal="center" vertical="top" wrapText="1"/>
    </xf>
    <xf numFmtId="3" fontId="3" fillId="6" borderId="97" xfId="1" applyNumberFormat="1" applyFont="1" applyFill="1" applyBorder="1" applyAlignment="1">
      <alignment horizontal="center" vertical="top" wrapText="1"/>
    </xf>
    <xf numFmtId="0" fontId="3" fillId="0" borderId="91" xfId="0" applyFont="1" applyBorder="1" applyAlignment="1">
      <alignment vertical="top" wrapText="1"/>
    </xf>
    <xf numFmtId="49" fontId="5" fillId="6" borderId="1" xfId="0" applyNumberFormat="1" applyFont="1" applyFill="1" applyBorder="1" applyAlignment="1">
      <alignment horizontal="center" vertical="top"/>
    </xf>
    <xf numFmtId="165" fontId="3" fillId="6" borderId="42" xfId="0" applyNumberFormat="1" applyFont="1" applyFill="1" applyBorder="1" applyAlignment="1">
      <alignment horizontal="right" vertical="top"/>
    </xf>
    <xf numFmtId="0" fontId="3" fillId="6" borderId="15" xfId="1" applyFont="1" applyFill="1" applyBorder="1" applyAlignment="1">
      <alignment vertical="top" wrapText="1"/>
    </xf>
    <xf numFmtId="3" fontId="3" fillId="6" borderId="35" xfId="1" applyNumberFormat="1" applyFont="1" applyFill="1" applyBorder="1" applyAlignment="1">
      <alignment horizontal="center" vertical="top"/>
    </xf>
    <xf numFmtId="0" fontId="3" fillId="0" borderId="10" xfId="0" applyFont="1" applyBorder="1" applyAlignment="1">
      <alignment vertical="top" wrapText="1"/>
    </xf>
    <xf numFmtId="3" fontId="3" fillId="6" borderId="101" xfId="1" applyNumberFormat="1" applyFont="1" applyFill="1" applyBorder="1" applyAlignment="1">
      <alignment horizontal="center" vertical="top"/>
    </xf>
    <xf numFmtId="0" fontId="22" fillId="0" borderId="75" xfId="0" applyFont="1" applyBorder="1" applyAlignment="1">
      <alignment vertical="top" wrapText="1"/>
    </xf>
    <xf numFmtId="49" fontId="22" fillId="6" borderId="77" xfId="1" applyNumberFormat="1" applyFont="1" applyFill="1" applyBorder="1" applyAlignment="1">
      <alignment horizontal="center" vertical="top"/>
    </xf>
    <xf numFmtId="0" fontId="3" fillId="0" borderId="80" xfId="0" applyFont="1" applyBorder="1" applyAlignment="1">
      <alignment vertical="top" wrapText="1"/>
    </xf>
    <xf numFmtId="3" fontId="3" fillId="6" borderId="78" xfId="1" applyNumberFormat="1" applyFont="1" applyFill="1" applyBorder="1" applyAlignment="1">
      <alignment horizontal="center" vertical="top"/>
    </xf>
    <xf numFmtId="3" fontId="3" fillId="6" borderId="104" xfId="1" applyNumberFormat="1" applyFont="1" applyFill="1" applyBorder="1" applyAlignment="1">
      <alignment horizontal="center" vertical="top"/>
    </xf>
    <xf numFmtId="49" fontId="15" fillId="10" borderId="33" xfId="0" applyNumberFormat="1" applyFont="1" applyFill="1" applyBorder="1" applyAlignment="1">
      <alignment horizontal="center" vertical="top"/>
    </xf>
    <xf numFmtId="49" fontId="15" fillId="9" borderId="24" xfId="0" applyNumberFormat="1" applyFont="1" applyFill="1" applyBorder="1" applyAlignment="1">
      <alignment horizontal="center" vertical="top"/>
    </xf>
    <xf numFmtId="0" fontId="3" fillId="6" borderId="9" xfId="0" applyFont="1" applyFill="1" applyBorder="1" applyAlignment="1">
      <alignment horizontal="center" vertical="center" wrapText="1"/>
    </xf>
    <xf numFmtId="3" fontId="11" fillId="6" borderId="57" xfId="0" applyNumberFormat="1" applyFont="1" applyFill="1" applyBorder="1" applyAlignment="1">
      <alignment horizontal="left" vertical="top" wrapText="1"/>
    </xf>
    <xf numFmtId="3" fontId="3" fillId="6" borderId="24" xfId="0" applyNumberFormat="1" applyFont="1" applyFill="1" applyBorder="1" applyAlignment="1">
      <alignment horizontal="left" vertical="top" wrapText="1"/>
    </xf>
    <xf numFmtId="3" fontId="5" fillId="6" borderId="28" xfId="0" applyNumberFormat="1" applyFont="1" applyFill="1" applyBorder="1" applyAlignment="1">
      <alignment horizontal="center" vertical="top" wrapText="1"/>
    </xf>
    <xf numFmtId="49" fontId="15" fillId="6" borderId="28" xfId="0" applyNumberFormat="1" applyFont="1" applyFill="1" applyBorder="1" applyAlignment="1">
      <alignment horizontal="center" vertical="top"/>
    </xf>
    <xf numFmtId="0" fontId="9" fillId="6" borderId="19" xfId="0" applyFont="1" applyFill="1" applyBorder="1" applyAlignment="1">
      <alignment horizontal="center" vertical="center" textRotation="90" wrapText="1"/>
    </xf>
    <xf numFmtId="165" fontId="3" fillId="6" borderId="20" xfId="1" applyNumberFormat="1" applyFont="1" applyFill="1" applyBorder="1" applyAlignment="1">
      <alignment horizontal="center" vertical="top" wrapText="1"/>
    </xf>
    <xf numFmtId="1" fontId="3" fillId="6" borderId="16" xfId="1" applyNumberFormat="1" applyFont="1" applyFill="1" applyBorder="1" applyAlignment="1">
      <alignment horizontal="center" vertical="top" wrapText="1"/>
    </xf>
    <xf numFmtId="1" fontId="3" fillId="6" borderId="51" xfId="1" applyNumberFormat="1" applyFont="1" applyFill="1" applyBorder="1" applyAlignment="1">
      <alignment horizontal="center" vertical="top" wrapText="1"/>
    </xf>
    <xf numFmtId="3" fontId="3" fillId="6" borderId="16" xfId="1" applyNumberFormat="1" applyFont="1" applyFill="1" applyBorder="1" applyAlignment="1">
      <alignment horizontal="center" vertical="top" wrapText="1"/>
    </xf>
    <xf numFmtId="3" fontId="3" fillId="6" borderId="51" xfId="1" applyNumberFormat="1" applyFont="1" applyFill="1" applyBorder="1" applyAlignment="1">
      <alignment horizontal="center" vertical="top" wrapText="1"/>
    </xf>
    <xf numFmtId="165" fontId="3" fillId="6" borderId="38" xfId="1" applyNumberFormat="1" applyFont="1" applyFill="1" applyBorder="1" applyAlignment="1">
      <alignment horizontal="center" vertical="center"/>
    </xf>
    <xf numFmtId="165" fontId="3" fillId="6" borderId="16" xfId="1" applyNumberFormat="1" applyFont="1" applyFill="1" applyBorder="1" applyAlignment="1">
      <alignment horizontal="center" vertical="center"/>
    </xf>
    <xf numFmtId="165" fontId="3" fillId="6" borderId="0" xfId="1" applyNumberFormat="1" applyFont="1" applyFill="1" applyBorder="1" applyAlignment="1">
      <alignment horizontal="center" vertical="center"/>
    </xf>
    <xf numFmtId="0" fontId="3" fillId="6" borderId="43" xfId="1" applyFont="1" applyFill="1" applyBorder="1" applyAlignment="1">
      <alignment horizontal="left" vertical="top" wrapText="1"/>
    </xf>
    <xf numFmtId="165" fontId="3" fillId="6" borderId="46" xfId="1" applyNumberFormat="1" applyFont="1" applyFill="1" applyBorder="1" applyAlignment="1">
      <alignment horizontal="center" vertical="top" wrapText="1"/>
    </xf>
    <xf numFmtId="165" fontId="3" fillId="6" borderId="50" xfId="1" applyNumberFormat="1" applyFont="1" applyFill="1" applyBorder="1" applyAlignment="1">
      <alignment horizontal="center" vertical="top" wrapText="1"/>
    </xf>
    <xf numFmtId="165" fontId="17" fillId="6" borderId="16" xfId="1" applyNumberFormat="1" applyFont="1" applyFill="1" applyBorder="1" applyAlignment="1">
      <alignment horizontal="center" vertical="center"/>
    </xf>
    <xf numFmtId="165" fontId="3" fillId="6" borderId="0" xfId="1" applyNumberFormat="1" applyFont="1" applyFill="1" applyBorder="1" applyAlignment="1">
      <alignment horizontal="center" vertical="top"/>
    </xf>
    <xf numFmtId="0" fontId="3" fillId="6" borderId="10" xfId="1" applyFont="1" applyFill="1" applyBorder="1" applyAlignment="1">
      <alignment horizontal="left" vertical="top" wrapText="1"/>
    </xf>
    <xf numFmtId="1" fontId="3" fillId="6" borderId="48" xfId="1" applyNumberFormat="1" applyFont="1" applyFill="1" applyBorder="1" applyAlignment="1">
      <alignment horizontal="center" vertical="top" wrapText="1"/>
    </xf>
    <xf numFmtId="0" fontId="3" fillId="0" borderId="91" xfId="1" applyFont="1" applyFill="1" applyBorder="1" applyAlignment="1">
      <alignment vertical="top" wrapText="1"/>
    </xf>
    <xf numFmtId="3" fontId="3" fillId="6" borderId="93" xfId="1" applyNumberFormat="1" applyFont="1" applyFill="1" applyBorder="1" applyAlignment="1">
      <alignment horizontal="center" vertical="top" wrapText="1"/>
    </xf>
    <xf numFmtId="3" fontId="3" fillId="6" borderId="106" xfId="1" applyNumberFormat="1" applyFont="1" applyFill="1" applyBorder="1" applyAlignment="1">
      <alignment horizontal="center" vertical="top" wrapText="1"/>
    </xf>
    <xf numFmtId="0" fontId="3" fillId="0" borderId="0" xfId="1" applyFont="1" applyBorder="1" applyAlignment="1">
      <alignment vertical="top" wrapText="1"/>
    </xf>
    <xf numFmtId="0" fontId="0" fillId="0" borderId="0" xfId="0" applyBorder="1" applyAlignment="1">
      <alignment vertical="top" wrapText="1"/>
    </xf>
    <xf numFmtId="0" fontId="22" fillId="0" borderId="92" xfId="1" applyFont="1" applyFill="1" applyBorder="1" applyAlignment="1">
      <alignment vertical="top" wrapText="1"/>
    </xf>
    <xf numFmtId="3" fontId="22" fillId="6" borderId="97" xfId="1" applyNumberFormat="1" applyFont="1" applyFill="1" applyBorder="1" applyAlignment="1">
      <alignment horizontal="center" vertical="top" wrapText="1"/>
    </xf>
    <xf numFmtId="165" fontId="3" fillId="6" borderId="46" xfId="0" applyNumberFormat="1" applyFont="1" applyFill="1" applyBorder="1" applyAlignment="1">
      <alignment horizontal="center" vertical="top" wrapText="1"/>
    </xf>
    <xf numFmtId="165" fontId="3" fillId="6" borderId="1" xfId="0" applyNumberFormat="1" applyFont="1" applyFill="1" applyBorder="1" applyAlignment="1">
      <alignment horizontal="center" vertical="top" wrapText="1"/>
    </xf>
    <xf numFmtId="165" fontId="3" fillId="6" borderId="97" xfId="0" applyNumberFormat="1" applyFont="1" applyFill="1" applyBorder="1" applyAlignment="1">
      <alignment horizontal="center" vertical="top" wrapText="1"/>
    </xf>
    <xf numFmtId="165" fontId="3" fillId="6" borderId="73" xfId="0" applyNumberFormat="1" applyFont="1" applyFill="1" applyBorder="1" applyAlignment="1">
      <alignment horizontal="center" vertical="top" wrapText="1"/>
    </xf>
    <xf numFmtId="0" fontId="22" fillId="6" borderId="29" xfId="0" applyFont="1" applyFill="1" applyBorder="1" applyAlignment="1">
      <alignment vertical="top" wrapText="1"/>
    </xf>
    <xf numFmtId="3" fontId="22" fillId="0" borderId="32" xfId="0" applyNumberFormat="1" applyFont="1" applyFill="1" applyBorder="1" applyAlignment="1">
      <alignment horizontal="center" vertical="top" wrapText="1"/>
    </xf>
    <xf numFmtId="49" fontId="5" fillId="8" borderId="48" xfId="0" applyNumberFormat="1" applyFont="1" applyFill="1" applyBorder="1" applyAlignment="1">
      <alignment horizontal="center" vertical="top" wrapText="1"/>
    </xf>
    <xf numFmtId="0" fontId="3" fillId="6" borderId="93" xfId="0" applyNumberFormat="1" applyFont="1" applyFill="1" applyBorder="1" applyAlignment="1">
      <alignment horizontal="center" vertical="top" wrapText="1"/>
    </xf>
    <xf numFmtId="0" fontId="3" fillId="0" borderId="48" xfId="0" applyFont="1" applyFill="1" applyBorder="1" applyAlignment="1">
      <alignment horizontal="center" vertical="top"/>
    </xf>
    <xf numFmtId="1" fontId="3" fillId="0" borderId="30" xfId="0" applyNumberFormat="1" applyFont="1" applyFill="1" applyBorder="1" applyAlignment="1">
      <alignment horizontal="center" vertical="top" wrapText="1"/>
    </xf>
    <xf numFmtId="1" fontId="3" fillId="0" borderId="31" xfId="0" applyNumberFormat="1" applyFont="1" applyFill="1" applyBorder="1" applyAlignment="1">
      <alignment horizontal="center" vertical="top" wrapText="1"/>
    </xf>
    <xf numFmtId="0" fontId="3" fillId="0" borderId="1" xfId="0" applyFont="1" applyFill="1" applyBorder="1" applyAlignment="1">
      <alignment horizontal="center" vertical="top"/>
    </xf>
    <xf numFmtId="0" fontId="3" fillId="0" borderId="97" xfId="0" applyFont="1" applyFill="1" applyBorder="1" applyAlignment="1">
      <alignment horizontal="center" vertical="center"/>
    </xf>
    <xf numFmtId="0" fontId="3" fillId="0" borderId="73" xfId="0" applyFont="1" applyFill="1" applyBorder="1" applyAlignment="1">
      <alignment horizontal="center" vertical="center"/>
    </xf>
    <xf numFmtId="0" fontId="3" fillId="0" borderId="82" xfId="0" applyFont="1" applyFill="1" applyBorder="1" applyAlignment="1">
      <alignment horizontal="center" vertical="center"/>
    </xf>
    <xf numFmtId="0" fontId="3" fillId="0" borderId="93" xfId="0" applyFont="1" applyFill="1" applyBorder="1" applyAlignment="1">
      <alignment horizontal="center" vertical="center"/>
    </xf>
    <xf numFmtId="0" fontId="3" fillId="0" borderId="103" xfId="0" applyFont="1" applyFill="1" applyBorder="1" applyAlignment="1">
      <alignment horizontal="center" vertical="center"/>
    </xf>
    <xf numFmtId="165" fontId="3" fillId="6" borderId="10" xfId="0" applyNumberFormat="1" applyFont="1" applyFill="1" applyBorder="1" applyAlignment="1">
      <alignment horizontal="center" vertical="center"/>
    </xf>
    <xf numFmtId="165" fontId="3" fillId="6" borderId="29" xfId="0" applyNumberFormat="1" applyFont="1" applyFill="1" applyBorder="1" applyAlignment="1">
      <alignment horizontal="center" vertical="center"/>
    </xf>
    <xf numFmtId="0" fontId="22" fillId="0" borderId="114" xfId="0" applyFont="1" applyFill="1" applyBorder="1" applyAlignment="1">
      <alignment vertical="center" wrapText="1"/>
    </xf>
    <xf numFmtId="0" fontId="3" fillId="6" borderId="88" xfId="0" applyFont="1" applyFill="1" applyBorder="1" applyAlignment="1">
      <alignment vertical="top" wrapText="1"/>
    </xf>
    <xf numFmtId="3" fontId="3" fillId="0" borderId="76" xfId="0" applyNumberFormat="1" applyFont="1" applyFill="1" applyBorder="1" applyAlignment="1">
      <alignment horizontal="center" vertical="top"/>
    </xf>
    <xf numFmtId="0" fontId="22" fillId="6" borderId="16" xfId="0" applyFont="1" applyFill="1" applyBorder="1" applyAlignment="1">
      <alignment vertical="top" wrapText="1"/>
    </xf>
    <xf numFmtId="0" fontId="31" fillId="2" borderId="18" xfId="0" applyFont="1" applyFill="1" applyBorder="1" applyAlignment="1">
      <alignment horizontal="center" vertical="top" wrapText="1"/>
    </xf>
    <xf numFmtId="49" fontId="22" fillId="6" borderId="0" xfId="0" applyNumberFormat="1" applyFont="1" applyFill="1" applyBorder="1" applyAlignment="1">
      <alignment horizontal="center" vertical="center" wrapText="1"/>
    </xf>
    <xf numFmtId="165" fontId="22" fillId="6" borderId="55" xfId="0" applyNumberFormat="1" applyFont="1" applyFill="1" applyBorder="1" applyAlignment="1">
      <alignment horizontal="center" vertical="top"/>
    </xf>
    <xf numFmtId="165" fontId="22" fillId="6" borderId="6" xfId="0" applyNumberFormat="1" applyFont="1" applyFill="1" applyBorder="1" applyAlignment="1">
      <alignment horizontal="center" vertical="top"/>
    </xf>
    <xf numFmtId="165" fontId="22" fillId="6" borderId="20" xfId="0" applyNumberFormat="1" applyFont="1" applyFill="1" applyBorder="1" applyAlignment="1">
      <alignment horizontal="center" vertical="top"/>
    </xf>
    <xf numFmtId="165" fontId="22" fillId="6" borderId="40" xfId="0" applyNumberFormat="1" applyFont="1" applyFill="1" applyBorder="1" applyAlignment="1">
      <alignment horizontal="center" vertical="top"/>
    </xf>
    <xf numFmtId="0" fontId="22" fillId="6" borderId="22" xfId="0" applyFont="1" applyFill="1" applyBorder="1" applyAlignment="1">
      <alignment horizontal="center" vertical="top" wrapText="1"/>
    </xf>
    <xf numFmtId="165" fontId="22" fillId="6" borderId="32" xfId="0" applyNumberFormat="1" applyFont="1" applyFill="1" applyBorder="1" applyAlignment="1">
      <alignment horizontal="center" vertical="top"/>
    </xf>
    <xf numFmtId="165" fontId="22" fillId="6" borderId="47" xfId="0" applyNumberFormat="1" applyFont="1" applyFill="1" applyBorder="1" applyAlignment="1">
      <alignment horizontal="center" vertical="top"/>
    </xf>
    <xf numFmtId="0" fontId="22" fillId="6" borderId="49" xfId="0" applyFont="1" applyFill="1" applyBorder="1" applyAlignment="1">
      <alignment horizontal="left" vertical="top" wrapText="1"/>
    </xf>
    <xf numFmtId="0" fontId="22" fillId="6" borderId="10" xfId="0" applyFont="1" applyFill="1" applyBorder="1" applyAlignment="1">
      <alignment horizontal="left" vertical="top" wrapText="1"/>
    </xf>
    <xf numFmtId="3" fontId="22" fillId="6" borderId="48" xfId="0" applyNumberFormat="1" applyFont="1" applyFill="1" applyBorder="1" applyAlignment="1">
      <alignment horizontal="center" vertical="top"/>
    </xf>
    <xf numFmtId="3" fontId="22" fillId="6" borderId="16" xfId="0" applyNumberFormat="1" applyFont="1" applyFill="1" applyBorder="1" applyAlignment="1">
      <alignment horizontal="center" vertical="top"/>
    </xf>
    <xf numFmtId="3" fontId="2" fillId="6" borderId="0" xfId="0" applyNumberFormat="1" applyFont="1" applyFill="1" applyBorder="1" applyAlignment="1">
      <alignment horizontal="center" vertical="top" textRotation="90" wrapText="1"/>
    </xf>
    <xf numFmtId="1" fontId="22" fillId="6" borderId="20" xfId="0" applyNumberFormat="1" applyFont="1" applyFill="1" applyBorder="1" applyAlignment="1">
      <alignment horizontal="center" vertical="top" wrapText="1"/>
    </xf>
    <xf numFmtId="1" fontId="3" fillId="6" borderId="20" xfId="0" applyNumberFormat="1" applyFont="1" applyFill="1" applyBorder="1" applyAlignment="1">
      <alignment horizontal="center" vertical="top" wrapText="1"/>
    </xf>
    <xf numFmtId="3" fontId="15" fillId="6" borderId="63" xfId="0" applyNumberFormat="1" applyFont="1" applyFill="1" applyBorder="1" applyAlignment="1">
      <alignment horizontal="right" vertical="top"/>
    </xf>
    <xf numFmtId="165" fontId="21" fillId="6" borderId="63" xfId="0" applyNumberFormat="1" applyFont="1" applyFill="1" applyBorder="1" applyAlignment="1">
      <alignment horizontal="center" vertical="top"/>
    </xf>
    <xf numFmtId="165" fontId="21" fillId="6" borderId="22" xfId="0" applyNumberFormat="1" applyFont="1" applyFill="1" applyBorder="1" applyAlignment="1">
      <alignment horizontal="center" vertical="top"/>
    </xf>
    <xf numFmtId="165" fontId="21" fillId="6" borderId="30" xfId="0" applyNumberFormat="1" applyFont="1" applyFill="1" applyBorder="1" applyAlignment="1">
      <alignment horizontal="center" vertical="top"/>
    </xf>
    <xf numFmtId="165" fontId="21" fillId="6" borderId="31" xfId="0" applyNumberFormat="1" applyFont="1" applyFill="1" applyBorder="1" applyAlignment="1">
      <alignment horizontal="center" vertical="top"/>
    </xf>
    <xf numFmtId="0" fontId="31" fillId="2" borderId="31" xfId="0" applyFont="1" applyFill="1" applyBorder="1" applyAlignment="1">
      <alignment horizontal="center" vertical="top" wrapText="1"/>
    </xf>
    <xf numFmtId="49" fontId="22" fillId="6" borderId="47" xfId="0" applyNumberFormat="1" applyFont="1" applyFill="1" applyBorder="1" applyAlignment="1">
      <alignment horizontal="center" vertical="center" wrapText="1"/>
    </xf>
    <xf numFmtId="0" fontId="22" fillId="6" borderId="6" xfId="0" applyFont="1" applyFill="1" applyBorder="1" applyAlignment="1">
      <alignment horizontal="center" vertical="top"/>
    </xf>
    <xf numFmtId="165" fontId="22" fillId="6" borderId="49" xfId="0" applyNumberFormat="1" applyFont="1" applyFill="1" applyBorder="1" applyAlignment="1">
      <alignment horizontal="center" vertical="top"/>
    </xf>
    <xf numFmtId="165" fontId="22" fillId="6" borderId="46" xfId="0" applyNumberFormat="1" applyFont="1" applyFill="1" applyBorder="1" applyAlignment="1">
      <alignment horizontal="center" vertical="top"/>
    </xf>
    <xf numFmtId="165" fontId="22" fillId="6" borderId="1" xfId="0" applyNumberFormat="1" applyFont="1" applyFill="1" applyBorder="1" applyAlignment="1">
      <alignment horizontal="center" vertical="top"/>
    </xf>
    <xf numFmtId="165" fontId="22" fillId="6" borderId="19" xfId="0" applyNumberFormat="1" applyFont="1" applyFill="1" applyBorder="1" applyAlignment="1">
      <alignment horizontal="center" vertical="top"/>
    </xf>
    <xf numFmtId="165" fontId="3" fillId="0" borderId="10" xfId="0" applyNumberFormat="1" applyFont="1" applyFill="1" applyBorder="1" applyAlignment="1">
      <alignment horizontal="center" vertical="top"/>
    </xf>
    <xf numFmtId="0" fontId="3" fillId="6" borderId="49" xfId="1" applyFont="1" applyFill="1" applyBorder="1" applyAlignment="1">
      <alignment vertical="top" wrapText="1"/>
    </xf>
    <xf numFmtId="0" fontId="22" fillId="0" borderId="85" xfId="0" applyFont="1" applyFill="1" applyBorder="1" applyAlignment="1">
      <alignment vertical="top" wrapText="1"/>
    </xf>
    <xf numFmtId="1" fontId="22" fillId="0" borderId="86" xfId="0" applyNumberFormat="1" applyFont="1" applyFill="1" applyBorder="1" applyAlignment="1">
      <alignment horizontal="center" vertical="top" wrapText="1"/>
    </xf>
    <xf numFmtId="3" fontId="3" fillId="6" borderId="107" xfId="0" applyNumberFormat="1" applyFont="1" applyFill="1" applyBorder="1" applyAlignment="1">
      <alignment horizontal="center" vertical="top"/>
    </xf>
    <xf numFmtId="3" fontId="3" fillId="6" borderId="82" xfId="0" applyNumberFormat="1" applyFont="1" applyFill="1" applyBorder="1" applyAlignment="1">
      <alignment horizontal="center" vertical="top"/>
    </xf>
    <xf numFmtId="3" fontId="3" fillId="6" borderId="87" xfId="0" applyNumberFormat="1" applyFont="1" applyFill="1" applyBorder="1" applyAlignment="1">
      <alignment horizontal="center" vertical="top"/>
    </xf>
    <xf numFmtId="3" fontId="22" fillId="6" borderId="51" xfId="0" applyNumberFormat="1" applyFont="1" applyFill="1" applyBorder="1" applyAlignment="1">
      <alignment horizontal="center" vertical="top"/>
    </xf>
    <xf numFmtId="0" fontId="3" fillId="6" borderId="2" xfId="0" applyFont="1" applyFill="1" applyBorder="1" applyAlignment="1">
      <alignment horizontal="left" vertical="top" wrapText="1"/>
    </xf>
    <xf numFmtId="3" fontId="3" fillId="6" borderId="50" xfId="1" applyNumberFormat="1" applyFont="1" applyFill="1" applyBorder="1" applyAlignment="1">
      <alignment horizontal="center" vertical="top"/>
    </xf>
    <xf numFmtId="0" fontId="22" fillId="0" borderId="10" xfId="0" applyFont="1" applyBorder="1" applyAlignment="1">
      <alignment vertical="top" wrapText="1"/>
    </xf>
    <xf numFmtId="165" fontId="3" fillId="6" borderId="50" xfId="0" applyNumberFormat="1" applyFont="1" applyFill="1" applyBorder="1" applyAlignment="1">
      <alignment horizontal="right" vertical="top"/>
    </xf>
    <xf numFmtId="0" fontId="3" fillId="6" borderId="37" xfId="0" applyFont="1" applyFill="1" applyBorder="1" applyAlignment="1">
      <alignment horizontal="center" vertical="center" textRotation="90"/>
    </xf>
    <xf numFmtId="0" fontId="5" fillId="6" borderId="2" xfId="0" applyFont="1" applyFill="1" applyBorder="1" applyAlignment="1">
      <alignment horizontal="left" vertical="top" wrapText="1"/>
    </xf>
    <xf numFmtId="165" fontId="17" fillId="6" borderId="21" xfId="0" applyNumberFormat="1" applyFont="1" applyFill="1" applyBorder="1" applyAlignment="1">
      <alignment horizontal="center" vertical="top"/>
    </xf>
    <xf numFmtId="3" fontId="3" fillId="6" borderId="48" xfId="1" applyNumberFormat="1" applyFont="1" applyFill="1" applyBorder="1" applyAlignment="1">
      <alignment horizontal="center" vertical="top"/>
    </xf>
    <xf numFmtId="0" fontId="3" fillId="6" borderId="96" xfId="0" applyFont="1" applyFill="1" applyBorder="1" applyAlignment="1">
      <alignment horizontal="center" vertical="top" wrapText="1"/>
    </xf>
    <xf numFmtId="1" fontId="3" fillId="6" borderId="51" xfId="0" applyNumberFormat="1" applyFont="1" applyFill="1" applyBorder="1" applyAlignment="1">
      <alignment horizontal="center" vertical="top" wrapText="1"/>
    </xf>
    <xf numFmtId="3" fontId="3" fillId="6" borderId="77" xfId="1" applyNumberFormat="1" applyFont="1" applyFill="1" applyBorder="1" applyAlignment="1">
      <alignment horizontal="center" vertical="top"/>
    </xf>
    <xf numFmtId="0" fontId="0" fillId="0" borderId="9" xfId="0" applyBorder="1" applyAlignment="1">
      <alignment horizontal="center" vertical="center" wrapText="1"/>
    </xf>
    <xf numFmtId="165" fontId="3" fillId="0" borderId="40" xfId="0" applyNumberFormat="1" applyFont="1" applyFill="1" applyBorder="1" applyAlignment="1">
      <alignment horizontal="center" vertical="center"/>
    </xf>
    <xf numFmtId="165" fontId="3" fillId="0" borderId="20" xfId="0" applyNumberFormat="1" applyFont="1" applyFill="1" applyBorder="1" applyAlignment="1">
      <alignment horizontal="center" vertical="center"/>
    </xf>
    <xf numFmtId="165" fontId="3" fillId="0" borderId="46" xfId="0" applyNumberFormat="1" applyFont="1" applyFill="1" applyBorder="1" applyAlignment="1">
      <alignment horizontal="center" vertical="center"/>
    </xf>
    <xf numFmtId="165" fontId="3" fillId="0" borderId="6" xfId="0" applyNumberFormat="1" applyFont="1" applyFill="1" applyBorder="1" applyAlignment="1">
      <alignment horizontal="center" vertical="center"/>
    </xf>
    <xf numFmtId="0" fontId="0" fillId="6" borderId="9" xfId="0" applyFill="1" applyBorder="1" applyAlignment="1">
      <alignment horizontal="center" vertical="center" wrapText="1"/>
    </xf>
    <xf numFmtId="0" fontId="3" fillId="12" borderId="0" xfId="0" applyFont="1" applyFill="1" applyBorder="1" applyAlignment="1">
      <alignment vertical="top" wrapText="1"/>
    </xf>
    <xf numFmtId="0" fontId="9" fillId="12" borderId="20" xfId="0" applyFont="1" applyFill="1" applyBorder="1" applyAlignment="1">
      <alignment horizontal="center" vertical="top" wrapText="1"/>
    </xf>
    <xf numFmtId="0" fontId="3" fillId="12" borderId="20" xfId="0" applyFont="1" applyFill="1" applyBorder="1" applyAlignment="1">
      <alignment horizontal="center" vertical="top"/>
    </xf>
    <xf numFmtId="0" fontId="3" fillId="12" borderId="51" xfId="0" applyFont="1" applyFill="1" applyBorder="1" applyAlignment="1">
      <alignment horizontal="center" vertical="top" wrapText="1"/>
    </xf>
    <xf numFmtId="0" fontId="9" fillId="12" borderId="16" xfId="0" applyFont="1" applyFill="1" applyBorder="1" applyAlignment="1">
      <alignment horizontal="center" vertical="top" wrapText="1"/>
    </xf>
    <xf numFmtId="0" fontId="3" fillId="12" borderId="16" xfId="0" applyFont="1" applyFill="1" applyBorder="1" applyAlignment="1">
      <alignment horizontal="center" vertical="top"/>
    </xf>
    <xf numFmtId="0" fontId="3" fillId="12" borderId="32" xfId="0" applyFont="1" applyFill="1" applyBorder="1" applyAlignment="1">
      <alignment horizontal="center" vertical="top" wrapText="1"/>
    </xf>
    <xf numFmtId="0" fontId="3" fillId="12" borderId="53" xfId="0" applyFont="1" applyFill="1" applyBorder="1" applyAlignment="1">
      <alignment horizontal="center" vertical="top" wrapText="1"/>
    </xf>
    <xf numFmtId="165" fontId="3" fillId="6" borderId="38" xfId="1" applyNumberFormat="1" applyFont="1" applyFill="1" applyBorder="1" applyAlignment="1">
      <alignment horizontal="center" vertical="top"/>
    </xf>
    <xf numFmtId="165" fontId="3" fillId="6" borderId="16" xfId="1" applyNumberFormat="1" applyFont="1" applyFill="1" applyBorder="1" applyAlignment="1">
      <alignment horizontal="center" vertical="top"/>
    </xf>
    <xf numFmtId="0" fontId="3" fillId="6" borderId="83" xfId="0" applyFont="1" applyFill="1" applyBorder="1" applyAlignment="1">
      <alignment horizontal="left" vertical="top" wrapText="1"/>
    </xf>
    <xf numFmtId="0" fontId="3" fillId="6" borderId="75" xfId="1" applyFont="1" applyFill="1" applyBorder="1" applyAlignment="1">
      <alignment horizontal="left" vertical="top" wrapText="1"/>
    </xf>
    <xf numFmtId="1" fontId="3" fillId="6" borderId="77" xfId="1" applyNumberFormat="1" applyFont="1" applyFill="1" applyBorder="1" applyAlignment="1">
      <alignment horizontal="center" vertical="top" wrapText="1"/>
    </xf>
    <xf numFmtId="1" fontId="3" fillId="6" borderId="76" xfId="1" applyNumberFormat="1" applyFont="1" applyFill="1" applyBorder="1" applyAlignment="1">
      <alignment horizontal="center" vertical="top" wrapText="1"/>
    </xf>
    <xf numFmtId="3" fontId="3" fillId="6" borderId="76" xfId="1" applyNumberFormat="1" applyFont="1" applyFill="1" applyBorder="1" applyAlignment="1">
      <alignment horizontal="center" vertical="top" wrapText="1"/>
    </xf>
    <xf numFmtId="3" fontId="3" fillId="6" borderId="81" xfId="1" applyNumberFormat="1" applyFont="1" applyFill="1" applyBorder="1" applyAlignment="1">
      <alignment horizontal="center" vertical="top" wrapText="1"/>
    </xf>
    <xf numFmtId="1" fontId="3" fillId="6" borderId="77" xfId="0" applyNumberFormat="1" applyFont="1" applyFill="1" applyBorder="1" applyAlignment="1">
      <alignment horizontal="center" vertical="top" wrapText="1"/>
    </xf>
    <xf numFmtId="0" fontId="3" fillId="6" borderId="85" xfId="1" applyFont="1" applyFill="1" applyBorder="1" applyAlignment="1">
      <alignment vertical="top" wrapText="1"/>
    </xf>
    <xf numFmtId="3" fontId="22" fillId="6" borderId="32" xfId="1" applyNumberFormat="1" applyFont="1" applyFill="1" applyBorder="1" applyAlignment="1">
      <alignment horizontal="center" vertical="top" wrapText="1"/>
    </xf>
    <xf numFmtId="3" fontId="22" fillId="6" borderId="53" xfId="1" applyNumberFormat="1" applyFont="1" applyFill="1" applyBorder="1" applyAlignment="1">
      <alignment horizontal="center" vertical="top" wrapText="1"/>
    </xf>
    <xf numFmtId="3" fontId="5" fillId="10" borderId="10" xfId="0" applyNumberFormat="1" applyFont="1" applyFill="1" applyBorder="1" applyAlignment="1">
      <alignment vertical="top"/>
    </xf>
    <xf numFmtId="3" fontId="5" fillId="3" borderId="16" xfId="0" applyNumberFormat="1" applyFont="1" applyFill="1" applyBorder="1" applyAlignment="1">
      <alignment vertical="top"/>
    </xf>
    <xf numFmtId="3" fontId="5" fillId="8" borderId="16" xfId="0" applyNumberFormat="1" applyFont="1" applyFill="1" applyBorder="1" applyAlignment="1">
      <alignment vertical="top"/>
    </xf>
    <xf numFmtId="49" fontId="9" fillId="6" borderId="16" xfId="0" applyNumberFormat="1" applyFont="1" applyFill="1" applyBorder="1" applyAlignment="1">
      <alignment vertical="center" textRotation="90" wrapText="1"/>
    </xf>
    <xf numFmtId="3" fontId="15" fillId="0" borderId="48" xfId="0" applyNumberFormat="1" applyFont="1" applyBorder="1" applyAlignment="1">
      <alignment horizontal="center" vertical="top"/>
    </xf>
    <xf numFmtId="3" fontId="3" fillId="6" borderId="2" xfId="0" applyNumberFormat="1" applyFont="1" applyFill="1" applyBorder="1" applyAlignment="1">
      <alignment horizontal="center" vertical="top"/>
    </xf>
    <xf numFmtId="49" fontId="5" fillId="6" borderId="16" xfId="0" applyNumberFormat="1" applyFont="1" applyFill="1" applyBorder="1" applyAlignment="1">
      <alignment horizontal="center" vertical="center"/>
    </xf>
    <xf numFmtId="0" fontId="7" fillId="0" borderId="9" xfId="0" applyFont="1" applyBorder="1" applyAlignment="1">
      <alignment horizontal="center" vertical="top" wrapText="1"/>
    </xf>
    <xf numFmtId="165" fontId="3" fillId="6" borderId="40" xfId="0" applyNumberFormat="1" applyFont="1" applyFill="1" applyBorder="1" applyAlignment="1">
      <alignment horizontal="center" vertical="top" wrapText="1"/>
    </xf>
    <xf numFmtId="165" fontId="5" fillId="8" borderId="28" xfId="0" applyNumberFormat="1" applyFont="1" applyFill="1" applyBorder="1" applyAlignment="1">
      <alignment horizontal="center" vertical="top"/>
    </xf>
    <xf numFmtId="165" fontId="5" fillId="3" borderId="62" xfId="0" applyNumberFormat="1" applyFont="1" applyFill="1" applyBorder="1" applyAlignment="1">
      <alignment horizontal="center" vertical="top"/>
    </xf>
    <xf numFmtId="165" fontId="5" fillId="8" borderId="43" xfId="0" applyNumberFormat="1" applyFont="1" applyFill="1" applyBorder="1" applyAlignment="1">
      <alignment horizontal="center" vertical="top"/>
    </xf>
    <xf numFmtId="165" fontId="5" fillId="8" borderId="20" xfId="0" applyNumberFormat="1" applyFont="1" applyFill="1" applyBorder="1" applyAlignment="1">
      <alignment horizontal="center" vertical="top"/>
    </xf>
    <xf numFmtId="165" fontId="5" fillId="8" borderId="1" xfId="0" applyNumberFormat="1" applyFont="1" applyFill="1" applyBorder="1" applyAlignment="1">
      <alignment horizontal="center" vertical="top"/>
    </xf>
    <xf numFmtId="165" fontId="5" fillId="3" borderId="54" xfId="0" applyNumberFormat="1" applyFont="1" applyFill="1" applyBorder="1" applyAlignment="1">
      <alignment horizontal="center" vertical="top"/>
    </xf>
    <xf numFmtId="165" fontId="3" fillId="6" borderId="20" xfId="0" applyNumberFormat="1" applyFont="1" applyFill="1" applyBorder="1" applyAlignment="1">
      <alignment horizontal="center" vertical="center"/>
    </xf>
    <xf numFmtId="165" fontId="3" fillId="6" borderId="46" xfId="0" applyNumberFormat="1" applyFont="1" applyFill="1" applyBorder="1" applyAlignment="1">
      <alignment horizontal="center" vertical="center"/>
    </xf>
    <xf numFmtId="0" fontId="3" fillId="6" borderId="107" xfId="0" applyFont="1" applyFill="1" applyBorder="1" applyAlignment="1">
      <alignment vertical="center" wrapText="1"/>
    </xf>
    <xf numFmtId="0" fontId="3" fillId="6" borderId="103" xfId="0" applyFont="1" applyFill="1" applyBorder="1" applyAlignment="1">
      <alignment vertical="center" wrapText="1"/>
    </xf>
    <xf numFmtId="0" fontId="3" fillId="6" borderId="108" xfId="0" applyFont="1" applyFill="1" applyBorder="1" applyAlignment="1">
      <alignment vertical="center" wrapText="1"/>
    </xf>
    <xf numFmtId="0" fontId="3" fillId="6" borderId="101" xfId="0" applyFont="1" applyFill="1" applyBorder="1" applyAlignment="1">
      <alignment horizontal="center" vertical="center"/>
    </xf>
    <xf numFmtId="0" fontId="3" fillId="6" borderId="95" xfId="0" applyFont="1" applyFill="1" applyBorder="1" applyAlignment="1">
      <alignment horizontal="center" vertical="center"/>
    </xf>
    <xf numFmtId="0" fontId="3" fillId="6" borderId="111" xfId="0" applyFont="1" applyFill="1" applyBorder="1" applyAlignment="1">
      <alignment vertical="center" wrapText="1"/>
    </xf>
    <xf numFmtId="0" fontId="3" fillId="6" borderId="87" xfId="0" applyFont="1" applyFill="1" applyBorder="1" applyAlignment="1">
      <alignment horizontal="center" vertical="center"/>
    </xf>
    <xf numFmtId="0" fontId="33" fillId="6" borderId="112" xfId="0" applyFont="1" applyFill="1" applyBorder="1" applyAlignment="1">
      <alignment vertical="center" wrapText="1"/>
    </xf>
    <xf numFmtId="0" fontId="3" fillId="6" borderId="78" xfId="0" applyFont="1" applyFill="1" applyBorder="1" applyAlignment="1">
      <alignment horizontal="center" vertical="center"/>
    </xf>
    <xf numFmtId="0" fontId="3" fillId="6" borderId="112" xfId="0" applyFont="1" applyFill="1" applyBorder="1" applyAlignment="1">
      <alignment horizontal="center" vertical="center"/>
    </xf>
    <xf numFmtId="0" fontId="3" fillId="6" borderId="72" xfId="0" applyFont="1" applyFill="1" applyBorder="1" applyAlignment="1">
      <alignment horizontal="center" vertical="center"/>
    </xf>
    <xf numFmtId="165" fontId="3" fillId="6" borderId="107" xfId="0" applyNumberFormat="1" applyFont="1" applyFill="1" applyBorder="1" applyAlignment="1">
      <alignment vertical="center" wrapText="1"/>
    </xf>
    <xf numFmtId="0" fontId="3" fillId="6" borderId="99" xfId="0" applyFont="1" applyFill="1" applyBorder="1" applyAlignment="1">
      <alignment vertical="center" wrapText="1"/>
    </xf>
    <xf numFmtId="49" fontId="5" fillId="2" borderId="32" xfId="0" applyNumberFormat="1" applyFont="1" applyFill="1" applyBorder="1" applyAlignment="1">
      <alignment horizontal="center" vertical="top" wrapText="1"/>
    </xf>
    <xf numFmtId="0" fontId="5" fillId="2" borderId="32" xfId="0" applyFont="1" applyFill="1" applyBorder="1" applyAlignment="1">
      <alignment horizontal="left" vertical="top" wrapText="1"/>
    </xf>
    <xf numFmtId="0" fontId="5" fillId="2" borderId="19" xfId="0" applyFont="1" applyFill="1" applyBorder="1" applyAlignment="1">
      <alignment horizontal="center" vertical="top" wrapText="1"/>
    </xf>
    <xf numFmtId="0" fontId="3" fillId="0" borderId="22" xfId="0" applyFont="1" applyBorder="1" applyAlignment="1">
      <alignment horizontal="center" vertical="top" wrapText="1"/>
    </xf>
    <xf numFmtId="3" fontId="3" fillId="2" borderId="29" xfId="0" applyNumberFormat="1" applyFont="1" applyFill="1" applyBorder="1" applyAlignment="1">
      <alignment horizontal="right" vertical="top"/>
    </xf>
    <xf numFmtId="3" fontId="3" fillId="2" borderId="22" xfId="0" applyNumberFormat="1" applyFont="1" applyFill="1" applyBorder="1" applyAlignment="1">
      <alignment horizontal="right" vertical="top"/>
    </xf>
    <xf numFmtId="3" fontId="3" fillId="2" borderId="63" xfId="0" applyNumberFormat="1" applyFont="1" applyFill="1" applyBorder="1" applyAlignment="1">
      <alignment horizontal="right" vertical="top"/>
    </xf>
    <xf numFmtId="165" fontId="3" fillId="6" borderId="32" xfId="0" applyNumberFormat="1" applyFont="1" applyFill="1" applyBorder="1" applyAlignment="1">
      <alignment vertical="top"/>
    </xf>
    <xf numFmtId="165" fontId="3" fillId="6" borderId="53" xfId="0" applyNumberFormat="1" applyFont="1" applyFill="1" applyBorder="1" applyAlignment="1">
      <alignment vertical="top"/>
    </xf>
    <xf numFmtId="3" fontId="3" fillId="6" borderId="32" xfId="1" applyNumberFormat="1" applyFont="1" applyFill="1" applyBorder="1" applyAlignment="1">
      <alignment horizontal="center" vertical="top" wrapText="1"/>
    </xf>
    <xf numFmtId="0" fontId="22" fillId="0" borderId="10" xfId="0" applyFont="1" applyFill="1" applyBorder="1" applyAlignment="1">
      <alignment vertical="top" wrapText="1"/>
    </xf>
    <xf numFmtId="1" fontId="3" fillId="6" borderId="31" xfId="0" applyNumberFormat="1" applyFont="1" applyFill="1" applyBorder="1" applyAlignment="1">
      <alignment horizontal="center" vertical="top" wrapText="1"/>
    </xf>
    <xf numFmtId="1" fontId="3" fillId="6" borderId="48" xfId="0" applyNumberFormat="1" applyFont="1" applyFill="1" applyBorder="1" applyAlignment="1">
      <alignment horizontal="center" vertical="top" wrapText="1"/>
    </xf>
    <xf numFmtId="165" fontId="3" fillId="6" borderId="94" xfId="0" applyNumberFormat="1" applyFont="1" applyFill="1" applyBorder="1" applyAlignment="1">
      <alignment horizontal="center" vertical="top"/>
    </xf>
    <xf numFmtId="3" fontId="3" fillId="0" borderId="31" xfId="0" applyNumberFormat="1" applyFont="1" applyFill="1" applyBorder="1" applyAlignment="1">
      <alignment horizontal="center" vertical="top" wrapText="1"/>
    </xf>
    <xf numFmtId="3" fontId="3" fillId="6" borderId="108" xfId="0" applyNumberFormat="1" applyFont="1" applyFill="1" applyBorder="1" applyAlignment="1">
      <alignment horizontal="center" vertical="top"/>
    </xf>
    <xf numFmtId="3" fontId="3" fillId="6" borderId="95" xfId="0" applyNumberFormat="1" applyFont="1" applyFill="1" applyBorder="1" applyAlignment="1">
      <alignment horizontal="center" vertical="top"/>
    </xf>
    <xf numFmtId="3" fontId="3" fillId="6" borderId="0" xfId="0" applyNumberFormat="1" applyFont="1" applyFill="1" applyBorder="1" applyAlignment="1">
      <alignment horizontal="center" vertical="top"/>
    </xf>
    <xf numFmtId="0" fontId="3" fillId="6" borderId="94" xfId="0" applyNumberFormat="1" applyFont="1" applyFill="1" applyBorder="1" applyAlignment="1">
      <alignment horizontal="center" vertical="top"/>
    </xf>
    <xf numFmtId="0" fontId="3" fillId="6" borderId="93" xfId="0" applyNumberFormat="1" applyFont="1" applyFill="1" applyBorder="1" applyAlignment="1">
      <alignment horizontal="center" vertical="top"/>
    </xf>
    <xf numFmtId="0" fontId="3" fillId="6" borderId="51" xfId="0" applyFont="1" applyFill="1" applyBorder="1" applyAlignment="1">
      <alignment horizontal="center" vertical="top"/>
    </xf>
    <xf numFmtId="165" fontId="22" fillId="2" borderId="63" xfId="0" applyNumberFormat="1" applyFont="1" applyFill="1" applyBorder="1" applyAlignment="1">
      <alignment horizontal="center" vertical="top"/>
    </xf>
    <xf numFmtId="165" fontId="22" fillId="2" borderId="22" xfId="0" applyNumberFormat="1" applyFont="1" applyFill="1" applyBorder="1" applyAlignment="1">
      <alignment horizontal="center" vertical="top"/>
    </xf>
    <xf numFmtId="165" fontId="22" fillId="2" borderId="47" xfId="0" applyNumberFormat="1" applyFont="1" applyFill="1" applyBorder="1" applyAlignment="1">
      <alignment horizontal="center" vertical="top"/>
    </xf>
    <xf numFmtId="165" fontId="22" fillId="2" borderId="32" xfId="0" applyNumberFormat="1" applyFont="1" applyFill="1" applyBorder="1" applyAlignment="1">
      <alignment horizontal="center" vertical="top"/>
    </xf>
    <xf numFmtId="165" fontId="22" fillId="2" borderId="30" xfId="0" applyNumberFormat="1" applyFont="1" applyFill="1" applyBorder="1" applyAlignment="1">
      <alignment horizontal="center" vertical="top"/>
    </xf>
    <xf numFmtId="49" fontId="31" fillId="0" borderId="32" xfId="0" applyNumberFormat="1" applyFont="1" applyBorder="1" applyAlignment="1">
      <alignment horizontal="center" vertical="top"/>
    </xf>
    <xf numFmtId="0" fontId="22" fillId="6" borderId="32" xfId="0" applyFont="1" applyFill="1" applyBorder="1" applyAlignment="1">
      <alignment horizontal="center" vertical="center" textRotation="90" wrapText="1"/>
    </xf>
    <xf numFmtId="49" fontId="30" fillId="0" borderId="32" xfId="0" applyNumberFormat="1" applyFont="1" applyBorder="1" applyAlignment="1">
      <alignment horizontal="center" vertical="top" textRotation="90" wrapText="1"/>
    </xf>
    <xf numFmtId="3" fontId="22" fillId="0" borderId="30" xfId="0" applyNumberFormat="1" applyFont="1" applyFill="1" applyBorder="1" applyAlignment="1">
      <alignment horizontal="center" vertical="top" wrapText="1"/>
    </xf>
    <xf numFmtId="0" fontId="22" fillId="6" borderId="85" xfId="0" applyFont="1" applyFill="1" applyBorder="1" applyAlignment="1">
      <alignment vertical="top" wrapText="1"/>
    </xf>
    <xf numFmtId="3" fontId="3" fillId="0" borderId="86" xfId="0" applyNumberFormat="1" applyFont="1" applyFill="1" applyBorder="1" applyAlignment="1">
      <alignment horizontal="center" vertical="top" wrapText="1"/>
    </xf>
    <xf numFmtId="0" fontId="3" fillId="0" borderId="86" xfId="0" applyFont="1" applyFill="1" applyBorder="1" applyAlignment="1">
      <alignment horizontal="center" vertical="top"/>
    </xf>
    <xf numFmtId="0" fontId="22" fillId="0" borderId="22" xfId="0" applyFont="1" applyFill="1" applyBorder="1" applyAlignment="1">
      <alignment horizontal="center" vertical="top" wrapText="1"/>
    </xf>
    <xf numFmtId="0" fontId="22" fillId="6" borderId="89" xfId="0" applyNumberFormat="1" applyFont="1" applyFill="1" applyBorder="1" applyAlignment="1">
      <alignment horizontal="center" vertical="top" wrapText="1"/>
    </xf>
    <xf numFmtId="49" fontId="22" fillId="6" borderId="21" xfId="0" applyNumberFormat="1" applyFont="1" applyFill="1" applyBorder="1" applyAlignment="1">
      <alignment horizontal="center" vertical="top" wrapText="1"/>
    </xf>
    <xf numFmtId="0" fontId="3" fillId="6" borderId="9" xfId="0" applyFont="1" applyFill="1" applyBorder="1" applyAlignment="1">
      <alignment horizontal="center" vertical="top" wrapText="1"/>
    </xf>
    <xf numFmtId="0" fontId="3" fillId="6" borderId="43" xfId="0" applyFont="1" applyFill="1" applyBorder="1" applyAlignment="1">
      <alignment vertical="top" wrapText="1"/>
    </xf>
    <xf numFmtId="0" fontId="3" fillId="6" borderId="10" xfId="1" applyFont="1" applyFill="1" applyBorder="1" applyAlignment="1">
      <alignment vertical="top" wrapText="1"/>
    </xf>
    <xf numFmtId="49" fontId="5" fillId="6" borderId="18" xfId="0" applyNumberFormat="1" applyFont="1" applyFill="1" applyBorder="1" applyAlignment="1">
      <alignment horizontal="center" vertical="top"/>
    </xf>
    <xf numFmtId="49" fontId="5" fillId="6" borderId="18" xfId="0" applyNumberFormat="1" applyFont="1" applyFill="1" applyBorder="1" applyAlignment="1">
      <alignment horizontal="center" vertical="top" wrapText="1"/>
    </xf>
    <xf numFmtId="0" fontId="3" fillId="6" borderId="10" xfId="0" applyFont="1" applyFill="1" applyBorder="1" applyAlignment="1">
      <alignment vertical="top" wrapText="1"/>
    </xf>
    <xf numFmtId="165" fontId="3" fillId="0" borderId="68" xfId="0" applyNumberFormat="1" applyFont="1" applyBorder="1" applyAlignment="1">
      <alignment horizontal="center" vertical="top" wrapText="1"/>
    </xf>
    <xf numFmtId="165" fontId="3" fillId="8" borderId="68" xfId="0" applyNumberFormat="1" applyFont="1" applyFill="1" applyBorder="1" applyAlignment="1">
      <alignment horizontal="center" vertical="top" wrapText="1"/>
    </xf>
    <xf numFmtId="165" fontId="3" fillId="6" borderId="68" xfId="0" applyNumberFormat="1" applyFont="1" applyFill="1" applyBorder="1" applyAlignment="1">
      <alignment horizontal="center" vertical="top" wrapText="1"/>
    </xf>
    <xf numFmtId="3" fontId="3" fillId="0" borderId="0" xfId="0" applyNumberFormat="1" applyFont="1" applyFill="1" applyBorder="1" applyAlignment="1">
      <alignment horizontal="left" vertical="top" wrapText="1"/>
    </xf>
    <xf numFmtId="0" fontId="0" fillId="0" borderId="0" xfId="0" applyAlignment="1">
      <alignment horizontal="left" vertical="top" wrapText="1"/>
    </xf>
    <xf numFmtId="49" fontId="5" fillId="10" borderId="10" xfId="0" applyNumberFormat="1" applyFont="1" applyFill="1" applyBorder="1" applyAlignment="1">
      <alignment horizontal="center" vertical="top"/>
    </xf>
    <xf numFmtId="49" fontId="5" fillId="3" borderId="16" xfId="0" applyNumberFormat="1" applyFont="1" applyFill="1" applyBorder="1" applyAlignment="1">
      <alignment horizontal="center" vertical="top"/>
    </xf>
    <xf numFmtId="49" fontId="5" fillId="10" borderId="8" xfId="0" applyNumberFormat="1" applyFont="1" applyFill="1" applyBorder="1" applyAlignment="1">
      <alignment horizontal="center" vertical="top"/>
    </xf>
    <xf numFmtId="49" fontId="5" fillId="10" borderId="11" xfId="0" applyNumberFormat="1" applyFont="1" applyFill="1" applyBorder="1" applyAlignment="1">
      <alignment horizontal="center" vertical="top"/>
    </xf>
    <xf numFmtId="49" fontId="5" fillId="0" borderId="0" xfId="0" applyNumberFormat="1" applyFont="1" applyFill="1" applyBorder="1" applyAlignment="1">
      <alignment horizontal="center" vertical="top" wrapText="1"/>
    </xf>
    <xf numFmtId="49" fontId="5" fillId="3" borderId="45"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5" fillId="6" borderId="16" xfId="0" applyNumberFormat="1" applyFont="1" applyFill="1" applyBorder="1" applyAlignment="1">
      <alignment horizontal="center" vertical="top" wrapText="1"/>
    </xf>
    <xf numFmtId="49" fontId="5" fillId="3" borderId="48"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0" fontId="7" fillId="6" borderId="16" xfId="0" applyFont="1" applyFill="1" applyBorder="1" applyAlignment="1">
      <alignment vertical="top" wrapText="1"/>
    </xf>
    <xf numFmtId="165" fontId="5" fillId="5" borderId="33" xfId="0" applyNumberFormat="1" applyFont="1" applyFill="1" applyBorder="1" applyAlignment="1">
      <alignment horizontal="center" vertical="top" wrapText="1"/>
    </xf>
    <xf numFmtId="3" fontId="5" fillId="0" borderId="70" xfId="0" applyNumberFormat="1" applyFont="1" applyBorder="1" applyAlignment="1">
      <alignment horizontal="center" vertical="center" wrapText="1"/>
    </xf>
    <xf numFmtId="165" fontId="5" fillId="8" borderId="68" xfId="0" applyNumberFormat="1" applyFont="1" applyFill="1" applyBorder="1" applyAlignment="1">
      <alignment horizontal="center" vertical="top" wrapText="1"/>
    </xf>
    <xf numFmtId="165" fontId="5" fillId="4" borderId="70" xfId="0" applyNumberFormat="1" applyFont="1" applyFill="1" applyBorder="1" applyAlignment="1">
      <alignment horizontal="center" vertical="top" wrapText="1"/>
    </xf>
    <xf numFmtId="165" fontId="5" fillId="4" borderId="68" xfId="0" applyNumberFormat="1" applyFont="1" applyFill="1" applyBorder="1" applyAlignment="1">
      <alignment horizontal="center" vertical="top" wrapText="1"/>
    </xf>
    <xf numFmtId="0" fontId="3" fillId="6" borderId="6" xfId="0" applyFont="1" applyFill="1" applyBorder="1" applyAlignment="1">
      <alignment horizontal="center" vertical="top" wrapText="1"/>
    </xf>
    <xf numFmtId="49" fontId="5" fillId="6" borderId="27" xfId="0" applyNumberFormat="1" applyFont="1" applyFill="1" applyBorder="1" applyAlignment="1">
      <alignment horizontal="center" vertical="top"/>
    </xf>
    <xf numFmtId="0" fontId="3" fillId="6" borderId="16" xfId="0" applyFont="1" applyFill="1" applyBorder="1" applyAlignment="1">
      <alignment horizontal="center" vertical="center" textRotation="90"/>
    </xf>
    <xf numFmtId="49" fontId="5" fillId="6" borderId="26" xfId="0" applyNumberFormat="1" applyFont="1" applyFill="1" applyBorder="1" applyAlignment="1">
      <alignment horizontal="center" vertical="top"/>
    </xf>
    <xf numFmtId="0" fontId="3" fillId="6" borderId="37" xfId="0" applyFont="1" applyFill="1" applyBorder="1" applyAlignment="1">
      <alignment horizontal="center" vertical="center" textRotation="90" wrapText="1"/>
    </xf>
    <xf numFmtId="0" fontId="3" fillId="6" borderId="43" xfId="0" applyFont="1" applyFill="1" applyBorder="1" applyAlignment="1">
      <alignment horizontal="left" vertical="top" wrapText="1"/>
    </xf>
    <xf numFmtId="0" fontId="3" fillId="6" borderId="43" xfId="1" applyFont="1" applyFill="1" applyBorder="1" applyAlignment="1">
      <alignment vertical="top" wrapText="1"/>
    </xf>
    <xf numFmtId="0" fontId="3" fillId="0" borderId="0" xfId="1" applyFont="1" applyBorder="1" applyAlignment="1">
      <alignment horizontal="left" vertical="top" wrapText="1"/>
    </xf>
    <xf numFmtId="0" fontId="3" fillId="6" borderId="10" xfId="0" applyFont="1" applyFill="1" applyBorder="1" applyAlignment="1">
      <alignment horizontal="left" vertical="top" wrapText="1"/>
    </xf>
    <xf numFmtId="0" fontId="3" fillId="6" borderId="29" xfId="0" applyFont="1" applyFill="1" applyBorder="1" applyAlignment="1">
      <alignment horizontal="left" vertical="top" wrapText="1"/>
    </xf>
    <xf numFmtId="49" fontId="5" fillId="6" borderId="48" xfId="0" applyNumberFormat="1" applyFont="1" applyFill="1" applyBorder="1" applyAlignment="1">
      <alignment horizontal="center" vertical="top"/>
    </xf>
    <xf numFmtId="0" fontId="3" fillId="6" borderId="49" xfId="0" applyFont="1" applyFill="1" applyBorder="1" applyAlignment="1">
      <alignment horizontal="center" vertical="center" textRotation="90" wrapText="1"/>
    </xf>
    <xf numFmtId="49" fontId="5" fillId="6" borderId="48" xfId="0" applyNumberFormat="1" applyFont="1" applyFill="1" applyBorder="1" applyAlignment="1">
      <alignment horizontal="center" vertical="top" wrapText="1"/>
    </xf>
    <xf numFmtId="0" fontId="5" fillId="6" borderId="16" xfId="0" applyFont="1" applyFill="1" applyBorder="1" applyAlignment="1">
      <alignment horizontal="center" vertical="top" wrapText="1"/>
    </xf>
    <xf numFmtId="0" fontId="3" fillId="6" borderId="91" xfId="0" applyFont="1" applyFill="1" applyBorder="1" applyAlignment="1">
      <alignment vertical="top" wrapText="1"/>
    </xf>
    <xf numFmtId="0" fontId="3" fillId="6" borderId="8" xfId="0" applyFont="1" applyFill="1" applyBorder="1" applyAlignment="1">
      <alignment horizontal="left" vertical="top" wrapText="1"/>
    </xf>
    <xf numFmtId="0" fontId="3" fillId="6" borderId="75" xfId="1" applyFont="1" applyFill="1" applyBorder="1" applyAlignment="1">
      <alignment vertical="top" wrapText="1"/>
    </xf>
    <xf numFmtId="3" fontId="3" fillId="6" borderId="51" xfId="1" applyNumberFormat="1" applyFont="1" applyFill="1" applyBorder="1" applyAlignment="1">
      <alignment horizontal="center" vertical="top"/>
    </xf>
    <xf numFmtId="0" fontId="5" fillId="6" borderId="20" xfId="0" applyFont="1" applyFill="1" applyBorder="1" applyAlignment="1">
      <alignment horizontal="center" vertical="center"/>
    </xf>
    <xf numFmtId="1" fontId="3" fillId="6" borderId="111" xfId="0" applyNumberFormat="1" applyFont="1" applyFill="1" applyBorder="1" applyAlignment="1">
      <alignment horizontal="center" vertical="top" wrapText="1"/>
    </xf>
    <xf numFmtId="1" fontId="3" fillId="6" borderId="87" xfId="0" applyNumberFormat="1" applyFont="1" applyFill="1" applyBorder="1" applyAlignment="1">
      <alignment horizontal="center" vertical="top" wrapText="1"/>
    </xf>
    <xf numFmtId="4" fontId="3" fillId="2" borderId="0" xfId="0" applyNumberFormat="1" applyFont="1" applyFill="1" applyBorder="1" applyAlignment="1">
      <alignment horizontal="center" vertical="top"/>
    </xf>
    <xf numFmtId="165" fontId="3" fillId="0" borderId="53" xfId="0" applyNumberFormat="1" applyFont="1" applyFill="1" applyBorder="1" applyAlignment="1">
      <alignment horizontal="center" vertical="top" wrapText="1"/>
    </xf>
    <xf numFmtId="49" fontId="3" fillId="0" borderId="0" xfId="0" applyNumberFormat="1" applyFont="1" applyFill="1" applyAlignment="1">
      <alignment vertical="top"/>
    </xf>
    <xf numFmtId="49" fontId="5" fillId="0" borderId="45" xfId="0" applyNumberFormat="1" applyFont="1" applyFill="1" applyBorder="1" applyAlignment="1">
      <alignment horizontal="center" vertical="top"/>
    </xf>
    <xf numFmtId="0" fontId="0" fillId="0" borderId="0" xfId="0" applyFill="1" applyAlignment="1">
      <alignment horizontal="left" vertical="top" wrapText="1"/>
    </xf>
    <xf numFmtId="0" fontId="22" fillId="6" borderId="11" xfId="0" applyFont="1" applyFill="1" applyBorder="1" applyAlignment="1">
      <alignment vertical="top"/>
    </xf>
    <xf numFmtId="3" fontId="3" fillId="6" borderId="105" xfId="1" applyNumberFormat="1" applyFont="1" applyFill="1" applyBorder="1" applyAlignment="1">
      <alignment horizontal="center" vertical="top"/>
    </xf>
    <xf numFmtId="0" fontId="3" fillId="6" borderId="80" xfId="1" applyFont="1" applyFill="1" applyBorder="1" applyAlignment="1">
      <alignment vertical="top" wrapText="1"/>
    </xf>
    <xf numFmtId="3" fontId="3" fillId="6" borderId="86" xfId="1" applyNumberFormat="1" applyFont="1" applyFill="1" applyBorder="1" applyAlignment="1">
      <alignment horizontal="center" vertical="top"/>
    </xf>
    <xf numFmtId="0" fontId="20" fillId="6" borderId="16" xfId="0" applyFont="1" applyFill="1" applyBorder="1" applyAlignment="1">
      <alignment horizontal="left" vertical="top" wrapText="1"/>
    </xf>
    <xf numFmtId="0" fontId="3" fillId="6" borderId="38" xfId="1" applyFont="1" applyFill="1" applyBorder="1" applyAlignment="1">
      <alignment vertical="top" wrapText="1"/>
    </xf>
    <xf numFmtId="165" fontId="3" fillId="6" borderId="93" xfId="0" applyNumberFormat="1" applyFont="1" applyFill="1" applyBorder="1" applyAlignment="1">
      <alignment horizontal="center" vertical="top" wrapText="1"/>
    </xf>
    <xf numFmtId="165" fontId="3" fillId="6" borderId="106" xfId="0" applyNumberFormat="1" applyFont="1" applyFill="1" applyBorder="1" applyAlignment="1">
      <alignment horizontal="center" vertical="top" wrapText="1"/>
    </xf>
    <xf numFmtId="0" fontId="3" fillId="12" borderId="16" xfId="0" applyFont="1" applyFill="1" applyBorder="1" applyAlignment="1">
      <alignment horizontal="center" vertical="top" wrapText="1"/>
    </xf>
    <xf numFmtId="0" fontId="7" fillId="6" borderId="24" xfId="0" applyFont="1" applyFill="1" applyBorder="1" applyAlignment="1"/>
    <xf numFmtId="0" fontId="2" fillId="0" borderId="24" xfId="0" applyFont="1" applyFill="1" applyBorder="1" applyAlignment="1">
      <alignment horizontal="center" vertical="center" textRotation="90" wrapText="1"/>
    </xf>
    <xf numFmtId="0" fontId="3" fillId="6" borderId="26" xfId="0" applyFont="1" applyFill="1" applyBorder="1" applyAlignment="1">
      <alignment horizontal="center" vertical="center" textRotation="90" wrapText="1"/>
    </xf>
    <xf numFmtId="0" fontId="3" fillId="6" borderId="39" xfId="0" applyFont="1" applyFill="1" applyBorder="1" applyAlignment="1">
      <alignment vertical="center" wrapText="1"/>
    </xf>
    <xf numFmtId="165" fontId="3" fillId="6" borderId="47" xfId="0" applyNumberFormat="1" applyFont="1" applyFill="1" applyBorder="1" applyAlignment="1">
      <alignment horizontal="right" vertical="center"/>
    </xf>
    <xf numFmtId="165" fontId="3" fillId="6" borderId="22" xfId="0" applyNumberFormat="1" applyFont="1" applyFill="1" applyBorder="1" applyAlignment="1">
      <alignment horizontal="right" vertical="center"/>
    </xf>
    <xf numFmtId="0" fontId="3" fillId="6" borderId="102" xfId="0" applyFont="1" applyFill="1" applyBorder="1" applyAlignment="1">
      <alignment vertical="center" wrapText="1"/>
    </xf>
    <xf numFmtId="0" fontId="3" fillId="6" borderId="108" xfId="0" applyFont="1" applyFill="1" applyBorder="1" applyAlignment="1">
      <alignment horizontal="center" vertical="center"/>
    </xf>
    <xf numFmtId="0" fontId="3" fillId="0" borderId="16" xfId="0" applyFont="1" applyBorder="1" applyAlignment="1">
      <alignment vertical="top"/>
    </xf>
    <xf numFmtId="0" fontId="3" fillId="0" borderId="18" xfId="0" applyFont="1" applyBorder="1" applyAlignment="1">
      <alignment vertical="top"/>
    </xf>
    <xf numFmtId="165" fontId="3" fillId="6" borderId="47" xfId="0" applyNumberFormat="1" applyFont="1" applyFill="1" applyBorder="1" applyAlignment="1">
      <alignment vertical="top"/>
    </xf>
    <xf numFmtId="165" fontId="3" fillId="6" borderId="31" xfId="0" applyNumberFormat="1" applyFont="1" applyFill="1" applyBorder="1" applyAlignment="1">
      <alignment vertical="top"/>
    </xf>
    <xf numFmtId="3" fontId="5" fillId="6" borderId="16" xfId="0" applyNumberFormat="1" applyFont="1" applyFill="1" applyBorder="1" applyAlignment="1">
      <alignment vertical="top"/>
    </xf>
    <xf numFmtId="0" fontId="3" fillId="6" borderId="37" xfId="0" applyFont="1" applyFill="1" applyBorder="1" applyAlignment="1">
      <alignment vertical="top" wrapText="1"/>
    </xf>
    <xf numFmtId="0" fontId="3" fillId="6" borderId="49" xfId="0" applyFont="1" applyFill="1" applyBorder="1" applyAlignment="1">
      <alignment vertical="center" wrapText="1"/>
    </xf>
    <xf numFmtId="0" fontId="3" fillId="6" borderId="37" xfId="0" applyFont="1" applyFill="1" applyBorder="1" applyAlignment="1">
      <alignment vertical="center" wrapText="1"/>
    </xf>
    <xf numFmtId="0" fontId="3" fillId="6" borderId="15" xfId="0" applyFont="1" applyFill="1" applyBorder="1" applyAlignment="1">
      <alignment horizontal="left" vertical="top" wrapText="1"/>
    </xf>
    <xf numFmtId="3" fontId="3" fillId="0" borderId="42" xfId="0" applyNumberFormat="1" applyFont="1" applyFill="1" applyBorder="1" applyAlignment="1">
      <alignment horizontal="center" vertical="top"/>
    </xf>
    <xf numFmtId="3" fontId="11" fillId="6" borderId="63" xfId="0" applyNumberFormat="1" applyFont="1" applyFill="1" applyBorder="1" applyAlignment="1">
      <alignment horizontal="center" vertical="top"/>
    </xf>
    <xf numFmtId="165" fontId="11" fillId="6" borderId="22" xfId="0" applyNumberFormat="1" applyFont="1" applyFill="1" applyBorder="1" applyAlignment="1">
      <alignment horizontal="center" vertical="top"/>
    </xf>
    <xf numFmtId="0" fontId="3" fillId="6" borderId="16" xfId="0" applyFont="1" applyFill="1" applyBorder="1" applyAlignment="1">
      <alignment vertical="top" wrapText="1"/>
    </xf>
    <xf numFmtId="49" fontId="5" fillId="6" borderId="16" xfId="0" applyNumberFormat="1" applyFont="1" applyFill="1" applyBorder="1" applyAlignment="1">
      <alignment horizontal="center" vertical="top" wrapText="1"/>
    </xf>
    <xf numFmtId="165" fontId="3" fillId="0" borderId="37" xfId="0" applyNumberFormat="1" applyFont="1" applyFill="1" applyBorder="1" applyAlignment="1">
      <alignment horizontal="center" vertical="top"/>
    </xf>
    <xf numFmtId="0" fontId="3" fillId="6" borderId="78" xfId="0" applyNumberFormat="1" applyFont="1" applyFill="1" applyBorder="1" applyAlignment="1">
      <alignment horizontal="center" vertical="top" wrapText="1"/>
    </xf>
    <xf numFmtId="0" fontId="3" fillId="0" borderId="79" xfId="0" applyFont="1" applyFill="1" applyBorder="1" applyAlignment="1">
      <alignment horizontal="center" vertical="top"/>
    </xf>
    <xf numFmtId="3" fontId="3" fillId="0" borderId="72" xfId="0" applyNumberFormat="1" applyFont="1" applyFill="1" applyBorder="1" applyAlignment="1">
      <alignment horizontal="center" vertical="top" wrapText="1"/>
    </xf>
    <xf numFmtId="165" fontId="3" fillId="6" borderId="101" xfId="0" applyNumberFormat="1" applyFont="1" applyFill="1" applyBorder="1" applyAlignment="1">
      <alignment horizontal="center" vertical="top"/>
    </xf>
    <xf numFmtId="0" fontId="3" fillId="6" borderId="46" xfId="0" applyFont="1" applyFill="1" applyBorder="1" applyAlignment="1">
      <alignment horizontal="left" vertical="top" wrapText="1"/>
    </xf>
    <xf numFmtId="0" fontId="3" fillId="6" borderId="30" xfId="0" applyFont="1" applyFill="1" applyBorder="1" applyAlignment="1">
      <alignment horizontal="left" vertical="top" wrapText="1"/>
    </xf>
    <xf numFmtId="0" fontId="3" fillId="6" borderId="16" xfId="0" applyFont="1" applyFill="1" applyBorder="1" applyAlignment="1">
      <alignment horizontal="left" vertical="top" wrapText="1"/>
    </xf>
    <xf numFmtId="0" fontId="3" fillId="6" borderId="32" xfId="0" applyFont="1" applyFill="1" applyBorder="1" applyAlignment="1">
      <alignment horizontal="left" vertical="top" wrapText="1"/>
    </xf>
    <xf numFmtId="0" fontId="3" fillId="6" borderId="9" xfId="0" applyFont="1" applyFill="1" applyBorder="1" applyAlignment="1">
      <alignment horizontal="center" vertical="top" wrapText="1"/>
    </xf>
    <xf numFmtId="0" fontId="3" fillId="6" borderId="10" xfId="1" applyFont="1" applyFill="1" applyBorder="1" applyAlignment="1">
      <alignment vertical="top" wrapText="1"/>
    </xf>
    <xf numFmtId="0" fontId="3" fillId="6" borderId="16" xfId="0" applyFont="1" applyFill="1" applyBorder="1" applyAlignment="1">
      <alignment horizontal="center" vertical="center" textRotation="90" wrapText="1"/>
    </xf>
    <xf numFmtId="0" fontId="3" fillId="6" borderId="10" xfId="0" applyFont="1" applyFill="1" applyBorder="1" applyAlignment="1">
      <alignment vertical="top" wrapText="1"/>
    </xf>
    <xf numFmtId="0" fontId="3" fillId="6" borderId="47" xfId="0" applyFont="1" applyFill="1" applyBorder="1" applyAlignment="1">
      <alignment horizontal="left" vertical="top" wrapText="1"/>
    </xf>
    <xf numFmtId="49" fontId="5" fillId="10" borderId="10" xfId="0" applyNumberFormat="1" applyFont="1" applyFill="1" applyBorder="1" applyAlignment="1">
      <alignment horizontal="center" vertical="top"/>
    </xf>
    <xf numFmtId="49" fontId="5" fillId="3" borderId="16" xfId="0" applyNumberFormat="1" applyFont="1" applyFill="1" applyBorder="1" applyAlignment="1">
      <alignment horizontal="center" vertical="top"/>
    </xf>
    <xf numFmtId="49" fontId="5" fillId="10" borderId="8" xfId="0" applyNumberFormat="1" applyFont="1" applyFill="1" applyBorder="1" applyAlignment="1">
      <alignment horizontal="center" vertical="top"/>
    </xf>
    <xf numFmtId="49" fontId="5" fillId="10" borderId="11" xfId="0" applyNumberFormat="1" applyFont="1" applyFill="1" applyBorder="1" applyAlignment="1">
      <alignment horizontal="center" vertical="top"/>
    </xf>
    <xf numFmtId="49" fontId="5" fillId="3" borderId="45"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5" fillId="6" borderId="18"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0" fontId="5" fillId="6" borderId="16" xfId="0" applyFont="1" applyFill="1" applyBorder="1" applyAlignment="1">
      <alignment horizontal="left" vertical="top" wrapText="1"/>
    </xf>
    <xf numFmtId="0" fontId="3" fillId="6" borderId="32" xfId="0" applyFont="1" applyFill="1" applyBorder="1" applyAlignment="1">
      <alignment horizontal="center" vertical="center" textRotation="90" wrapText="1"/>
    </xf>
    <xf numFmtId="49" fontId="5" fillId="6" borderId="31" xfId="0" applyNumberFormat="1" applyFont="1" applyFill="1" applyBorder="1" applyAlignment="1">
      <alignment horizontal="center" vertical="top"/>
    </xf>
    <xf numFmtId="0" fontId="3" fillId="6" borderId="37" xfId="0" applyFont="1" applyFill="1" applyBorder="1" applyAlignment="1">
      <alignment horizontal="center" vertical="center" textRotation="90" wrapText="1"/>
    </xf>
    <xf numFmtId="0" fontId="3" fillId="6" borderId="19" xfId="0" applyFont="1" applyFill="1" applyBorder="1" applyAlignment="1">
      <alignment horizontal="center" vertical="center" textRotation="90" wrapText="1"/>
    </xf>
    <xf numFmtId="0" fontId="3" fillId="6" borderId="43" xfId="0" applyFont="1" applyFill="1" applyBorder="1" applyAlignment="1">
      <alignment horizontal="left" vertical="top" wrapText="1"/>
    </xf>
    <xf numFmtId="0" fontId="3" fillId="6" borderId="10" xfId="0" applyFont="1" applyFill="1" applyBorder="1" applyAlignment="1">
      <alignment horizontal="left" vertical="top" wrapText="1"/>
    </xf>
    <xf numFmtId="0" fontId="3" fillId="6" borderId="29" xfId="0" applyFont="1" applyFill="1" applyBorder="1" applyAlignment="1">
      <alignment horizontal="left" vertical="top" wrapText="1"/>
    </xf>
    <xf numFmtId="49" fontId="5" fillId="6" borderId="24" xfId="0" applyNumberFormat="1" applyFont="1" applyFill="1" applyBorder="1" applyAlignment="1">
      <alignment horizontal="center" vertical="top"/>
    </xf>
    <xf numFmtId="0" fontId="3" fillId="6" borderId="38" xfId="0" applyFont="1" applyFill="1" applyBorder="1" applyAlignment="1">
      <alignment horizontal="left" vertical="top" wrapText="1"/>
    </xf>
    <xf numFmtId="0" fontId="3" fillId="0" borderId="10" xfId="0" applyFont="1" applyFill="1" applyBorder="1" applyAlignment="1">
      <alignment horizontal="left" vertical="top" wrapText="1"/>
    </xf>
    <xf numFmtId="165" fontId="3" fillId="8" borderId="68" xfId="0" applyNumberFormat="1" applyFont="1" applyFill="1" applyBorder="1" applyAlignment="1">
      <alignment horizontal="center" vertical="top" wrapText="1"/>
    </xf>
    <xf numFmtId="3" fontId="3" fillId="0" borderId="0" xfId="0" applyNumberFormat="1" applyFont="1" applyAlignment="1">
      <alignment horizontal="left" vertical="top" wrapText="1"/>
    </xf>
    <xf numFmtId="4" fontId="3" fillId="2" borderId="18" xfId="0" applyNumberFormat="1" applyFont="1" applyFill="1" applyBorder="1" applyAlignment="1">
      <alignment horizontal="center" vertical="top"/>
    </xf>
    <xf numFmtId="165" fontId="3" fillId="2" borderId="72" xfId="0" applyNumberFormat="1" applyFont="1" applyFill="1" applyBorder="1" applyAlignment="1">
      <alignment horizontal="center" vertical="top"/>
    </xf>
    <xf numFmtId="0" fontId="3" fillId="6" borderId="82" xfId="0" applyNumberFormat="1" applyFont="1" applyFill="1" applyBorder="1" applyAlignment="1">
      <alignment horizontal="center" vertical="top" wrapText="1"/>
    </xf>
    <xf numFmtId="0" fontId="3" fillId="6" borderId="57" xfId="0" applyFont="1" applyFill="1" applyBorder="1" applyAlignment="1">
      <alignment horizontal="left" vertical="top" wrapText="1"/>
    </xf>
    <xf numFmtId="0" fontId="3" fillId="6" borderId="24" xfId="0" applyFont="1" applyFill="1" applyBorder="1" applyAlignment="1">
      <alignment horizontal="center" vertical="center" textRotation="90" wrapText="1"/>
    </xf>
    <xf numFmtId="0" fontId="3" fillId="6" borderId="33" xfId="0" applyFont="1" applyFill="1" applyBorder="1" applyAlignment="1">
      <alignment vertical="top" wrapText="1"/>
    </xf>
    <xf numFmtId="3" fontId="3" fillId="6" borderId="57" xfId="0" applyNumberFormat="1" applyFont="1" applyFill="1" applyBorder="1" applyAlignment="1">
      <alignment horizontal="center" vertical="top" wrapText="1"/>
    </xf>
    <xf numFmtId="3" fontId="3" fillId="6" borderId="25" xfId="0" applyNumberFormat="1" applyFont="1" applyFill="1" applyBorder="1" applyAlignment="1">
      <alignment horizontal="center" vertical="top" wrapText="1"/>
    </xf>
    <xf numFmtId="0" fontId="3" fillId="6" borderId="9" xfId="0" applyFont="1" applyFill="1" applyBorder="1" applyAlignment="1">
      <alignment horizontal="center" vertical="top" wrapText="1"/>
    </xf>
    <xf numFmtId="165" fontId="5" fillId="4" borderId="7" xfId="0" applyNumberFormat="1" applyFont="1" applyFill="1" applyBorder="1" applyAlignment="1">
      <alignment horizontal="center" vertical="top"/>
    </xf>
    <xf numFmtId="3" fontId="3" fillId="6" borderId="52" xfId="0" applyNumberFormat="1" applyFont="1" applyFill="1" applyBorder="1" applyAlignment="1">
      <alignment horizontal="center" vertical="top" wrapText="1"/>
    </xf>
    <xf numFmtId="0" fontId="3" fillId="12" borderId="38" xfId="0" applyFont="1" applyFill="1" applyBorder="1" applyAlignment="1">
      <alignment vertical="top" wrapText="1"/>
    </xf>
    <xf numFmtId="0" fontId="3" fillId="12" borderId="63" xfId="0" applyFont="1" applyFill="1" applyBorder="1" applyAlignment="1">
      <alignment vertical="top" wrapText="1"/>
    </xf>
    <xf numFmtId="0" fontId="3" fillId="8" borderId="33" xfId="0" applyFont="1" applyFill="1" applyBorder="1" applyAlignment="1">
      <alignment horizontal="left" vertical="top" wrapText="1"/>
    </xf>
    <xf numFmtId="165" fontId="5" fillId="4" borderId="22" xfId="0" applyNumberFormat="1" applyFont="1" applyFill="1" applyBorder="1" applyAlignment="1">
      <alignment horizontal="center" vertical="top"/>
    </xf>
    <xf numFmtId="165" fontId="5" fillId="5" borderId="60" xfId="0" applyNumberFormat="1" applyFont="1" applyFill="1" applyBorder="1" applyAlignment="1">
      <alignment horizontal="center" vertical="top"/>
    </xf>
    <xf numFmtId="165" fontId="3" fillId="0" borderId="63" xfId="0" applyNumberFormat="1" applyFont="1" applyBorder="1" applyAlignment="1">
      <alignment horizontal="center" vertical="top"/>
    </xf>
    <xf numFmtId="49" fontId="5" fillId="6" borderId="51" xfId="0" applyNumberFormat="1" applyFont="1" applyFill="1" applyBorder="1" applyAlignment="1">
      <alignment horizontal="center" vertical="top"/>
    </xf>
    <xf numFmtId="0" fontId="22" fillId="6" borderId="9" xfId="0" applyFont="1" applyFill="1" applyBorder="1" applyAlignment="1">
      <alignment horizontal="center" vertical="top" wrapText="1"/>
    </xf>
    <xf numFmtId="165" fontId="22" fillId="6" borderId="0" xfId="0" applyNumberFormat="1" applyFont="1" applyFill="1" applyBorder="1" applyAlignment="1">
      <alignment horizontal="center" vertical="top"/>
    </xf>
    <xf numFmtId="165" fontId="22" fillId="6" borderId="9" xfId="0" applyNumberFormat="1" applyFont="1" applyFill="1" applyBorder="1" applyAlignment="1">
      <alignment horizontal="center" vertical="top"/>
    </xf>
    <xf numFmtId="49" fontId="22" fillId="6" borderId="9" xfId="0" applyNumberFormat="1" applyFont="1" applyFill="1" applyBorder="1" applyAlignment="1">
      <alignment horizontal="center" vertical="center" wrapText="1"/>
    </xf>
    <xf numFmtId="165" fontId="28" fillId="6" borderId="9" xfId="0" applyNumberFormat="1" applyFont="1" applyFill="1" applyBorder="1" applyAlignment="1">
      <alignment horizontal="center" vertical="top"/>
    </xf>
    <xf numFmtId="49" fontId="5" fillId="10" borderId="10"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0" fontId="3" fillId="6" borderId="46" xfId="0" applyFont="1" applyFill="1" applyBorder="1" applyAlignment="1">
      <alignment horizontal="left" vertical="top" wrapText="1"/>
    </xf>
    <xf numFmtId="0" fontId="3" fillId="6" borderId="48" xfId="0" applyFont="1" applyFill="1" applyBorder="1" applyAlignment="1">
      <alignment horizontal="left" vertical="top" wrapText="1"/>
    </xf>
    <xf numFmtId="49" fontId="5" fillId="6" borderId="18" xfId="0" applyNumberFormat="1" applyFont="1" applyFill="1" applyBorder="1" applyAlignment="1">
      <alignment horizontal="center" vertical="top"/>
    </xf>
    <xf numFmtId="49" fontId="5" fillId="6" borderId="24" xfId="0" applyNumberFormat="1" applyFont="1" applyFill="1" applyBorder="1" applyAlignment="1">
      <alignment horizontal="center" vertical="top"/>
    </xf>
    <xf numFmtId="0" fontId="3" fillId="6" borderId="16" xfId="0" applyFont="1" applyFill="1" applyBorder="1" applyAlignment="1">
      <alignment horizontal="center" vertical="center" textRotation="90" wrapText="1"/>
    </xf>
    <xf numFmtId="0" fontId="3" fillId="6" borderId="32" xfId="0" applyFont="1" applyFill="1" applyBorder="1" applyAlignment="1">
      <alignment horizontal="center" vertical="center" textRotation="90" wrapText="1"/>
    </xf>
    <xf numFmtId="0" fontId="3" fillId="6" borderId="9" xfId="0" applyFont="1" applyFill="1" applyBorder="1" applyAlignment="1">
      <alignment horizontal="center" vertical="top" wrapText="1"/>
    </xf>
    <xf numFmtId="0" fontId="3" fillId="6" borderId="6" xfId="0" applyFont="1" applyFill="1" applyBorder="1" applyAlignment="1">
      <alignment horizontal="center" vertical="top" wrapText="1"/>
    </xf>
    <xf numFmtId="0" fontId="3" fillId="6" borderId="30" xfId="0" applyFont="1" applyFill="1" applyBorder="1" applyAlignment="1">
      <alignment horizontal="left" vertical="top" wrapText="1"/>
    </xf>
    <xf numFmtId="0" fontId="3" fillId="6" borderId="10" xfId="0" applyFont="1" applyFill="1" applyBorder="1" applyAlignment="1">
      <alignment horizontal="left" vertical="top" wrapText="1"/>
    </xf>
    <xf numFmtId="0" fontId="3" fillId="6" borderId="37" xfId="0" applyFont="1" applyFill="1" applyBorder="1" applyAlignment="1">
      <alignment horizontal="center" vertical="center" textRotation="90" wrapText="1"/>
    </xf>
    <xf numFmtId="49" fontId="5" fillId="3" borderId="57" xfId="0" applyNumberFormat="1" applyFont="1" applyFill="1" applyBorder="1" applyAlignment="1">
      <alignment horizontal="center" vertical="top"/>
    </xf>
    <xf numFmtId="49" fontId="5" fillId="10" borderId="11" xfId="0" applyNumberFormat="1" applyFont="1" applyFill="1" applyBorder="1" applyAlignment="1">
      <alignment horizontal="center" vertical="top"/>
    </xf>
    <xf numFmtId="0" fontId="0" fillId="0" borderId="24" xfId="0" applyBorder="1" applyAlignment="1">
      <alignment horizontal="left" vertical="top" wrapText="1"/>
    </xf>
    <xf numFmtId="49" fontId="5" fillId="6" borderId="25" xfId="0" applyNumberFormat="1" applyFont="1" applyFill="1" applyBorder="1" applyAlignment="1">
      <alignment horizontal="center" vertical="top"/>
    </xf>
    <xf numFmtId="0" fontId="17" fillId="6" borderId="76" xfId="0" applyNumberFormat="1" applyFont="1" applyFill="1" applyBorder="1" applyAlignment="1">
      <alignment horizontal="center" vertical="top" wrapText="1"/>
    </xf>
    <xf numFmtId="0" fontId="3" fillId="6" borderId="48" xfId="0" applyFont="1" applyFill="1" applyBorder="1" applyAlignment="1">
      <alignment horizontal="center" vertical="top"/>
    </xf>
    <xf numFmtId="0" fontId="3" fillId="6" borderId="30" xfId="0" applyFont="1" applyFill="1" applyBorder="1" applyAlignment="1">
      <alignment horizontal="center" vertical="top"/>
    </xf>
    <xf numFmtId="165" fontId="17" fillId="6" borderId="47" xfId="0" applyNumberFormat="1" applyFont="1" applyFill="1" applyBorder="1" applyAlignment="1">
      <alignment horizontal="center" vertical="top"/>
    </xf>
    <xf numFmtId="3" fontId="3" fillId="0" borderId="87" xfId="0" applyNumberFormat="1" applyFont="1" applyFill="1" applyBorder="1" applyAlignment="1">
      <alignment horizontal="center" vertical="top" wrapText="1"/>
    </xf>
    <xf numFmtId="0" fontId="17" fillId="6" borderId="86" xfId="0" applyNumberFormat="1" applyFont="1" applyFill="1" applyBorder="1" applyAlignment="1">
      <alignment horizontal="center" vertical="top" wrapText="1"/>
    </xf>
    <xf numFmtId="165" fontId="3" fillId="6" borderId="42" xfId="0" applyNumberFormat="1" applyFont="1" applyFill="1" applyBorder="1" applyAlignment="1">
      <alignment horizontal="center" vertical="top"/>
    </xf>
    <xf numFmtId="0" fontId="3" fillId="6" borderId="63" xfId="0" applyFont="1" applyFill="1" applyBorder="1" applyAlignment="1">
      <alignment horizontal="center" vertical="top" wrapText="1"/>
    </xf>
    <xf numFmtId="0" fontId="3" fillId="0" borderId="115" xfId="0" applyFont="1" applyBorder="1" applyAlignment="1">
      <alignment vertical="top" wrapText="1"/>
    </xf>
    <xf numFmtId="3" fontId="3" fillId="6" borderId="116" xfId="0" applyNumberFormat="1" applyFont="1" applyFill="1" applyBorder="1" applyAlignment="1">
      <alignment vertical="top" wrapText="1"/>
    </xf>
    <xf numFmtId="0" fontId="3" fillId="6" borderId="117" xfId="0" applyNumberFormat="1" applyFont="1" applyFill="1" applyBorder="1" applyAlignment="1">
      <alignment vertical="top" wrapText="1"/>
    </xf>
    <xf numFmtId="0" fontId="3" fillId="6" borderId="118" xfId="0" applyNumberFormat="1" applyFont="1" applyFill="1" applyBorder="1" applyAlignment="1">
      <alignment vertical="top" wrapText="1"/>
    </xf>
    <xf numFmtId="0" fontId="3" fillId="6" borderId="116" xfId="0" applyNumberFormat="1" applyFont="1" applyFill="1" applyBorder="1" applyAlignment="1">
      <alignment horizontal="center" vertical="top" wrapText="1"/>
    </xf>
    <xf numFmtId="3" fontId="3" fillId="6" borderId="75" xfId="0" applyNumberFormat="1" applyFont="1" applyFill="1" applyBorder="1" applyAlignment="1">
      <alignment vertical="top" wrapText="1"/>
    </xf>
    <xf numFmtId="3" fontId="3" fillId="6" borderId="76" xfId="0" applyNumberFormat="1" applyFont="1" applyFill="1" applyBorder="1" applyAlignment="1">
      <alignment vertical="top" wrapText="1"/>
    </xf>
    <xf numFmtId="0" fontId="3" fillId="6" borderId="76" xfId="0" applyNumberFormat="1" applyFont="1" applyFill="1" applyBorder="1" applyAlignment="1">
      <alignment vertical="top" wrapText="1"/>
    </xf>
    <xf numFmtId="0" fontId="3" fillId="6" borderId="77" xfId="0" applyNumberFormat="1" applyFont="1" applyFill="1" applyBorder="1" applyAlignment="1">
      <alignment vertical="top" wrapText="1"/>
    </xf>
    <xf numFmtId="0" fontId="3" fillId="6" borderId="82" xfId="0" applyNumberFormat="1" applyFont="1" applyFill="1" applyBorder="1" applyAlignment="1">
      <alignment vertical="top" wrapText="1"/>
    </xf>
    <xf numFmtId="0" fontId="3" fillId="6" borderId="117" xfId="0" applyNumberFormat="1" applyFont="1" applyFill="1" applyBorder="1" applyAlignment="1">
      <alignment horizontal="center" vertical="top" wrapText="1"/>
    </xf>
    <xf numFmtId="0" fontId="3" fillId="6" borderId="118" xfId="0" applyNumberFormat="1" applyFont="1" applyFill="1" applyBorder="1" applyAlignment="1">
      <alignment horizontal="center" vertical="top" wrapText="1"/>
    </xf>
    <xf numFmtId="0" fontId="35" fillId="0" borderId="0" xfId="0" applyFont="1" applyAlignment="1">
      <alignment vertical="center"/>
    </xf>
    <xf numFmtId="0" fontId="3" fillId="6" borderId="38" xfId="0" applyFont="1" applyFill="1" applyBorder="1" applyAlignment="1">
      <alignment horizontal="center" vertical="top" wrapText="1"/>
    </xf>
    <xf numFmtId="165" fontId="17" fillId="6" borderId="22" xfId="0" applyNumberFormat="1" applyFont="1" applyFill="1" applyBorder="1" applyAlignment="1">
      <alignment horizontal="center" vertical="top"/>
    </xf>
    <xf numFmtId="0" fontId="3" fillId="6" borderId="69" xfId="0" applyFont="1" applyFill="1" applyBorder="1" applyAlignment="1">
      <alignment horizontal="center" vertical="top" wrapText="1"/>
    </xf>
    <xf numFmtId="165" fontId="5" fillId="8" borderId="34" xfId="0" applyNumberFormat="1" applyFont="1" applyFill="1" applyBorder="1" applyAlignment="1">
      <alignment horizontal="center" vertical="top"/>
    </xf>
    <xf numFmtId="165" fontId="5" fillId="8" borderId="24" xfId="0" applyNumberFormat="1" applyFont="1" applyFill="1" applyBorder="1" applyAlignment="1">
      <alignment horizontal="center" vertical="top"/>
    </xf>
    <xf numFmtId="49" fontId="5" fillId="10" borderId="10" xfId="0" applyNumberFormat="1" applyFont="1" applyFill="1" applyBorder="1" applyAlignment="1">
      <alignment horizontal="center" vertical="top"/>
    </xf>
    <xf numFmtId="49" fontId="5" fillId="3" borderId="16"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0" fontId="3" fillId="6" borderId="10" xfId="1" applyFont="1" applyFill="1" applyBorder="1" applyAlignment="1">
      <alignment vertical="top" wrapText="1"/>
    </xf>
    <xf numFmtId="0" fontId="3" fillId="6" borderId="77" xfId="0" applyFont="1" applyFill="1" applyBorder="1" applyAlignment="1">
      <alignment horizontal="center" vertical="top"/>
    </xf>
    <xf numFmtId="0" fontId="3" fillId="6" borderId="86" xfId="0" applyNumberFormat="1" applyFont="1" applyFill="1" applyBorder="1" applyAlignment="1">
      <alignment horizontal="center" vertical="top" wrapText="1"/>
    </xf>
    <xf numFmtId="0" fontId="3" fillId="6" borderId="19" xfId="0" applyFont="1" applyFill="1" applyBorder="1" applyAlignment="1">
      <alignment vertical="top" wrapText="1"/>
    </xf>
    <xf numFmtId="49" fontId="3" fillId="6" borderId="32" xfId="0" applyNumberFormat="1" applyFont="1" applyFill="1" applyBorder="1" applyAlignment="1">
      <alignment horizontal="center" vertical="top" wrapText="1"/>
    </xf>
    <xf numFmtId="49" fontId="9" fillId="6" borderId="32" xfId="0" applyNumberFormat="1" applyFont="1" applyFill="1" applyBorder="1" applyAlignment="1">
      <alignment horizontal="center" vertical="top" wrapText="1"/>
    </xf>
    <xf numFmtId="0" fontId="3" fillId="6" borderId="10" xfId="1" applyFont="1" applyFill="1" applyBorder="1" applyAlignment="1">
      <alignment vertical="top" wrapText="1"/>
    </xf>
    <xf numFmtId="0" fontId="3" fillId="6" borderId="43" xfId="0" applyFont="1" applyFill="1" applyBorder="1" applyAlignment="1">
      <alignment horizontal="left" vertical="top" wrapText="1"/>
    </xf>
    <xf numFmtId="0" fontId="22" fillId="6" borderId="30" xfId="0" applyFont="1" applyFill="1" applyBorder="1" applyAlignment="1">
      <alignment horizontal="left" vertical="top" wrapText="1"/>
    </xf>
    <xf numFmtId="49" fontId="1" fillId="6" borderId="16" xfId="0" applyNumberFormat="1" applyFont="1" applyFill="1" applyBorder="1" applyAlignment="1">
      <alignment horizontal="center" vertical="center" textRotation="90" wrapText="1"/>
    </xf>
    <xf numFmtId="49" fontId="1" fillId="6" borderId="32" xfId="0" applyNumberFormat="1" applyFont="1" applyFill="1" applyBorder="1" applyAlignment="1">
      <alignment horizontal="center" vertical="center" textRotation="90" wrapText="1"/>
    </xf>
    <xf numFmtId="0" fontId="3" fillId="6" borderId="32" xfId="0" applyFont="1" applyFill="1" applyBorder="1" applyAlignment="1">
      <alignment horizontal="left" vertical="top" wrapText="1"/>
    </xf>
    <xf numFmtId="49" fontId="5" fillId="6" borderId="20" xfId="0" applyNumberFormat="1" applyFont="1" applyFill="1" applyBorder="1" applyAlignment="1">
      <alignment horizontal="center" vertical="top"/>
    </xf>
    <xf numFmtId="49" fontId="5" fillId="6" borderId="32" xfId="0" applyNumberFormat="1" applyFont="1" applyFill="1" applyBorder="1" applyAlignment="1">
      <alignment horizontal="center" vertical="top"/>
    </xf>
    <xf numFmtId="0" fontId="3" fillId="6" borderId="16" xfId="0" applyFont="1" applyFill="1" applyBorder="1" applyAlignment="1">
      <alignment horizontal="left" vertical="top" wrapText="1"/>
    </xf>
    <xf numFmtId="49" fontId="3" fillId="6" borderId="9" xfId="0" applyNumberFormat="1" applyFont="1" applyFill="1" applyBorder="1" applyAlignment="1">
      <alignment horizontal="center" vertical="center" wrapText="1"/>
    </xf>
    <xf numFmtId="49" fontId="5" fillId="6" borderId="18" xfId="0" applyNumberFormat="1" applyFont="1" applyFill="1" applyBorder="1" applyAlignment="1">
      <alignment horizontal="center" vertical="top" wrapText="1"/>
    </xf>
    <xf numFmtId="49" fontId="3" fillId="6" borderId="9" xfId="0" applyNumberFormat="1" applyFont="1" applyFill="1" applyBorder="1" applyAlignment="1">
      <alignment horizontal="center" vertical="top" wrapText="1"/>
    </xf>
    <xf numFmtId="0" fontId="3" fillId="6" borderId="46" xfId="0" applyFont="1" applyFill="1" applyBorder="1" applyAlignment="1">
      <alignment horizontal="left" vertical="top" wrapText="1"/>
    </xf>
    <xf numFmtId="0" fontId="3" fillId="6" borderId="90" xfId="0" applyFont="1" applyFill="1" applyBorder="1" applyAlignment="1">
      <alignment vertical="top" wrapText="1"/>
    </xf>
    <xf numFmtId="0" fontId="0" fillId="0" borderId="16" xfId="0" applyBorder="1" applyAlignment="1">
      <alignment vertical="top" wrapText="1"/>
    </xf>
    <xf numFmtId="0" fontId="3" fillId="2" borderId="9" xfId="0" applyFont="1" applyFill="1" applyBorder="1" applyAlignment="1">
      <alignment horizontal="center" vertical="top" wrapText="1"/>
    </xf>
    <xf numFmtId="0" fontId="3" fillId="6" borderId="16" xfId="0" applyFont="1" applyFill="1" applyBorder="1" applyAlignment="1">
      <alignment vertical="top" wrapText="1"/>
    </xf>
    <xf numFmtId="0" fontId="7" fillId="9" borderId="61" xfId="0" applyFont="1" applyFill="1" applyBorder="1" applyAlignment="1">
      <alignment horizontal="left" vertical="top" wrapText="1"/>
    </xf>
    <xf numFmtId="49" fontId="5" fillId="8" borderId="16" xfId="0" applyNumberFormat="1" applyFont="1" applyFill="1" applyBorder="1" applyAlignment="1">
      <alignment horizontal="center" vertical="top" wrapText="1"/>
    </xf>
    <xf numFmtId="49" fontId="5" fillId="10" borderId="10" xfId="0" applyNumberFormat="1" applyFont="1" applyFill="1" applyBorder="1" applyAlignment="1">
      <alignment horizontal="center" vertical="top"/>
    </xf>
    <xf numFmtId="49" fontId="5" fillId="6" borderId="16" xfId="0" applyNumberFormat="1" applyFont="1" applyFill="1" applyBorder="1" applyAlignment="1">
      <alignment horizontal="center" vertical="top" wrapText="1"/>
    </xf>
    <xf numFmtId="49" fontId="5" fillId="6" borderId="32" xfId="0" applyNumberFormat="1" applyFont="1" applyFill="1" applyBorder="1" applyAlignment="1">
      <alignment horizontal="center" vertical="top" wrapText="1"/>
    </xf>
    <xf numFmtId="49" fontId="3" fillId="6" borderId="22" xfId="0" applyNumberFormat="1" applyFont="1" applyFill="1" applyBorder="1" applyAlignment="1">
      <alignment horizontal="center" vertical="center" wrapText="1"/>
    </xf>
    <xf numFmtId="0" fontId="31" fillId="6" borderId="32" xfId="0" applyFont="1" applyFill="1" applyBorder="1" applyAlignment="1">
      <alignment horizontal="center" vertical="top" wrapText="1"/>
    </xf>
    <xf numFmtId="49" fontId="5" fillId="3" borderId="16" xfId="0" applyNumberFormat="1" applyFont="1" applyFill="1" applyBorder="1" applyAlignment="1">
      <alignment horizontal="center" vertical="top"/>
    </xf>
    <xf numFmtId="0" fontId="3" fillId="6" borderId="63" xfId="0" applyFont="1" applyFill="1" applyBorder="1" applyAlignment="1">
      <alignment horizontal="left" vertical="top" wrapText="1"/>
    </xf>
    <xf numFmtId="0" fontId="3" fillId="6" borderId="10" xfId="0" applyFont="1" applyFill="1" applyBorder="1" applyAlignment="1">
      <alignment vertical="top" wrapText="1"/>
    </xf>
    <xf numFmtId="0" fontId="3" fillId="6" borderId="10" xfId="0" applyFont="1" applyFill="1" applyBorder="1" applyAlignment="1">
      <alignment horizontal="left" vertical="top" wrapText="1"/>
    </xf>
    <xf numFmtId="0" fontId="3" fillId="6" borderId="29" xfId="0" applyFont="1" applyFill="1" applyBorder="1" applyAlignment="1">
      <alignment horizontal="left" vertical="top" wrapText="1"/>
    </xf>
    <xf numFmtId="0" fontId="3" fillId="6" borderId="37" xfId="0" applyFont="1" applyFill="1" applyBorder="1" applyAlignment="1">
      <alignment horizontal="center" vertical="center" textRotation="90" wrapText="1"/>
    </xf>
    <xf numFmtId="0" fontId="3" fillId="6" borderId="19" xfId="0" applyFont="1" applyFill="1" applyBorder="1" applyAlignment="1">
      <alignment horizontal="center" vertical="center" textRotation="90" wrapText="1"/>
    </xf>
    <xf numFmtId="49" fontId="5" fillId="6" borderId="18"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49" fontId="0" fillId="0" borderId="24" xfId="0" applyNumberFormat="1" applyFont="1" applyBorder="1" applyAlignment="1">
      <alignment horizontal="center" vertical="center" textRotation="90" wrapText="1"/>
    </xf>
    <xf numFmtId="165" fontId="3" fillId="0" borderId="9" xfId="0" applyNumberFormat="1" applyFont="1" applyFill="1" applyBorder="1" applyAlignment="1">
      <alignment horizontal="center" vertical="top"/>
    </xf>
    <xf numFmtId="49" fontId="5" fillId="10" borderId="8"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49" fontId="5" fillId="8" borderId="16"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49" fontId="5" fillId="3" borderId="45" xfId="0" applyNumberFormat="1" applyFont="1" applyFill="1" applyBorder="1" applyAlignment="1">
      <alignment horizontal="center" vertical="top"/>
    </xf>
    <xf numFmtId="0" fontId="7" fillId="6" borderId="9" xfId="0" applyFont="1" applyFill="1" applyBorder="1" applyAlignment="1">
      <alignment horizontal="center" vertical="top" wrapText="1"/>
    </xf>
    <xf numFmtId="0" fontId="7" fillId="6" borderId="16" xfId="0" applyFont="1" applyFill="1" applyBorder="1" applyAlignment="1">
      <alignment vertical="top" wrapText="1"/>
    </xf>
    <xf numFmtId="49" fontId="5" fillId="6" borderId="20" xfId="0" applyNumberFormat="1" applyFont="1" applyFill="1" applyBorder="1" applyAlignment="1">
      <alignment horizontal="center" vertical="top" wrapText="1"/>
    </xf>
    <xf numFmtId="0" fontId="3" fillId="6" borderId="20" xfId="0" applyFont="1" applyFill="1" applyBorder="1" applyAlignment="1">
      <alignment horizontal="center" vertical="center" textRotation="90" wrapText="1"/>
    </xf>
    <xf numFmtId="0" fontId="3" fillId="6" borderId="16" xfId="0" applyFont="1" applyFill="1" applyBorder="1" applyAlignment="1">
      <alignment horizontal="center" vertical="center" textRotation="90" wrapText="1"/>
    </xf>
    <xf numFmtId="0" fontId="3" fillId="6" borderId="32" xfId="0" applyFont="1" applyFill="1" applyBorder="1" applyAlignment="1">
      <alignment horizontal="center" vertical="center" textRotation="90" wrapText="1"/>
    </xf>
    <xf numFmtId="0" fontId="3" fillId="6" borderId="9" xfId="0" applyFont="1" applyFill="1" applyBorder="1" applyAlignment="1">
      <alignment horizontal="center" vertical="top" wrapText="1"/>
    </xf>
    <xf numFmtId="0" fontId="3" fillId="6" borderId="98" xfId="0" applyFont="1" applyFill="1" applyBorder="1" applyAlignment="1">
      <alignment horizontal="center" vertical="top" wrapText="1"/>
    </xf>
    <xf numFmtId="0" fontId="3" fillId="6" borderId="6" xfId="0" applyFont="1" applyFill="1" applyBorder="1" applyAlignment="1">
      <alignment horizontal="center" vertical="top" wrapText="1"/>
    </xf>
    <xf numFmtId="0" fontId="3" fillId="6" borderId="6" xfId="0" applyFont="1" applyFill="1" applyBorder="1" applyAlignment="1">
      <alignment horizontal="center" vertical="center" wrapText="1"/>
    </xf>
    <xf numFmtId="0" fontId="0" fillId="0" borderId="22" xfId="0" applyBorder="1" applyAlignment="1">
      <alignment horizontal="center" vertical="center" wrapText="1"/>
    </xf>
    <xf numFmtId="49" fontId="9" fillId="6" borderId="16" xfId="0" applyNumberFormat="1" applyFont="1" applyFill="1" applyBorder="1" applyAlignment="1">
      <alignment horizontal="center" vertical="center" textRotation="90" wrapText="1"/>
    </xf>
    <xf numFmtId="0" fontId="3" fillId="6" borderId="46" xfId="0" applyFont="1" applyFill="1" applyBorder="1" applyAlignment="1">
      <alignment horizontal="center" vertical="center" textRotation="90" wrapText="1"/>
    </xf>
    <xf numFmtId="0" fontId="3" fillId="6" borderId="48" xfId="0" applyFont="1" applyFill="1" applyBorder="1" applyAlignment="1">
      <alignment horizontal="center" vertical="center" textRotation="90" wrapText="1"/>
    </xf>
    <xf numFmtId="0" fontId="22" fillId="6" borderId="6" xfId="0" applyFont="1" applyFill="1" applyBorder="1" applyAlignment="1">
      <alignment horizontal="center" vertical="top" wrapText="1"/>
    </xf>
    <xf numFmtId="49" fontId="3" fillId="6" borderId="22" xfId="0" applyNumberFormat="1" applyFont="1" applyFill="1" applyBorder="1" applyAlignment="1">
      <alignment horizontal="center" vertical="top" wrapText="1"/>
    </xf>
    <xf numFmtId="49" fontId="3" fillId="6" borderId="38" xfId="0" applyNumberFormat="1" applyFont="1" applyFill="1" applyBorder="1" applyAlignment="1">
      <alignment horizontal="center" vertical="top" wrapText="1"/>
    </xf>
    <xf numFmtId="0" fontId="3" fillId="0" borderId="8" xfId="0" applyFont="1" applyFill="1" applyBorder="1" applyAlignment="1">
      <alignment horizontal="left" vertical="top" wrapText="1"/>
    </xf>
    <xf numFmtId="0" fontId="3" fillId="6" borderId="43" xfId="0" applyFont="1" applyFill="1" applyBorder="1" applyAlignment="1">
      <alignment vertical="top" wrapText="1"/>
    </xf>
    <xf numFmtId="0" fontId="3" fillId="6" borderId="38" xfId="0" applyFont="1" applyFill="1" applyBorder="1" applyAlignment="1">
      <alignment horizontal="left" vertical="top" wrapText="1"/>
    </xf>
    <xf numFmtId="49" fontId="5" fillId="6" borderId="27"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5" fillId="10" borderId="11" xfId="0" applyNumberFormat="1" applyFont="1" applyFill="1" applyBorder="1" applyAlignment="1">
      <alignment horizontal="center" vertical="top"/>
    </xf>
    <xf numFmtId="49" fontId="9" fillId="6" borderId="32" xfId="0" applyNumberFormat="1" applyFont="1" applyFill="1" applyBorder="1" applyAlignment="1">
      <alignment horizontal="center" vertical="center" textRotation="90" wrapText="1"/>
    </xf>
    <xf numFmtId="165" fontId="3" fillId="0" borderId="51" xfId="0" applyNumberFormat="1" applyFont="1" applyFill="1" applyBorder="1" applyAlignment="1">
      <alignment horizontal="center" vertical="top"/>
    </xf>
    <xf numFmtId="0" fontId="3" fillId="0" borderId="10" xfId="0" applyFont="1" applyFill="1" applyBorder="1" applyAlignment="1">
      <alignment horizontal="left" vertical="top" wrapText="1"/>
    </xf>
    <xf numFmtId="49" fontId="5" fillId="6" borderId="25" xfId="0" applyNumberFormat="1" applyFont="1" applyFill="1" applyBorder="1" applyAlignment="1">
      <alignment horizontal="center" vertical="top"/>
    </xf>
    <xf numFmtId="0" fontId="3" fillId="6" borderId="10" xfId="0" applyFont="1" applyFill="1" applyBorder="1" applyAlignment="1">
      <alignment vertical="top" wrapText="1"/>
    </xf>
    <xf numFmtId="0" fontId="3" fillId="6" borderId="9" xfId="0" applyFont="1" applyFill="1" applyBorder="1" applyAlignment="1">
      <alignment horizontal="center" vertical="top" wrapText="1"/>
    </xf>
    <xf numFmtId="165" fontId="3" fillId="0" borderId="9" xfId="0" applyNumberFormat="1" applyFont="1" applyFill="1" applyBorder="1" applyAlignment="1">
      <alignment horizontal="center" vertical="top"/>
    </xf>
    <xf numFmtId="165" fontId="3" fillId="0" borderId="51" xfId="0" applyNumberFormat="1" applyFont="1" applyFill="1" applyBorder="1" applyAlignment="1">
      <alignment horizontal="center" vertical="top"/>
    </xf>
    <xf numFmtId="0" fontId="3" fillId="6" borderId="0" xfId="0" applyFont="1" applyFill="1" applyBorder="1" applyAlignment="1">
      <alignment vertical="top"/>
    </xf>
    <xf numFmtId="1" fontId="3" fillId="0" borderId="76" xfId="0" applyNumberFormat="1" applyFont="1" applyFill="1" applyBorder="1" applyAlignment="1">
      <alignment horizontal="center" vertical="top" wrapText="1"/>
    </xf>
    <xf numFmtId="1" fontId="3" fillId="0" borderId="81" xfId="0" applyNumberFormat="1" applyFont="1" applyFill="1" applyBorder="1" applyAlignment="1">
      <alignment horizontal="center" vertical="top" wrapText="1"/>
    </xf>
    <xf numFmtId="165" fontId="17" fillId="6" borderId="63" xfId="0" applyNumberFormat="1" applyFont="1" applyFill="1" applyBorder="1" applyAlignment="1">
      <alignment horizontal="center" vertical="top"/>
    </xf>
    <xf numFmtId="49" fontId="3" fillId="6" borderId="79" xfId="1" applyNumberFormat="1" applyFont="1" applyFill="1" applyBorder="1" applyAlignment="1">
      <alignment horizontal="center" vertical="top"/>
    </xf>
    <xf numFmtId="0" fontId="3" fillId="0" borderId="80" xfId="0" applyFont="1" applyFill="1" applyBorder="1" applyAlignment="1">
      <alignment vertical="top" wrapText="1"/>
    </xf>
    <xf numFmtId="3" fontId="3" fillId="0" borderId="79" xfId="1" applyNumberFormat="1" applyFont="1" applyFill="1" applyBorder="1" applyAlignment="1">
      <alignment horizontal="center" vertical="top"/>
    </xf>
    <xf numFmtId="165" fontId="3" fillId="6" borderId="53" xfId="0" applyNumberFormat="1" applyFont="1" applyFill="1" applyBorder="1" applyAlignment="1">
      <alignment horizontal="right" vertical="top"/>
    </xf>
    <xf numFmtId="0" fontId="3" fillId="0" borderId="29" xfId="0" applyFont="1" applyBorder="1" applyAlignment="1">
      <alignment vertical="top" wrapText="1"/>
    </xf>
    <xf numFmtId="0" fontId="3" fillId="6" borderId="21" xfId="0" applyFont="1" applyFill="1" applyBorder="1" applyAlignment="1">
      <alignment horizontal="center" vertical="top"/>
    </xf>
    <xf numFmtId="165" fontId="3" fillId="6" borderId="17" xfId="0" applyNumberFormat="1" applyFont="1" applyFill="1" applyBorder="1" applyAlignment="1">
      <alignment horizontal="center" vertical="top"/>
    </xf>
    <xf numFmtId="0" fontId="3" fillId="6" borderId="90" xfId="0" applyFont="1" applyFill="1" applyBorder="1" applyAlignment="1">
      <alignment vertical="top"/>
    </xf>
    <xf numFmtId="0" fontId="3" fillId="6" borderId="91" xfId="0" applyFont="1" applyFill="1" applyBorder="1" applyAlignment="1">
      <alignment vertical="top"/>
    </xf>
    <xf numFmtId="3" fontId="3" fillId="6" borderId="97" xfId="1" applyNumberFormat="1" applyFont="1" applyFill="1" applyBorder="1" applyAlignment="1">
      <alignment horizontal="center" vertical="top"/>
    </xf>
    <xf numFmtId="0" fontId="3" fillId="6" borderId="0" xfId="1" applyFont="1" applyFill="1" applyBorder="1" applyAlignment="1">
      <alignment vertical="top"/>
    </xf>
    <xf numFmtId="165" fontId="3" fillId="6" borderId="48" xfId="1" applyNumberFormat="1" applyFont="1" applyFill="1" applyBorder="1" applyAlignment="1">
      <alignment horizontal="center" vertical="top"/>
    </xf>
    <xf numFmtId="0" fontId="3" fillId="0" borderId="37" xfId="0" applyFont="1" applyBorder="1" applyAlignment="1">
      <alignment horizontal="center" vertical="center" textRotation="90"/>
    </xf>
    <xf numFmtId="3" fontId="16" fillId="6" borderId="0" xfId="0" applyNumberFormat="1" applyFont="1" applyFill="1" applyBorder="1" applyAlignment="1">
      <alignment horizontal="center" vertical="center" textRotation="90" wrapText="1"/>
    </xf>
    <xf numFmtId="165" fontId="3" fillId="6" borderId="48" xfId="0" applyNumberFormat="1" applyFont="1" applyFill="1" applyBorder="1" applyAlignment="1">
      <alignment horizontal="center" vertical="top" wrapText="1"/>
    </xf>
    <xf numFmtId="0" fontId="3" fillId="6" borderId="92" xfId="1" applyFont="1" applyFill="1" applyBorder="1" applyAlignment="1">
      <alignment vertical="top" wrapText="1"/>
    </xf>
    <xf numFmtId="3" fontId="3" fillId="6" borderId="93" xfId="0" applyNumberFormat="1" applyFont="1" applyFill="1" applyBorder="1" applyAlignment="1">
      <alignment horizontal="center" vertical="top" wrapText="1"/>
    </xf>
    <xf numFmtId="3" fontId="3" fillId="6" borderId="106" xfId="0" applyNumberFormat="1" applyFont="1" applyFill="1" applyBorder="1" applyAlignment="1">
      <alignment horizontal="center" vertical="top" wrapText="1"/>
    </xf>
    <xf numFmtId="0" fontId="32" fillId="6" borderId="38" xfId="0" applyFont="1" applyFill="1" applyBorder="1" applyAlignment="1">
      <alignment horizontal="left" vertical="top" wrapText="1"/>
    </xf>
    <xf numFmtId="49" fontId="3" fillId="6" borderId="37" xfId="0" applyNumberFormat="1" applyFont="1" applyFill="1" applyBorder="1" applyAlignment="1">
      <alignment horizontal="center" vertical="top" wrapText="1"/>
    </xf>
    <xf numFmtId="49" fontId="3" fillId="6" borderId="51" xfId="0" applyNumberFormat="1" applyFont="1" applyFill="1" applyBorder="1" applyAlignment="1">
      <alignment horizontal="center" vertical="top" wrapText="1"/>
    </xf>
    <xf numFmtId="165" fontId="17" fillId="6" borderId="53" xfId="0" applyNumberFormat="1" applyFont="1" applyFill="1" applyBorder="1" applyAlignment="1">
      <alignment horizontal="center" vertical="top"/>
    </xf>
    <xf numFmtId="49" fontId="22" fillId="6" borderId="22" xfId="0" applyNumberFormat="1" applyFont="1" applyFill="1" applyBorder="1" applyAlignment="1">
      <alignment horizontal="center" vertical="center" wrapText="1"/>
    </xf>
    <xf numFmtId="165" fontId="28" fillId="6" borderId="22" xfId="0" applyNumberFormat="1" applyFont="1" applyFill="1" applyBorder="1" applyAlignment="1">
      <alignment horizontal="center" vertical="top" wrapText="1"/>
    </xf>
    <xf numFmtId="0" fontId="22" fillId="6" borderId="30" xfId="0" applyFont="1" applyFill="1" applyBorder="1" applyAlignment="1">
      <alignment horizontal="center" vertical="top" wrapText="1"/>
    </xf>
    <xf numFmtId="0" fontId="3" fillId="6" borderId="47" xfId="0" applyFont="1" applyFill="1" applyBorder="1" applyAlignment="1">
      <alignment vertical="top" wrapText="1"/>
    </xf>
    <xf numFmtId="0" fontId="3" fillId="6" borderId="32" xfId="0" applyFont="1" applyFill="1" applyBorder="1" applyAlignment="1">
      <alignment horizontal="center" vertical="top"/>
    </xf>
    <xf numFmtId="0" fontId="3" fillId="6" borderId="47" xfId="0" applyFont="1" applyFill="1" applyBorder="1" applyAlignment="1">
      <alignment horizontal="center" vertical="top"/>
    </xf>
    <xf numFmtId="0" fontId="3" fillId="6" borderId="31" xfId="0" applyFont="1" applyFill="1" applyBorder="1" applyAlignment="1">
      <alignment horizontal="center" vertical="top"/>
    </xf>
    <xf numFmtId="0" fontId="3" fillId="6" borderId="40" xfId="0" applyFont="1" applyFill="1" applyBorder="1" applyAlignment="1">
      <alignment vertical="top" wrapText="1"/>
    </xf>
    <xf numFmtId="0" fontId="3" fillId="6" borderId="20" xfId="0" applyFont="1" applyFill="1" applyBorder="1" applyAlignment="1">
      <alignment horizontal="center" vertical="top"/>
    </xf>
    <xf numFmtId="0" fontId="3" fillId="6" borderId="40" xfId="0" applyFont="1" applyFill="1" applyBorder="1" applyAlignment="1">
      <alignment horizontal="center" vertical="top"/>
    </xf>
    <xf numFmtId="0" fontId="3" fillId="6" borderId="1" xfId="0" applyFont="1" applyFill="1" applyBorder="1" applyAlignment="1">
      <alignment horizontal="center" vertical="top"/>
    </xf>
    <xf numFmtId="0" fontId="3" fillId="6" borderId="0" xfId="0" applyFont="1" applyFill="1" applyBorder="1" applyAlignment="1">
      <alignment horizontal="center" vertical="top"/>
    </xf>
    <xf numFmtId="0" fontId="3" fillId="6" borderId="18" xfId="0" applyFont="1" applyFill="1" applyBorder="1" applyAlignment="1">
      <alignment horizontal="center" vertical="top"/>
    </xf>
    <xf numFmtId="165" fontId="3" fillId="6" borderId="38" xfId="0" applyNumberFormat="1" applyFont="1" applyFill="1" applyBorder="1" applyAlignment="1">
      <alignment horizontal="center" vertical="center"/>
    </xf>
    <xf numFmtId="165" fontId="3" fillId="6" borderId="53" xfId="0" applyNumberFormat="1" applyFont="1" applyFill="1" applyBorder="1" applyAlignment="1">
      <alignment horizontal="center" vertical="center"/>
    </xf>
    <xf numFmtId="165" fontId="3" fillId="6" borderId="63" xfId="0" applyNumberFormat="1" applyFont="1" applyFill="1" applyBorder="1" applyAlignment="1">
      <alignment horizontal="center" vertical="center"/>
    </xf>
    <xf numFmtId="0" fontId="32" fillId="6" borderId="92" xfId="0" applyFont="1" applyFill="1" applyBorder="1" applyAlignment="1">
      <alignment vertical="center" wrapText="1"/>
    </xf>
    <xf numFmtId="0" fontId="22" fillId="6" borderId="92" xfId="0" applyFont="1" applyFill="1" applyBorder="1" applyAlignment="1">
      <alignment vertical="center" wrapText="1"/>
    </xf>
    <xf numFmtId="0" fontId="22" fillId="6" borderId="38" xfId="0" applyFont="1" applyFill="1" applyBorder="1" applyAlignment="1">
      <alignment vertical="center" wrapText="1"/>
    </xf>
    <xf numFmtId="0" fontId="22" fillId="6" borderId="83" xfId="0" applyFont="1" applyFill="1" applyBorder="1" applyAlignment="1">
      <alignment vertical="center" wrapText="1"/>
    </xf>
    <xf numFmtId="165" fontId="3" fillId="2" borderId="48" xfId="0" applyNumberFormat="1" applyFont="1" applyFill="1" applyBorder="1" applyAlignment="1">
      <alignment horizontal="center" vertical="top"/>
    </xf>
    <xf numFmtId="3" fontId="3" fillId="2" borderId="14" xfId="0" applyNumberFormat="1" applyFont="1" applyFill="1" applyBorder="1" applyAlignment="1">
      <alignment horizontal="right" vertical="top"/>
    </xf>
    <xf numFmtId="3" fontId="3" fillId="2" borderId="119" xfId="0" applyNumberFormat="1" applyFont="1" applyFill="1" applyBorder="1" applyAlignment="1">
      <alignment horizontal="right" vertical="top"/>
    </xf>
    <xf numFmtId="165" fontId="3" fillId="2" borderId="18" xfId="0" applyNumberFormat="1" applyFont="1" applyFill="1" applyBorder="1" applyAlignment="1">
      <alignment horizontal="center" vertical="top"/>
    </xf>
    <xf numFmtId="1" fontId="22" fillId="6" borderId="76" xfId="0" applyNumberFormat="1" applyFont="1" applyFill="1" applyBorder="1" applyAlignment="1">
      <alignment horizontal="center" vertical="top" wrapText="1"/>
    </xf>
    <xf numFmtId="3" fontId="9" fillId="0" borderId="38" xfId="1" applyNumberFormat="1" applyFont="1" applyBorder="1" applyAlignment="1">
      <alignment horizontal="center" vertical="top"/>
    </xf>
    <xf numFmtId="165" fontId="3" fillId="6" borderId="9" xfId="1" applyNumberFormat="1" applyFont="1" applyFill="1" applyBorder="1" applyAlignment="1">
      <alignment horizontal="center" vertical="top"/>
    </xf>
    <xf numFmtId="165" fontId="3" fillId="0" borderId="9" xfId="1" applyNumberFormat="1" applyFont="1" applyFill="1" applyBorder="1" applyAlignment="1">
      <alignment horizontal="center" vertical="top"/>
    </xf>
    <xf numFmtId="165" fontId="3" fillId="0" borderId="38" xfId="1" applyNumberFormat="1" applyFont="1" applyFill="1" applyBorder="1" applyAlignment="1">
      <alignment horizontal="center" vertical="top"/>
    </xf>
    <xf numFmtId="165" fontId="3" fillId="0" borderId="48" xfId="0" applyNumberFormat="1" applyFont="1" applyFill="1" applyBorder="1" applyAlignment="1">
      <alignment horizontal="center" vertical="top"/>
    </xf>
    <xf numFmtId="3" fontId="3" fillId="6" borderId="47" xfId="0" applyNumberFormat="1" applyFont="1" applyFill="1" applyBorder="1" applyAlignment="1">
      <alignment horizontal="center" vertical="top"/>
    </xf>
    <xf numFmtId="49" fontId="5" fillId="6" borderId="18"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49" fontId="5" fillId="10" borderId="10" xfId="0" applyNumberFormat="1" applyFont="1" applyFill="1" applyBorder="1" applyAlignment="1">
      <alignment horizontal="center" vertical="top"/>
    </xf>
    <xf numFmtId="49" fontId="5" fillId="3" borderId="16" xfId="0" applyNumberFormat="1" applyFont="1" applyFill="1" applyBorder="1" applyAlignment="1">
      <alignment horizontal="center" vertical="top"/>
    </xf>
    <xf numFmtId="49" fontId="5" fillId="8" borderId="16"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0" fontId="3" fillId="6" borderId="10" xfId="1" applyFont="1" applyFill="1" applyBorder="1" applyAlignment="1">
      <alignment vertical="top" wrapText="1"/>
    </xf>
    <xf numFmtId="0" fontId="0" fillId="0" borderId="24" xfId="0" applyBorder="1" applyAlignment="1">
      <alignment horizontal="left" vertical="top" wrapText="1"/>
    </xf>
    <xf numFmtId="0" fontId="25" fillId="6" borderId="67" xfId="0" applyFont="1" applyFill="1" applyBorder="1" applyAlignment="1">
      <alignment horizontal="center" vertical="center" textRotation="90" wrapText="1"/>
    </xf>
    <xf numFmtId="49" fontId="5" fillId="6" borderId="25" xfId="0" applyNumberFormat="1" applyFont="1" applyFill="1" applyBorder="1" applyAlignment="1">
      <alignment horizontal="center" vertical="top"/>
    </xf>
    <xf numFmtId="0" fontId="3" fillId="6" borderId="10" xfId="1" applyFont="1" applyFill="1" applyBorder="1" applyAlignment="1">
      <alignment vertical="top" wrapText="1"/>
    </xf>
    <xf numFmtId="0" fontId="7" fillId="6" borderId="16" xfId="0" applyFont="1" applyFill="1" applyBorder="1" applyAlignment="1">
      <alignment vertical="top" wrapText="1"/>
    </xf>
    <xf numFmtId="0" fontId="3" fillId="6" borderId="10" xfId="1" applyFont="1" applyFill="1" applyBorder="1" applyAlignment="1">
      <alignment vertical="top" wrapText="1"/>
    </xf>
    <xf numFmtId="0" fontId="3" fillId="6" borderId="37" xfId="0" applyFont="1" applyFill="1" applyBorder="1" applyAlignment="1">
      <alignment horizontal="center" vertical="center" textRotation="90" wrapText="1"/>
    </xf>
    <xf numFmtId="0" fontId="3" fillId="6" borderId="9" xfId="0" applyFont="1" applyFill="1" applyBorder="1" applyAlignment="1">
      <alignment horizontal="center" vertical="center" wrapText="1"/>
    </xf>
    <xf numFmtId="49" fontId="2" fillId="6" borderId="20" xfId="0" applyNumberFormat="1" applyFont="1" applyFill="1" applyBorder="1" applyAlignment="1">
      <alignment horizontal="center" vertical="center" textRotation="90" wrapText="1"/>
    </xf>
    <xf numFmtId="49" fontId="2" fillId="6" borderId="16" xfId="0" applyNumberFormat="1" applyFont="1" applyFill="1" applyBorder="1" applyAlignment="1">
      <alignment horizontal="center" vertical="center" textRotation="90" wrapText="1"/>
    </xf>
    <xf numFmtId="49" fontId="5" fillId="6" borderId="18" xfId="0" applyNumberFormat="1" applyFont="1" applyFill="1" applyBorder="1" applyAlignment="1">
      <alignment horizontal="center" vertical="top"/>
    </xf>
    <xf numFmtId="49" fontId="3" fillId="6" borderId="9" xfId="0" applyNumberFormat="1" applyFont="1" applyFill="1" applyBorder="1" applyAlignment="1">
      <alignment horizontal="center" vertical="top" wrapText="1"/>
    </xf>
    <xf numFmtId="0" fontId="3" fillId="6" borderId="20" xfId="0" applyFont="1" applyFill="1" applyBorder="1" applyAlignment="1">
      <alignment horizontal="left" vertical="top" wrapText="1"/>
    </xf>
    <xf numFmtId="0" fontId="3" fillId="6" borderId="16" xfId="0" applyFont="1" applyFill="1" applyBorder="1" applyAlignment="1">
      <alignment horizontal="left" vertical="top" wrapText="1"/>
    </xf>
    <xf numFmtId="49" fontId="3" fillId="6" borderId="9" xfId="0" applyNumberFormat="1" applyFont="1" applyFill="1" applyBorder="1" applyAlignment="1">
      <alignment horizontal="center" vertical="center" wrapText="1"/>
    </xf>
    <xf numFmtId="49" fontId="5" fillId="6" borderId="16" xfId="0" applyNumberFormat="1" applyFont="1" applyFill="1" applyBorder="1" applyAlignment="1">
      <alignment horizontal="center" vertical="top"/>
    </xf>
    <xf numFmtId="49" fontId="5" fillId="6" borderId="32" xfId="0" applyNumberFormat="1" applyFont="1" applyFill="1" applyBorder="1" applyAlignment="1">
      <alignment horizontal="center" vertical="top"/>
    </xf>
    <xf numFmtId="0" fontId="3" fillId="6" borderId="20" xfId="0" applyFont="1" applyFill="1" applyBorder="1" applyAlignment="1">
      <alignment horizontal="center" vertical="center" textRotation="90" wrapText="1"/>
    </xf>
    <xf numFmtId="0" fontId="3" fillId="6" borderId="16" xfId="0" applyFont="1" applyFill="1" applyBorder="1" applyAlignment="1">
      <alignment horizontal="center" vertical="center" textRotation="90" wrapText="1"/>
    </xf>
    <xf numFmtId="49" fontId="5" fillId="10" borderId="10" xfId="0" applyNumberFormat="1" applyFont="1" applyFill="1" applyBorder="1" applyAlignment="1">
      <alignment horizontal="center" vertical="top"/>
    </xf>
    <xf numFmtId="49" fontId="5" fillId="8" borderId="16" xfId="0" applyNumberFormat="1" applyFont="1" applyFill="1" applyBorder="1" applyAlignment="1">
      <alignment horizontal="center" vertical="top"/>
    </xf>
    <xf numFmtId="49" fontId="2" fillId="6" borderId="32" xfId="0" applyNumberFormat="1" applyFont="1" applyFill="1" applyBorder="1" applyAlignment="1">
      <alignment horizontal="center" vertical="center" textRotation="90" wrapText="1"/>
    </xf>
    <xf numFmtId="0" fontId="3" fillId="6" borderId="10" xfId="0" applyFont="1" applyFill="1" applyBorder="1" applyAlignment="1">
      <alignment vertical="top" wrapText="1"/>
    </xf>
    <xf numFmtId="49" fontId="5" fillId="6" borderId="31"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0" fontId="22" fillId="6" borderId="6" xfId="0" applyFont="1" applyFill="1" applyBorder="1" applyAlignment="1">
      <alignment horizontal="center" vertical="top" wrapText="1"/>
    </xf>
    <xf numFmtId="0" fontId="3" fillId="6" borderId="9" xfId="0" applyFont="1" applyFill="1" applyBorder="1" applyAlignment="1">
      <alignment horizontal="center" vertical="top" wrapText="1"/>
    </xf>
    <xf numFmtId="0" fontId="3" fillId="6" borderId="6" xfId="0" applyFont="1" applyFill="1" applyBorder="1" applyAlignment="1">
      <alignment horizontal="center" vertical="top" wrapText="1"/>
    </xf>
    <xf numFmtId="0" fontId="3" fillId="6" borderId="10" xfId="1" applyFont="1" applyFill="1" applyBorder="1" applyAlignment="1">
      <alignment vertical="top" wrapText="1"/>
    </xf>
    <xf numFmtId="3" fontId="9" fillId="6" borderId="16" xfId="0" applyNumberFormat="1" applyFont="1" applyFill="1" applyBorder="1" applyAlignment="1">
      <alignment horizontal="center" vertical="center" textRotation="90" wrapText="1"/>
    </xf>
    <xf numFmtId="0" fontId="3" fillId="6" borderId="37" xfId="0" applyFont="1" applyFill="1" applyBorder="1" applyAlignment="1">
      <alignment horizontal="center" vertical="center" textRotation="90" wrapText="1"/>
    </xf>
    <xf numFmtId="49" fontId="5" fillId="10" borderId="8" xfId="0" applyNumberFormat="1" applyFont="1" applyFill="1" applyBorder="1" applyAlignment="1">
      <alignment horizontal="center" vertical="top"/>
    </xf>
    <xf numFmtId="49" fontId="5" fillId="3" borderId="45" xfId="0" applyNumberFormat="1" applyFont="1" applyFill="1" applyBorder="1" applyAlignment="1">
      <alignment horizontal="center" vertical="top"/>
    </xf>
    <xf numFmtId="49" fontId="5" fillId="8" borderId="26" xfId="0" applyNumberFormat="1" applyFont="1" applyFill="1" applyBorder="1" applyAlignment="1">
      <alignment horizontal="center" vertical="top"/>
    </xf>
    <xf numFmtId="49" fontId="5" fillId="6" borderId="27" xfId="0" applyNumberFormat="1" applyFont="1" applyFill="1" applyBorder="1" applyAlignment="1">
      <alignment horizontal="center" vertical="top"/>
    </xf>
    <xf numFmtId="165" fontId="3" fillId="0" borderId="9"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5" fillId="6" borderId="26" xfId="0" applyNumberFormat="1" applyFont="1" applyFill="1" applyBorder="1" applyAlignment="1">
      <alignment horizontal="center" vertical="top"/>
    </xf>
    <xf numFmtId="0" fontId="2" fillId="6" borderId="20" xfId="0" applyFont="1" applyFill="1" applyBorder="1" applyAlignment="1">
      <alignment horizontal="center" vertical="center" textRotation="90" wrapText="1"/>
    </xf>
    <xf numFmtId="0" fontId="2" fillId="6" borderId="16" xfId="0" applyFont="1" applyFill="1" applyBorder="1" applyAlignment="1">
      <alignment horizontal="center" vertical="center" textRotation="90" wrapText="1"/>
    </xf>
    <xf numFmtId="0" fontId="2" fillId="6" borderId="32" xfId="0" applyFont="1" applyFill="1" applyBorder="1" applyAlignment="1">
      <alignment horizontal="center" vertical="center" textRotation="90" wrapText="1"/>
    </xf>
    <xf numFmtId="0" fontId="27" fillId="0" borderId="16" xfId="0" applyFont="1" applyBorder="1" applyAlignment="1">
      <alignment horizontal="center" vertical="center" textRotation="90" wrapText="1"/>
    </xf>
    <xf numFmtId="0" fontId="3" fillId="6" borderId="10" xfId="0" applyFont="1" applyFill="1" applyBorder="1" applyAlignment="1">
      <alignment horizontal="left" vertical="top" wrapText="1"/>
    </xf>
    <xf numFmtId="0" fontId="3" fillId="6" borderId="29" xfId="0" applyFont="1" applyFill="1" applyBorder="1" applyAlignment="1">
      <alignment horizontal="left" vertical="top" wrapText="1"/>
    </xf>
    <xf numFmtId="0" fontId="3" fillId="6" borderId="43" xfId="1" applyFont="1" applyFill="1" applyBorder="1" applyAlignment="1">
      <alignment vertical="top" wrapText="1"/>
    </xf>
    <xf numFmtId="165" fontId="3" fillId="0" borderId="53" xfId="0" applyNumberFormat="1" applyFont="1" applyFill="1" applyBorder="1" applyAlignment="1">
      <alignment horizontal="center" vertical="top"/>
    </xf>
    <xf numFmtId="0" fontId="22" fillId="6" borderId="107" xfId="0" applyFont="1" applyFill="1" applyBorder="1" applyAlignment="1">
      <alignment horizontal="center" vertical="center"/>
    </xf>
    <xf numFmtId="3" fontId="3" fillId="6" borderId="9" xfId="0" applyNumberFormat="1" applyFont="1" applyFill="1" applyBorder="1" applyAlignment="1">
      <alignment horizontal="center" vertical="center" wrapText="1"/>
    </xf>
    <xf numFmtId="0" fontId="3" fillId="6" borderId="9" xfId="0" applyFont="1" applyFill="1" applyBorder="1" applyAlignment="1">
      <alignment horizontal="center" vertical="top" wrapText="1"/>
    </xf>
    <xf numFmtId="0" fontId="3" fillId="6" borderId="112" xfId="0" applyFont="1" applyFill="1" applyBorder="1" applyAlignment="1">
      <alignment vertical="top" wrapText="1"/>
    </xf>
    <xf numFmtId="0" fontId="3" fillId="6" borderId="107" xfId="0" applyFont="1" applyFill="1" applyBorder="1" applyAlignment="1">
      <alignment vertical="top" wrapText="1"/>
    </xf>
    <xf numFmtId="49" fontId="3" fillId="6" borderId="109" xfId="0" applyNumberFormat="1" applyFont="1" applyFill="1" applyBorder="1" applyAlignment="1">
      <alignment horizontal="center" vertical="top" wrapText="1"/>
    </xf>
    <xf numFmtId="49" fontId="3" fillId="6" borderId="106" xfId="0" applyNumberFormat="1" applyFont="1" applyFill="1" applyBorder="1" applyAlignment="1">
      <alignment horizontal="center" vertical="top" wrapText="1"/>
    </xf>
    <xf numFmtId="1" fontId="3" fillId="0" borderId="0" xfId="0" applyNumberFormat="1" applyFont="1" applyBorder="1" applyAlignment="1">
      <alignment vertical="top"/>
    </xf>
    <xf numFmtId="0" fontId="3" fillId="6" borderId="20" xfId="0" applyNumberFormat="1" applyFont="1" applyFill="1" applyBorder="1" applyAlignment="1">
      <alignment horizontal="center" vertical="top" wrapText="1"/>
    </xf>
    <xf numFmtId="0" fontId="17" fillId="6" borderId="46" xfId="0" applyNumberFormat="1" applyFont="1" applyFill="1" applyBorder="1" applyAlignment="1">
      <alignment horizontal="center" vertical="top" wrapText="1"/>
    </xf>
    <xf numFmtId="3" fontId="3" fillId="0" borderId="1" xfId="0" applyNumberFormat="1" applyFont="1" applyFill="1" applyBorder="1" applyAlignment="1">
      <alignment horizontal="center" vertical="top" wrapText="1"/>
    </xf>
    <xf numFmtId="165" fontId="3" fillId="6" borderId="30" xfId="0" applyNumberFormat="1" applyFont="1" applyFill="1" applyBorder="1" applyAlignment="1">
      <alignment horizontal="center" vertical="top" wrapText="1"/>
    </xf>
    <xf numFmtId="165" fontId="3" fillId="0" borderId="9" xfId="0" applyNumberFormat="1" applyFont="1" applyFill="1" applyBorder="1" applyAlignment="1">
      <alignment horizontal="center" vertical="top" wrapText="1"/>
    </xf>
    <xf numFmtId="0" fontId="3" fillId="6" borderId="67" xfId="0" applyFont="1" applyFill="1" applyBorder="1" applyAlignment="1">
      <alignment vertical="top" wrapText="1"/>
    </xf>
    <xf numFmtId="0" fontId="3" fillId="0" borderId="12" xfId="0" applyFont="1" applyFill="1" applyBorder="1" applyAlignment="1">
      <alignment horizontal="left" vertical="top" wrapText="1"/>
    </xf>
    <xf numFmtId="165" fontId="3" fillId="2" borderId="69" xfId="0" applyNumberFormat="1" applyFont="1" applyFill="1" applyBorder="1" applyAlignment="1">
      <alignment horizontal="center" vertical="top"/>
    </xf>
    <xf numFmtId="165" fontId="3" fillId="2" borderId="8" xfId="0" applyNumberFormat="1" applyFont="1" applyFill="1" applyBorder="1" applyAlignment="1">
      <alignment horizontal="center" vertical="top"/>
    </xf>
    <xf numFmtId="165" fontId="3" fillId="2" borderId="44" xfId="0" applyNumberFormat="1" applyFont="1" applyFill="1" applyBorder="1" applyAlignment="1">
      <alignment horizontal="center" vertical="top"/>
    </xf>
    <xf numFmtId="165" fontId="3" fillId="2" borderId="9" xfId="0" applyNumberFormat="1" applyFont="1" applyFill="1" applyBorder="1" applyAlignment="1">
      <alignment horizontal="right" vertical="top"/>
    </xf>
    <xf numFmtId="165" fontId="3" fillId="2" borderId="63" xfId="0" applyNumberFormat="1" applyFont="1" applyFill="1" applyBorder="1" applyAlignment="1">
      <alignment horizontal="right" vertical="top"/>
    </xf>
    <xf numFmtId="165" fontId="3" fillId="2" borderId="29" xfId="0" applyNumberFormat="1" applyFont="1" applyFill="1" applyBorder="1" applyAlignment="1">
      <alignment horizontal="right" vertical="top"/>
    </xf>
    <xf numFmtId="165" fontId="3" fillId="2" borderId="22" xfId="0" applyNumberFormat="1" applyFont="1" applyFill="1" applyBorder="1" applyAlignment="1">
      <alignment horizontal="right" vertical="top"/>
    </xf>
    <xf numFmtId="3" fontId="9" fillId="0" borderId="63" xfId="1" applyNumberFormat="1" applyFont="1" applyBorder="1" applyAlignment="1">
      <alignment horizontal="center" vertical="top"/>
    </xf>
    <xf numFmtId="165" fontId="3" fillId="0" borderId="63" xfId="1" applyNumberFormat="1" applyFont="1" applyFill="1" applyBorder="1" applyAlignment="1">
      <alignment horizontal="center" vertical="top"/>
    </xf>
    <xf numFmtId="165" fontId="3" fillId="0" borderId="22" xfId="1" applyNumberFormat="1" applyFont="1" applyFill="1" applyBorder="1" applyAlignment="1">
      <alignment horizontal="center" vertical="top"/>
    </xf>
    <xf numFmtId="49" fontId="5" fillId="6" borderId="18"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49" fontId="5" fillId="10" borderId="10" xfId="0" applyNumberFormat="1" applyFont="1" applyFill="1" applyBorder="1" applyAlignment="1">
      <alignment horizontal="center" vertical="top"/>
    </xf>
    <xf numFmtId="49" fontId="5" fillId="3" borderId="16" xfId="0" applyNumberFormat="1" applyFont="1" applyFill="1" applyBorder="1" applyAlignment="1">
      <alignment horizontal="center" vertical="top"/>
    </xf>
    <xf numFmtId="49" fontId="5" fillId="8" borderId="16" xfId="0" applyNumberFormat="1" applyFont="1" applyFill="1" applyBorder="1" applyAlignment="1">
      <alignment horizontal="center" vertical="top"/>
    </xf>
    <xf numFmtId="49" fontId="3" fillId="6" borderId="51" xfId="0" applyNumberFormat="1" applyFont="1" applyFill="1" applyBorder="1" applyAlignment="1">
      <alignment horizontal="center" vertical="center" wrapText="1"/>
    </xf>
    <xf numFmtId="0" fontId="2" fillId="6" borderId="24" xfId="0" applyFont="1" applyFill="1" applyBorder="1" applyAlignment="1">
      <alignment horizontal="center" vertical="center" textRotation="90" wrapText="1"/>
    </xf>
    <xf numFmtId="0" fontId="3" fillId="6" borderId="94" xfId="0" applyNumberFormat="1" applyFont="1" applyFill="1" applyBorder="1" applyAlignment="1">
      <alignment horizontal="center" vertical="top" wrapText="1"/>
    </xf>
    <xf numFmtId="0" fontId="3" fillId="6" borderId="101" xfId="0" applyNumberFormat="1" applyFont="1" applyFill="1" applyBorder="1" applyAlignment="1">
      <alignment horizontal="center" vertical="top" wrapText="1"/>
    </xf>
    <xf numFmtId="0" fontId="3" fillId="6" borderId="95" xfId="0" applyNumberFormat="1" applyFont="1" applyFill="1" applyBorder="1" applyAlignment="1">
      <alignment horizontal="center" vertical="top" wrapText="1"/>
    </xf>
    <xf numFmtId="0" fontId="22" fillId="6" borderId="32" xfId="0" applyFont="1" applyFill="1" applyBorder="1" applyAlignment="1">
      <alignment vertical="top"/>
    </xf>
    <xf numFmtId="0" fontId="3" fillId="6" borderId="32" xfId="0" applyFont="1" applyFill="1" applyBorder="1" applyAlignment="1">
      <alignment vertical="top"/>
    </xf>
    <xf numFmtId="0" fontId="3" fillId="6" borderId="53" xfId="0" applyFont="1" applyFill="1" applyBorder="1" applyAlignment="1">
      <alignment vertical="top"/>
    </xf>
    <xf numFmtId="0" fontId="3" fillId="6" borderId="10" xfId="0" applyFont="1" applyFill="1" applyBorder="1" applyAlignment="1">
      <alignment horizontal="left" vertical="top" wrapText="1"/>
    </xf>
    <xf numFmtId="165" fontId="5" fillId="8" borderId="57" xfId="0" applyNumberFormat="1" applyFont="1" applyFill="1" applyBorder="1" applyAlignment="1">
      <alignment horizontal="center" vertical="top"/>
    </xf>
    <xf numFmtId="165" fontId="3" fillId="8" borderId="68" xfId="0" applyNumberFormat="1" applyFont="1" applyFill="1" applyBorder="1" applyAlignment="1">
      <alignment horizontal="center" vertical="top" wrapText="1"/>
    </xf>
    <xf numFmtId="0" fontId="0" fillId="0" borderId="0" xfId="0" applyAlignment="1">
      <alignment vertical="top" wrapText="1"/>
    </xf>
    <xf numFmtId="49" fontId="5" fillId="6" borderId="18" xfId="0" applyNumberFormat="1" applyFont="1" applyFill="1" applyBorder="1" applyAlignment="1">
      <alignment horizontal="center" vertical="top"/>
    </xf>
    <xf numFmtId="0" fontId="3" fillId="6" borderId="20" xfId="0" applyFont="1" applyFill="1" applyBorder="1" applyAlignment="1">
      <alignment horizontal="left" vertical="top" wrapText="1"/>
    </xf>
    <xf numFmtId="0" fontId="3" fillId="6" borderId="16" xfId="0" applyFont="1" applyFill="1" applyBorder="1" applyAlignment="1">
      <alignment horizontal="left" vertical="top" wrapText="1"/>
    </xf>
    <xf numFmtId="49" fontId="5" fillId="6" borderId="16" xfId="0" applyNumberFormat="1" applyFont="1" applyFill="1" applyBorder="1" applyAlignment="1">
      <alignment horizontal="center" vertical="top"/>
    </xf>
    <xf numFmtId="0" fontId="3" fillId="6" borderId="20" xfId="0" applyFont="1" applyFill="1" applyBorder="1" applyAlignment="1">
      <alignment horizontal="center" vertical="center" textRotation="90" wrapText="1"/>
    </xf>
    <xf numFmtId="0" fontId="3" fillId="6" borderId="16" xfId="0" applyFont="1" applyFill="1" applyBorder="1" applyAlignment="1">
      <alignment horizontal="center" vertical="center" textRotation="90" wrapText="1"/>
    </xf>
    <xf numFmtId="0" fontId="3" fillId="6" borderId="32" xfId="0" applyFont="1" applyFill="1" applyBorder="1" applyAlignment="1">
      <alignment horizontal="center" vertical="center" textRotation="90" wrapText="1"/>
    </xf>
    <xf numFmtId="49" fontId="5" fillId="10" borderId="10" xfId="0" applyNumberFormat="1" applyFont="1" applyFill="1" applyBorder="1" applyAlignment="1">
      <alignment horizontal="center" vertical="top"/>
    </xf>
    <xf numFmtId="49" fontId="5" fillId="3" borderId="16" xfId="0" applyNumberFormat="1" applyFont="1" applyFill="1" applyBorder="1" applyAlignment="1">
      <alignment horizontal="center" vertical="top"/>
    </xf>
    <xf numFmtId="0" fontId="3" fillId="6" borderId="32" xfId="0" applyFont="1" applyFill="1" applyBorder="1" applyAlignment="1">
      <alignment horizontal="left" vertical="top" wrapText="1"/>
    </xf>
    <xf numFmtId="49" fontId="5" fillId="6" borderId="18" xfId="0" applyNumberFormat="1" applyFont="1" applyFill="1" applyBorder="1" applyAlignment="1">
      <alignment horizontal="center" vertical="top" wrapText="1"/>
    </xf>
    <xf numFmtId="0" fontId="3" fillId="6" borderId="30" xfId="0" applyFont="1" applyFill="1" applyBorder="1" applyAlignment="1">
      <alignment horizontal="left" vertical="top" wrapText="1"/>
    </xf>
    <xf numFmtId="0" fontId="3" fillId="6" borderId="10" xfId="0" applyFont="1" applyFill="1" applyBorder="1" applyAlignment="1">
      <alignment vertical="top" wrapText="1"/>
    </xf>
    <xf numFmtId="49" fontId="5" fillId="6" borderId="31"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0" fontId="3" fillId="6" borderId="48" xfId="0" applyFont="1" applyFill="1" applyBorder="1" applyAlignment="1">
      <alignment horizontal="left" vertical="top" wrapText="1"/>
    </xf>
    <xf numFmtId="0" fontId="3" fillId="6" borderId="9" xfId="0" applyFont="1" applyFill="1" applyBorder="1" applyAlignment="1">
      <alignment horizontal="center" vertical="top" wrapText="1"/>
    </xf>
    <xf numFmtId="0" fontId="3" fillId="6" borderId="6" xfId="0" applyFont="1" applyFill="1" applyBorder="1" applyAlignment="1">
      <alignment horizontal="center" vertical="top" wrapText="1"/>
    </xf>
    <xf numFmtId="0" fontId="3" fillId="6" borderId="10" xfId="1" applyFont="1" applyFill="1" applyBorder="1" applyAlignment="1">
      <alignment vertical="top" wrapText="1"/>
    </xf>
    <xf numFmtId="0" fontId="3" fillId="6" borderId="37" xfId="0" applyFont="1" applyFill="1" applyBorder="1" applyAlignment="1">
      <alignment horizontal="center" vertical="center" textRotation="90" wrapText="1"/>
    </xf>
    <xf numFmtId="0" fontId="3" fillId="6" borderId="19" xfId="0" applyFont="1" applyFill="1" applyBorder="1" applyAlignment="1">
      <alignment horizontal="center" vertical="center" textRotation="90" wrapText="1"/>
    </xf>
    <xf numFmtId="49" fontId="5" fillId="10" borderId="8" xfId="0" applyNumberFormat="1" applyFont="1" applyFill="1" applyBorder="1" applyAlignment="1">
      <alignment horizontal="center" vertical="top"/>
    </xf>
    <xf numFmtId="49" fontId="5" fillId="3" borderId="45" xfId="0" applyNumberFormat="1" applyFont="1" applyFill="1" applyBorder="1" applyAlignment="1">
      <alignment horizontal="center" vertical="top"/>
    </xf>
    <xf numFmtId="49" fontId="5" fillId="6" borderId="27" xfId="0" applyNumberFormat="1" applyFont="1" applyFill="1" applyBorder="1" applyAlignment="1">
      <alignment horizontal="center" vertical="top"/>
    </xf>
    <xf numFmtId="0" fontId="3" fillId="6" borderId="43" xfId="0" applyFont="1" applyFill="1" applyBorder="1" applyAlignment="1">
      <alignment horizontal="left" vertical="top" wrapText="1"/>
    </xf>
    <xf numFmtId="49" fontId="5" fillId="10" borderId="11"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5" fillId="6" borderId="26" xfId="0" applyNumberFormat="1" applyFont="1" applyFill="1" applyBorder="1" applyAlignment="1">
      <alignment horizontal="center" vertical="top"/>
    </xf>
    <xf numFmtId="49" fontId="5" fillId="6" borderId="24" xfId="0" applyNumberFormat="1" applyFont="1" applyFill="1" applyBorder="1" applyAlignment="1">
      <alignment horizontal="center" vertical="top"/>
    </xf>
    <xf numFmtId="0" fontId="5" fillId="6" borderId="16" xfId="0" applyFont="1" applyFill="1" applyBorder="1" applyAlignment="1">
      <alignment horizontal="left" vertical="top" wrapText="1"/>
    </xf>
    <xf numFmtId="49" fontId="5" fillId="6" borderId="16" xfId="0" applyNumberFormat="1" applyFont="1" applyFill="1" applyBorder="1" applyAlignment="1">
      <alignment horizontal="center" vertical="top" wrapText="1"/>
    </xf>
    <xf numFmtId="0" fontId="3" fillId="6" borderId="10" xfId="0" applyFont="1" applyFill="1" applyBorder="1" applyAlignment="1">
      <alignment horizontal="left" vertical="top" wrapText="1"/>
    </xf>
    <xf numFmtId="0" fontId="3" fillId="6" borderId="29" xfId="0" applyFont="1" applyFill="1" applyBorder="1" applyAlignment="1">
      <alignment horizontal="left" vertical="top" wrapText="1"/>
    </xf>
    <xf numFmtId="0" fontId="3" fillId="6" borderId="16" xfId="0" applyFont="1" applyFill="1" applyBorder="1" applyAlignment="1">
      <alignment vertical="top" wrapText="1"/>
    </xf>
    <xf numFmtId="0" fontId="7" fillId="6" borderId="16" xfId="0" applyFont="1" applyFill="1" applyBorder="1" applyAlignment="1">
      <alignment vertical="top" wrapText="1"/>
    </xf>
    <xf numFmtId="165" fontId="5" fillId="8" borderId="68" xfId="0" applyNumberFormat="1" applyFont="1" applyFill="1" applyBorder="1" applyAlignment="1">
      <alignment horizontal="center" vertical="top" wrapText="1"/>
    </xf>
    <xf numFmtId="165" fontId="3" fillId="6" borderId="68" xfId="0" applyNumberFormat="1" applyFont="1" applyFill="1" applyBorder="1" applyAlignment="1">
      <alignment horizontal="center" vertical="top" wrapText="1"/>
    </xf>
    <xf numFmtId="165" fontId="3" fillId="0" borderId="68" xfId="0" applyNumberFormat="1" applyFont="1" applyBorder="1" applyAlignment="1">
      <alignment horizontal="center" vertical="top" wrapText="1"/>
    </xf>
    <xf numFmtId="3" fontId="3" fillId="0" borderId="0" xfId="0" applyNumberFormat="1" applyFont="1" applyFill="1" applyBorder="1" applyAlignment="1">
      <alignment horizontal="left" vertical="top" wrapText="1"/>
    </xf>
    <xf numFmtId="0" fontId="0" fillId="0" borderId="0" xfId="0" applyAlignment="1">
      <alignment horizontal="left" vertical="top" wrapText="1"/>
    </xf>
    <xf numFmtId="49" fontId="5" fillId="0" borderId="0" xfId="0" applyNumberFormat="1" applyFont="1" applyFill="1" applyBorder="1" applyAlignment="1">
      <alignment horizontal="center" vertical="top" wrapText="1"/>
    </xf>
    <xf numFmtId="165" fontId="5" fillId="4" borderId="70" xfId="0" applyNumberFormat="1" applyFont="1" applyFill="1" applyBorder="1" applyAlignment="1">
      <alignment horizontal="center" vertical="top" wrapText="1"/>
    </xf>
    <xf numFmtId="165" fontId="3" fillId="8" borderId="68" xfId="0" applyNumberFormat="1" applyFont="1" applyFill="1" applyBorder="1" applyAlignment="1">
      <alignment horizontal="center" vertical="top" wrapText="1"/>
    </xf>
    <xf numFmtId="165" fontId="5" fillId="5" borderId="33" xfId="0" applyNumberFormat="1" applyFont="1" applyFill="1" applyBorder="1" applyAlignment="1">
      <alignment horizontal="center" vertical="top" wrapText="1"/>
    </xf>
    <xf numFmtId="165" fontId="5" fillId="4" borderId="68" xfId="0" applyNumberFormat="1" applyFont="1" applyFill="1" applyBorder="1" applyAlignment="1">
      <alignment horizontal="center" vertical="top" wrapText="1"/>
    </xf>
    <xf numFmtId="0" fontId="3" fillId="6" borderId="43" xfId="1" applyFont="1" applyFill="1" applyBorder="1" applyAlignment="1">
      <alignment vertical="top" wrapText="1"/>
    </xf>
    <xf numFmtId="0" fontId="0" fillId="0" borderId="0" xfId="0" applyAlignment="1">
      <alignment vertical="top" wrapText="1"/>
    </xf>
    <xf numFmtId="0" fontId="3" fillId="0" borderId="0" xfId="1" applyFont="1" applyBorder="1" applyAlignment="1">
      <alignment horizontal="left" vertical="top" wrapText="1"/>
    </xf>
    <xf numFmtId="49" fontId="5" fillId="6" borderId="48" xfId="0" applyNumberFormat="1" applyFont="1" applyFill="1" applyBorder="1" applyAlignment="1">
      <alignment horizontal="center" vertical="top"/>
    </xf>
    <xf numFmtId="0" fontId="3" fillId="0" borderId="10" xfId="0" applyFont="1" applyFill="1" applyBorder="1" applyAlignment="1">
      <alignment horizontal="left" vertical="top" wrapText="1"/>
    </xf>
    <xf numFmtId="0" fontId="5" fillId="6" borderId="26" xfId="0" applyFont="1" applyFill="1" applyBorder="1" applyAlignment="1">
      <alignment vertical="top" wrapText="1"/>
    </xf>
    <xf numFmtId="0" fontId="5" fillId="6" borderId="16" xfId="0" applyFont="1" applyFill="1" applyBorder="1" applyAlignment="1">
      <alignment horizontal="center" vertical="top" wrapText="1"/>
    </xf>
    <xf numFmtId="0" fontId="5" fillId="0" borderId="0" xfId="0" applyNumberFormat="1" applyFont="1" applyAlignment="1">
      <alignment horizontal="center" vertical="top"/>
    </xf>
    <xf numFmtId="3" fontId="3" fillId="0" borderId="0" xfId="0" applyNumberFormat="1" applyFont="1" applyAlignment="1">
      <alignment horizontal="left" vertical="top" wrapText="1"/>
    </xf>
    <xf numFmtId="165" fontId="3" fillId="0" borderId="68" xfId="0" applyNumberFormat="1" applyFont="1" applyBorder="1" applyAlignment="1">
      <alignment horizontal="center" vertical="top" wrapText="1"/>
    </xf>
    <xf numFmtId="165" fontId="3" fillId="0" borderId="42" xfId="0" applyNumberFormat="1" applyFont="1" applyBorder="1" applyAlignment="1">
      <alignment horizontal="center" vertical="top" wrapText="1"/>
    </xf>
    <xf numFmtId="165" fontId="3" fillId="8" borderId="68" xfId="0" applyNumberFormat="1" applyFont="1" applyFill="1" applyBorder="1" applyAlignment="1">
      <alignment horizontal="center" vertical="top" wrapText="1"/>
    </xf>
    <xf numFmtId="165" fontId="3" fillId="8" borderId="41" xfId="0" applyNumberFormat="1" applyFont="1" applyFill="1" applyBorder="1" applyAlignment="1">
      <alignment horizontal="center" vertical="top" wrapText="1"/>
    </xf>
    <xf numFmtId="165" fontId="3" fillId="8" borderId="42" xfId="0" applyNumberFormat="1" applyFont="1" applyFill="1" applyBorder="1" applyAlignment="1">
      <alignment horizontal="center" vertical="top" wrapText="1"/>
    </xf>
    <xf numFmtId="165" fontId="5" fillId="8" borderId="68" xfId="0" applyNumberFormat="1" applyFont="1" applyFill="1" applyBorder="1" applyAlignment="1">
      <alignment horizontal="center" vertical="top" wrapText="1"/>
    </xf>
    <xf numFmtId="0" fontId="3" fillId="6" borderId="10" xfId="0" applyFont="1" applyFill="1" applyBorder="1" applyAlignment="1">
      <alignment vertical="top" wrapText="1"/>
    </xf>
    <xf numFmtId="0" fontId="3" fillId="6" borderId="100" xfId="0" applyFont="1" applyFill="1" applyBorder="1" applyAlignment="1">
      <alignment vertical="top" wrapText="1"/>
    </xf>
    <xf numFmtId="0" fontId="3" fillId="6" borderId="43" xfId="0" applyFont="1" applyFill="1" applyBorder="1" applyAlignment="1">
      <alignment horizontal="left" vertical="top" wrapText="1"/>
    </xf>
    <xf numFmtId="0" fontId="3" fillId="6" borderId="29" xfId="0" applyFont="1" applyFill="1" applyBorder="1" applyAlignment="1">
      <alignment horizontal="left" vertical="top" wrapText="1"/>
    </xf>
    <xf numFmtId="49" fontId="5" fillId="6" borderId="18"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0" fontId="3" fillId="6" borderId="43" xfId="0" applyFont="1" applyFill="1" applyBorder="1" applyAlignment="1">
      <alignment vertical="top" wrapText="1"/>
    </xf>
    <xf numFmtId="0" fontId="3" fillId="6" borderId="48" xfId="0" applyFont="1" applyFill="1" applyBorder="1" applyAlignment="1">
      <alignment horizontal="left" vertical="top" wrapText="1"/>
    </xf>
    <xf numFmtId="49" fontId="5" fillId="6" borderId="31" xfId="0" applyNumberFormat="1" applyFont="1" applyFill="1" applyBorder="1" applyAlignment="1">
      <alignment horizontal="center" vertical="top"/>
    </xf>
    <xf numFmtId="0" fontId="3" fillId="6" borderId="9" xfId="0" applyFont="1" applyFill="1" applyBorder="1" applyAlignment="1">
      <alignment horizontal="center" vertical="top" wrapText="1"/>
    </xf>
    <xf numFmtId="0" fontId="3" fillId="6" borderId="37" xfId="0" applyFont="1" applyFill="1" applyBorder="1" applyAlignment="1">
      <alignment horizontal="center" vertical="center" textRotation="90" wrapText="1"/>
    </xf>
    <xf numFmtId="49" fontId="5" fillId="6" borderId="48" xfId="0" applyNumberFormat="1" applyFont="1" applyFill="1" applyBorder="1" applyAlignment="1">
      <alignment horizontal="center" vertical="top"/>
    </xf>
    <xf numFmtId="165" fontId="3" fillId="6" borderId="63" xfId="0" applyNumberFormat="1" applyFont="1" applyFill="1" applyBorder="1" applyAlignment="1">
      <alignment horizontal="center" vertical="top" wrapText="1"/>
    </xf>
    <xf numFmtId="165" fontId="3" fillId="0" borderId="53" xfId="1" applyNumberFormat="1" applyFont="1" applyFill="1" applyBorder="1" applyAlignment="1">
      <alignment horizontal="center" vertical="top"/>
    </xf>
    <xf numFmtId="165" fontId="3" fillId="2" borderId="38" xfId="0" applyNumberFormat="1" applyFont="1" applyFill="1" applyBorder="1" applyAlignment="1">
      <alignment horizontal="right" vertical="top"/>
    </xf>
    <xf numFmtId="165" fontId="5" fillId="10" borderId="61" xfId="0" applyNumberFormat="1" applyFont="1" applyFill="1" applyBorder="1" applyAlignment="1">
      <alignment horizontal="center" vertical="top"/>
    </xf>
    <xf numFmtId="165" fontId="5" fillId="4" borderId="61" xfId="0" applyNumberFormat="1" applyFont="1" applyFill="1" applyBorder="1" applyAlignment="1">
      <alignment horizontal="center" vertical="top"/>
    </xf>
    <xf numFmtId="3" fontId="36" fillId="0" borderId="27" xfId="0" applyNumberFormat="1" applyFont="1" applyBorder="1" applyAlignment="1">
      <alignment vertical="top"/>
    </xf>
    <xf numFmtId="3" fontId="36" fillId="6" borderId="18" xfId="0" applyNumberFormat="1" applyFont="1" applyFill="1" applyBorder="1" applyAlignment="1">
      <alignment horizontal="center" vertical="top"/>
    </xf>
    <xf numFmtId="0" fontId="3" fillId="0" borderId="66" xfId="0" applyFont="1" applyBorder="1" applyAlignment="1">
      <alignment horizontal="center" vertical="center" textRotation="90" wrapText="1"/>
    </xf>
    <xf numFmtId="3" fontId="36" fillId="0" borderId="25" xfId="0" applyNumberFormat="1" applyFont="1" applyBorder="1" applyAlignment="1">
      <alignment vertical="top"/>
    </xf>
    <xf numFmtId="3" fontId="3" fillId="2" borderId="0" xfId="0" applyNumberFormat="1" applyFont="1" applyFill="1" applyBorder="1" applyAlignment="1">
      <alignment horizontal="center" vertical="top"/>
    </xf>
    <xf numFmtId="3" fontId="3" fillId="6" borderId="0" xfId="1" applyNumberFormat="1" applyFont="1" applyFill="1" applyBorder="1" applyAlignment="1">
      <alignment horizontal="center" vertical="top"/>
    </xf>
    <xf numFmtId="1" fontId="3" fillId="6" borderId="0" xfId="1" applyNumberFormat="1" applyFont="1" applyFill="1" applyBorder="1" applyAlignment="1">
      <alignment horizontal="center" vertical="top" wrapText="1"/>
    </xf>
    <xf numFmtId="0" fontId="3" fillId="12" borderId="0" xfId="0" applyFont="1" applyFill="1" applyBorder="1" applyAlignment="1">
      <alignment horizontal="center" vertical="top" wrapText="1"/>
    </xf>
    <xf numFmtId="3" fontId="3" fillId="0" borderId="40" xfId="0" applyNumberFormat="1" applyFont="1" applyFill="1" applyBorder="1" applyAlignment="1">
      <alignment horizontal="center" vertical="top" wrapText="1"/>
    </xf>
    <xf numFmtId="3" fontId="3" fillId="0" borderId="107" xfId="0" applyNumberFormat="1" applyFont="1" applyFill="1" applyBorder="1" applyAlignment="1">
      <alignment horizontal="center" vertical="top" wrapText="1"/>
    </xf>
    <xf numFmtId="3" fontId="3" fillId="6" borderId="47" xfId="0" applyNumberFormat="1" applyFont="1" applyFill="1" applyBorder="1" applyAlignment="1">
      <alignment horizontal="center" vertical="top" wrapText="1"/>
    </xf>
    <xf numFmtId="3" fontId="3" fillId="6" borderId="40" xfId="0" applyNumberFormat="1" applyFont="1" applyFill="1" applyBorder="1" applyAlignment="1">
      <alignment horizontal="center" vertical="top"/>
    </xf>
    <xf numFmtId="3" fontId="3" fillId="6" borderId="28" xfId="0" applyNumberFormat="1" applyFont="1" applyFill="1" applyBorder="1" applyAlignment="1">
      <alignment horizontal="center" vertical="top" wrapText="1"/>
    </xf>
    <xf numFmtId="165" fontId="3" fillId="6" borderId="47" xfId="0" applyNumberFormat="1" applyFont="1" applyFill="1" applyBorder="1" applyAlignment="1">
      <alignment horizontal="center" vertical="top" wrapText="1"/>
    </xf>
    <xf numFmtId="1" fontId="3" fillId="0" borderId="107" xfId="0" applyNumberFormat="1" applyFont="1" applyFill="1" applyBorder="1" applyAlignment="1">
      <alignment horizontal="center" vertical="top" wrapText="1"/>
    </xf>
    <xf numFmtId="165" fontId="3" fillId="6" borderId="39" xfId="0" applyNumberFormat="1" applyFont="1" applyFill="1" applyBorder="1" applyAlignment="1">
      <alignment horizontal="center" vertical="top" wrapText="1"/>
    </xf>
    <xf numFmtId="165" fontId="3" fillId="0" borderId="47" xfId="0" applyNumberFormat="1" applyFont="1" applyFill="1" applyBorder="1" applyAlignment="1">
      <alignment horizontal="center" vertical="top" wrapText="1"/>
    </xf>
    <xf numFmtId="3" fontId="3" fillId="6" borderId="112" xfId="1" applyNumberFormat="1" applyFont="1" applyFill="1" applyBorder="1" applyAlignment="1">
      <alignment horizontal="center" vertical="top"/>
    </xf>
    <xf numFmtId="3" fontId="3" fillId="6" borderId="103" xfId="1" applyNumberFormat="1" applyFont="1" applyFill="1" applyBorder="1" applyAlignment="1">
      <alignment horizontal="center" vertical="top"/>
    </xf>
    <xf numFmtId="3" fontId="3" fillId="6" borderId="108" xfId="1" applyNumberFormat="1" applyFont="1" applyFill="1" applyBorder="1" applyAlignment="1">
      <alignment horizontal="center" vertical="top"/>
    </xf>
    <xf numFmtId="3" fontId="3" fillId="6" borderId="107" xfId="1" applyNumberFormat="1" applyFont="1" applyFill="1" applyBorder="1" applyAlignment="1">
      <alignment horizontal="center" vertical="top"/>
    </xf>
    <xf numFmtId="3" fontId="3" fillId="6" borderId="111" xfId="1" applyNumberFormat="1" applyFont="1" applyFill="1" applyBorder="1" applyAlignment="1">
      <alignment horizontal="center" vertical="top"/>
    </xf>
    <xf numFmtId="3" fontId="3" fillId="6" borderId="103" xfId="1" applyNumberFormat="1" applyFont="1" applyFill="1" applyBorder="1" applyAlignment="1">
      <alignment horizontal="center" vertical="top" wrapText="1"/>
    </xf>
    <xf numFmtId="3" fontId="3" fillId="6" borderId="107" xfId="1" applyNumberFormat="1" applyFont="1" applyFill="1" applyBorder="1" applyAlignment="1">
      <alignment horizontal="center" vertical="top" wrapText="1"/>
    </xf>
    <xf numFmtId="1" fontId="3" fillId="6" borderId="107" xfId="0" applyNumberFormat="1" applyFont="1" applyFill="1" applyBorder="1" applyAlignment="1">
      <alignment horizontal="center" vertical="top" wrapText="1"/>
    </xf>
    <xf numFmtId="1" fontId="3" fillId="6" borderId="103" xfId="0" applyNumberFormat="1" applyFont="1" applyFill="1" applyBorder="1" applyAlignment="1">
      <alignment horizontal="center" vertical="top" wrapText="1"/>
    </xf>
    <xf numFmtId="3" fontId="22" fillId="6" borderId="47" xfId="1" applyNumberFormat="1" applyFont="1" applyFill="1" applyBorder="1" applyAlignment="1">
      <alignment horizontal="center" vertical="top" wrapText="1"/>
    </xf>
    <xf numFmtId="3" fontId="3" fillId="6" borderId="40" xfId="0" applyNumberFormat="1" applyFont="1" applyFill="1" applyBorder="1" applyAlignment="1">
      <alignment horizontal="center" vertical="top" wrapText="1"/>
    </xf>
    <xf numFmtId="164" fontId="2" fillId="6" borderId="40" xfId="0" applyNumberFormat="1" applyFont="1" applyFill="1" applyBorder="1" applyAlignment="1">
      <alignment horizontal="center" vertical="center" wrapText="1"/>
    </xf>
    <xf numFmtId="3" fontId="5" fillId="6" borderId="45" xfId="0" applyNumberFormat="1" applyFont="1" applyFill="1" applyBorder="1" applyAlignment="1">
      <alignment horizontal="center" vertical="top" wrapText="1"/>
    </xf>
    <xf numFmtId="0" fontId="23" fillId="0" borderId="0" xfId="0" applyFont="1" applyFill="1"/>
    <xf numFmtId="0" fontId="4" fillId="0" borderId="0" xfId="0" applyFont="1" applyAlignment="1">
      <alignment horizontal="left" vertical="top" wrapText="1"/>
    </xf>
    <xf numFmtId="0" fontId="0" fillId="0" borderId="0" xfId="0" applyAlignment="1">
      <alignment horizontal="left" vertical="top"/>
    </xf>
    <xf numFmtId="0" fontId="5" fillId="0" borderId="0" xfId="0" applyFont="1" applyBorder="1" applyAlignment="1">
      <alignment horizontal="right" vertical="top"/>
    </xf>
    <xf numFmtId="4" fontId="3" fillId="2" borderId="46" xfId="0" applyNumberFormat="1" applyFont="1" applyFill="1" applyBorder="1" applyAlignment="1">
      <alignment horizontal="center" vertical="top"/>
    </xf>
    <xf numFmtId="3" fontId="3" fillId="0" borderId="101" xfId="0" applyNumberFormat="1" applyFont="1" applyFill="1" applyBorder="1" applyAlignment="1">
      <alignment horizontal="center" vertical="top" wrapText="1"/>
    </xf>
    <xf numFmtId="3" fontId="3" fillId="0" borderId="97" xfId="0" applyNumberFormat="1" applyFont="1" applyFill="1" applyBorder="1" applyAlignment="1">
      <alignment horizontal="center" vertical="top" wrapText="1"/>
    </xf>
    <xf numFmtId="49" fontId="3" fillId="6" borderId="101" xfId="0" applyNumberFormat="1" applyFont="1" applyFill="1" applyBorder="1" applyAlignment="1">
      <alignment horizontal="center" vertical="top" wrapText="1"/>
    </xf>
    <xf numFmtId="1" fontId="3" fillId="6" borderId="89" xfId="0" applyNumberFormat="1" applyFont="1" applyFill="1" applyBorder="1" applyAlignment="1">
      <alignment horizontal="center" vertical="top" wrapText="1"/>
    </xf>
    <xf numFmtId="3" fontId="3" fillId="0" borderId="47" xfId="0" applyNumberFormat="1" applyFont="1" applyFill="1" applyBorder="1" applyAlignment="1">
      <alignment horizontal="center" vertical="top"/>
    </xf>
    <xf numFmtId="3" fontId="3" fillId="2" borderId="48" xfId="0" applyNumberFormat="1" applyFont="1" applyFill="1" applyBorder="1" applyAlignment="1">
      <alignment horizontal="center" vertical="top"/>
    </xf>
    <xf numFmtId="3" fontId="3" fillId="0" borderId="30" xfId="0" applyNumberFormat="1" applyFont="1" applyFill="1" applyBorder="1" applyAlignment="1">
      <alignment horizontal="center" vertical="top"/>
    </xf>
    <xf numFmtId="3" fontId="3" fillId="2" borderId="40" xfId="0" applyNumberFormat="1" applyFont="1" applyFill="1" applyBorder="1" applyAlignment="1">
      <alignment horizontal="center" vertical="top"/>
    </xf>
    <xf numFmtId="165" fontId="3" fillId="6" borderId="18" xfId="0" applyNumberFormat="1" applyFont="1" applyFill="1" applyBorder="1" applyAlignment="1">
      <alignment horizontal="center" vertical="top" wrapText="1"/>
    </xf>
    <xf numFmtId="165" fontId="3" fillId="6" borderId="31" xfId="0" applyNumberFormat="1" applyFont="1" applyFill="1" applyBorder="1" applyAlignment="1">
      <alignment horizontal="center" vertical="top" wrapText="1"/>
    </xf>
    <xf numFmtId="3" fontId="3" fillId="6" borderId="18" xfId="1" applyNumberFormat="1" applyFont="1" applyFill="1" applyBorder="1" applyAlignment="1">
      <alignment horizontal="center" vertical="top"/>
    </xf>
    <xf numFmtId="1" fontId="3" fillId="6" borderId="18" xfId="1" applyNumberFormat="1" applyFont="1" applyFill="1" applyBorder="1" applyAlignment="1">
      <alignment horizontal="center" vertical="top" wrapText="1"/>
    </xf>
    <xf numFmtId="3" fontId="22" fillId="6" borderId="31" xfId="1" applyNumberFormat="1" applyFont="1" applyFill="1" applyBorder="1" applyAlignment="1">
      <alignment horizontal="center" vertical="top" wrapText="1"/>
    </xf>
    <xf numFmtId="164" fontId="2" fillId="6" borderId="1" xfId="0" applyNumberFormat="1" applyFont="1" applyFill="1" applyBorder="1" applyAlignment="1">
      <alignment horizontal="center" vertical="center" wrapText="1"/>
    </xf>
    <xf numFmtId="0" fontId="3" fillId="12" borderId="18" xfId="0" applyFont="1" applyFill="1" applyBorder="1" applyAlignment="1">
      <alignment horizontal="center" vertical="top" wrapText="1"/>
    </xf>
    <xf numFmtId="165" fontId="3" fillId="0" borderId="38" xfId="0" applyNumberFormat="1" applyFont="1" applyFill="1" applyBorder="1" applyAlignment="1">
      <alignment horizontal="center" vertical="top"/>
    </xf>
    <xf numFmtId="165" fontId="3" fillId="0" borderId="16" xfId="0" applyNumberFormat="1" applyFont="1" applyFill="1" applyBorder="1" applyAlignment="1">
      <alignment horizontal="center" vertical="top"/>
    </xf>
    <xf numFmtId="165" fontId="17" fillId="6" borderId="32" xfId="0" applyNumberFormat="1" applyFont="1" applyFill="1" applyBorder="1" applyAlignment="1">
      <alignment horizontal="center" vertical="top"/>
    </xf>
    <xf numFmtId="0" fontId="3" fillId="6" borderId="63" xfId="0" applyFont="1" applyFill="1" applyBorder="1" applyAlignment="1">
      <alignment horizontal="center" vertical="top"/>
    </xf>
    <xf numFmtId="165" fontId="3" fillId="6" borderId="16" xfId="0" applyNumberFormat="1" applyFont="1" applyFill="1" applyBorder="1" applyAlignment="1">
      <alignment horizontal="right" vertical="top"/>
    </xf>
    <xf numFmtId="165" fontId="3" fillId="6" borderId="16" xfId="0" applyNumberFormat="1" applyFont="1" applyFill="1" applyBorder="1" applyAlignment="1">
      <alignment horizontal="center" vertical="top"/>
    </xf>
    <xf numFmtId="0" fontId="3" fillId="6" borderId="37" xfId="0" applyFont="1" applyFill="1" applyBorder="1" applyAlignment="1">
      <alignment horizontal="left" vertical="top" wrapText="1"/>
    </xf>
    <xf numFmtId="0" fontId="3" fillId="6" borderId="28" xfId="0" applyFont="1" applyFill="1" applyBorder="1" applyAlignment="1">
      <alignment vertical="top" wrapText="1"/>
    </xf>
    <xf numFmtId="165" fontId="3" fillId="6" borderId="38" xfId="0" applyNumberFormat="1" applyFont="1" applyFill="1" applyBorder="1" applyAlignment="1">
      <alignment horizontal="center" vertical="top"/>
    </xf>
    <xf numFmtId="0" fontId="3" fillId="6" borderId="38" xfId="0" applyFont="1" applyFill="1" applyBorder="1" applyAlignment="1">
      <alignment horizontal="center" vertical="top"/>
    </xf>
    <xf numFmtId="0" fontId="3" fillId="6" borderId="51" xfId="0" applyFont="1" applyFill="1" applyBorder="1" applyAlignment="1">
      <alignment horizontal="center" vertical="top" wrapText="1"/>
    </xf>
    <xf numFmtId="165" fontId="5" fillId="8" borderId="121" xfId="0" applyNumberFormat="1" applyFont="1" applyFill="1" applyBorder="1" applyAlignment="1">
      <alignment horizontal="center" vertical="top"/>
    </xf>
    <xf numFmtId="0" fontId="32" fillId="0" borderId="43" xfId="0" applyFont="1" applyFill="1" applyBorder="1" applyAlignment="1">
      <alignment horizontal="left" vertical="top" wrapText="1"/>
    </xf>
    <xf numFmtId="0" fontId="3" fillId="0" borderId="85" xfId="0" applyFont="1" applyFill="1" applyBorder="1" applyAlignment="1">
      <alignment horizontal="left" vertical="top" wrapText="1"/>
    </xf>
    <xf numFmtId="0" fontId="3" fillId="6" borderId="90" xfId="1" applyFont="1" applyFill="1" applyBorder="1" applyAlignment="1">
      <alignment vertical="top" wrapText="1"/>
    </xf>
    <xf numFmtId="0" fontId="3" fillId="6" borderId="49" xfId="0" applyFont="1" applyFill="1" applyBorder="1" applyAlignment="1">
      <alignment horizontal="center" vertical="center" textRotation="90" wrapText="1"/>
    </xf>
    <xf numFmtId="165" fontId="3" fillId="2" borderId="1" xfId="0" applyNumberFormat="1" applyFont="1" applyFill="1" applyBorder="1" applyAlignment="1">
      <alignment horizontal="center" vertical="top"/>
    </xf>
    <xf numFmtId="0" fontId="3" fillId="6" borderId="18" xfId="0" applyNumberFormat="1" applyFont="1" applyFill="1" applyBorder="1" applyAlignment="1">
      <alignment horizontal="center" vertical="top" wrapText="1"/>
    </xf>
    <xf numFmtId="3" fontId="3" fillId="6" borderId="95" xfId="0" applyNumberFormat="1" applyFont="1" applyFill="1" applyBorder="1" applyAlignment="1">
      <alignment horizontal="center" vertical="top" wrapText="1"/>
    </xf>
    <xf numFmtId="3" fontId="3" fillId="0" borderId="18" xfId="0" applyNumberFormat="1" applyFont="1" applyFill="1" applyBorder="1" applyAlignment="1">
      <alignment horizontal="center" vertical="top"/>
    </xf>
    <xf numFmtId="1" fontId="3" fillId="0" borderId="18" xfId="0" applyNumberFormat="1" applyFont="1" applyFill="1" applyBorder="1" applyAlignment="1">
      <alignment horizontal="center" vertical="top" wrapText="1"/>
    </xf>
    <xf numFmtId="3" fontId="3" fillId="6" borderId="1" xfId="1" applyNumberFormat="1" applyFont="1" applyFill="1" applyBorder="1" applyAlignment="1">
      <alignment horizontal="center" vertical="top"/>
    </xf>
    <xf numFmtId="3" fontId="3" fillId="6" borderId="18" xfId="1" applyNumberFormat="1" applyFont="1" applyFill="1" applyBorder="1" applyAlignment="1">
      <alignment horizontal="center" vertical="top" wrapText="1"/>
    </xf>
    <xf numFmtId="0" fontId="3" fillId="6" borderId="79" xfId="0" applyFont="1" applyFill="1" applyBorder="1" applyAlignment="1">
      <alignment horizontal="center" vertical="top"/>
    </xf>
    <xf numFmtId="3" fontId="3" fillId="6" borderId="79" xfId="0" applyNumberFormat="1" applyFont="1" applyFill="1" applyBorder="1" applyAlignment="1">
      <alignment horizontal="center" vertical="top" wrapText="1"/>
    </xf>
    <xf numFmtId="3" fontId="3" fillId="6" borderId="77" xfId="0" applyNumberFormat="1" applyFont="1" applyFill="1" applyBorder="1" applyAlignment="1">
      <alignment horizontal="center" vertical="top" wrapText="1"/>
    </xf>
    <xf numFmtId="3" fontId="3" fillId="6" borderId="89" xfId="0" applyNumberFormat="1" applyFont="1" applyFill="1" applyBorder="1" applyAlignment="1">
      <alignment horizontal="center" vertical="top" wrapText="1"/>
    </xf>
    <xf numFmtId="165" fontId="17" fillId="6" borderId="31" xfId="0" applyNumberFormat="1" applyFont="1" applyFill="1" applyBorder="1" applyAlignment="1">
      <alignment horizontal="center" vertical="top"/>
    </xf>
    <xf numFmtId="0" fontId="3" fillId="6" borderId="30" xfId="0" applyFont="1" applyFill="1" applyBorder="1" applyAlignment="1">
      <alignment horizontal="center" vertical="center"/>
    </xf>
    <xf numFmtId="0" fontId="3" fillId="6" borderId="48" xfId="0" applyFont="1" applyFill="1" applyBorder="1" applyAlignment="1">
      <alignment horizontal="center" vertical="center"/>
    </xf>
    <xf numFmtId="0" fontId="3" fillId="0" borderId="46" xfId="0" applyFont="1" applyFill="1" applyBorder="1" applyAlignment="1">
      <alignment horizontal="center" vertical="top"/>
    </xf>
    <xf numFmtId="0" fontId="3" fillId="6" borderId="77" xfId="0" applyFont="1" applyFill="1" applyBorder="1" applyAlignment="1">
      <alignment horizontal="center" vertical="center"/>
    </xf>
    <xf numFmtId="0" fontId="3" fillId="6" borderId="97" xfId="0" applyFont="1" applyFill="1" applyBorder="1" applyAlignment="1">
      <alignment horizontal="center" vertical="center"/>
    </xf>
    <xf numFmtId="165" fontId="3" fillId="6" borderId="63" xfId="0" applyNumberFormat="1" applyFont="1" applyFill="1" applyBorder="1" applyAlignment="1">
      <alignment horizontal="right" vertical="center"/>
    </xf>
    <xf numFmtId="165" fontId="3" fillId="0" borderId="55" xfId="0" applyNumberFormat="1" applyFont="1" applyFill="1" applyBorder="1" applyAlignment="1">
      <alignment horizontal="center" vertical="center"/>
    </xf>
    <xf numFmtId="165" fontId="3" fillId="6" borderId="53" xfId="0" applyNumberFormat="1" applyFont="1" applyFill="1" applyBorder="1" applyAlignment="1">
      <alignment horizontal="right" vertical="center"/>
    </xf>
    <xf numFmtId="165" fontId="3" fillId="0" borderId="50" xfId="0" applyNumberFormat="1" applyFont="1" applyFill="1" applyBorder="1" applyAlignment="1">
      <alignment horizontal="center" vertical="center"/>
    </xf>
    <xf numFmtId="165" fontId="3" fillId="6" borderId="32" xfId="0" applyNumberFormat="1" applyFont="1" applyFill="1" applyBorder="1" applyAlignment="1">
      <alignment horizontal="right" vertical="center"/>
    </xf>
    <xf numFmtId="165" fontId="3" fillId="6" borderId="31" xfId="0" applyNumberFormat="1" applyFont="1" applyFill="1" applyBorder="1" applyAlignment="1">
      <alignment horizontal="center" vertical="center"/>
    </xf>
    <xf numFmtId="165" fontId="3" fillId="0" borderId="47" xfId="0" applyNumberFormat="1" applyFont="1" applyFill="1" applyBorder="1" applyAlignment="1">
      <alignment horizontal="center" vertical="top"/>
    </xf>
    <xf numFmtId="165" fontId="3" fillId="2" borderId="39" xfId="0" applyNumberFormat="1" applyFont="1" applyFill="1" applyBorder="1" applyAlignment="1">
      <alignment horizontal="center" vertical="top"/>
    </xf>
    <xf numFmtId="165" fontId="3" fillId="2" borderId="0" xfId="0" applyNumberFormat="1" applyFont="1" applyFill="1" applyBorder="1" applyAlignment="1">
      <alignment horizontal="center" vertical="top"/>
    </xf>
    <xf numFmtId="165" fontId="3" fillId="2" borderId="47" xfId="0" applyNumberFormat="1" applyFont="1" applyFill="1" applyBorder="1" applyAlignment="1">
      <alignment horizontal="right" vertical="top"/>
    </xf>
    <xf numFmtId="165" fontId="3" fillId="0" borderId="47" xfId="1" applyNumberFormat="1" applyFont="1" applyFill="1" applyBorder="1" applyAlignment="1">
      <alignment horizontal="center" vertical="top"/>
    </xf>
    <xf numFmtId="165" fontId="3" fillId="2" borderId="0" xfId="0" applyNumberFormat="1" applyFont="1" applyFill="1" applyBorder="1" applyAlignment="1">
      <alignment horizontal="right" vertical="top"/>
    </xf>
    <xf numFmtId="165" fontId="3" fillId="2" borderId="26" xfId="0" applyNumberFormat="1" applyFont="1" applyFill="1" applyBorder="1" applyAlignment="1">
      <alignment horizontal="center" vertical="top"/>
    </xf>
    <xf numFmtId="165" fontId="3" fillId="2" borderId="16" xfId="0" applyNumberFormat="1" applyFont="1" applyFill="1" applyBorder="1" applyAlignment="1">
      <alignment horizontal="center" vertical="top"/>
    </xf>
    <xf numFmtId="165" fontId="3" fillId="2" borderId="32" xfId="0" applyNumberFormat="1" applyFont="1" applyFill="1" applyBorder="1" applyAlignment="1">
      <alignment horizontal="right" vertical="top"/>
    </xf>
    <xf numFmtId="165" fontId="3" fillId="0" borderId="32" xfId="1" applyNumberFormat="1" applyFont="1" applyFill="1" applyBorder="1" applyAlignment="1">
      <alignment horizontal="center" vertical="top"/>
    </xf>
    <xf numFmtId="165" fontId="3" fillId="2" borderId="16" xfId="0" applyNumberFormat="1" applyFont="1" applyFill="1" applyBorder="1" applyAlignment="1">
      <alignment horizontal="right" vertical="top"/>
    </xf>
    <xf numFmtId="165" fontId="3" fillId="0" borderId="32" xfId="0" applyNumberFormat="1" applyFont="1" applyFill="1" applyBorder="1" applyAlignment="1">
      <alignment horizontal="center" vertical="top"/>
    </xf>
    <xf numFmtId="165" fontId="3" fillId="0" borderId="63" xfId="0" applyNumberFormat="1" applyFont="1" applyFill="1" applyBorder="1" applyAlignment="1">
      <alignment horizontal="center" vertical="top"/>
    </xf>
    <xf numFmtId="165" fontId="3" fillId="6" borderId="48" xfId="0" applyNumberFormat="1" applyFont="1" applyFill="1" applyBorder="1" applyAlignment="1">
      <alignment vertical="top"/>
    </xf>
    <xf numFmtId="165" fontId="3" fillId="6" borderId="30" xfId="0" applyNumberFormat="1" applyFont="1" applyFill="1" applyBorder="1" applyAlignment="1">
      <alignment vertical="top"/>
    </xf>
    <xf numFmtId="0" fontId="3" fillId="0" borderId="48" xfId="0" applyFont="1" applyBorder="1" applyAlignment="1">
      <alignment vertical="top"/>
    </xf>
    <xf numFmtId="0" fontId="3" fillId="6" borderId="48" xfId="0" applyFont="1" applyFill="1" applyBorder="1" applyAlignment="1">
      <alignment vertical="top"/>
    </xf>
    <xf numFmtId="3" fontId="3" fillId="6" borderId="77" xfId="0" applyNumberFormat="1" applyFont="1" applyFill="1" applyBorder="1" applyAlignment="1">
      <alignment horizontal="center" vertical="top"/>
    </xf>
    <xf numFmtId="3" fontId="3" fillId="6" borderId="101" xfId="0" applyNumberFormat="1" applyFont="1" applyFill="1" applyBorder="1" applyAlignment="1">
      <alignment horizontal="center" vertical="top"/>
    </xf>
    <xf numFmtId="3" fontId="3" fillId="6" borderId="89" xfId="0" applyNumberFormat="1" applyFont="1" applyFill="1" applyBorder="1" applyAlignment="1">
      <alignment horizontal="center" vertical="top"/>
    </xf>
    <xf numFmtId="1" fontId="3" fillId="6" borderId="40" xfId="0" applyNumberFormat="1" applyFont="1" applyFill="1" applyBorder="1" applyAlignment="1">
      <alignment horizontal="center" vertical="top" wrapText="1"/>
    </xf>
    <xf numFmtId="3" fontId="3" fillId="0" borderId="39" xfId="0" applyNumberFormat="1" applyFont="1" applyFill="1" applyBorder="1" applyAlignment="1">
      <alignment horizontal="center" vertical="top"/>
    </xf>
    <xf numFmtId="3" fontId="3" fillId="0" borderId="41" xfId="0" applyNumberFormat="1" applyFont="1" applyFill="1" applyBorder="1" applyAlignment="1">
      <alignment horizontal="center" vertical="top"/>
    </xf>
    <xf numFmtId="3" fontId="3" fillId="0" borderId="0" xfId="0" applyNumberFormat="1" applyFont="1" applyFill="1" applyBorder="1" applyAlignment="1">
      <alignment horizontal="center" vertical="top"/>
    </xf>
    <xf numFmtId="3" fontId="3" fillId="0" borderId="27" xfId="0" applyNumberFormat="1" applyFont="1" applyFill="1" applyBorder="1" applyAlignment="1">
      <alignment horizontal="center" vertical="top"/>
    </xf>
    <xf numFmtId="3" fontId="3" fillId="0" borderId="17" xfId="0" applyNumberFormat="1" applyFont="1" applyFill="1" applyBorder="1" applyAlignment="1">
      <alignment horizontal="center" vertical="top"/>
    </xf>
    <xf numFmtId="3" fontId="3" fillId="6" borderId="45" xfId="0" applyNumberFormat="1" applyFont="1" applyFill="1" applyBorder="1" applyAlignment="1">
      <alignment horizontal="center" vertical="top"/>
    </xf>
    <xf numFmtId="3" fontId="3" fillId="6" borderId="57" xfId="0" applyNumberFormat="1" applyFont="1" applyFill="1" applyBorder="1" applyAlignment="1">
      <alignment horizontal="center" vertical="top"/>
    </xf>
    <xf numFmtId="165" fontId="11" fillId="6" borderId="63" xfId="0" applyNumberFormat="1" applyFont="1" applyFill="1" applyBorder="1" applyAlignment="1">
      <alignment horizontal="center" vertical="top"/>
    </xf>
    <xf numFmtId="165" fontId="11" fillId="6" borderId="31" xfId="0" applyNumberFormat="1" applyFont="1" applyFill="1" applyBorder="1" applyAlignment="1">
      <alignment horizontal="center" vertical="top"/>
    </xf>
    <xf numFmtId="165" fontId="11" fillId="6" borderId="52" xfId="0" applyNumberFormat="1" applyFont="1" applyFill="1" applyBorder="1" applyAlignment="1">
      <alignment horizontal="center" vertical="top"/>
    </xf>
    <xf numFmtId="165" fontId="11" fillId="6" borderId="53" xfId="0" applyNumberFormat="1" applyFont="1" applyFill="1" applyBorder="1" applyAlignment="1">
      <alignment horizontal="center" vertical="top"/>
    </xf>
    <xf numFmtId="165" fontId="21" fillId="8" borderId="34" xfId="0" applyNumberFormat="1" applyFont="1" applyFill="1" applyBorder="1" applyAlignment="1">
      <alignment horizontal="center" vertical="top"/>
    </xf>
    <xf numFmtId="165" fontId="21" fillId="8" borderId="28" xfId="0" applyNumberFormat="1" applyFont="1" applyFill="1" applyBorder="1" applyAlignment="1">
      <alignment horizontal="center" vertical="top"/>
    </xf>
    <xf numFmtId="165" fontId="11" fillId="6" borderId="32" xfId="0" applyNumberFormat="1" applyFont="1" applyFill="1" applyBorder="1" applyAlignment="1">
      <alignment horizontal="center" vertical="top"/>
    </xf>
    <xf numFmtId="165" fontId="5" fillId="10" borderId="5" xfId="0" applyNumberFormat="1" applyFont="1" applyFill="1" applyBorder="1" applyAlignment="1">
      <alignment horizontal="center" vertical="top"/>
    </xf>
    <xf numFmtId="165" fontId="5" fillId="4" borderId="5" xfId="0" applyNumberFormat="1" applyFont="1" applyFill="1" applyBorder="1" applyAlignment="1">
      <alignment horizontal="center" vertical="top"/>
    </xf>
    <xf numFmtId="0" fontId="3" fillId="0" borderId="122" xfId="0" applyFont="1" applyBorder="1" applyAlignment="1">
      <alignment vertical="top" wrapText="1"/>
    </xf>
    <xf numFmtId="0" fontId="22" fillId="6" borderId="28" xfId="0" applyFont="1" applyFill="1" applyBorder="1" applyAlignment="1">
      <alignment vertical="top" wrapText="1"/>
    </xf>
    <xf numFmtId="0" fontId="3" fillId="6" borderId="39" xfId="0" applyFont="1" applyFill="1" applyBorder="1" applyAlignment="1">
      <alignment vertical="top" wrapText="1"/>
    </xf>
    <xf numFmtId="165" fontId="5" fillId="10" borderId="62" xfId="0" applyNumberFormat="1" applyFont="1" applyFill="1" applyBorder="1" applyAlignment="1">
      <alignment horizontal="center" vertical="top"/>
    </xf>
    <xf numFmtId="165" fontId="5" fillId="4" borderId="62" xfId="0" applyNumberFormat="1" applyFont="1" applyFill="1" applyBorder="1" applyAlignment="1">
      <alignment horizontal="center" vertical="top"/>
    </xf>
    <xf numFmtId="3" fontId="3" fillId="6" borderId="90" xfId="0" applyNumberFormat="1" applyFont="1" applyFill="1" applyBorder="1" applyAlignment="1">
      <alignment vertical="top" wrapText="1"/>
    </xf>
    <xf numFmtId="165" fontId="5" fillId="4" borderId="70" xfId="0" applyNumberFormat="1" applyFont="1" applyFill="1" applyBorder="1" applyAlignment="1">
      <alignment horizontal="center" vertical="top"/>
    </xf>
    <xf numFmtId="165" fontId="3" fillId="8" borderId="63" xfId="0" applyNumberFormat="1" applyFont="1" applyFill="1" applyBorder="1" applyAlignment="1">
      <alignment horizontal="center" vertical="top"/>
    </xf>
    <xf numFmtId="165" fontId="5" fillId="4" borderId="63" xfId="0" applyNumberFormat="1" applyFont="1" applyFill="1" applyBorder="1" applyAlignment="1">
      <alignment horizontal="center" vertical="top"/>
    </xf>
    <xf numFmtId="165" fontId="5" fillId="5" borderId="33" xfId="0" applyNumberFormat="1" applyFont="1" applyFill="1" applyBorder="1" applyAlignment="1">
      <alignment horizontal="center" vertical="top"/>
    </xf>
    <xf numFmtId="165" fontId="5" fillId="8" borderId="41" xfId="0" applyNumberFormat="1" applyFont="1" applyFill="1" applyBorder="1" applyAlignment="1">
      <alignment horizontal="center" vertical="top" wrapText="1"/>
    </xf>
    <xf numFmtId="165" fontId="3" fillId="0" borderId="47" xfId="0" applyNumberFormat="1" applyFont="1" applyBorder="1" applyAlignment="1">
      <alignment horizontal="center" vertical="top" wrapText="1"/>
    </xf>
    <xf numFmtId="165" fontId="3" fillId="8" borderId="47" xfId="0" applyNumberFormat="1" applyFont="1" applyFill="1" applyBorder="1" applyAlignment="1">
      <alignment horizontal="center" vertical="top" wrapText="1"/>
    </xf>
    <xf numFmtId="165" fontId="5" fillId="4" borderId="47" xfId="0" applyNumberFormat="1" applyFont="1" applyFill="1" applyBorder="1" applyAlignment="1">
      <alignment horizontal="center" vertical="top" wrapText="1"/>
    </xf>
    <xf numFmtId="165" fontId="5" fillId="4" borderId="59" xfId="0" applyNumberFormat="1" applyFont="1" applyFill="1" applyBorder="1" applyAlignment="1">
      <alignment horizontal="center" vertical="top"/>
    </xf>
    <xf numFmtId="165" fontId="5" fillId="8" borderId="42" xfId="0" applyNumberFormat="1" applyFont="1" applyFill="1" applyBorder="1" applyAlignment="1">
      <alignment horizontal="center" vertical="top" wrapText="1"/>
    </xf>
    <xf numFmtId="165" fontId="3" fillId="0" borderId="53" xfId="0" applyNumberFormat="1" applyFont="1" applyBorder="1" applyAlignment="1">
      <alignment horizontal="center" vertical="top"/>
    </xf>
    <xf numFmtId="165" fontId="3" fillId="8" borderId="53" xfId="0" applyNumberFormat="1" applyFont="1" applyFill="1" applyBorder="1" applyAlignment="1">
      <alignment horizontal="center" vertical="top"/>
    </xf>
    <xf numFmtId="165" fontId="5" fillId="4" borderId="53" xfId="0" applyNumberFormat="1" applyFont="1" applyFill="1" applyBorder="1" applyAlignment="1">
      <alignment horizontal="center" vertical="top"/>
    </xf>
    <xf numFmtId="165" fontId="5" fillId="5" borderId="34" xfId="0" applyNumberFormat="1" applyFont="1" applyFill="1" applyBorder="1" applyAlignment="1">
      <alignment horizontal="center" vertical="top"/>
    </xf>
    <xf numFmtId="165" fontId="5" fillId="4" borderId="13" xfId="0" applyNumberFormat="1" applyFont="1" applyFill="1" applyBorder="1" applyAlignment="1">
      <alignment horizontal="center" vertical="top" wrapText="1"/>
    </xf>
    <xf numFmtId="165" fontId="5" fillId="8" borderId="2" xfId="0" applyNumberFormat="1" applyFont="1" applyFill="1" applyBorder="1" applyAlignment="1">
      <alignment horizontal="center" vertical="top" wrapText="1"/>
    </xf>
    <xf numFmtId="165" fontId="3" fillId="6" borderId="2" xfId="0" applyNumberFormat="1" applyFont="1" applyFill="1" applyBorder="1" applyAlignment="1">
      <alignment horizontal="center" vertical="top" wrapText="1"/>
    </xf>
    <xf numFmtId="165" fontId="3" fillId="0" borderId="2" xfId="0" applyNumberFormat="1" applyFont="1" applyBorder="1" applyAlignment="1">
      <alignment horizontal="center" vertical="top" wrapText="1"/>
    </xf>
    <xf numFmtId="165" fontId="3" fillId="8" borderId="2" xfId="0" applyNumberFormat="1" applyFont="1" applyFill="1" applyBorder="1" applyAlignment="1">
      <alignment horizontal="center" vertical="top" wrapText="1"/>
    </xf>
    <xf numFmtId="165" fontId="5" fillId="4" borderId="2" xfId="0" applyNumberFormat="1" applyFont="1" applyFill="1" applyBorder="1" applyAlignment="1">
      <alignment horizontal="center" vertical="top" wrapText="1"/>
    </xf>
    <xf numFmtId="165" fontId="5" fillId="5" borderId="24" xfId="0" applyNumberFormat="1" applyFont="1" applyFill="1" applyBorder="1" applyAlignment="1">
      <alignment horizontal="center" vertical="top" wrapText="1"/>
    </xf>
    <xf numFmtId="165" fontId="5" fillId="4" borderId="13" xfId="0" applyNumberFormat="1" applyFont="1" applyFill="1" applyBorder="1" applyAlignment="1">
      <alignment horizontal="center" vertical="top"/>
    </xf>
    <xf numFmtId="165" fontId="3" fillId="0" borderId="32" xfId="0" applyNumberFormat="1" applyFont="1" applyBorder="1" applyAlignment="1">
      <alignment horizontal="center" vertical="top"/>
    </xf>
    <xf numFmtId="165" fontId="3" fillId="8" borderId="32" xfId="0" applyNumberFormat="1" applyFont="1" applyFill="1" applyBorder="1" applyAlignment="1">
      <alignment horizontal="center" vertical="top"/>
    </xf>
    <xf numFmtId="165" fontId="5" fillId="4" borderId="32" xfId="0" applyNumberFormat="1" applyFont="1" applyFill="1" applyBorder="1" applyAlignment="1">
      <alignment horizontal="center" vertical="top"/>
    </xf>
    <xf numFmtId="165" fontId="5" fillId="5" borderId="24" xfId="0" applyNumberFormat="1" applyFont="1" applyFill="1" applyBorder="1" applyAlignment="1">
      <alignment horizontal="center" vertical="top"/>
    </xf>
    <xf numFmtId="0" fontId="36" fillId="6" borderId="69" xfId="0" applyFont="1" applyFill="1" applyBorder="1" applyAlignment="1">
      <alignment horizontal="center" vertical="center" wrapText="1"/>
    </xf>
    <xf numFmtId="0" fontId="3" fillId="6" borderId="26" xfId="0" applyFont="1" applyFill="1" applyBorder="1" applyAlignment="1">
      <alignment horizontal="center" vertical="center" wrapText="1"/>
    </xf>
    <xf numFmtId="0" fontId="3" fillId="6" borderId="52" xfId="0" applyFont="1" applyFill="1" applyBorder="1" applyAlignment="1">
      <alignment horizontal="center" vertical="center" wrapText="1"/>
    </xf>
    <xf numFmtId="0" fontId="3" fillId="6" borderId="69" xfId="0" applyFont="1" applyFill="1" applyBorder="1" applyAlignment="1">
      <alignment horizontal="center" vertical="center" wrapText="1"/>
    </xf>
    <xf numFmtId="0" fontId="3" fillId="6" borderId="13" xfId="0" applyFont="1" applyFill="1" applyBorder="1" applyAlignment="1">
      <alignment horizontal="center" vertical="center" wrapText="1"/>
    </xf>
    <xf numFmtId="165" fontId="3" fillId="6" borderId="16" xfId="0" applyNumberFormat="1" applyFont="1" applyFill="1" applyBorder="1" applyAlignment="1">
      <alignment horizontal="center" vertical="top"/>
    </xf>
    <xf numFmtId="165" fontId="3" fillId="6" borderId="32" xfId="0" applyNumberFormat="1" applyFont="1" applyFill="1" applyBorder="1" applyAlignment="1">
      <alignment horizontal="center" vertical="top"/>
    </xf>
    <xf numFmtId="0" fontId="3" fillId="6" borderId="37" xfId="0" applyFont="1" applyFill="1" applyBorder="1" applyAlignment="1">
      <alignment vertical="top" wrapText="1"/>
    </xf>
    <xf numFmtId="0" fontId="3" fillId="6" borderId="37" xfId="1" applyFont="1" applyFill="1" applyBorder="1" applyAlignment="1">
      <alignment vertical="top" wrapText="1"/>
    </xf>
    <xf numFmtId="165" fontId="3" fillId="6" borderId="38" xfId="0" applyNumberFormat="1" applyFont="1" applyFill="1" applyBorder="1" applyAlignment="1">
      <alignment horizontal="center" vertical="top"/>
    </xf>
    <xf numFmtId="165" fontId="3" fillId="6" borderId="63" xfId="0" applyNumberFormat="1" applyFont="1" applyFill="1" applyBorder="1" applyAlignment="1">
      <alignment horizontal="center" vertical="top"/>
    </xf>
    <xf numFmtId="0" fontId="3" fillId="6" borderId="100" xfId="0" applyFont="1" applyFill="1" applyBorder="1" applyAlignment="1">
      <alignment vertical="top" wrapText="1"/>
    </xf>
    <xf numFmtId="0" fontId="3" fillId="6" borderId="65" xfId="0" applyFont="1" applyFill="1" applyBorder="1" applyAlignment="1">
      <alignment vertical="top" wrapText="1"/>
    </xf>
    <xf numFmtId="0" fontId="3" fillId="0" borderId="19" xfId="0" applyFont="1" applyFill="1" applyBorder="1" applyAlignment="1">
      <alignment vertical="top" wrapText="1"/>
    </xf>
    <xf numFmtId="0" fontId="3" fillId="6" borderId="120" xfId="1" applyFont="1" applyFill="1" applyBorder="1" applyAlignment="1">
      <alignment vertical="top" wrapText="1"/>
    </xf>
    <xf numFmtId="0" fontId="3" fillId="6" borderId="100" xfId="1" applyFont="1" applyFill="1" applyBorder="1" applyAlignment="1">
      <alignment vertical="top" wrapText="1"/>
    </xf>
    <xf numFmtId="0" fontId="3" fillId="6" borderId="110" xfId="0" applyFont="1" applyFill="1" applyBorder="1" applyAlignment="1">
      <alignment vertical="top" wrapText="1"/>
    </xf>
    <xf numFmtId="0" fontId="3" fillId="6" borderId="37" xfId="1" applyFont="1" applyFill="1" applyBorder="1" applyAlignment="1">
      <alignment horizontal="left" vertical="top" wrapText="1"/>
    </xf>
    <xf numFmtId="0" fontId="3" fillId="0" borderId="100" xfId="1" applyFont="1" applyFill="1" applyBorder="1" applyAlignment="1">
      <alignment vertical="top" wrapText="1"/>
    </xf>
    <xf numFmtId="0" fontId="3" fillId="6" borderId="88" xfId="1" applyFont="1" applyFill="1" applyBorder="1" applyAlignment="1">
      <alignment horizontal="left" vertical="top" wrapText="1"/>
    </xf>
    <xf numFmtId="165" fontId="3" fillId="6" borderId="38" xfId="0" applyNumberFormat="1" applyFont="1" applyFill="1" applyBorder="1" applyAlignment="1">
      <alignment horizontal="right" vertical="top"/>
    </xf>
    <xf numFmtId="165" fontId="17" fillId="6" borderId="26" xfId="0" applyNumberFormat="1" applyFont="1" applyFill="1" applyBorder="1" applyAlignment="1">
      <alignment horizontal="center" vertical="top"/>
    </xf>
    <xf numFmtId="165" fontId="17" fillId="6" borderId="39" xfId="0" applyNumberFormat="1" applyFont="1" applyFill="1" applyBorder="1" applyAlignment="1">
      <alignment horizontal="center" vertical="top"/>
    </xf>
    <xf numFmtId="165" fontId="3" fillId="6" borderId="16" xfId="0" applyNumberFormat="1" applyFont="1" applyFill="1" applyBorder="1" applyAlignment="1">
      <alignment horizontal="center" vertical="top"/>
    </xf>
    <xf numFmtId="165" fontId="17" fillId="6" borderId="38" xfId="0" applyNumberFormat="1" applyFont="1" applyFill="1" applyBorder="1" applyAlignment="1">
      <alignment horizontal="center" vertical="top"/>
    </xf>
    <xf numFmtId="165" fontId="17" fillId="6" borderId="16" xfId="0" applyNumberFormat="1" applyFont="1" applyFill="1" applyBorder="1" applyAlignment="1">
      <alignment horizontal="center" vertical="top"/>
    </xf>
    <xf numFmtId="165" fontId="17" fillId="6" borderId="0" xfId="0" applyNumberFormat="1" applyFont="1" applyFill="1" applyBorder="1" applyAlignment="1">
      <alignment horizontal="center" vertical="top"/>
    </xf>
    <xf numFmtId="0" fontId="3" fillId="6" borderId="32" xfId="0" applyFont="1" applyFill="1" applyBorder="1" applyAlignment="1">
      <alignment vertical="top" wrapText="1"/>
    </xf>
    <xf numFmtId="49" fontId="5" fillId="6" borderId="18" xfId="0" applyNumberFormat="1" applyFont="1" applyFill="1" applyBorder="1" applyAlignment="1">
      <alignment horizontal="center" vertical="top"/>
    </xf>
    <xf numFmtId="0" fontId="3" fillId="6" borderId="10" xfId="0" applyFont="1" applyFill="1" applyBorder="1" applyAlignment="1">
      <alignment vertical="top" wrapText="1"/>
    </xf>
    <xf numFmtId="49" fontId="5" fillId="10" borderId="10" xfId="0" applyNumberFormat="1" applyFont="1" applyFill="1" applyBorder="1" applyAlignment="1">
      <alignment horizontal="center" vertical="top"/>
    </xf>
    <xf numFmtId="49" fontId="5" fillId="3" borderId="16"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0" fontId="3" fillId="0" borderId="10" xfId="0" applyFont="1" applyFill="1" applyBorder="1" applyAlignment="1">
      <alignment horizontal="left" vertical="top" wrapText="1"/>
    </xf>
    <xf numFmtId="0" fontId="3" fillId="6" borderId="37" xfId="0" applyFont="1" applyFill="1" applyBorder="1" applyAlignment="1">
      <alignment horizontal="center" vertical="center" textRotation="90" wrapText="1"/>
    </xf>
    <xf numFmtId="0" fontId="3" fillId="6" borderId="19" xfId="0" applyFont="1" applyFill="1" applyBorder="1" applyAlignment="1">
      <alignment horizontal="center" vertical="center" textRotation="90" wrapText="1"/>
    </xf>
    <xf numFmtId="49" fontId="5" fillId="6" borderId="48" xfId="0" applyNumberFormat="1" applyFont="1" applyFill="1" applyBorder="1" applyAlignment="1">
      <alignment horizontal="center" vertical="top"/>
    </xf>
    <xf numFmtId="0" fontId="3" fillId="6" borderId="16" xfId="0" applyFont="1" applyFill="1" applyBorder="1" applyAlignment="1">
      <alignment horizontal="center" vertical="center" textRotation="90" wrapText="1"/>
    </xf>
    <xf numFmtId="0" fontId="3" fillId="6" borderId="20" xfId="0" applyFont="1" applyFill="1" applyBorder="1" applyAlignment="1">
      <alignment horizontal="center" vertical="center" textRotation="90" wrapText="1"/>
    </xf>
    <xf numFmtId="0" fontId="3" fillId="6" borderId="32" xfId="0" applyFont="1" applyFill="1" applyBorder="1" applyAlignment="1">
      <alignment horizontal="center" vertical="center" textRotation="90" wrapText="1"/>
    </xf>
    <xf numFmtId="49" fontId="5" fillId="6" borderId="31" xfId="0" applyNumberFormat="1" applyFont="1" applyFill="1" applyBorder="1" applyAlignment="1">
      <alignment horizontal="center" vertical="top"/>
    </xf>
    <xf numFmtId="3" fontId="3" fillId="6" borderId="18" xfId="0" applyNumberFormat="1" applyFont="1" applyFill="1" applyBorder="1" applyAlignment="1">
      <alignment horizontal="center" vertical="top" wrapText="1"/>
    </xf>
    <xf numFmtId="3" fontId="3" fillId="6" borderId="0" xfId="0" applyNumberFormat="1" applyFont="1" applyFill="1" applyBorder="1" applyAlignment="1">
      <alignment horizontal="center" vertical="top" wrapText="1"/>
    </xf>
    <xf numFmtId="165" fontId="3" fillId="6" borderId="38" xfId="0" applyNumberFormat="1" applyFont="1" applyFill="1" applyBorder="1" applyAlignment="1">
      <alignment horizontal="center" vertical="top"/>
    </xf>
    <xf numFmtId="165" fontId="3" fillId="6" borderId="63" xfId="0" applyNumberFormat="1" applyFont="1" applyFill="1" applyBorder="1" applyAlignment="1">
      <alignment horizontal="center" vertical="top"/>
    </xf>
    <xf numFmtId="0" fontId="3" fillId="6" borderId="49" xfId="0" applyFont="1" applyFill="1" applyBorder="1" applyAlignment="1">
      <alignment horizontal="left" vertical="top" wrapText="1"/>
    </xf>
    <xf numFmtId="0" fontId="3" fillId="6" borderId="19" xfId="0" applyFont="1" applyFill="1" applyBorder="1" applyAlignment="1">
      <alignment horizontal="left" vertical="top" wrapText="1"/>
    </xf>
    <xf numFmtId="165" fontId="3" fillId="6" borderId="16" xfId="0" applyNumberFormat="1" applyFont="1" applyFill="1" applyBorder="1" applyAlignment="1">
      <alignment horizontal="center" vertical="top"/>
    </xf>
    <xf numFmtId="165" fontId="3" fillId="6" borderId="32" xfId="0" applyNumberFormat="1" applyFont="1" applyFill="1" applyBorder="1" applyAlignment="1">
      <alignment horizontal="center" vertical="top"/>
    </xf>
    <xf numFmtId="49" fontId="5" fillId="6" borderId="32" xfId="0" applyNumberFormat="1" applyFont="1" applyFill="1" applyBorder="1" applyAlignment="1">
      <alignment horizontal="center" vertical="top"/>
    </xf>
    <xf numFmtId="0" fontId="3" fillId="6" borderId="100" xfId="0" applyFont="1" applyFill="1" applyBorder="1" applyAlignment="1">
      <alignment vertical="top" wrapText="1"/>
    </xf>
    <xf numFmtId="0" fontId="3" fillId="6" borderId="10" xfId="0" applyFont="1" applyFill="1" applyBorder="1" applyAlignment="1">
      <alignment horizontal="left" vertical="top" wrapText="1"/>
    </xf>
    <xf numFmtId="0" fontId="3" fillId="6" borderId="9" xfId="0" applyFont="1" applyFill="1" applyBorder="1" applyAlignment="1">
      <alignment horizontal="center" vertical="top" wrapText="1"/>
    </xf>
    <xf numFmtId="0" fontId="3" fillId="6" borderId="6" xfId="0" applyFont="1" applyFill="1" applyBorder="1" applyAlignment="1">
      <alignment horizontal="center" vertical="top" wrapText="1"/>
    </xf>
    <xf numFmtId="49" fontId="5" fillId="10" borderId="29" xfId="0" applyNumberFormat="1" applyFont="1" applyFill="1" applyBorder="1" applyAlignment="1">
      <alignment horizontal="center" vertical="top"/>
    </xf>
    <xf numFmtId="49" fontId="5" fillId="3" borderId="32" xfId="0" applyNumberFormat="1" applyFont="1" applyFill="1" applyBorder="1" applyAlignment="1">
      <alignment horizontal="center" vertical="top"/>
    </xf>
    <xf numFmtId="49" fontId="5" fillId="3" borderId="30" xfId="0" applyNumberFormat="1" applyFont="1" applyFill="1" applyBorder="1" applyAlignment="1">
      <alignment horizontal="center" vertical="top"/>
    </xf>
    <xf numFmtId="3" fontId="3" fillId="6" borderId="86" xfId="1" applyNumberFormat="1" applyFont="1" applyFill="1" applyBorder="1" applyAlignment="1">
      <alignment horizontal="center" vertical="top" wrapText="1"/>
    </xf>
    <xf numFmtId="1" fontId="3" fillId="6" borderId="53" xfId="0" applyNumberFormat="1" applyFont="1" applyFill="1" applyBorder="1" applyAlignment="1">
      <alignment horizontal="center" vertical="top" wrapText="1"/>
    </xf>
    <xf numFmtId="0" fontId="5" fillId="6" borderId="56" xfId="0" applyFont="1" applyFill="1" applyBorder="1" applyAlignment="1">
      <alignment horizontal="center" vertical="top" wrapText="1"/>
    </xf>
    <xf numFmtId="49" fontId="5" fillId="6" borderId="119" xfId="0" applyNumberFormat="1" applyFont="1" applyFill="1" applyBorder="1" applyAlignment="1">
      <alignment horizontal="center" vertical="top"/>
    </xf>
    <xf numFmtId="3" fontId="3" fillId="0" borderId="13" xfId="0" applyNumberFormat="1" applyFont="1" applyFill="1" applyBorder="1" applyAlignment="1">
      <alignment horizontal="center" vertical="top"/>
    </xf>
    <xf numFmtId="3" fontId="3" fillId="0" borderId="59" xfId="0" applyNumberFormat="1" applyFont="1" applyFill="1" applyBorder="1" applyAlignment="1">
      <alignment horizontal="center" vertical="top"/>
    </xf>
    <xf numFmtId="165" fontId="3" fillId="6" borderId="16" xfId="1" applyNumberFormat="1" applyFont="1" applyFill="1" applyBorder="1" applyAlignment="1">
      <alignment horizontal="center" vertical="top" wrapText="1"/>
    </xf>
    <xf numFmtId="165" fontId="3" fillId="6" borderId="0" xfId="1" applyNumberFormat="1" applyFont="1" applyFill="1" applyBorder="1" applyAlignment="1">
      <alignment horizontal="center" vertical="top" wrapText="1"/>
    </xf>
    <xf numFmtId="165" fontId="3" fillId="6" borderId="18" xfId="1" applyNumberFormat="1" applyFont="1" applyFill="1" applyBorder="1" applyAlignment="1">
      <alignment horizontal="center" vertical="top" wrapText="1"/>
    </xf>
    <xf numFmtId="0" fontId="17" fillId="6" borderId="93" xfId="0" applyNumberFormat="1" applyFont="1" applyFill="1" applyBorder="1" applyAlignment="1">
      <alignment horizontal="center" vertical="top" wrapText="1"/>
    </xf>
    <xf numFmtId="3" fontId="3" fillId="6" borderId="97" xfId="0" applyNumberFormat="1" applyFont="1" applyFill="1" applyBorder="1" applyAlignment="1">
      <alignment horizontal="center" vertical="top" wrapText="1"/>
    </xf>
    <xf numFmtId="0" fontId="3" fillId="6" borderId="114" xfId="0" applyFont="1" applyFill="1" applyBorder="1" applyAlignment="1">
      <alignment vertical="top" wrapText="1"/>
    </xf>
    <xf numFmtId="165" fontId="37" fillId="8" borderId="24" xfId="0" applyNumberFormat="1" applyFont="1" applyFill="1" applyBorder="1" applyAlignment="1">
      <alignment horizontal="center" vertical="top"/>
    </xf>
    <xf numFmtId="3" fontId="3" fillId="0" borderId="75" xfId="0" applyNumberFormat="1" applyFont="1" applyFill="1" applyBorder="1" applyAlignment="1">
      <alignment vertical="top" wrapText="1"/>
    </xf>
    <xf numFmtId="49" fontId="5" fillId="10" borderId="10"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0" fontId="3" fillId="6" borderId="16" xfId="0" applyFont="1" applyFill="1" applyBorder="1" applyAlignment="1">
      <alignment horizontal="center" vertical="center" textRotation="90" wrapText="1"/>
    </xf>
    <xf numFmtId="49" fontId="5" fillId="3" borderId="16" xfId="0" applyNumberFormat="1" applyFont="1" applyFill="1" applyBorder="1" applyAlignment="1">
      <alignment horizontal="center" vertical="top"/>
    </xf>
    <xf numFmtId="49" fontId="5" fillId="6" borderId="18" xfId="0" applyNumberFormat="1" applyFont="1" applyFill="1" applyBorder="1" applyAlignment="1">
      <alignment horizontal="center" vertical="top"/>
    </xf>
    <xf numFmtId="0" fontId="3" fillId="6" borderId="48" xfId="0" applyFont="1" applyFill="1" applyBorder="1" applyAlignment="1">
      <alignment horizontal="left" vertical="top" wrapText="1"/>
    </xf>
    <xf numFmtId="49" fontId="5" fillId="6" borderId="48" xfId="0" applyNumberFormat="1" applyFont="1" applyFill="1" applyBorder="1" applyAlignment="1">
      <alignment horizontal="center" vertical="top"/>
    </xf>
    <xf numFmtId="165" fontId="3" fillId="6" borderId="16" xfId="0" applyNumberFormat="1" applyFont="1" applyFill="1" applyBorder="1" applyAlignment="1">
      <alignment horizontal="center" vertical="top"/>
    </xf>
    <xf numFmtId="165" fontId="3" fillId="6" borderId="38" xfId="0" applyNumberFormat="1" applyFont="1" applyFill="1" applyBorder="1" applyAlignment="1">
      <alignment horizontal="center" vertical="top"/>
    </xf>
    <xf numFmtId="0" fontId="3" fillId="6" borderId="9" xfId="0" applyFont="1" applyFill="1" applyBorder="1" applyAlignment="1">
      <alignment horizontal="center" vertical="top" wrapText="1"/>
    </xf>
    <xf numFmtId="165" fontId="5" fillId="6" borderId="9" xfId="0" applyNumberFormat="1" applyFont="1" applyFill="1" applyBorder="1" applyAlignment="1">
      <alignment horizontal="center" vertical="top"/>
    </xf>
    <xf numFmtId="49" fontId="5" fillId="0" borderId="0" xfId="0" applyNumberFormat="1" applyFont="1" applyFill="1" applyBorder="1" applyAlignment="1">
      <alignment horizontal="center" vertical="top" wrapText="1"/>
    </xf>
    <xf numFmtId="3" fontId="5" fillId="0" borderId="58" xfId="0" applyNumberFormat="1" applyFont="1" applyBorder="1" applyAlignment="1">
      <alignment horizontal="center" vertical="center" wrapText="1"/>
    </xf>
    <xf numFmtId="3" fontId="5" fillId="0" borderId="61" xfId="0" applyNumberFormat="1" applyFont="1" applyBorder="1" applyAlignment="1">
      <alignment horizontal="center" vertical="center" wrapText="1"/>
    </xf>
    <xf numFmtId="3" fontId="5" fillId="0" borderId="62" xfId="0" applyNumberFormat="1" applyFont="1" applyBorder="1" applyAlignment="1">
      <alignment horizontal="center" vertical="center" wrapText="1"/>
    </xf>
    <xf numFmtId="0" fontId="5" fillId="4" borderId="70" xfId="0" applyFont="1" applyFill="1" applyBorder="1" applyAlignment="1">
      <alignment horizontal="right" vertical="top" wrapText="1"/>
    </xf>
    <xf numFmtId="0" fontId="5" fillId="4" borderId="64" xfId="0" applyFont="1" applyFill="1" applyBorder="1" applyAlignment="1">
      <alignment horizontal="right" vertical="top" wrapText="1"/>
    </xf>
    <xf numFmtId="0" fontId="5" fillId="4" borderId="59" xfId="0" applyFont="1" applyFill="1" applyBorder="1" applyAlignment="1">
      <alignment horizontal="right" vertical="top" wrapText="1"/>
    </xf>
    <xf numFmtId="49" fontId="5" fillId="3" borderId="57" xfId="0" applyNumberFormat="1" applyFont="1" applyFill="1" applyBorder="1" applyAlignment="1">
      <alignment horizontal="right" vertical="top"/>
    </xf>
    <xf numFmtId="49" fontId="5" fillId="3" borderId="28" xfId="0" applyNumberFormat="1" applyFont="1" applyFill="1" applyBorder="1" applyAlignment="1">
      <alignment horizontal="right" vertical="top"/>
    </xf>
    <xf numFmtId="49" fontId="5" fillId="3" borderId="34" xfId="0" applyNumberFormat="1" applyFont="1" applyFill="1" applyBorder="1" applyAlignment="1">
      <alignment horizontal="right" vertical="top"/>
    </xf>
    <xf numFmtId="0" fontId="5" fillId="0" borderId="0" xfId="0" applyNumberFormat="1" applyFont="1" applyAlignment="1">
      <alignment horizontal="center" vertical="top"/>
    </xf>
    <xf numFmtId="0" fontId="4" fillId="0" borderId="0" xfId="0" applyFont="1" applyAlignment="1">
      <alignment horizontal="center" vertical="top"/>
    </xf>
    <xf numFmtId="3" fontId="3" fillId="0" borderId="0" xfId="0" applyNumberFormat="1" applyFont="1" applyAlignment="1">
      <alignment horizontal="left" vertical="top" wrapText="1"/>
    </xf>
    <xf numFmtId="3" fontId="4" fillId="0" borderId="0" xfId="0" applyNumberFormat="1" applyFont="1" applyAlignment="1">
      <alignment horizontal="center" vertical="top" wrapText="1"/>
    </xf>
    <xf numFmtId="0" fontId="6" fillId="0" borderId="0" xfId="0" applyFont="1" applyAlignment="1">
      <alignment horizontal="center" vertical="top" wrapText="1"/>
    </xf>
    <xf numFmtId="0" fontId="3" fillId="0" borderId="28" xfId="0" applyFont="1" applyBorder="1" applyAlignment="1">
      <alignment horizontal="right" vertical="top"/>
    </xf>
    <xf numFmtId="0" fontId="0" fillId="0" borderId="28" xfId="0" applyFont="1" applyBorder="1" applyAlignment="1">
      <alignment vertical="top"/>
    </xf>
    <xf numFmtId="0" fontId="3" fillId="0" borderId="44" xfId="0" applyFont="1" applyBorder="1" applyAlignment="1">
      <alignment horizontal="center" vertical="center" textRotation="90" wrapText="1"/>
    </xf>
    <xf numFmtId="0" fontId="7" fillId="0" borderId="9" xfId="0" applyFont="1" applyBorder="1" applyAlignment="1">
      <alignment horizontal="center" vertical="center" textRotation="90" wrapText="1"/>
    </xf>
    <xf numFmtId="0" fontId="7" fillId="0" borderId="60" xfId="0" applyFont="1" applyBorder="1" applyAlignment="1">
      <alignment horizontal="center" vertical="center" textRotation="90" wrapText="1"/>
    </xf>
    <xf numFmtId="0" fontId="5" fillId="6" borderId="20" xfId="0" applyFont="1" applyFill="1" applyBorder="1" applyAlignment="1">
      <alignment horizontal="left" vertical="top" wrapText="1"/>
    </xf>
    <xf numFmtId="0" fontId="0" fillId="0" borderId="16" xfId="0" applyBorder="1" applyAlignment="1"/>
    <xf numFmtId="0" fontId="0" fillId="0" borderId="32" xfId="0" applyBorder="1" applyAlignment="1"/>
    <xf numFmtId="0" fontId="5" fillId="9" borderId="71" xfId="0" applyFont="1" applyFill="1" applyBorder="1" applyAlignment="1">
      <alignment vertical="center"/>
    </xf>
    <xf numFmtId="0" fontId="5" fillId="9" borderId="61" xfId="0" applyFont="1" applyFill="1" applyBorder="1" applyAlignment="1">
      <alignment vertical="center"/>
    </xf>
    <xf numFmtId="0" fontId="5" fillId="9" borderId="28" xfId="0" applyFont="1" applyFill="1" applyBorder="1" applyAlignment="1">
      <alignment vertical="center"/>
    </xf>
    <xf numFmtId="0" fontId="5" fillId="9" borderId="62" xfId="0" applyFont="1" applyFill="1" applyBorder="1" applyAlignment="1">
      <alignment vertical="center"/>
    </xf>
    <xf numFmtId="0" fontId="3" fillId="6" borderId="20" xfId="0" applyFont="1" applyFill="1" applyBorder="1" applyAlignment="1">
      <alignment vertical="top" wrapText="1"/>
    </xf>
    <xf numFmtId="0" fontId="3" fillId="6" borderId="16" xfId="0" applyFont="1" applyFill="1" applyBorder="1" applyAlignment="1">
      <alignment vertical="top" wrapText="1"/>
    </xf>
    <xf numFmtId="0" fontId="3" fillId="6" borderId="32" xfId="0" applyFont="1" applyFill="1" applyBorder="1" applyAlignment="1">
      <alignment vertical="top" wrapText="1"/>
    </xf>
    <xf numFmtId="49" fontId="5" fillId="3" borderId="71" xfId="0" applyNumberFormat="1" applyFont="1" applyFill="1" applyBorder="1" applyAlignment="1">
      <alignment horizontal="right" vertical="top"/>
    </xf>
    <xf numFmtId="49" fontId="5" fillId="3" borderId="61" xfId="0" applyNumberFormat="1" applyFont="1" applyFill="1" applyBorder="1" applyAlignment="1">
      <alignment horizontal="right" vertical="top"/>
    </xf>
    <xf numFmtId="49" fontId="5" fillId="3" borderId="62" xfId="0" applyNumberFormat="1" applyFont="1" applyFill="1" applyBorder="1" applyAlignment="1">
      <alignment horizontal="right" vertical="top"/>
    </xf>
    <xf numFmtId="0" fontId="14" fillId="6" borderId="46" xfId="0" applyFont="1" applyFill="1" applyBorder="1" applyAlignment="1">
      <alignment horizontal="left" vertical="top" wrapText="1"/>
    </xf>
    <xf numFmtId="0" fontId="7" fillId="6" borderId="30" xfId="0" applyFont="1" applyFill="1" applyBorder="1" applyAlignment="1"/>
    <xf numFmtId="0" fontId="2" fillId="0" borderId="20" xfId="0" applyFont="1" applyFill="1" applyBorder="1" applyAlignment="1">
      <alignment horizontal="center" vertical="center" textRotation="90" wrapText="1"/>
    </xf>
    <xf numFmtId="0" fontId="2" fillId="0" borderId="32" xfId="0" applyFont="1" applyFill="1" applyBorder="1" applyAlignment="1">
      <alignment horizontal="center" vertical="center" textRotation="90" wrapText="1"/>
    </xf>
    <xf numFmtId="0" fontId="3" fillId="6" borderId="43" xfId="0" applyFont="1" applyFill="1" applyBorder="1" applyAlignment="1">
      <alignment horizontal="left" vertical="top" wrapText="1"/>
    </xf>
    <xf numFmtId="0" fontId="3" fillId="6" borderId="29" xfId="0" applyFont="1" applyFill="1" applyBorder="1" applyAlignment="1">
      <alignment horizontal="left" vertical="top" wrapText="1"/>
    </xf>
    <xf numFmtId="0" fontId="14" fillId="6" borderId="48" xfId="0" applyFont="1" applyFill="1" applyBorder="1" applyAlignment="1">
      <alignment horizontal="left" vertical="top" wrapText="1"/>
    </xf>
    <xf numFmtId="0" fontId="7" fillId="6" borderId="48" xfId="0" applyFont="1" applyFill="1" applyBorder="1" applyAlignment="1">
      <alignment horizontal="left" vertical="top" wrapText="1"/>
    </xf>
    <xf numFmtId="0" fontId="7" fillId="6" borderId="48" xfId="0" applyFont="1" applyFill="1" applyBorder="1" applyAlignment="1"/>
    <xf numFmtId="0" fontId="2" fillId="0" borderId="16" xfId="0" applyFont="1" applyFill="1" applyBorder="1" applyAlignment="1">
      <alignment horizontal="center" vertical="center" textRotation="90" wrapText="1"/>
    </xf>
    <xf numFmtId="0" fontId="3" fillId="6" borderId="20" xfId="0" applyFont="1" applyFill="1" applyBorder="1" applyAlignment="1">
      <alignment horizontal="left" vertical="top" wrapText="1"/>
    </xf>
    <xf numFmtId="0" fontId="3" fillId="6" borderId="16" xfId="0" applyFont="1" applyFill="1" applyBorder="1" applyAlignment="1">
      <alignment horizontal="left" vertical="top" wrapText="1"/>
    </xf>
    <xf numFmtId="0" fontId="3" fillId="6" borderId="32" xfId="0" applyFont="1" applyFill="1" applyBorder="1" applyAlignment="1">
      <alignment horizontal="left" vertical="top" wrapText="1"/>
    </xf>
    <xf numFmtId="49" fontId="5" fillId="6" borderId="18" xfId="0" applyNumberFormat="1" applyFont="1" applyFill="1" applyBorder="1" applyAlignment="1">
      <alignment horizontal="center" vertical="top"/>
    </xf>
    <xf numFmtId="0" fontId="3" fillId="8" borderId="68" xfId="0" applyFont="1" applyFill="1" applyBorder="1" applyAlignment="1">
      <alignment horizontal="left" vertical="top" wrapText="1"/>
    </xf>
    <xf numFmtId="0" fontId="3" fillId="8" borderId="41" xfId="0" applyFont="1" applyFill="1" applyBorder="1" applyAlignment="1">
      <alignment horizontal="left" vertical="top" wrapText="1"/>
    </xf>
    <xf numFmtId="0" fontId="3" fillId="8" borderId="42" xfId="0" applyFont="1" applyFill="1" applyBorder="1" applyAlignment="1">
      <alignment horizontal="left" vertical="top" wrapText="1"/>
    </xf>
    <xf numFmtId="0" fontId="3" fillId="6" borderId="68" xfId="0" applyFont="1" applyFill="1" applyBorder="1" applyAlignment="1">
      <alignment horizontal="left" vertical="top" wrapText="1"/>
    </xf>
    <xf numFmtId="0" fontId="3" fillId="6" borderId="41" xfId="0" applyFont="1" applyFill="1" applyBorder="1" applyAlignment="1">
      <alignment horizontal="left" vertical="top" wrapText="1"/>
    </xf>
    <xf numFmtId="0" fontId="3" fillId="6" borderId="42" xfId="0" applyFont="1" applyFill="1" applyBorder="1" applyAlignment="1">
      <alignment horizontal="left" vertical="top" wrapText="1"/>
    </xf>
    <xf numFmtId="0" fontId="3" fillId="2" borderId="63" xfId="0" applyFont="1" applyFill="1" applyBorder="1" applyAlignment="1">
      <alignment horizontal="left" vertical="top" wrapText="1"/>
    </xf>
    <xf numFmtId="0" fontId="3" fillId="2" borderId="47" xfId="0" applyFont="1" applyFill="1" applyBorder="1" applyAlignment="1">
      <alignment horizontal="left" vertical="top" wrapText="1"/>
    </xf>
    <xf numFmtId="0" fontId="3" fillId="2" borderId="53" xfId="0" applyFont="1" applyFill="1" applyBorder="1" applyAlignment="1">
      <alignment horizontal="left" vertical="top" wrapText="1"/>
    </xf>
    <xf numFmtId="0" fontId="3" fillId="0" borderId="68" xfId="0" applyFont="1" applyBorder="1" applyAlignment="1">
      <alignment horizontal="left" vertical="top" wrapText="1"/>
    </xf>
    <xf numFmtId="0" fontId="3" fillId="0" borderId="41" xfId="0" applyFont="1" applyBorder="1" applyAlignment="1">
      <alignment horizontal="left" vertical="top" wrapText="1"/>
    </xf>
    <xf numFmtId="0" fontId="3" fillId="0" borderId="42" xfId="0" applyFont="1" applyBorder="1" applyAlignment="1">
      <alignment horizontal="left" vertical="top" wrapText="1"/>
    </xf>
    <xf numFmtId="0" fontId="5" fillId="8" borderId="68" xfId="0" applyFont="1" applyFill="1" applyBorder="1" applyAlignment="1">
      <alignment horizontal="right" vertical="top" wrapText="1"/>
    </xf>
    <xf numFmtId="0" fontId="7" fillId="8" borderId="41" xfId="0" applyFont="1" applyFill="1" applyBorder="1" applyAlignment="1">
      <alignment horizontal="right" vertical="top" wrapText="1"/>
    </xf>
    <xf numFmtId="0" fontId="7" fillId="8" borderId="42" xfId="0" applyFont="1" applyFill="1" applyBorder="1" applyAlignment="1">
      <alignment horizontal="right" vertical="top" wrapText="1"/>
    </xf>
    <xf numFmtId="0" fontId="3" fillId="6" borderId="63" xfId="0" applyFont="1" applyFill="1" applyBorder="1" applyAlignment="1">
      <alignment horizontal="left" vertical="top" wrapText="1"/>
    </xf>
    <xf numFmtId="0" fontId="3" fillId="6" borderId="47" xfId="0" applyFont="1" applyFill="1" applyBorder="1" applyAlignment="1">
      <alignment horizontal="left" vertical="top" wrapText="1"/>
    </xf>
    <xf numFmtId="0" fontId="3" fillId="6" borderId="53" xfId="0" applyFont="1" applyFill="1" applyBorder="1" applyAlignment="1">
      <alignment horizontal="left" vertical="top" wrapText="1"/>
    </xf>
    <xf numFmtId="0" fontId="5" fillId="5" borderId="33" xfId="0" applyFont="1" applyFill="1" applyBorder="1" applyAlignment="1">
      <alignment horizontal="right" vertical="top" wrapText="1"/>
    </xf>
    <xf numFmtId="0" fontId="5" fillId="5" borderId="28" xfId="0" applyFont="1" applyFill="1" applyBorder="1" applyAlignment="1">
      <alignment horizontal="right" vertical="top" wrapText="1"/>
    </xf>
    <xf numFmtId="0" fontId="5" fillId="5" borderId="34" xfId="0" applyFont="1" applyFill="1" applyBorder="1" applyAlignment="1">
      <alignment horizontal="right" vertical="top" wrapText="1"/>
    </xf>
    <xf numFmtId="0" fontId="5" fillId="4" borderId="68" xfId="0" applyFont="1" applyFill="1" applyBorder="1" applyAlignment="1">
      <alignment horizontal="right" vertical="top" wrapText="1"/>
    </xf>
    <xf numFmtId="0" fontId="5" fillId="4" borderId="41" xfId="0" applyFont="1" applyFill="1" applyBorder="1" applyAlignment="1">
      <alignment horizontal="right" vertical="top" wrapText="1"/>
    </xf>
    <xf numFmtId="0" fontId="5" fillId="4" borderId="42" xfId="0" applyFont="1" applyFill="1" applyBorder="1" applyAlignment="1">
      <alignment horizontal="right" vertical="top" wrapText="1"/>
    </xf>
    <xf numFmtId="165" fontId="3" fillId="2" borderId="68" xfId="0" applyNumberFormat="1" applyFont="1" applyFill="1" applyBorder="1" applyAlignment="1">
      <alignment horizontal="left" vertical="top" wrapText="1"/>
    </xf>
    <xf numFmtId="165" fontId="3" fillId="2" borderId="41" xfId="0" applyNumberFormat="1" applyFont="1" applyFill="1" applyBorder="1" applyAlignment="1">
      <alignment horizontal="left" vertical="top" wrapText="1"/>
    </xf>
    <xf numFmtId="165" fontId="3" fillId="2" borderId="42" xfId="0" applyNumberFormat="1" applyFont="1" applyFill="1" applyBorder="1" applyAlignment="1">
      <alignment horizontal="left" vertical="top" wrapText="1"/>
    </xf>
    <xf numFmtId="49" fontId="5" fillId="10" borderId="71" xfId="0" applyNumberFormat="1" applyFont="1" applyFill="1" applyBorder="1" applyAlignment="1">
      <alignment horizontal="right" vertical="top"/>
    </xf>
    <xf numFmtId="49" fontId="5" fillId="10" borderId="61" xfId="0" applyNumberFormat="1" applyFont="1" applyFill="1" applyBorder="1" applyAlignment="1">
      <alignment horizontal="right" vertical="top"/>
    </xf>
    <xf numFmtId="49" fontId="5" fillId="10" borderId="62" xfId="0" applyNumberFormat="1" applyFont="1" applyFill="1" applyBorder="1" applyAlignment="1">
      <alignment horizontal="right" vertical="top"/>
    </xf>
    <xf numFmtId="0" fontId="3" fillId="10" borderId="61" xfId="0" applyFont="1" applyFill="1" applyBorder="1" applyAlignment="1">
      <alignment horizontal="center" vertical="top" wrapText="1"/>
    </xf>
    <xf numFmtId="0" fontId="0" fillId="0" borderId="61" xfId="0" applyBorder="1" applyAlignment="1">
      <alignment horizontal="center" vertical="top" wrapText="1"/>
    </xf>
    <xf numFmtId="0" fontId="0" fillId="0" borderId="62" xfId="0" applyBorder="1" applyAlignment="1">
      <alignment horizontal="center" vertical="top" wrapText="1"/>
    </xf>
    <xf numFmtId="49" fontId="5" fillId="4" borderId="71" xfId="0" applyNumberFormat="1" applyFont="1" applyFill="1" applyBorder="1" applyAlignment="1">
      <alignment horizontal="right" vertical="top"/>
    </xf>
    <xf numFmtId="49" fontId="5" fillId="4" borderId="61" xfId="0" applyNumberFormat="1" applyFont="1" applyFill="1" applyBorder="1" applyAlignment="1">
      <alignment horizontal="right" vertical="top"/>
    </xf>
    <xf numFmtId="49" fontId="5" fillId="4" borderId="62" xfId="0" applyNumberFormat="1" applyFont="1" applyFill="1" applyBorder="1" applyAlignment="1">
      <alignment horizontal="right" vertical="top"/>
    </xf>
    <xf numFmtId="0" fontId="3" fillId="4" borderId="61" xfId="0" applyFont="1" applyFill="1" applyBorder="1" applyAlignment="1">
      <alignment horizontal="center" vertical="top"/>
    </xf>
    <xf numFmtId="0" fontId="3" fillId="4" borderId="62" xfId="0" applyFont="1" applyFill="1" applyBorder="1" applyAlignment="1">
      <alignment horizontal="center" vertical="top"/>
    </xf>
    <xf numFmtId="0" fontId="7" fillId="6" borderId="24" xfId="0" applyFont="1" applyFill="1" applyBorder="1" applyAlignment="1">
      <alignment vertical="top" wrapText="1"/>
    </xf>
    <xf numFmtId="0" fontId="3" fillId="6" borderId="10" xfId="0" applyFont="1" applyFill="1" applyBorder="1" applyAlignment="1">
      <alignment vertical="top" wrapText="1"/>
    </xf>
    <xf numFmtId="0" fontId="0" fillId="0" borderId="10" xfId="0" applyBorder="1" applyAlignment="1">
      <alignment vertical="top" wrapText="1"/>
    </xf>
    <xf numFmtId="49" fontId="15" fillId="10" borderId="70" xfId="0" applyNumberFormat="1" applyFont="1" applyFill="1" applyBorder="1" applyAlignment="1">
      <alignment horizontal="center" vertical="top"/>
    </xf>
    <xf numFmtId="49" fontId="15" fillId="10" borderId="38" xfId="0" applyNumberFormat="1" applyFont="1" applyFill="1" applyBorder="1" applyAlignment="1">
      <alignment horizontal="center" vertical="top"/>
    </xf>
    <xf numFmtId="49" fontId="15" fillId="9" borderId="13" xfId="0" applyNumberFormat="1" applyFont="1" applyFill="1" applyBorder="1" applyAlignment="1">
      <alignment horizontal="center" vertical="top"/>
    </xf>
    <xf numFmtId="49" fontId="15" fillId="9" borderId="16" xfId="0" applyNumberFormat="1" applyFont="1" applyFill="1" applyBorder="1" applyAlignment="1">
      <alignment horizontal="center" vertical="top"/>
    </xf>
    <xf numFmtId="49" fontId="15" fillId="6" borderId="64" xfId="0" applyNumberFormat="1" applyFont="1" applyFill="1" applyBorder="1" applyAlignment="1">
      <alignment horizontal="center" vertical="top"/>
    </xf>
    <xf numFmtId="49" fontId="15" fillId="6" borderId="0" xfId="0" applyNumberFormat="1" applyFont="1" applyFill="1" applyBorder="1" applyAlignment="1">
      <alignment horizontal="center" vertical="top"/>
    </xf>
    <xf numFmtId="3" fontId="3" fillId="6" borderId="13" xfId="0" applyNumberFormat="1" applyFont="1" applyFill="1" applyBorder="1" applyAlignment="1">
      <alignment horizontal="left" vertical="top" wrapText="1"/>
    </xf>
    <xf numFmtId="3" fontId="3" fillId="6" borderId="16" xfId="0" applyNumberFormat="1" applyFont="1" applyFill="1" applyBorder="1" applyAlignment="1">
      <alignment horizontal="left" vertical="top" wrapText="1"/>
    </xf>
    <xf numFmtId="3" fontId="5" fillId="6" borderId="39" xfId="0" applyNumberFormat="1" applyFont="1" applyFill="1" applyBorder="1" applyAlignment="1">
      <alignment horizontal="center" vertical="top" wrapText="1"/>
    </xf>
    <xf numFmtId="3" fontId="5" fillId="6" borderId="0" xfId="0" applyNumberFormat="1" applyFont="1" applyFill="1" applyBorder="1" applyAlignment="1">
      <alignment horizontal="center" vertical="top" wrapText="1"/>
    </xf>
    <xf numFmtId="0" fontId="5" fillId="9" borderId="71" xfId="0" applyFont="1" applyFill="1" applyBorder="1" applyAlignment="1">
      <alignment horizontal="left" vertical="top" wrapText="1"/>
    </xf>
    <xf numFmtId="0" fontId="7" fillId="9" borderId="61" xfId="0" applyFont="1" applyFill="1" applyBorder="1" applyAlignment="1">
      <alignment horizontal="left" vertical="top" wrapText="1"/>
    </xf>
    <xf numFmtId="0" fontId="0" fillId="0" borderId="61" xfId="0" applyBorder="1" applyAlignment="1">
      <alignment horizontal="left" vertical="top" wrapText="1"/>
    </xf>
    <xf numFmtId="0" fontId="5" fillId="6" borderId="26" xfId="0" applyFont="1" applyFill="1" applyBorder="1" applyAlignment="1">
      <alignment vertical="top" wrapText="1"/>
    </xf>
    <xf numFmtId="0" fontId="0" fillId="6" borderId="32" xfId="0" applyFill="1" applyBorder="1" applyAlignment="1">
      <alignment vertical="top" wrapText="1"/>
    </xf>
    <xf numFmtId="0" fontId="5" fillId="6" borderId="26" xfId="0" applyFont="1" applyFill="1" applyBorder="1" applyAlignment="1">
      <alignment horizontal="left" vertical="top" wrapText="1"/>
    </xf>
    <xf numFmtId="0" fontId="0" fillId="6" borderId="16" xfId="0" applyFill="1" applyBorder="1" applyAlignment="1">
      <alignment horizontal="left" vertical="top" wrapText="1"/>
    </xf>
    <xf numFmtId="0" fontId="0" fillId="6" borderId="32" xfId="0" applyFill="1" applyBorder="1" applyAlignment="1">
      <alignment horizontal="left" vertical="top" wrapText="1"/>
    </xf>
    <xf numFmtId="0" fontId="0" fillId="6" borderId="16" xfId="0" applyFill="1" applyBorder="1" applyAlignment="1">
      <alignment vertical="top" wrapText="1"/>
    </xf>
    <xf numFmtId="0" fontId="7" fillId="6" borderId="16" xfId="0" applyFont="1" applyFill="1" applyBorder="1" applyAlignment="1">
      <alignment vertical="top" wrapText="1"/>
    </xf>
    <xf numFmtId="0" fontId="7" fillId="6" borderId="48" xfId="0" applyFont="1" applyFill="1" applyBorder="1" applyAlignment="1">
      <alignment vertical="top" wrapText="1"/>
    </xf>
    <xf numFmtId="0" fontId="3" fillId="6" borderId="90" xfId="0" applyFont="1" applyFill="1" applyBorder="1" applyAlignment="1">
      <alignment vertical="top" wrapText="1"/>
    </xf>
    <xf numFmtId="0" fontId="0" fillId="6" borderId="91" xfId="0" applyFill="1" applyBorder="1" applyAlignment="1">
      <alignment vertical="top" wrapText="1"/>
    </xf>
    <xf numFmtId="49" fontId="5" fillId="10" borderId="10" xfId="0" applyNumberFormat="1" applyFont="1" applyFill="1" applyBorder="1" applyAlignment="1">
      <alignment horizontal="center" vertical="top"/>
    </xf>
    <xf numFmtId="49" fontId="5" fillId="3" borderId="16" xfId="0" applyNumberFormat="1" applyFont="1" applyFill="1" applyBorder="1" applyAlignment="1">
      <alignment horizontal="center" vertical="top"/>
    </xf>
    <xf numFmtId="49" fontId="5" fillId="6" borderId="16" xfId="0" applyNumberFormat="1" applyFont="1" applyFill="1" applyBorder="1" applyAlignment="1">
      <alignment horizontal="center" vertical="top" wrapText="1"/>
    </xf>
    <xf numFmtId="0" fontId="5" fillId="6" borderId="16" xfId="0" applyFont="1" applyFill="1" applyBorder="1" applyAlignment="1">
      <alignment horizontal="center" vertical="top" wrapText="1"/>
    </xf>
    <xf numFmtId="0" fontId="3" fillId="6" borderId="94" xfId="0" applyFont="1" applyFill="1" applyBorder="1" applyAlignment="1">
      <alignment vertical="top" wrapText="1"/>
    </xf>
    <xf numFmtId="0" fontId="0" fillId="6" borderId="93" xfId="0" applyFill="1" applyBorder="1" applyAlignment="1">
      <alignment vertical="top" wrapText="1"/>
    </xf>
    <xf numFmtId="0" fontId="2" fillId="6" borderId="20" xfId="0" applyFont="1" applyFill="1" applyBorder="1" applyAlignment="1">
      <alignment horizontal="center" vertical="center" textRotation="90" wrapText="1"/>
    </xf>
    <xf numFmtId="0" fontId="2" fillId="6" borderId="16" xfId="0" applyFont="1" applyFill="1" applyBorder="1" applyAlignment="1">
      <alignment horizontal="center" vertical="center" textRotation="90" wrapText="1"/>
    </xf>
    <xf numFmtId="0" fontId="2" fillId="6" borderId="32" xfId="0" applyFont="1" applyFill="1" applyBorder="1" applyAlignment="1">
      <alignment horizontal="center" vertical="center" textRotation="90" wrapText="1"/>
    </xf>
    <xf numFmtId="0" fontId="3" fillId="6" borderId="35" xfId="0" applyFont="1" applyFill="1" applyBorder="1" applyAlignment="1">
      <alignment horizontal="left" vertical="top" wrapText="1"/>
    </xf>
    <xf numFmtId="0" fontId="7" fillId="6" borderId="35" xfId="0" applyFont="1" applyFill="1" applyBorder="1" applyAlignment="1">
      <alignment horizontal="left" vertical="top" wrapText="1"/>
    </xf>
    <xf numFmtId="0" fontId="3" fillId="6" borderId="10" xfId="1" applyFont="1" applyFill="1" applyBorder="1" applyAlignment="1">
      <alignment vertical="top" wrapText="1"/>
    </xf>
    <xf numFmtId="0" fontId="0" fillId="0" borderId="29" xfId="0" applyBorder="1" applyAlignment="1">
      <alignment vertical="top" wrapText="1"/>
    </xf>
    <xf numFmtId="0" fontId="0" fillId="0" borderId="61" xfId="0" applyFont="1" applyBorder="1" applyAlignment="1">
      <alignment horizontal="left" vertical="top" wrapText="1"/>
    </xf>
    <xf numFmtId="0" fontId="0" fillId="0" borderId="62" xfId="0" applyBorder="1" applyAlignment="1">
      <alignment horizontal="left" vertical="top" wrapText="1"/>
    </xf>
    <xf numFmtId="0" fontId="5" fillId="6" borderId="16" xfId="0" applyFont="1" applyFill="1" applyBorder="1" applyAlignment="1">
      <alignment horizontal="left" vertical="top" wrapText="1"/>
    </xf>
    <xf numFmtId="0" fontId="5" fillId="6" borderId="65" xfId="0" applyFont="1" applyFill="1" applyBorder="1" applyAlignment="1">
      <alignment vertical="top" wrapText="1"/>
    </xf>
    <xf numFmtId="0" fontId="5" fillId="6" borderId="37" xfId="0" applyFont="1" applyFill="1" applyBorder="1" applyAlignment="1">
      <alignment vertical="top" wrapText="1"/>
    </xf>
    <xf numFmtId="0" fontId="2" fillId="6" borderId="20" xfId="0" applyFont="1" applyFill="1" applyBorder="1" applyAlignment="1">
      <alignment vertical="center" textRotation="90"/>
    </xf>
    <xf numFmtId="0" fontId="2" fillId="6" borderId="16" xfId="0" applyFont="1" applyFill="1" applyBorder="1" applyAlignment="1">
      <alignment vertical="center" textRotation="90"/>
    </xf>
    <xf numFmtId="0" fontId="2" fillId="6" borderId="32" xfId="0" applyFont="1" applyFill="1" applyBorder="1" applyAlignment="1">
      <alignment vertical="center" textRotation="90"/>
    </xf>
    <xf numFmtId="0" fontId="3" fillId="6" borderId="8" xfId="0" applyFont="1" applyFill="1" applyBorder="1" applyAlignment="1">
      <alignment horizontal="left" vertical="top" wrapText="1"/>
    </xf>
    <xf numFmtId="0" fontId="0" fillId="0" borderId="10" xfId="0" applyBorder="1" applyAlignment="1">
      <alignment horizontal="left" vertical="top" wrapText="1"/>
    </xf>
    <xf numFmtId="0" fontId="1" fillId="0" borderId="32" xfId="0" applyFont="1" applyBorder="1" applyAlignment="1">
      <alignment horizontal="center" vertical="center" textRotation="90" wrapText="1"/>
    </xf>
    <xf numFmtId="0" fontId="0" fillId="6" borderId="29" xfId="0" applyFill="1" applyBorder="1" applyAlignment="1">
      <alignment vertical="top" wrapText="1"/>
    </xf>
    <xf numFmtId="49" fontId="5" fillId="0" borderId="48" xfId="0" applyNumberFormat="1" applyFont="1" applyBorder="1" applyAlignment="1">
      <alignment horizontal="center" vertical="top"/>
    </xf>
    <xf numFmtId="49" fontId="5" fillId="0" borderId="57" xfId="0" applyNumberFormat="1" applyFont="1" applyBorder="1" applyAlignment="1">
      <alignment horizontal="center" vertical="top"/>
    </xf>
    <xf numFmtId="49" fontId="5" fillId="10" borderId="8" xfId="0" applyNumberFormat="1" applyFont="1" applyFill="1" applyBorder="1" applyAlignment="1">
      <alignment horizontal="center" vertical="top"/>
    </xf>
    <xf numFmtId="49" fontId="5" fillId="10" borderId="11" xfId="0" applyNumberFormat="1" applyFont="1" applyFill="1" applyBorder="1" applyAlignment="1">
      <alignment horizontal="center" vertical="top"/>
    </xf>
    <xf numFmtId="49" fontId="5" fillId="3" borderId="45"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5" fillId="6" borderId="26"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49" fontId="5" fillId="6" borderId="24" xfId="0" applyNumberFormat="1" applyFont="1" applyFill="1" applyBorder="1" applyAlignment="1">
      <alignment horizontal="center" vertical="top"/>
    </xf>
    <xf numFmtId="0" fontId="3" fillId="6" borderId="26" xfId="0" applyFont="1" applyFill="1" applyBorder="1" applyAlignment="1">
      <alignment horizontal="left" vertical="top" wrapText="1"/>
    </xf>
    <xf numFmtId="0" fontId="7" fillId="6" borderId="24" xfId="0" applyFont="1" applyFill="1" applyBorder="1" applyAlignment="1">
      <alignment vertical="top"/>
    </xf>
    <xf numFmtId="0" fontId="3" fillId="0" borderId="65" xfId="0" applyFont="1" applyFill="1" applyBorder="1" applyAlignment="1">
      <alignment horizontal="center" vertical="center" textRotation="90" wrapText="1"/>
    </xf>
    <xf numFmtId="0" fontId="3" fillId="0" borderId="37" xfId="0" applyFont="1" applyFill="1" applyBorder="1" applyAlignment="1">
      <alignment horizontal="center" vertical="center" textRotation="90" wrapText="1"/>
    </xf>
    <xf numFmtId="0" fontId="3" fillId="0" borderId="67" xfId="0" applyFont="1" applyFill="1" applyBorder="1" applyAlignment="1">
      <alignment horizontal="center" vertical="center" textRotation="90" wrapText="1"/>
    </xf>
    <xf numFmtId="49" fontId="5" fillId="0" borderId="45" xfId="0" applyNumberFormat="1" applyFont="1" applyBorder="1" applyAlignment="1">
      <alignment horizontal="center" vertical="top"/>
    </xf>
    <xf numFmtId="165" fontId="3" fillId="0" borderId="51" xfId="0" applyNumberFormat="1" applyFont="1" applyFill="1" applyBorder="1" applyAlignment="1">
      <alignment horizontal="center" vertical="top"/>
    </xf>
    <xf numFmtId="0" fontId="3" fillId="6" borderId="91" xfId="0" applyFont="1" applyFill="1" applyBorder="1" applyAlignment="1">
      <alignment horizontal="left" vertical="top" wrapText="1"/>
    </xf>
    <xf numFmtId="165" fontId="3" fillId="0" borderId="9" xfId="0" applyNumberFormat="1" applyFont="1" applyFill="1" applyBorder="1" applyAlignment="1">
      <alignment horizontal="center" vertical="top"/>
    </xf>
    <xf numFmtId="0" fontId="9" fillId="6" borderId="65" xfId="0" applyFont="1" applyFill="1" applyBorder="1" applyAlignment="1">
      <alignment horizontal="center" vertical="center" textRotation="90" wrapText="1"/>
    </xf>
    <xf numFmtId="0" fontId="9" fillId="6" borderId="37" xfId="0" applyFont="1" applyFill="1" applyBorder="1" applyAlignment="1">
      <alignment horizontal="center" vertical="center" textRotation="90" wrapText="1"/>
    </xf>
    <xf numFmtId="49" fontId="5" fillId="6" borderId="27" xfId="0" applyNumberFormat="1" applyFont="1" applyFill="1" applyBorder="1" applyAlignment="1">
      <alignment horizontal="center" vertical="top"/>
    </xf>
    <xf numFmtId="0" fontId="3" fillId="0" borderId="8" xfId="0" applyFont="1" applyFill="1" applyBorder="1" applyAlignment="1">
      <alignment horizontal="left" vertical="top" wrapText="1"/>
    </xf>
    <xf numFmtId="0" fontId="3" fillId="0" borderId="10" xfId="0" applyFont="1" applyFill="1" applyBorder="1" applyAlignment="1">
      <alignment horizontal="left" vertical="top" wrapText="1"/>
    </xf>
    <xf numFmtId="0" fontId="3" fillId="0" borderId="29" xfId="0" applyFont="1" applyFill="1" applyBorder="1" applyAlignment="1">
      <alignment horizontal="left" vertical="top" wrapText="1"/>
    </xf>
    <xf numFmtId="3" fontId="3" fillId="0" borderId="52" xfId="0" applyNumberFormat="1" applyFont="1" applyFill="1" applyBorder="1" applyAlignment="1">
      <alignment horizontal="center" vertical="top" wrapText="1"/>
    </xf>
    <xf numFmtId="3" fontId="3" fillId="0" borderId="51" xfId="0" applyNumberFormat="1" applyFont="1" applyFill="1" applyBorder="1" applyAlignment="1">
      <alignment horizontal="center" vertical="top" wrapText="1"/>
    </xf>
    <xf numFmtId="0" fontId="3" fillId="6" borderId="49" xfId="0" applyFont="1" applyFill="1" applyBorder="1" applyAlignment="1">
      <alignment horizontal="center" vertical="center" wrapText="1"/>
    </xf>
    <xf numFmtId="0" fontId="3" fillId="6" borderId="19" xfId="0" applyFont="1" applyFill="1" applyBorder="1" applyAlignment="1">
      <alignment horizontal="center" vertical="center" wrapText="1"/>
    </xf>
    <xf numFmtId="0" fontId="3" fillId="6" borderId="37" xfId="0" applyFont="1" applyFill="1" applyBorder="1" applyAlignment="1">
      <alignment horizontal="center" vertical="center" textRotation="90" wrapText="1"/>
    </xf>
    <xf numFmtId="0" fontId="3" fillId="6" borderId="19" xfId="0" applyFont="1" applyFill="1" applyBorder="1" applyAlignment="1">
      <alignment horizontal="center" vertical="center" textRotation="90" wrapText="1"/>
    </xf>
    <xf numFmtId="49" fontId="5" fillId="6" borderId="48" xfId="0" applyNumberFormat="1" applyFont="1" applyFill="1" applyBorder="1" applyAlignment="1">
      <alignment horizontal="center" vertical="top"/>
    </xf>
    <xf numFmtId="0" fontId="13" fillId="6" borderId="26" xfId="0" applyFont="1" applyFill="1" applyBorder="1" applyAlignment="1">
      <alignment horizontal="left" vertical="top" wrapText="1"/>
    </xf>
    <xf numFmtId="0" fontId="13" fillId="6" borderId="16" xfId="0" applyFont="1" applyFill="1" applyBorder="1" applyAlignment="1">
      <alignment horizontal="left" vertical="top" wrapText="1"/>
    </xf>
    <xf numFmtId="0" fontId="13" fillId="6" borderId="32" xfId="0" applyFont="1" applyFill="1" applyBorder="1" applyAlignment="1">
      <alignment horizontal="left" vertical="top" wrapText="1"/>
    </xf>
    <xf numFmtId="0" fontId="3" fillId="6" borderId="102" xfId="0" applyFont="1" applyFill="1" applyBorder="1" applyAlignment="1">
      <alignment horizontal="left" vertical="top" wrapText="1"/>
    </xf>
    <xf numFmtId="0" fontId="3" fillId="6" borderId="92" xfId="0" applyFont="1" applyFill="1" applyBorder="1" applyAlignment="1">
      <alignment horizontal="left" vertical="top" wrapText="1"/>
    </xf>
    <xf numFmtId="0" fontId="0" fillId="0" borderId="0" xfId="0" applyAlignment="1">
      <alignment vertical="top" wrapText="1"/>
    </xf>
    <xf numFmtId="0" fontId="3" fillId="6" borderId="43" xfId="1" applyFont="1" applyFill="1" applyBorder="1" applyAlignment="1">
      <alignment vertical="top" wrapText="1"/>
    </xf>
    <xf numFmtId="0" fontId="0" fillId="0" borderId="29" xfId="0" applyFont="1" applyBorder="1" applyAlignment="1">
      <alignment vertical="top" wrapText="1"/>
    </xf>
    <xf numFmtId="0" fontId="3" fillId="0" borderId="20" xfId="0" applyFont="1" applyBorder="1" applyAlignment="1">
      <alignment horizontal="center" vertical="center" textRotation="90"/>
    </xf>
    <xf numFmtId="0" fontId="3" fillId="0" borderId="16" xfId="0" applyFont="1" applyBorder="1" applyAlignment="1">
      <alignment horizontal="center" vertical="center" textRotation="90"/>
    </xf>
    <xf numFmtId="0" fontId="3" fillId="0" borderId="0" xfId="1" applyFont="1" applyBorder="1" applyAlignment="1">
      <alignment horizontal="left" vertical="top" wrapText="1"/>
    </xf>
    <xf numFmtId="0" fontId="13" fillId="0" borderId="26" xfId="0" applyFont="1" applyFill="1" applyBorder="1" applyAlignment="1">
      <alignment horizontal="left" vertical="top" wrapText="1"/>
    </xf>
    <xf numFmtId="0" fontId="0" fillId="0" borderId="16" xfId="0" applyBorder="1" applyAlignment="1">
      <alignment horizontal="left" vertical="top" wrapText="1"/>
    </xf>
    <xf numFmtId="0" fontId="0" fillId="0" borderId="32" xfId="0" applyBorder="1" applyAlignment="1">
      <alignment horizontal="left" vertical="top" wrapText="1"/>
    </xf>
    <xf numFmtId="0" fontId="3" fillId="6" borderId="46" xfId="0" applyFont="1" applyFill="1" applyBorder="1" applyAlignment="1">
      <alignment horizontal="left" vertical="top" wrapText="1"/>
    </xf>
    <xf numFmtId="0" fontId="7" fillId="6" borderId="30" xfId="0" applyFont="1" applyFill="1" applyBorder="1" applyAlignment="1">
      <alignment vertical="top" wrapText="1"/>
    </xf>
    <xf numFmtId="0" fontId="3" fillId="6" borderId="94" xfId="0" applyFont="1" applyFill="1" applyBorder="1" applyAlignment="1">
      <alignment horizontal="left" vertical="top" wrapText="1"/>
    </xf>
    <xf numFmtId="0" fontId="7" fillId="6" borderId="16" xfId="0" applyFont="1" applyFill="1" applyBorder="1" applyAlignment="1">
      <alignment horizontal="left" vertical="top" wrapText="1"/>
    </xf>
    <xf numFmtId="0" fontId="3" fillId="6" borderId="16" xfId="0" applyFont="1" applyFill="1" applyBorder="1" applyAlignment="1">
      <alignment horizontal="center" vertical="center" textRotation="90" wrapText="1"/>
    </xf>
    <xf numFmtId="0" fontId="0" fillId="0" borderId="16" xfId="0" applyBorder="1" applyAlignment="1">
      <alignment horizontal="center" vertical="center" textRotation="90" wrapText="1"/>
    </xf>
    <xf numFmtId="0" fontId="3" fillId="6" borderId="48" xfId="0" applyFont="1" applyFill="1" applyBorder="1" applyAlignment="1">
      <alignment horizontal="left" vertical="top" wrapText="1"/>
    </xf>
    <xf numFmtId="0" fontId="7" fillId="6" borderId="30" xfId="0" applyFont="1" applyFill="1" applyBorder="1" applyAlignment="1">
      <alignment horizontal="left" vertical="top" wrapText="1"/>
    </xf>
    <xf numFmtId="0" fontId="7" fillId="6" borderId="10" xfId="0" applyFont="1" applyFill="1" applyBorder="1" applyAlignment="1">
      <alignment vertical="top" wrapText="1"/>
    </xf>
    <xf numFmtId="0" fontId="3" fillId="6" borderId="10" xfId="0" applyFont="1" applyFill="1" applyBorder="1" applyAlignment="1">
      <alignment horizontal="left" vertical="top" wrapText="1"/>
    </xf>
    <xf numFmtId="0" fontId="8" fillId="6" borderId="20" xfId="0" applyFont="1" applyFill="1" applyBorder="1" applyAlignment="1">
      <alignment horizontal="center" vertical="center" textRotation="90" wrapText="1"/>
    </xf>
    <xf numFmtId="0" fontId="0" fillId="0" borderId="16" xfId="0" applyBorder="1" applyAlignment="1">
      <alignment wrapText="1"/>
    </xf>
    <xf numFmtId="0" fontId="8" fillId="6" borderId="16" xfId="0" applyFont="1" applyFill="1" applyBorder="1" applyAlignment="1">
      <alignment horizontal="center" vertical="center" textRotation="90" wrapText="1"/>
    </xf>
    <xf numFmtId="0" fontId="2" fillId="0" borderId="32" xfId="0" applyFont="1" applyBorder="1" applyAlignment="1">
      <alignment horizontal="center" vertical="center" textRotation="90" wrapText="1"/>
    </xf>
    <xf numFmtId="0" fontId="5" fillId="0" borderId="16" xfId="0" applyFont="1" applyFill="1" applyBorder="1" applyAlignment="1">
      <alignment horizontal="left" vertical="top" wrapText="1"/>
    </xf>
    <xf numFmtId="49" fontId="5" fillId="2" borderId="18" xfId="0" applyNumberFormat="1" applyFont="1" applyFill="1" applyBorder="1" applyAlignment="1">
      <alignment horizontal="center" vertical="top"/>
    </xf>
    <xf numFmtId="0" fontId="3" fillId="6" borderId="30" xfId="0" applyFont="1" applyFill="1" applyBorder="1" applyAlignment="1">
      <alignment horizontal="left" vertical="top" wrapText="1"/>
    </xf>
    <xf numFmtId="0" fontId="12" fillId="0" borderId="16" xfId="0" applyFont="1" applyBorder="1" applyAlignment="1">
      <alignment horizontal="center" vertical="center" textRotation="90" wrapText="1"/>
    </xf>
    <xf numFmtId="0" fontId="26" fillId="0" borderId="16" xfId="0" applyFont="1" applyBorder="1" applyAlignment="1">
      <alignment horizontal="center" wrapText="1"/>
    </xf>
    <xf numFmtId="0" fontId="26" fillId="0" borderId="32" xfId="0" applyFont="1" applyBorder="1" applyAlignment="1">
      <alignment horizontal="center" wrapText="1"/>
    </xf>
    <xf numFmtId="0" fontId="3" fillId="0" borderId="9" xfId="0" applyFont="1" applyBorder="1" applyAlignment="1">
      <alignment horizontal="center" vertical="center" textRotation="90" wrapText="1"/>
    </xf>
    <xf numFmtId="0" fontId="3" fillId="0" borderId="60" xfId="0" applyFont="1" applyBorder="1" applyAlignment="1">
      <alignment horizontal="center" vertical="center" textRotation="90" wrapText="1"/>
    </xf>
    <xf numFmtId="0" fontId="5" fillId="0" borderId="70" xfId="0" applyFont="1" applyBorder="1" applyAlignment="1">
      <alignment horizontal="center" vertical="center"/>
    </xf>
    <xf numFmtId="0" fontId="5" fillId="0" borderId="64" xfId="0" applyFont="1" applyBorder="1" applyAlignment="1">
      <alignment horizontal="center" vertical="center"/>
    </xf>
    <xf numFmtId="0" fontId="5" fillId="0" borderId="59" xfId="0" applyFont="1" applyBorder="1" applyAlignment="1">
      <alignment horizontal="center" vertical="center"/>
    </xf>
    <xf numFmtId="0" fontId="3" fillId="0" borderId="43"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41" xfId="0" applyFont="1" applyBorder="1" applyAlignment="1">
      <alignment horizontal="center" vertical="center"/>
    </xf>
    <xf numFmtId="0" fontId="3" fillId="0" borderId="42" xfId="0" applyFont="1" applyBorder="1" applyAlignment="1">
      <alignment horizontal="center" vertical="center"/>
    </xf>
    <xf numFmtId="3" fontId="3" fillId="0" borderId="45" xfId="0" applyNumberFormat="1" applyFont="1" applyBorder="1" applyAlignment="1">
      <alignment horizontal="center" vertical="center" textRotation="90" shrinkToFit="1"/>
    </xf>
    <xf numFmtId="3" fontId="3" fillId="0" borderId="48" xfId="0" applyNumberFormat="1" applyFont="1" applyBorder="1" applyAlignment="1">
      <alignment horizontal="center" vertical="center" textRotation="90" shrinkToFit="1"/>
    </xf>
    <xf numFmtId="3" fontId="3" fillId="0" borderId="57" xfId="0" applyNumberFormat="1" applyFont="1" applyBorder="1" applyAlignment="1">
      <alignment horizontal="center" vertical="center" textRotation="90" shrinkToFit="1"/>
    </xf>
    <xf numFmtId="3" fontId="3" fillId="0" borderId="45" xfId="0" applyNumberFormat="1" applyFont="1" applyBorder="1" applyAlignment="1">
      <alignment horizontal="center" vertical="center" textRotation="90" wrapText="1"/>
    </xf>
    <xf numFmtId="3" fontId="3" fillId="0" borderId="48" xfId="0" applyNumberFormat="1" applyFont="1" applyBorder="1" applyAlignment="1">
      <alignment horizontal="center" vertical="center" textRotation="90" wrapText="1"/>
    </xf>
    <xf numFmtId="3" fontId="3" fillId="0" borderId="57" xfId="0" applyNumberFormat="1" applyFont="1" applyBorder="1" applyAlignment="1">
      <alignment horizontal="center" vertical="center" textRotation="90" wrapText="1"/>
    </xf>
    <xf numFmtId="3" fontId="3" fillId="0" borderId="44" xfId="0" applyNumberFormat="1" applyFont="1" applyBorder="1" applyAlignment="1">
      <alignment horizontal="center" vertical="center" textRotation="90" wrapText="1" shrinkToFit="1"/>
    </xf>
    <xf numFmtId="3" fontId="3" fillId="0" borderId="9" xfId="0" applyNumberFormat="1" applyFont="1" applyBorder="1" applyAlignment="1">
      <alignment horizontal="center" vertical="center" textRotation="90" wrapText="1" shrinkToFit="1"/>
    </xf>
    <xf numFmtId="3" fontId="3" fillId="0" borderId="60" xfId="0" applyNumberFormat="1" applyFont="1" applyBorder="1" applyAlignment="1">
      <alignment horizontal="center" vertical="center" textRotation="90" wrapText="1" shrinkToFit="1"/>
    </xf>
    <xf numFmtId="3" fontId="3" fillId="0" borderId="8" xfId="0" applyNumberFormat="1" applyFont="1" applyBorder="1" applyAlignment="1">
      <alignment horizontal="center" vertical="center" textRotation="90" shrinkToFit="1"/>
    </xf>
    <xf numFmtId="3" fontId="3" fillId="0" borderId="10" xfId="0" applyNumberFormat="1" applyFont="1" applyBorder="1" applyAlignment="1">
      <alignment horizontal="center" vertical="center" textRotation="90" shrinkToFit="1"/>
    </xf>
    <xf numFmtId="3" fontId="3" fillId="0" borderId="11" xfId="0" applyNumberFormat="1" applyFont="1" applyBorder="1" applyAlignment="1">
      <alignment horizontal="center" vertical="center" textRotation="90" shrinkToFit="1"/>
    </xf>
    <xf numFmtId="3" fontId="3" fillId="0" borderId="26" xfId="0" applyNumberFormat="1" applyFont="1" applyBorder="1" applyAlignment="1">
      <alignment horizontal="center" vertical="center" textRotation="90" shrinkToFit="1"/>
    </xf>
    <xf numFmtId="3" fontId="3" fillId="0" borderId="16" xfId="0" applyNumberFormat="1" applyFont="1" applyBorder="1" applyAlignment="1">
      <alignment horizontal="center" vertical="center" textRotation="90" shrinkToFit="1"/>
    </xf>
    <xf numFmtId="3" fontId="3" fillId="0" borderId="24" xfId="0" applyNumberFormat="1" applyFont="1" applyBorder="1" applyAlignment="1">
      <alignment horizontal="center" vertical="center" textRotation="90" shrinkToFit="1"/>
    </xf>
    <xf numFmtId="3" fontId="3" fillId="0" borderId="26" xfId="0" applyNumberFormat="1" applyFont="1" applyFill="1" applyBorder="1" applyAlignment="1">
      <alignment horizontal="center" vertical="center" textRotation="90" shrinkToFit="1"/>
    </xf>
    <xf numFmtId="3" fontId="3" fillId="0" borderId="16" xfId="0" applyNumberFormat="1" applyFont="1" applyFill="1" applyBorder="1" applyAlignment="1">
      <alignment horizontal="center" vertical="center" textRotation="90" shrinkToFit="1"/>
    </xf>
    <xf numFmtId="3" fontId="3" fillId="0" borderId="24" xfId="0" applyNumberFormat="1" applyFont="1" applyFill="1" applyBorder="1" applyAlignment="1">
      <alignment horizontal="center" vertical="center" textRotation="90" shrinkToFit="1"/>
    </xf>
    <xf numFmtId="3" fontId="3" fillId="0" borderId="45" xfId="0" applyNumberFormat="1" applyFont="1" applyBorder="1" applyAlignment="1">
      <alignment horizontal="center" vertical="center" shrinkToFit="1"/>
    </xf>
    <xf numFmtId="3" fontId="3" fillId="0" borderId="48" xfId="0" applyNumberFormat="1" applyFont="1" applyBorder="1" applyAlignment="1">
      <alignment horizontal="center" vertical="center" shrinkToFit="1"/>
    </xf>
    <xf numFmtId="3" fontId="3" fillId="0" borderId="57" xfId="0" applyNumberFormat="1" applyFont="1" applyBorder="1" applyAlignment="1">
      <alignment horizontal="center" vertical="center" shrinkToFit="1"/>
    </xf>
    <xf numFmtId="49" fontId="5" fillId="7" borderId="70" xfId="0" applyNumberFormat="1" applyFont="1" applyFill="1" applyBorder="1" applyAlignment="1">
      <alignment horizontal="left" vertical="top" wrapText="1"/>
    </xf>
    <xf numFmtId="49" fontId="5" fillId="7" borderId="64" xfId="0" applyNumberFormat="1" applyFont="1" applyFill="1" applyBorder="1" applyAlignment="1">
      <alignment horizontal="left" vertical="top" wrapText="1"/>
    </xf>
    <xf numFmtId="49" fontId="5" fillId="7" borderId="59" xfId="0" applyNumberFormat="1" applyFont="1" applyFill="1" applyBorder="1" applyAlignment="1">
      <alignment horizontal="left" vertical="top" wrapText="1"/>
    </xf>
    <xf numFmtId="0" fontId="5" fillId="4" borderId="68" xfId="0" applyFont="1" applyFill="1" applyBorder="1" applyAlignment="1">
      <alignment horizontal="left" vertical="top" wrapText="1"/>
    </xf>
    <xf numFmtId="0" fontId="5" fillId="4" borderId="41" xfId="0" applyFont="1" applyFill="1" applyBorder="1" applyAlignment="1">
      <alignment horizontal="left" vertical="top" wrapText="1"/>
    </xf>
    <xf numFmtId="0" fontId="5" fillId="4" borderId="42" xfId="0" applyFont="1" applyFill="1" applyBorder="1" applyAlignment="1">
      <alignment horizontal="left" vertical="top" wrapText="1"/>
    </xf>
    <xf numFmtId="0" fontId="5" fillId="10" borderId="35" xfId="0" applyFont="1" applyFill="1" applyBorder="1" applyAlignment="1">
      <alignment horizontal="left" vertical="top"/>
    </xf>
    <xf numFmtId="0" fontId="5" fillId="10" borderId="41" xfId="0" applyFont="1" applyFill="1" applyBorder="1" applyAlignment="1">
      <alignment horizontal="left" vertical="top"/>
    </xf>
    <xf numFmtId="0" fontId="5" fillId="10" borderId="42" xfId="0" applyFont="1" applyFill="1" applyBorder="1" applyAlignment="1">
      <alignment horizontal="left" vertical="top"/>
    </xf>
    <xf numFmtId="0" fontId="5" fillId="3" borderId="35" xfId="0" applyFont="1" applyFill="1" applyBorder="1" applyAlignment="1">
      <alignment horizontal="left" vertical="top" wrapText="1"/>
    </xf>
    <xf numFmtId="0" fontId="5" fillId="3" borderId="41" xfId="0" applyFont="1" applyFill="1" applyBorder="1" applyAlignment="1">
      <alignment horizontal="left" vertical="top" wrapText="1"/>
    </xf>
    <xf numFmtId="0" fontId="5" fillId="3" borderId="42" xfId="0" applyFont="1" applyFill="1" applyBorder="1" applyAlignment="1">
      <alignment horizontal="left" vertical="top" wrapText="1"/>
    </xf>
    <xf numFmtId="0" fontId="3" fillId="6" borderId="20" xfId="0" applyFont="1" applyFill="1" applyBorder="1" applyAlignment="1">
      <alignment horizontal="center" vertical="center" textRotation="90" wrapText="1"/>
    </xf>
    <xf numFmtId="0" fontId="0" fillId="6" borderId="16" xfId="0" applyFill="1" applyBorder="1" applyAlignment="1"/>
    <xf numFmtId="0" fontId="3" fillId="0" borderId="90" xfId="0" applyFont="1" applyFill="1" applyBorder="1" applyAlignment="1">
      <alignment horizontal="left" vertical="top" wrapText="1"/>
    </xf>
    <xf numFmtId="0" fontId="0" fillId="0" borderId="29" xfId="0" applyBorder="1" applyAlignment="1">
      <alignment horizontal="left" vertical="top" wrapText="1"/>
    </xf>
    <xf numFmtId="0" fontId="0" fillId="0" borderId="16" xfId="0" applyBorder="1" applyAlignment="1">
      <alignment vertical="top" wrapText="1"/>
    </xf>
    <xf numFmtId="0" fontId="3" fillId="6" borderId="32" xfId="0" applyFont="1" applyFill="1" applyBorder="1" applyAlignment="1">
      <alignment horizontal="center" vertical="center" textRotation="90" wrapText="1"/>
    </xf>
    <xf numFmtId="0" fontId="2" fillId="6" borderId="49" xfId="0" applyFont="1" applyFill="1" applyBorder="1" applyAlignment="1">
      <alignment horizontal="center" vertical="center" textRotation="90" wrapText="1"/>
    </xf>
    <xf numFmtId="0" fontId="2" fillId="6" borderId="37" xfId="0" applyFont="1" applyFill="1" applyBorder="1" applyAlignment="1">
      <alignment horizontal="center" vertical="center" textRotation="90" wrapText="1"/>
    </xf>
    <xf numFmtId="0" fontId="2" fillId="6" borderId="19" xfId="0" applyFont="1" applyFill="1" applyBorder="1" applyAlignment="1">
      <alignment horizontal="center" vertical="center" textRotation="90" wrapText="1"/>
    </xf>
    <xf numFmtId="49" fontId="5" fillId="6" borderId="18" xfId="0" applyNumberFormat="1" applyFont="1" applyFill="1" applyBorder="1" applyAlignment="1">
      <alignment horizontal="center" vertical="top" wrapText="1"/>
    </xf>
    <xf numFmtId="165" fontId="3" fillId="6" borderId="27" xfId="0" applyNumberFormat="1" applyFont="1" applyFill="1" applyBorder="1" applyAlignment="1">
      <alignment horizontal="left" vertical="top" wrapText="1"/>
    </xf>
    <xf numFmtId="165" fontId="3" fillId="6" borderId="18" xfId="0" applyNumberFormat="1" applyFont="1" applyFill="1" applyBorder="1" applyAlignment="1">
      <alignment horizontal="left" vertical="top" wrapText="1"/>
    </xf>
    <xf numFmtId="165" fontId="3" fillId="6" borderId="31" xfId="0" applyNumberFormat="1" applyFont="1" applyFill="1" applyBorder="1" applyAlignment="1">
      <alignment horizontal="left" vertical="top" wrapText="1"/>
    </xf>
    <xf numFmtId="0" fontId="3" fillId="0" borderId="52" xfId="0" applyNumberFormat="1" applyFont="1" applyBorder="1" applyAlignment="1">
      <alignment horizontal="center" vertical="center" textRotation="90" shrinkToFit="1"/>
    </xf>
    <xf numFmtId="0" fontId="3" fillId="0" borderId="51" xfId="0" applyNumberFormat="1" applyFont="1" applyBorder="1" applyAlignment="1">
      <alignment horizontal="center" vertical="center" textRotation="90" shrinkToFit="1"/>
    </xf>
    <xf numFmtId="0" fontId="3" fillId="0" borderId="34" xfId="0" applyNumberFormat="1" applyFont="1" applyBorder="1" applyAlignment="1">
      <alignment horizontal="center" vertical="center" textRotation="90" shrinkToFit="1"/>
    </xf>
    <xf numFmtId="0" fontId="3" fillId="0" borderId="44" xfId="0" applyFont="1" applyBorder="1" applyAlignment="1">
      <alignment horizontal="center" vertical="center" textRotation="90" shrinkToFit="1"/>
    </xf>
    <xf numFmtId="0" fontId="3" fillId="0" borderId="9" xfId="0" applyFont="1" applyBorder="1" applyAlignment="1">
      <alignment horizontal="center" vertical="center" textRotation="90" shrinkToFit="1"/>
    </xf>
    <xf numFmtId="0" fontId="3" fillId="0" borderId="60" xfId="0" applyFont="1" applyBorder="1" applyAlignment="1">
      <alignment horizontal="center" vertical="center" textRotation="90" shrinkToFit="1"/>
    </xf>
    <xf numFmtId="165" fontId="3" fillId="0" borderId="69" xfId="0" applyNumberFormat="1" applyFont="1" applyBorder="1" applyAlignment="1">
      <alignment horizontal="center" vertical="center" textRotation="90" wrapText="1"/>
    </xf>
    <xf numFmtId="0" fontId="7" fillId="0" borderId="38" xfId="0" applyFont="1" applyBorder="1" applyAlignment="1">
      <alignment horizontal="center" vertical="center" textRotation="90" wrapText="1"/>
    </xf>
    <xf numFmtId="0" fontId="7" fillId="0" borderId="33" xfId="0" applyFont="1" applyBorder="1" applyAlignment="1">
      <alignment horizontal="center" vertical="center" textRotation="90" wrapText="1"/>
    </xf>
    <xf numFmtId="0" fontId="3" fillId="0" borderId="69" xfId="0" applyFont="1" applyBorder="1" applyAlignment="1">
      <alignment horizontal="center" vertical="center" textRotation="90" wrapText="1"/>
    </xf>
    <xf numFmtId="0" fontId="3" fillId="0" borderId="38" xfId="0" applyFont="1" applyBorder="1" applyAlignment="1">
      <alignment horizontal="center" vertical="center" textRotation="90" wrapText="1"/>
    </xf>
    <xf numFmtId="0" fontId="3" fillId="0" borderId="33" xfId="0" applyFont="1" applyBorder="1" applyAlignment="1">
      <alignment horizontal="center" vertical="center" textRotation="90" wrapText="1"/>
    </xf>
    <xf numFmtId="0" fontId="3" fillId="6" borderId="26" xfId="0" applyFont="1" applyFill="1" applyBorder="1" applyAlignment="1">
      <alignment horizontal="center" vertical="center" textRotation="90" wrapText="1" shrinkToFit="1"/>
    </xf>
    <xf numFmtId="0" fontId="3" fillId="6" borderId="16" xfId="0" applyFont="1" applyFill="1" applyBorder="1" applyAlignment="1">
      <alignment horizontal="center" vertical="center" textRotation="90" wrapText="1" shrinkToFit="1"/>
    </xf>
    <xf numFmtId="0" fontId="3" fillId="6" borderId="24" xfId="0" applyFont="1" applyFill="1" applyBorder="1" applyAlignment="1">
      <alignment horizontal="center" vertical="center" textRotation="90" wrapText="1" shrinkToFit="1"/>
    </xf>
    <xf numFmtId="0" fontId="3" fillId="0" borderId="8" xfId="0" applyFont="1" applyBorder="1" applyAlignment="1">
      <alignment horizontal="center" vertical="center" textRotation="90" shrinkToFit="1"/>
    </xf>
    <xf numFmtId="0" fontId="3" fillId="0" borderId="10" xfId="0" applyFont="1" applyBorder="1" applyAlignment="1">
      <alignment horizontal="center" vertical="center" textRotation="90" shrinkToFit="1"/>
    </xf>
    <xf numFmtId="0" fontId="3" fillId="0" borderId="11" xfId="0" applyFont="1" applyBorder="1" applyAlignment="1">
      <alignment horizontal="center" vertical="center" textRotation="90" shrinkToFit="1"/>
    </xf>
    <xf numFmtId="0" fontId="3" fillId="0" borderId="26" xfId="0" applyFont="1" applyBorder="1" applyAlignment="1">
      <alignment horizontal="center" vertical="center" textRotation="90" shrinkToFit="1"/>
    </xf>
    <xf numFmtId="0" fontId="3" fillId="0" borderId="16" xfId="0" applyFont="1" applyBorder="1" applyAlignment="1">
      <alignment horizontal="center" vertical="center" textRotation="90" shrinkToFit="1"/>
    </xf>
    <xf numFmtId="0" fontId="3" fillId="0" borderId="24" xfId="0" applyFont="1" applyBorder="1" applyAlignment="1">
      <alignment horizontal="center" vertical="center" textRotation="90" shrinkToFit="1"/>
    </xf>
    <xf numFmtId="0" fontId="3" fillId="0" borderId="45" xfId="0" applyFont="1" applyBorder="1" applyAlignment="1">
      <alignment horizontal="center" vertical="center" shrinkToFit="1"/>
    </xf>
    <xf numFmtId="0" fontId="3" fillId="0" borderId="48" xfId="0" applyFont="1" applyBorder="1" applyAlignment="1">
      <alignment horizontal="center" vertical="center" shrinkToFit="1"/>
    </xf>
    <xf numFmtId="0" fontId="3" fillId="0" borderId="57" xfId="0" applyFont="1" applyBorder="1" applyAlignment="1">
      <alignment horizontal="center" vertical="center" shrinkToFit="1"/>
    </xf>
    <xf numFmtId="0" fontId="3" fillId="0" borderId="52" xfId="0" applyFont="1" applyBorder="1" applyAlignment="1">
      <alignment horizontal="center" vertical="center" textRotation="90" shrinkToFit="1"/>
    </xf>
    <xf numFmtId="0" fontId="3" fillId="0" borderId="51" xfId="0" applyFont="1" applyBorder="1" applyAlignment="1">
      <alignment horizontal="center" vertical="center" textRotation="90" shrinkToFit="1"/>
    </xf>
    <xf numFmtId="0" fontId="3" fillId="0" borderId="34" xfId="0" applyFont="1" applyBorder="1" applyAlignment="1">
      <alignment horizontal="center" vertical="center" textRotation="90" shrinkToFit="1"/>
    </xf>
    <xf numFmtId="49" fontId="5" fillId="6" borderId="31" xfId="0" applyNumberFormat="1" applyFont="1" applyFill="1" applyBorder="1" applyAlignment="1">
      <alignment horizontal="center" vertical="top" wrapText="1"/>
    </xf>
    <xf numFmtId="49" fontId="5" fillId="2" borderId="31"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49" fontId="5" fillId="2" borderId="1" xfId="0" applyNumberFormat="1" applyFont="1" applyFill="1" applyBorder="1" applyAlignment="1">
      <alignment horizontal="center" vertical="top"/>
    </xf>
    <xf numFmtId="0" fontId="3" fillId="6" borderId="43" xfId="0" applyFont="1" applyFill="1" applyBorder="1" applyAlignment="1">
      <alignment vertical="top" wrapText="1"/>
    </xf>
    <xf numFmtId="0" fontId="3" fillId="6" borderId="49" xfId="1" applyFont="1" applyFill="1" applyBorder="1" applyAlignment="1">
      <alignment vertical="top" wrapText="1"/>
    </xf>
    <xf numFmtId="0" fontId="0" fillId="0" borderId="19" xfId="0" applyFont="1" applyBorder="1" applyAlignment="1">
      <alignment vertical="top" wrapText="1"/>
    </xf>
    <xf numFmtId="0" fontId="3" fillId="6" borderId="110" xfId="0" applyFont="1" applyFill="1" applyBorder="1" applyAlignment="1">
      <alignment vertical="top" wrapText="1"/>
    </xf>
    <xf numFmtId="0" fontId="7" fillId="6" borderId="37" xfId="0" applyFont="1" applyFill="1" applyBorder="1" applyAlignment="1">
      <alignment vertical="top" wrapText="1"/>
    </xf>
    <xf numFmtId="0" fontId="3" fillId="6" borderId="49" xfId="0" applyFont="1" applyFill="1" applyBorder="1" applyAlignment="1">
      <alignment horizontal="center" vertical="center" textRotation="90" wrapText="1"/>
    </xf>
    <xf numFmtId="3" fontId="3" fillId="6" borderId="27" xfId="0" applyNumberFormat="1" applyFont="1" applyFill="1" applyBorder="1" applyAlignment="1">
      <alignment horizontal="center" vertical="top" wrapText="1"/>
    </xf>
    <xf numFmtId="3" fontId="3" fillId="6" borderId="18" xfId="0" applyNumberFormat="1" applyFont="1" applyFill="1" applyBorder="1" applyAlignment="1">
      <alignment horizontal="center" vertical="top" wrapText="1"/>
    </xf>
    <xf numFmtId="3" fontId="3" fillId="6" borderId="39" xfId="0" applyNumberFormat="1" applyFont="1" applyFill="1" applyBorder="1" applyAlignment="1">
      <alignment horizontal="center" vertical="top" wrapText="1"/>
    </xf>
    <xf numFmtId="3" fontId="3" fillId="6" borderId="0" xfId="0" applyNumberFormat="1" applyFont="1" applyFill="1" applyBorder="1" applyAlignment="1">
      <alignment horizontal="center" vertical="top" wrapText="1"/>
    </xf>
    <xf numFmtId="165" fontId="3" fillId="0" borderId="38" xfId="0" applyNumberFormat="1" applyFont="1" applyFill="1" applyBorder="1" applyAlignment="1">
      <alignment horizontal="center" vertical="top"/>
    </xf>
    <xf numFmtId="165" fontId="3" fillId="0" borderId="63" xfId="0" applyNumberFormat="1" applyFont="1" applyFill="1" applyBorder="1" applyAlignment="1">
      <alignment horizontal="center" vertical="top"/>
    </xf>
    <xf numFmtId="165" fontId="3" fillId="6" borderId="38" xfId="0" applyNumberFormat="1" applyFont="1" applyFill="1" applyBorder="1" applyAlignment="1">
      <alignment horizontal="center" vertical="top"/>
    </xf>
    <xf numFmtId="165" fontId="3" fillId="6" borderId="63" xfId="0" applyNumberFormat="1" applyFont="1" applyFill="1" applyBorder="1" applyAlignment="1">
      <alignment horizontal="center" vertical="top"/>
    </xf>
    <xf numFmtId="165" fontId="3" fillId="0" borderId="16" xfId="0" applyNumberFormat="1" applyFont="1" applyFill="1" applyBorder="1" applyAlignment="1">
      <alignment horizontal="center" vertical="top"/>
    </xf>
    <xf numFmtId="165" fontId="3" fillId="0" borderId="32" xfId="0" applyNumberFormat="1" applyFont="1" applyFill="1" applyBorder="1" applyAlignment="1">
      <alignment horizontal="center" vertical="top"/>
    </xf>
    <xf numFmtId="0" fontId="3" fillId="6" borderId="37" xfId="1" applyFont="1" applyFill="1" applyBorder="1" applyAlignment="1">
      <alignment vertical="top" wrapText="1"/>
    </xf>
    <xf numFmtId="0" fontId="0" fillId="0" borderId="19" xfId="0" applyBorder="1" applyAlignment="1">
      <alignment vertical="top" wrapText="1"/>
    </xf>
    <xf numFmtId="0" fontId="3" fillId="6" borderId="65" xfId="0" applyFont="1" applyFill="1" applyBorder="1" applyAlignment="1">
      <alignment horizontal="left" vertical="top" wrapText="1"/>
    </xf>
    <xf numFmtId="0" fontId="0" fillId="0" borderId="37" xfId="0" applyBorder="1" applyAlignment="1">
      <alignment horizontal="left" vertical="top" wrapText="1"/>
    </xf>
    <xf numFmtId="0" fontId="3" fillId="6" borderId="37" xfId="0" applyFont="1" applyFill="1" applyBorder="1" applyAlignment="1">
      <alignment vertical="top" wrapText="1"/>
    </xf>
    <xf numFmtId="0" fontId="0" fillId="6" borderId="19" xfId="0" applyFill="1" applyBorder="1" applyAlignment="1">
      <alignment vertical="top" wrapText="1"/>
    </xf>
    <xf numFmtId="0" fontId="3" fillId="6" borderId="49" xfId="0" applyFont="1" applyFill="1" applyBorder="1" applyAlignment="1">
      <alignment horizontal="left" vertical="top" wrapText="1"/>
    </xf>
    <xf numFmtId="0" fontId="3" fillId="6" borderId="19" xfId="0" applyFont="1" applyFill="1" applyBorder="1" applyAlignment="1">
      <alignment horizontal="left" vertical="top" wrapText="1"/>
    </xf>
    <xf numFmtId="0" fontId="0" fillId="9" borderId="61" xfId="0" applyFont="1" applyFill="1" applyBorder="1" applyAlignment="1">
      <alignment horizontal="left" vertical="top" wrapText="1"/>
    </xf>
    <xf numFmtId="0" fontId="0" fillId="0" borderId="37" xfId="0" applyBorder="1" applyAlignment="1">
      <alignment vertical="top" wrapText="1"/>
    </xf>
    <xf numFmtId="165" fontId="3" fillId="6" borderId="16" xfId="0" applyNumberFormat="1" applyFont="1" applyFill="1" applyBorder="1" applyAlignment="1">
      <alignment horizontal="center" vertical="top"/>
    </xf>
    <xf numFmtId="165" fontId="3" fillId="6" borderId="32" xfId="0" applyNumberFormat="1" applyFont="1" applyFill="1" applyBorder="1" applyAlignment="1">
      <alignment horizontal="center" vertical="top"/>
    </xf>
    <xf numFmtId="0" fontId="3" fillId="6" borderId="100" xfId="0" applyFont="1" applyFill="1" applyBorder="1" applyAlignment="1">
      <alignment horizontal="left" vertical="top" wrapText="1"/>
    </xf>
    <xf numFmtId="0" fontId="3" fillId="6" borderId="37" xfId="0" applyFont="1" applyFill="1" applyBorder="1" applyAlignment="1">
      <alignment horizontal="left" vertical="top" wrapText="1"/>
    </xf>
    <xf numFmtId="0" fontId="0" fillId="6" borderId="10" xfId="0" applyFill="1" applyBorder="1" applyAlignment="1">
      <alignment vertical="top" wrapText="1"/>
    </xf>
    <xf numFmtId="0" fontId="0" fillId="6" borderId="29" xfId="0" applyFill="1" applyBorder="1" applyAlignment="1">
      <alignment horizontal="left" vertical="top" wrapText="1"/>
    </xf>
    <xf numFmtId="0" fontId="22" fillId="6" borderId="48" xfId="0" applyFont="1" applyFill="1" applyBorder="1" applyAlignment="1">
      <alignment horizontal="left" vertical="top" wrapText="1"/>
    </xf>
    <xf numFmtId="0" fontId="22" fillId="6" borderId="30" xfId="0" applyFont="1" applyFill="1" applyBorder="1" applyAlignment="1">
      <alignment horizontal="left" vertical="top" wrapText="1"/>
    </xf>
    <xf numFmtId="0" fontId="30" fillId="0" borderId="16" xfId="0" applyFont="1" applyFill="1" applyBorder="1" applyAlignment="1">
      <alignment horizontal="center" vertical="center" textRotation="90" wrapText="1"/>
    </xf>
    <xf numFmtId="0" fontId="30" fillId="0" borderId="32" xfId="0" applyFont="1" applyFill="1" applyBorder="1" applyAlignment="1">
      <alignment horizontal="center" vertical="center" textRotation="90" wrapText="1"/>
    </xf>
    <xf numFmtId="49" fontId="30" fillId="6" borderId="16" xfId="0" applyNumberFormat="1" applyFont="1" applyFill="1" applyBorder="1" applyAlignment="1">
      <alignment horizontal="center" vertical="center" textRotation="90" wrapText="1"/>
    </xf>
    <xf numFmtId="0" fontId="27" fillId="0" borderId="16" xfId="0" applyFont="1" applyBorder="1" applyAlignment="1">
      <alignment horizontal="center" vertical="center" textRotation="90" wrapText="1"/>
    </xf>
    <xf numFmtId="3" fontId="22" fillId="6" borderId="48" xfId="0" applyNumberFormat="1" applyFont="1" applyFill="1" applyBorder="1" applyAlignment="1">
      <alignment horizontal="left" vertical="top" wrapText="1"/>
    </xf>
    <xf numFmtId="3" fontId="22" fillId="6" borderId="30" xfId="0" applyNumberFormat="1" applyFont="1" applyFill="1" applyBorder="1" applyAlignment="1">
      <alignment horizontal="left" vertical="top" wrapText="1"/>
    </xf>
    <xf numFmtId="0" fontId="30" fillId="0" borderId="20" xfId="0" applyFont="1" applyFill="1" applyBorder="1" applyAlignment="1">
      <alignment horizontal="center" vertical="center" textRotation="90" wrapText="1"/>
    </xf>
    <xf numFmtId="49" fontId="30" fillId="6" borderId="20" xfId="0" applyNumberFormat="1" applyFont="1" applyFill="1" applyBorder="1" applyAlignment="1">
      <alignment horizontal="center" vertical="center" textRotation="90" wrapText="1"/>
    </xf>
    <xf numFmtId="49" fontId="30" fillId="6" borderId="32" xfId="0" applyNumberFormat="1" applyFont="1" applyFill="1" applyBorder="1" applyAlignment="1">
      <alignment horizontal="center" vertical="center" textRotation="90" wrapText="1"/>
    </xf>
    <xf numFmtId="0" fontId="14" fillId="6" borderId="20" xfId="0" applyFont="1" applyFill="1" applyBorder="1" applyAlignment="1">
      <alignment horizontal="left" vertical="top" wrapText="1"/>
    </xf>
    <xf numFmtId="49" fontId="5" fillId="0" borderId="20" xfId="0" applyNumberFormat="1" applyFont="1" applyFill="1" applyBorder="1" applyAlignment="1">
      <alignment horizontal="center" vertical="top"/>
    </xf>
    <xf numFmtId="49" fontId="5" fillId="0" borderId="32" xfId="0" applyNumberFormat="1" applyFont="1" applyFill="1" applyBorder="1" applyAlignment="1">
      <alignment horizontal="center" vertical="top"/>
    </xf>
    <xf numFmtId="49" fontId="2" fillId="6" borderId="20" xfId="0" applyNumberFormat="1" applyFont="1" applyFill="1" applyBorder="1" applyAlignment="1">
      <alignment horizontal="center" vertical="center" textRotation="90" wrapText="1"/>
    </xf>
    <xf numFmtId="49" fontId="2" fillId="6" borderId="32" xfId="0" applyNumberFormat="1" applyFont="1" applyFill="1" applyBorder="1" applyAlignment="1">
      <alignment horizontal="center" vertical="center" textRotation="90" wrapText="1"/>
    </xf>
    <xf numFmtId="49" fontId="5" fillId="6" borderId="20" xfId="0" applyNumberFormat="1" applyFont="1" applyFill="1" applyBorder="1" applyAlignment="1">
      <alignment horizontal="center" vertical="top"/>
    </xf>
    <xf numFmtId="49" fontId="5" fillId="6" borderId="32" xfId="0" applyNumberFormat="1" applyFont="1" applyFill="1" applyBorder="1" applyAlignment="1">
      <alignment horizontal="center" vertical="top"/>
    </xf>
    <xf numFmtId="0" fontId="5" fillId="0" borderId="20" xfId="0" applyFont="1" applyBorder="1" applyAlignment="1">
      <alignment horizontal="center" vertical="center" textRotation="90" wrapText="1"/>
    </xf>
    <xf numFmtId="0" fontId="5" fillId="0" borderId="32" xfId="0" applyFont="1" applyBorder="1" applyAlignment="1">
      <alignment horizontal="center" vertical="center" textRotation="90" wrapText="1"/>
    </xf>
    <xf numFmtId="0" fontId="7" fillId="6" borderId="32" xfId="0" applyFont="1" applyFill="1" applyBorder="1" applyAlignment="1">
      <alignment horizontal="left" vertical="top" wrapText="1"/>
    </xf>
    <xf numFmtId="0" fontId="8" fillId="0" borderId="16" xfId="0" applyFont="1" applyBorder="1" applyAlignment="1">
      <alignment horizontal="center" vertical="center" textRotation="90" wrapText="1"/>
    </xf>
    <xf numFmtId="0" fontId="2" fillId="0" borderId="16" xfId="0" applyFont="1" applyBorder="1" applyAlignment="1">
      <alignment horizontal="center" vertical="center" textRotation="90" wrapText="1"/>
    </xf>
    <xf numFmtId="49" fontId="2" fillId="6" borderId="16" xfId="0" applyNumberFormat="1" applyFont="1" applyFill="1" applyBorder="1" applyAlignment="1">
      <alignment horizontal="center" vertical="center" textRotation="90" wrapText="1"/>
    </xf>
    <xf numFmtId="49" fontId="3" fillId="6" borderId="9" xfId="0" applyNumberFormat="1" applyFont="1" applyFill="1" applyBorder="1" applyAlignment="1">
      <alignment horizontal="center" vertical="center" wrapText="1"/>
    </xf>
    <xf numFmtId="49" fontId="3" fillId="6" borderId="9" xfId="0" applyNumberFormat="1" applyFont="1" applyFill="1" applyBorder="1" applyAlignment="1">
      <alignment horizontal="center" vertical="top" wrapText="1"/>
    </xf>
    <xf numFmtId="0" fontId="7" fillId="6" borderId="60" xfId="0" applyFont="1" applyFill="1" applyBorder="1" applyAlignment="1">
      <alignment horizontal="center" vertical="top" wrapText="1"/>
    </xf>
    <xf numFmtId="0" fontId="0" fillId="0" borderId="93" xfId="0" applyBorder="1" applyAlignment="1">
      <alignment vertical="top" wrapText="1"/>
    </xf>
    <xf numFmtId="49" fontId="3" fillId="0" borderId="44" xfId="0" applyNumberFormat="1" applyFont="1" applyBorder="1" applyAlignment="1">
      <alignment horizontal="center" vertical="top" wrapText="1"/>
    </xf>
    <xf numFmtId="49" fontId="3" fillId="0" borderId="9" xfId="0" applyNumberFormat="1" applyFont="1" applyBorder="1" applyAlignment="1">
      <alignment horizontal="center" vertical="top" wrapText="1"/>
    </xf>
    <xf numFmtId="3" fontId="3" fillId="6" borderId="20" xfId="0" applyNumberFormat="1" applyFont="1" applyFill="1" applyBorder="1" applyAlignment="1">
      <alignment horizontal="left" vertical="top" wrapText="1"/>
    </xf>
    <xf numFmtId="0" fontId="3" fillId="0" borderId="20" xfId="0" applyFont="1" applyBorder="1" applyAlignment="1">
      <alignment horizontal="left" vertical="top" wrapText="1"/>
    </xf>
    <xf numFmtId="49" fontId="2" fillId="0" borderId="16" xfId="0" applyNumberFormat="1" applyFont="1" applyBorder="1" applyAlignment="1">
      <alignment horizontal="center" vertical="center" textRotation="90" wrapText="1"/>
    </xf>
    <xf numFmtId="0" fontId="3" fillId="6" borderId="49" xfId="0" applyFont="1" applyFill="1" applyBorder="1" applyAlignment="1">
      <alignment vertical="top" wrapText="1"/>
    </xf>
    <xf numFmtId="0" fontId="3" fillId="6" borderId="100" xfId="0" applyFont="1" applyFill="1" applyBorder="1" applyAlignment="1">
      <alignment vertical="top" wrapText="1"/>
    </xf>
    <xf numFmtId="0" fontId="3" fillId="2" borderId="9" xfId="0" applyFont="1" applyFill="1" applyBorder="1" applyAlignment="1">
      <alignment horizontal="center" vertical="top" wrapText="1"/>
    </xf>
    <xf numFmtId="0" fontId="0" fillId="0" borderId="9" xfId="0" applyBorder="1" applyAlignment="1">
      <alignment horizontal="center" vertical="top" wrapText="1"/>
    </xf>
    <xf numFmtId="0" fontId="5" fillId="6" borderId="20" xfId="0" applyFont="1" applyFill="1" applyBorder="1" applyAlignment="1">
      <alignment horizontal="center" vertical="top" wrapText="1"/>
    </xf>
    <xf numFmtId="0" fontId="5" fillId="6" borderId="32" xfId="0" applyFont="1" applyFill="1" applyBorder="1" applyAlignment="1">
      <alignment horizontal="center" vertical="top" wrapText="1"/>
    </xf>
    <xf numFmtId="0" fontId="3" fillId="2" borderId="20" xfId="0" applyFont="1" applyFill="1" applyBorder="1" applyAlignment="1">
      <alignment vertical="top" wrapText="1"/>
    </xf>
    <xf numFmtId="0" fontId="3" fillId="2" borderId="32" xfId="0" applyFont="1" applyFill="1" applyBorder="1" applyAlignment="1">
      <alignment vertical="top" wrapText="1"/>
    </xf>
    <xf numFmtId="3" fontId="22" fillId="6" borderId="10" xfId="0" applyNumberFormat="1" applyFont="1" applyFill="1" applyBorder="1" applyAlignment="1">
      <alignment vertical="top" wrapText="1"/>
    </xf>
    <xf numFmtId="3" fontId="3" fillId="6" borderId="37" xfId="0" applyNumberFormat="1" applyFont="1" applyFill="1" applyBorder="1" applyAlignment="1">
      <alignment horizontal="center" vertical="top" wrapText="1"/>
    </xf>
    <xf numFmtId="49" fontId="5" fillId="8" borderId="16" xfId="0" applyNumberFormat="1" applyFont="1" applyFill="1" applyBorder="1" applyAlignment="1">
      <alignment horizontal="center" vertical="top" wrapText="1"/>
    </xf>
    <xf numFmtId="49" fontId="5" fillId="0" borderId="20" xfId="0" applyNumberFormat="1" applyFont="1" applyBorder="1" applyAlignment="1">
      <alignment horizontal="center" vertical="top" wrapText="1"/>
    </xf>
    <xf numFmtId="49" fontId="5" fillId="0" borderId="32" xfId="0" applyNumberFormat="1" applyFont="1" applyBorder="1" applyAlignment="1">
      <alignment horizontal="center" vertical="top" wrapText="1"/>
    </xf>
    <xf numFmtId="0" fontId="3" fillId="0" borderId="44" xfId="0" applyFont="1" applyBorder="1" applyAlignment="1">
      <alignment horizontal="center" vertical="center" wrapText="1"/>
    </xf>
    <xf numFmtId="0" fontId="0" fillId="0" borderId="9" xfId="0" applyFont="1" applyBorder="1" applyAlignment="1">
      <alignment horizontal="center" vertical="center" wrapText="1"/>
    </xf>
    <xf numFmtId="3" fontId="9" fillId="0" borderId="16" xfId="0" applyNumberFormat="1" applyFont="1" applyBorder="1" applyAlignment="1">
      <alignment horizontal="center" vertical="center" textRotation="90" wrapText="1"/>
    </xf>
    <xf numFmtId="3" fontId="16" fillId="0" borderId="16" xfId="0" applyNumberFormat="1" applyFont="1" applyBorder="1" applyAlignment="1">
      <alignment horizontal="center" vertical="center" textRotation="90" wrapText="1"/>
    </xf>
    <xf numFmtId="3" fontId="16" fillId="0" borderId="32" xfId="0" applyNumberFormat="1" applyFont="1" applyBorder="1" applyAlignment="1">
      <alignment horizontal="center" vertical="center" textRotation="90" wrapText="1"/>
    </xf>
    <xf numFmtId="49" fontId="5" fillId="6" borderId="32" xfId="0" applyNumberFormat="1" applyFont="1" applyFill="1" applyBorder="1" applyAlignment="1">
      <alignment horizontal="center" vertical="top" wrapText="1"/>
    </xf>
    <xf numFmtId="49" fontId="22" fillId="6" borderId="51" xfId="0" applyNumberFormat="1" applyFont="1" applyFill="1" applyBorder="1" applyAlignment="1">
      <alignment horizontal="center" vertical="center" wrapText="1"/>
    </xf>
    <xf numFmtId="49" fontId="3" fillId="6" borderId="51" xfId="0" applyNumberFormat="1" applyFont="1" applyFill="1" applyBorder="1" applyAlignment="1">
      <alignment horizontal="center" vertical="center" wrapText="1"/>
    </xf>
    <xf numFmtId="49" fontId="30" fillId="6" borderId="20" xfId="0" applyNumberFormat="1" applyFont="1" applyFill="1" applyBorder="1" applyAlignment="1">
      <alignment horizontal="center" vertical="top" textRotation="90" wrapText="1"/>
    </xf>
    <xf numFmtId="49" fontId="30" fillId="6" borderId="32" xfId="0" applyNumberFormat="1" applyFont="1" applyFill="1" applyBorder="1" applyAlignment="1">
      <alignment horizontal="center" vertical="top" textRotation="90" wrapText="1"/>
    </xf>
    <xf numFmtId="49" fontId="3" fillId="6" borderId="6" xfId="0" applyNumberFormat="1" applyFont="1" applyFill="1" applyBorder="1" applyAlignment="1">
      <alignment horizontal="center" vertical="center" wrapText="1"/>
    </xf>
    <xf numFmtId="49" fontId="2" fillId="6" borderId="20" xfId="0" applyNumberFormat="1" applyFont="1" applyFill="1" applyBorder="1" applyAlignment="1">
      <alignment horizontal="center" vertical="top" textRotation="90" wrapText="1"/>
    </xf>
    <xf numFmtId="49" fontId="2" fillId="6" borderId="32" xfId="0" applyNumberFormat="1" applyFont="1" applyFill="1" applyBorder="1" applyAlignment="1">
      <alignment horizontal="center" vertical="top" textRotation="90" wrapText="1"/>
    </xf>
    <xf numFmtId="0" fontId="22" fillId="2" borderId="46" xfId="0" applyFont="1" applyFill="1" applyBorder="1" applyAlignment="1">
      <alignment vertical="top" wrapText="1"/>
    </xf>
    <xf numFmtId="0" fontId="22" fillId="2" borderId="30" xfId="0" applyFont="1" applyFill="1" applyBorder="1" applyAlignment="1">
      <alignment vertical="top" wrapText="1"/>
    </xf>
    <xf numFmtId="0" fontId="31" fillId="6" borderId="20" xfId="0" applyFont="1" applyFill="1" applyBorder="1" applyAlignment="1">
      <alignment horizontal="center" vertical="top" wrapText="1"/>
    </xf>
    <xf numFmtId="0" fontId="31" fillId="6" borderId="32" xfId="0" applyFont="1" applyFill="1" applyBorder="1" applyAlignment="1">
      <alignment horizontal="center" vertical="top" wrapText="1"/>
    </xf>
    <xf numFmtId="3" fontId="9" fillId="6" borderId="20" xfId="0" applyNumberFormat="1" applyFont="1" applyFill="1" applyBorder="1" applyAlignment="1">
      <alignment horizontal="center" vertical="center" textRotation="90" wrapText="1"/>
    </xf>
    <xf numFmtId="0" fontId="0" fillId="6" borderId="16" xfId="0" applyFill="1" applyBorder="1" applyAlignment="1">
      <alignment horizontal="center" vertical="center" textRotation="90" wrapText="1"/>
    </xf>
    <xf numFmtId="165" fontId="3" fillId="8" borderId="68" xfId="0" applyNumberFormat="1" applyFont="1" applyFill="1" applyBorder="1" applyAlignment="1">
      <alignment horizontal="center" vertical="top" wrapText="1"/>
    </xf>
    <xf numFmtId="165" fontId="3" fillId="8" borderId="41" xfId="0" applyNumberFormat="1" applyFont="1" applyFill="1" applyBorder="1" applyAlignment="1">
      <alignment horizontal="center" vertical="top" wrapText="1"/>
    </xf>
    <xf numFmtId="165" fontId="3" fillId="8" borderId="42" xfId="0" applyNumberFormat="1" applyFont="1" applyFill="1" applyBorder="1" applyAlignment="1">
      <alignment horizontal="center" vertical="top" wrapText="1"/>
    </xf>
    <xf numFmtId="165" fontId="3" fillId="0" borderId="68" xfId="0" applyNumberFormat="1" applyFont="1" applyBorder="1" applyAlignment="1">
      <alignment horizontal="center" vertical="top" wrapText="1"/>
    </xf>
    <xf numFmtId="165" fontId="3" fillId="0" borderId="41" xfId="0" applyNumberFormat="1" applyFont="1" applyBorder="1" applyAlignment="1">
      <alignment horizontal="center" vertical="top" wrapText="1"/>
    </xf>
    <xf numFmtId="165" fontId="3" fillId="0" borderId="42" xfId="0" applyNumberFormat="1" applyFont="1" applyBorder="1" applyAlignment="1">
      <alignment horizontal="center" vertical="top" wrapText="1"/>
    </xf>
    <xf numFmtId="49" fontId="2" fillId="0" borderId="24" xfId="0" applyNumberFormat="1" applyFont="1" applyBorder="1" applyAlignment="1">
      <alignment horizontal="center" vertical="center" textRotation="90" wrapText="1"/>
    </xf>
    <xf numFmtId="3" fontId="3" fillId="2" borderId="39" xfId="0" applyNumberFormat="1" applyFont="1" applyFill="1" applyBorder="1" applyAlignment="1">
      <alignment horizontal="left" vertical="top" wrapText="1"/>
    </xf>
    <xf numFmtId="0" fontId="0" fillId="0" borderId="39" xfId="0" applyBorder="1" applyAlignment="1">
      <alignment horizontal="left" vertical="top" wrapText="1"/>
    </xf>
    <xf numFmtId="0" fontId="22" fillId="2" borderId="20" xfId="0" applyFont="1" applyFill="1" applyBorder="1" applyAlignment="1">
      <alignment vertical="top" wrapText="1"/>
    </xf>
    <xf numFmtId="0" fontId="22" fillId="2" borderId="32" xfId="0" applyFont="1" applyFill="1" applyBorder="1" applyAlignment="1">
      <alignment vertical="top" wrapText="1"/>
    </xf>
    <xf numFmtId="49" fontId="15" fillId="6" borderId="40" xfId="0" applyNumberFormat="1" applyFont="1" applyFill="1" applyBorder="1" applyAlignment="1">
      <alignment horizontal="center" vertical="top"/>
    </xf>
    <xf numFmtId="3" fontId="11" fillId="6" borderId="14" xfId="0" applyNumberFormat="1" applyFont="1" applyFill="1" applyBorder="1" applyAlignment="1">
      <alignment horizontal="left" vertical="top" wrapText="1"/>
    </xf>
    <xf numFmtId="3" fontId="11" fillId="6" borderId="48" xfId="0" applyNumberFormat="1" applyFont="1" applyFill="1" applyBorder="1" applyAlignment="1">
      <alignment horizontal="left" vertical="top" wrapText="1"/>
    </xf>
    <xf numFmtId="3" fontId="11" fillId="6" borderId="46" xfId="0" applyNumberFormat="1" applyFont="1" applyFill="1" applyBorder="1" applyAlignment="1">
      <alignment horizontal="left" vertical="top" wrapText="1"/>
    </xf>
    <xf numFmtId="3" fontId="3" fillId="0" borderId="0" xfId="0" applyNumberFormat="1" applyFont="1" applyFill="1" applyBorder="1" applyAlignment="1">
      <alignment horizontal="left" vertical="top" wrapText="1"/>
    </xf>
    <xf numFmtId="0" fontId="0" fillId="0" borderId="0" xfId="0" applyAlignment="1">
      <alignment horizontal="left" vertical="top" wrapText="1"/>
    </xf>
    <xf numFmtId="49" fontId="15" fillId="10" borderId="55" xfId="0" applyNumberFormat="1" applyFont="1" applyFill="1" applyBorder="1" applyAlignment="1">
      <alignment horizontal="center" vertical="top"/>
    </xf>
    <xf numFmtId="49" fontId="15" fillId="9" borderId="20" xfId="0" applyNumberFormat="1" applyFont="1" applyFill="1" applyBorder="1" applyAlignment="1">
      <alignment horizontal="center" vertical="top"/>
    </xf>
    <xf numFmtId="0" fontId="3" fillId="6" borderId="44" xfId="0" applyFont="1" applyFill="1" applyBorder="1" applyAlignment="1">
      <alignment horizontal="center" wrapText="1"/>
    </xf>
    <xf numFmtId="0" fontId="3" fillId="0" borderId="9" xfId="0" applyFont="1" applyBorder="1" applyAlignment="1">
      <alignment horizontal="center" wrapText="1"/>
    </xf>
    <xf numFmtId="0" fontId="5" fillId="6" borderId="8" xfId="0" applyFont="1" applyFill="1" applyBorder="1" applyAlignment="1">
      <alignment vertical="top" wrapText="1"/>
    </xf>
    <xf numFmtId="0" fontId="5" fillId="6" borderId="10" xfId="0" applyFont="1" applyFill="1" applyBorder="1" applyAlignment="1">
      <alignment vertical="top" wrapText="1"/>
    </xf>
    <xf numFmtId="49" fontId="3" fillId="0" borderId="26" xfId="0" applyNumberFormat="1" applyFont="1" applyFill="1" applyBorder="1" applyAlignment="1">
      <alignment horizontal="center" vertical="center" textRotation="90" wrapText="1"/>
    </xf>
    <xf numFmtId="49" fontId="3" fillId="0" borderId="16" xfId="0" applyNumberFormat="1" applyFont="1" applyFill="1" applyBorder="1" applyAlignment="1">
      <alignment horizontal="center" vertical="center" textRotation="90" wrapText="1"/>
    </xf>
    <xf numFmtId="49" fontId="0" fillId="0" borderId="24" xfId="0" applyNumberFormat="1" applyFont="1" applyBorder="1" applyAlignment="1">
      <alignment horizontal="center" vertical="center" textRotation="90" wrapText="1"/>
    </xf>
    <xf numFmtId="165" fontId="3" fillId="0" borderId="6" xfId="0" applyNumberFormat="1" applyFont="1" applyFill="1" applyBorder="1" applyAlignment="1">
      <alignment horizontal="center" vertical="top"/>
    </xf>
    <xf numFmtId="165" fontId="3" fillId="0" borderId="22" xfId="0" applyNumberFormat="1" applyFont="1" applyFill="1" applyBorder="1" applyAlignment="1">
      <alignment horizontal="center" vertical="top"/>
    </xf>
    <xf numFmtId="49" fontId="5" fillId="8" borderId="16" xfId="0" applyNumberFormat="1" applyFont="1" applyFill="1" applyBorder="1" applyAlignment="1">
      <alignment horizontal="center" vertical="top"/>
    </xf>
    <xf numFmtId="49" fontId="5" fillId="0" borderId="26" xfId="0" applyNumberFormat="1" applyFont="1" applyBorder="1" applyAlignment="1">
      <alignment horizontal="center" vertical="top"/>
    </xf>
    <xf numFmtId="49" fontId="5" fillId="0" borderId="16" xfId="0" applyNumberFormat="1" applyFont="1" applyBorder="1" applyAlignment="1">
      <alignment horizontal="center" vertical="top"/>
    </xf>
    <xf numFmtId="49" fontId="5" fillId="8" borderId="26" xfId="0" applyNumberFormat="1" applyFont="1" applyFill="1" applyBorder="1" applyAlignment="1">
      <alignment horizontal="center" vertical="top"/>
    </xf>
    <xf numFmtId="0" fontId="24" fillId="0" borderId="0" xfId="0" applyFont="1" applyAlignment="1">
      <alignment horizontal="right" wrapText="1"/>
    </xf>
    <xf numFmtId="0" fontId="0" fillId="0" borderId="0" xfId="0" applyFont="1" applyAlignment="1">
      <alignment horizontal="right"/>
    </xf>
    <xf numFmtId="0" fontId="3" fillId="0" borderId="26" xfId="0" applyFont="1" applyBorder="1" applyAlignment="1">
      <alignment horizontal="center" vertical="center" textRotation="90" wrapText="1" shrinkToFit="1"/>
    </xf>
    <xf numFmtId="0" fontId="0" fillId="0" borderId="16" xfId="0" applyFont="1" applyBorder="1" applyAlignment="1">
      <alignment horizontal="center" vertical="center" textRotation="90" wrapText="1" shrinkToFit="1"/>
    </xf>
    <xf numFmtId="0" fontId="0" fillId="0" borderId="24" xfId="0" applyFont="1" applyBorder="1" applyAlignment="1">
      <alignment horizontal="center" vertical="center" textRotation="90" wrapText="1" shrinkToFit="1"/>
    </xf>
    <xf numFmtId="3" fontId="3" fillId="0" borderId="27" xfId="0" applyNumberFormat="1" applyFont="1" applyFill="1" applyBorder="1" applyAlignment="1">
      <alignment horizontal="center" vertical="center" textRotation="90" wrapText="1" shrinkToFit="1"/>
    </xf>
    <xf numFmtId="3" fontId="3" fillId="0" borderId="18" xfId="0" applyNumberFormat="1" applyFont="1" applyFill="1" applyBorder="1" applyAlignment="1">
      <alignment horizontal="center" vertical="center" textRotation="90" wrapText="1" shrinkToFit="1"/>
    </xf>
    <xf numFmtId="3" fontId="3" fillId="0" borderId="25" xfId="0" applyNumberFormat="1" applyFont="1" applyFill="1" applyBorder="1" applyAlignment="1">
      <alignment horizontal="center" vertical="center" textRotation="90" wrapText="1" shrinkToFit="1"/>
    </xf>
    <xf numFmtId="0" fontId="5" fillId="0" borderId="70" xfId="0" applyFont="1" applyBorder="1" applyAlignment="1">
      <alignment horizontal="center" vertical="center" wrapText="1"/>
    </xf>
    <xf numFmtId="0" fontId="5" fillId="0" borderId="64" xfId="0" applyFont="1" applyBorder="1" applyAlignment="1">
      <alignment horizontal="center" vertical="center" wrapText="1"/>
    </xf>
    <xf numFmtId="0" fontId="5" fillId="0" borderId="59" xfId="0" applyFont="1" applyBorder="1" applyAlignment="1">
      <alignment horizontal="center" vertical="center" wrapText="1"/>
    </xf>
    <xf numFmtId="0" fontId="5" fillId="0" borderId="44" xfId="0" applyFont="1" applyBorder="1" applyAlignment="1">
      <alignment horizontal="center" vertical="center" textRotation="90" wrapText="1"/>
    </xf>
    <xf numFmtId="0" fontId="5" fillId="0" borderId="9" xfId="0" applyFont="1" applyBorder="1" applyAlignment="1">
      <alignment horizontal="center" vertical="center" textRotation="90" wrapText="1"/>
    </xf>
    <xf numFmtId="0" fontId="5" fillId="0" borderId="60" xfId="0" applyFont="1" applyBorder="1" applyAlignment="1">
      <alignment horizontal="center" vertical="center" textRotation="90" wrapText="1"/>
    </xf>
    <xf numFmtId="0" fontId="3" fillId="0" borderId="43" xfId="0" applyFont="1" applyBorder="1" applyAlignment="1">
      <alignment horizontal="center" vertical="center" textRotation="90" wrapText="1"/>
    </xf>
    <xf numFmtId="0" fontId="3" fillId="0" borderId="11" xfId="0" applyFont="1" applyBorder="1" applyAlignment="1">
      <alignment horizontal="center" vertical="center" textRotation="90" wrapText="1"/>
    </xf>
    <xf numFmtId="0" fontId="3" fillId="0" borderId="35" xfId="0" applyFont="1" applyBorder="1" applyAlignment="1">
      <alignment horizontal="center" vertical="center"/>
    </xf>
    <xf numFmtId="0" fontId="3" fillId="0" borderId="36" xfId="0" applyFont="1" applyBorder="1" applyAlignment="1">
      <alignment horizontal="center" vertical="center"/>
    </xf>
    <xf numFmtId="0" fontId="9" fillId="0" borderId="1" xfId="0" applyFont="1" applyFill="1" applyBorder="1" applyAlignment="1">
      <alignment horizontal="center" vertical="center" textRotation="90" wrapText="1"/>
    </xf>
    <xf numFmtId="0" fontId="9" fillId="0" borderId="25" xfId="0" applyFont="1" applyFill="1" applyBorder="1" applyAlignment="1">
      <alignment horizontal="center" vertical="center" textRotation="90" wrapText="1"/>
    </xf>
    <xf numFmtId="3" fontId="3" fillId="0" borderId="8" xfId="0" applyNumberFormat="1" applyFont="1" applyBorder="1" applyAlignment="1">
      <alignment horizontal="center" vertical="center" wrapText="1"/>
    </xf>
    <xf numFmtId="3" fontId="3" fillId="0" borderId="10" xfId="0" applyNumberFormat="1" applyFont="1" applyBorder="1" applyAlignment="1">
      <alignment horizontal="center" vertical="center" wrapText="1"/>
    </xf>
    <xf numFmtId="3" fontId="3" fillId="0" borderId="39" xfId="0" applyNumberFormat="1" applyFont="1" applyBorder="1" applyAlignment="1">
      <alignment horizontal="center" vertical="center" wrapText="1"/>
    </xf>
    <xf numFmtId="3" fontId="3" fillId="0" borderId="0" xfId="0" applyNumberFormat="1" applyFont="1" applyBorder="1" applyAlignment="1">
      <alignment horizontal="center" vertical="center" wrapText="1"/>
    </xf>
    <xf numFmtId="0" fontId="7" fillId="6" borderId="9" xfId="0" applyFont="1" applyFill="1" applyBorder="1" applyAlignment="1">
      <alignment horizontal="center" vertical="center" wrapText="1"/>
    </xf>
    <xf numFmtId="3" fontId="2" fillId="0" borderId="16" xfId="0" applyNumberFormat="1" applyFont="1" applyBorder="1" applyAlignment="1">
      <alignment horizontal="center" vertical="top" textRotation="90" wrapText="1"/>
    </xf>
    <xf numFmtId="0" fontId="0" fillId="0" borderId="32" xfId="0" applyFont="1" applyBorder="1" applyAlignment="1">
      <alignment horizontal="center" textRotation="90" wrapText="1"/>
    </xf>
    <xf numFmtId="49" fontId="0" fillId="0" borderId="32" xfId="0" applyNumberFormat="1" applyFont="1" applyBorder="1" applyAlignment="1">
      <alignment horizontal="center" vertical="center" textRotation="90" wrapText="1"/>
    </xf>
    <xf numFmtId="0" fontId="7" fillId="6" borderId="9" xfId="0" applyFont="1" applyFill="1" applyBorder="1" applyAlignment="1">
      <alignment horizontal="center" vertical="top" wrapText="1"/>
    </xf>
    <xf numFmtId="49" fontId="3" fillId="6" borderId="44" xfId="0" applyNumberFormat="1" applyFont="1" applyFill="1" applyBorder="1" applyAlignment="1">
      <alignment horizontal="center" vertical="top" wrapText="1"/>
    </xf>
    <xf numFmtId="49" fontId="2" fillId="6" borderId="26" xfId="0" applyNumberFormat="1" applyFont="1" applyFill="1" applyBorder="1" applyAlignment="1">
      <alignment horizontal="center" vertical="center" textRotation="90" wrapText="1"/>
    </xf>
    <xf numFmtId="49" fontId="0" fillId="0" borderId="16" xfId="0" applyNumberFormat="1" applyFont="1" applyBorder="1" applyAlignment="1">
      <alignment horizontal="center" vertical="center" textRotation="90" wrapText="1"/>
    </xf>
    <xf numFmtId="49" fontId="0" fillId="0" borderId="16" xfId="0" applyNumberFormat="1" applyFont="1" applyBorder="1" applyAlignment="1">
      <alignment horizontal="center" textRotation="90" wrapText="1"/>
    </xf>
    <xf numFmtId="165" fontId="5" fillId="5" borderId="33" xfId="0" applyNumberFormat="1" applyFont="1" applyFill="1" applyBorder="1" applyAlignment="1">
      <alignment horizontal="center" vertical="top" wrapText="1"/>
    </xf>
    <xf numFmtId="165" fontId="5" fillId="5" borderId="28" xfId="0" applyNumberFormat="1" applyFont="1" applyFill="1" applyBorder="1" applyAlignment="1">
      <alignment horizontal="center" vertical="top" wrapText="1"/>
    </xf>
    <xf numFmtId="165" fontId="5" fillId="5" borderId="34" xfId="0" applyNumberFormat="1" applyFont="1" applyFill="1" applyBorder="1" applyAlignment="1">
      <alignment horizontal="center" vertical="top" wrapText="1"/>
    </xf>
    <xf numFmtId="3" fontId="5" fillId="0" borderId="70" xfId="0" applyNumberFormat="1" applyFont="1" applyBorder="1" applyAlignment="1">
      <alignment horizontal="center" vertical="center" wrapText="1"/>
    </xf>
    <xf numFmtId="3" fontId="5" fillId="0" borderId="64" xfId="0" applyNumberFormat="1" applyFont="1" applyBorder="1" applyAlignment="1">
      <alignment horizontal="center" vertical="center" wrapText="1"/>
    </xf>
    <xf numFmtId="3" fontId="5" fillId="0" borderId="59" xfId="0" applyNumberFormat="1" applyFont="1" applyBorder="1" applyAlignment="1">
      <alignment horizontal="center" vertical="center" wrapText="1"/>
    </xf>
    <xf numFmtId="165" fontId="5" fillId="8" borderId="68" xfId="0" applyNumberFormat="1" applyFont="1" applyFill="1" applyBorder="1" applyAlignment="1">
      <alignment horizontal="center" vertical="top" wrapText="1"/>
    </xf>
    <xf numFmtId="165" fontId="7" fillId="0" borderId="41" xfId="0" applyNumberFormat="1" applyFont="1" applyBorder="1" applyAlignment="1">
      <alignment horizontal="center" vertical="top" wrapText="1"/>
    </xf>
    <xf numFmtId="165" fontId="7" fillId="0" borderId="42" xfId="0" applyNumberFormat="1" applyFont="1" applyBorder="1" applyAlignment="1">
      <alignment horizontal="center" vertical="top" wrapText="1"/>
    </xf>
    <xf numFmtId="165" fontId="3" fillId="6" borderId="68" xfId="0" applyNumberFormat="1" applyFont="1" applyFill="1" applyBorder="1" applyAlignment="1">
      <alignment horizontal="center" vertical="top" wrapText="1"/>
    </xf>
    <xf numFmtId="165" fontId="3" fillId="6" borderId="41" xfId="0" applyNumberFormat="1" applyFont="1" applyFill="1" applyBorder="1" applyAlignment="1">
      <alignment horizontal="center" vertical="top" wrapText="1"/>
    </xf>
    <xf numFmtId="165" fontId="3" fillId="6" borderId="42" xfId="0" applyNumberFormat="1" applyFont="1" applyFill="1" applyBorder="1" applyAlignment="1">
      <alignment horizontal="center" vertical="top" wrapText="1"/>
    </xf>
    <xf numFmtId="165" fontId="5" fillId="4" borderId="70" xfId="0" applyNumberFormat="1" applyFont="1" applyFill="1" applyBorder="1" applyAlignment="1">
      <alignment horizontal="center" vertical="top" wrapText="1"/>
    </xf>
    <xf numFmtId="165" fontId="5" fillId="4" borderId="64" xfId="0" applyNumberFormat="1" applyFont="1" applyFill="1" applyBorder="1" applyAlignment="1">
      <alignment horizontal="center" vertical="top" wrapText="1"/>
    </xf>
    <xf numFmtId="165" fontId="5" fillId="4" borderId="59" xfId="0" applyNumberFormat="1" applyFont="1" applyFill="1" applyBorder="1" applyAlignment="1">
      <alignment horizontal="center" vertical="top" wrapText="1"/>
    </xf>
    <xf numFmtId="165" fontId="5" fillId="4" borderId="68" xfId="0" applyNumberFormat="1" applyFont="1" applyFill="1" applyBorder="1" applyAlignment="1">
      <alignment horizontal="center" vertical="top" wrapText="1"/>
    </xf>
    <xf numFmtId="165" fontId="5" fillId="4" borderId="41" xfId="0" applyNumberFormat="1" applyFont="1" applyFill="1" applyBorder="1" applyAlignment="1">
      <alignment horizontal="center" vertical="top" wrapText="1"/>
    </xf>
    <xf numFmtId="165" fontId="5" fillId="4" borderId="42" xfId="0" applyNumberFormat="1" applyFont="1" applyFill="1" applyBorder="1" applyAlignment="1">
      <alignment horizontal="center" vertical="top" wrapText="1"/>
    </xf>
    <xf numFmtId="0" fontId="18" fillId="6" borderId="65" xfId="0" applyFont="1" applyFill="1" applyBorder="1" applyAlignment="1">
      <alignment horizontal="center" vertical="center" textRotation="90" wrapText="1"/>
    </xf>
    <xf numFmtId="0" fontId="18" fillId="6" borderId="37" xfId="0" applyFont="1" applyFill="1" applyBorder="1" applyAlignment="1">
      <alignment horizontal="center" vertical="center" textRotation="90" wrapText="1"/>
    </xf>
    <xf numFmtId="49" fontId="22" fillId="6" borderId="44" xfId="0" applyNumberFormat="1" applyFont="1" applyFill="1" applyBorder="1" applyAlignment="1">
      <alignment horizontal="center" vertical="center" wrapText="1"/>
    </xf>
    <xf numFmtId="0" fontId="27" fillId="0" borderId="9" xfId="0" applyFont="1" applyBorder="1" applyAlignment="1">
      <alignment horizontal="center" vertical="center" wrapText="1"/>
    </xf>
    <xf numFmtId="49" fontId="5" fillId="6" borderId="20" xfId="0" applyNumberFormat="1" applyFont="1" applyFill="1" applyBorder="1" applyAlignment="1">
      <alignment horizontal="center" vertical="top" wrapText="1"/>
    </xf>
    <xf numFmtId="0" fontId="29" fillId="6" borderId="46" xfId="0" applyFont="1" applyFill="1" applyBorder="1" applyAlignment="1">
      <alignment horizontal="left" vertical="top" wrapText="1"/>
    </xf>
    <xf numFmtId="0" fontId="27" fillId="6" borderId="48" xfId="0" applyFont="1" applyFill="1" applyBorder="1" applyAlignment="1">
      <alignment horizontal="left" vertical="top" wrapText="1"/>
    </xf>
    <xf numFmtId="49" fontId="0" fillId="6" borderId="16" xfId="0" applyNumberFormat="1" applyFont="1" applyFill="1" applyBorder="1" applyAlignment="1">
      <alignment horizontal="center" vertical="center" textRotation="90" wrapText="1"/>
    </xf>
    <xf numFmtId="49" fontId="0" fillId="6" borderId="32" xfId="0" applyNumberFormat="1" applyFont="1" applyFill="1" applyBorder="1" applyAlignment="1">
      <alignment horizontal="center" vertical="center" textRotation="90" wrapText="1"/>
    </xf>
    <xf numFmtId="3" fontId="9" fillId="0" borderId="20" xfId="0" applyNumberFormat="1" applyFont="1" applyBorder="1" applyAlignment="1">
      <alignment horizontal="center" vertical="top" textRotation="90" wrapText="1"/>
    </xf>
    <xf numFmtId="3" fontId="16" fillId="0" borderId="16" xfId="0" applyNumberFormat="1" applyFont="1" applyBorder="1" applyAlignment="1">
      <alignment horizontal="center" vertical="top" textRotation="90" wrapText="1"/>
    </xf>
    <xf numFmtId="0" fontId="3" fillId="6" borderId="20" xfId="0" applyFont="1" applyFill="1" applyBorder="1" applyAlignment="1">
      <alignment horizontal="center" vertical="center" textRotation="90"/>
    </xf>
    <xf numFmtId="0" fontId="3" fillId="6" borderId="16" xfId="0" applyFont="1" applyFill="1" applyBorder="1" applyAlignment="1">
      <alignment horizontal="center" vertical="center" textRotation="90"/>
    </xf>
    <xf numFmtId="0" fontId="22" fillId="6" borderId="20" xfId="0" applyFont="1" applyFill="1" applyBorder="1" applyAlignment="1">
      <alignment horizontal="left" vertical="top" wrapText="1"/>
    </xf>
    <xf numFmtId="0" fontId="27" fillId="0" borderId="32" xfId="0" applyFont="1" applyBorder="1" applyAlignment="1"/>
    <xf numFmtId="0" fontId="3" fillId="6" borderId="9" xfId="0" applyFont="1" applyFill="1" applyBorder="1" applyAlignment="1">
      <alignment horizontal="center" vertical="top" wrapText="1"/>
    </xf>
    <xf numFmtId="0" fontId="3" fillId="6" borderId="6" xfId="0" applyFont="1" applyFill="1" applyBorder="1" applyAlignment="1">
      <alignment horizontal="center" vertical="top" wrapText="1"/>
    </xf>
    <xf numFmtId="0" fontId="3" fillId="6" borderId="9" xfId="0" applyFont="1" applyFill="1" applyBorder="1" applyAlignment="1">
      <alignment horizontal="center" vertical="center" wrapText="1"/>
    </xf>
    <xf numFmtId="0" fontId="0" fillId="0" borderId="9" xfId="0" applyBorder="1" applyAlignment="1">
      <alignment horizontal="center" vertical="center" wrapText="1"/>
    </xf>
    <xf numFmtId="0" fontId="31" fillId="2" borderId="20" xfId="0" applyFont="1" applyFill="1" applyBorder="1" applyAlignment="1">
      <alignment horizontal="center" vertical="top" wrapText="1"/>
    </xf>
    <xf numFmtId="0" fontId="31" fillId="2" borderId="32" xfId="0" applyFont="1" applyFill="1" applyBorder="1" applyAlignment="1">
      <alignment horizontal="center" vertical="top" wrapText="1"/>
    </xf>
    <xf numFmtId="0" fontId="0" fillId="6" borderId="9" xfId="0" applyFill="1" applyBorder="1" applyAlignment="1">
      <alignment horizontal="center" vertical="top" wrapText="1"/>
    </xf>
    <xf numFmtId="49" fontId="9" fillId="6" borderId="16" xfId="0" applyNumberFormat="1" applyFont="1" applyFill="1" applyBorder="1" applyAlignment="1">
      <alignment horizontal="center" vertical="center" textRotation="90" wrapText="1"/>
    </xf>
    <xf numFmtId="49" fontId="16" fillId="6" borderId="16" xfId="0" applyNumberFormat="1" applyFont="1" applyFill="1" applyBorder="1" applyAlignment="1">
      <alignment horizontal="center" vertical="center" textRotation="90" wrapText="1"/>
    </xf>
    <xf numFmtId="49" fontId="16" fillId="6" borderId="32" xfId="0" applyNumberFormat="1" applyFont="1" applyFill="1" applyBorder="1" applyAlignment="1">
      <alignment horizontal="center" vertical="center" textRotation="90" wrapText="1"/>
    </xf>
    <xf numFmtId="49" fontId="5" fillId="0" borderId="16" xfId="0" applyNumberFormat="1" applyFont="1" applyFill="1" applyBorder="1" applyAlignment="1">
      <alignment horizontal="center" vertical="top"/>
    </xf>
    <xf numFmtId="49" fontId="3" fillId="6" borderId="6" xfId="0" applyNumberFormat="1" applyFont="1" applyFill="1" applyBorder="1" applyAlignment="1">
      <alignment horizontal="center" vertical="top" wrapText="1"/>
    </xf>
    <xf numFmtId="0" fontId="0" fillId="0" borderId="22" xfId="0" applyFont="1" applyBorder="1" applyAlignment="1">
      <alignment horizontal="center" vertical="top" wrapText="1"/>
    </xf>
    <xf numFmtId="0" fontId="3" fillId="6" borderId="46" xfId="0" applyFont="1" applyFill="1" applyBorder="1" applyAlignment="1">
      <alignment horizontal="center" vertical="center" textRotation="90" wrapText="1"/>
    </xf>
    <xf numFmtId="0" fontId="3" fillId="6" borderId="48" xfId="0" applyFont="1" applyFill="1" applyBorder="1" applyAlignment="1">
      <alignment horizontal="center" vertical="center" textRotation="90" wrapText="1"/>
    </xf>
    <xf numFmtId="0" fontId="22" fillId="6" borderId="46" xfId="0" applyFont="1" applyFill="1" applyBorder="1" applyAlignment="1">
      <alignment horizontal="left" vertical="top" wrapText="1"/>
    </xf>
    <xf numFmtId="0" fontId="8" fillId="6" borderId="37" xfId="0" applyFont="1" applyFill="1" applyBorder="1" applyAlignment="1">
      <alignment horizontal="center" vertical="center" textRotation="90" wrapText="1"/>
    </xf>
    <xf numFmtId="0" fontId="25" fillId="6" borderId="19" xfId="0" applyFont="1" applyFill="1" applyBorder="1" applyAlignment="1">
      <alignment horizontal="center" vertical="center" textRotation="90" wrapText="1"/>
    </xf>
    <xf numFmtId="49" fontId="3" fillId="6" borderId="21" xfId="0" applyNumberFormat="1" applyFont="1" applyFill="1" applyBorder="1" applyAlignment="1">
      <alignment horizontal="center" vertical="center" wrapText="1"/>
    </xf>
    <xf numFmtId="0" fontId="7" fillId="6" borderId="21" xfId="0" applyFont="1" applyFill="1" applyBorder="1" applyAlignment="1">
      <alignment horizontal="center" vertical="center" wrapText="1"/>
    </xf>
    <xf numFmtId="49" fontId="31" fillId="2" borderId="1" xfId="0" applyNumberFormat="1" applyFont="1" applyFill="1" applyBorder="1" applyAlignment="1">
      <alignment horizontal="center" vertical="top"/>
    </xf>
    <xf numFmtId="49" fontId="31" fillId="2" borderId="31" xfId="0" applyNumberFormat="1" applyFont="1" applyFill="1" applyBorder="1" applyAlignment="1">
      <alignment horizontal="center" vertical="top"/>
    </xf>
    <xf numFmtId="0" fontId="22" fillId="6" borderId="6" xfId="0" applyFont="1" applyFill="1" applyBorder="1" applyAlignment="1">
      <alignment horizontal="center" vertical="top" wrapText="1"/>
    </xf>
    <xf numFmtId="0" fontId="27" fillId="6" borderId="22" xfId="0" applyFont="1" applyFill="1" applyBorder="1" applyAlignment="1">
      <alignment horizontal="center" vertical="top" wrapText="1"/>
    </xf>
    <xf numFmtId="49" fontId="3" fillId="6" borderId="44" xfId="0" applyNumberFormat="1" applyFont="1" applyFill="1" applyBorder="1" applyAlignment="1">
      <alignment horizontal="center" vertical="center" wrapText="1"/>
    </xf>
    <xf numFmtId="0" fontId="0" fillId="0" borderId="9" xfId="0" applyFont="1" applyBorder="1" applyAlignment="1">
      <alignment horizontal="center" vertical="center"/>
    </xf>
    <xf numFmtId="3" fontId="2" fillId="0" borderId="20" xfId="0" applyNumberFormat="1" applyFont="1" applyBorder="1" applyAlignment="1">
      <alignment horizontal="center" vertical="top" textRotation="90" wrapText="1"/>
    </xf>
    <xf numFmtId="3" fontId="1" fillId="0" borderId="32" xfId="0" applyNumberFormat="1" applyFont="1" applyBorder="1" applyAlignment="1">
      <alignment horizontal="center" vertical="top" textRotation="90" wrapText="1"/>
    </xf>
    <xf numFmtId="49" fontId="1" fillId="6" borderId="16" xfId="0" applyNumberFormat="1" applyFont="1" applyFill="1" applyBorder="1" applyAlignment="1">
      <alignment horizontal="center" vertical="center" textRotation="90" wrapText="1"/>
    </xf>
    <xf numFmtId="49" fontId="1" fillId="6" borderId="32" xfId="0" applyNumberFormat="1" applyFont="1" applyFill="1" applyBorder="1" applyAlignment="1">
      <alignment horizontal="center" vertical="center" textRotation="90" wrapText="1"/>
    </xf>
    <xf numFmtId="49" fontId="3" fillId="6" borderId="22" xfId="0" applyNumberFormat="1" applyFont="1" applyFill="1" applyBorder="1" applyAlignment="1">
      <alignment horizontal="center" vertical="top" wrapText="1"/>
    </xf>
    <xf numFmtId="49" fontId="5" fillId="6" borderId="19" xfId="0" applyNumberFormat="1" applyFont="1" applyFill="1" applyBorder="1" applyAlignment="1">
      <alignment horizontal="center" vertical="top" wrapText="1"/>
    </xf>
    <xf numFmtId="0" fontId="7" fillId="6" borderId="36" xfId="0" applyFont="1" applyFill="1" applyBorder="1" applyAlignment="1">
      <alignment horizontal="center" vertical="top" wrapText="1"/>
    </xf>
    <xf numFmtId="49" fontId="9" fillId="6" borderId="20" xfId="0" applyNumberFormat="1" applyFont="1" applyFill="1" applyBorder="1" applyAlignment="1">
      <alignment horizontal="center" vertical="center" textRotation="90" wrapText="1"/>
    </xf>
    <xf numFmtId="0" fontId="0" fillId="0" borderId="16" xfId="0" applyFont="1" applyBorder="1" applyAlignment="1">
      <alignment horizontal="center" vertical="center" textRotation="90" wrapText="1"/>
    </xf>
    <xf numFmtId="0" fontId="0" fillId="0" borderId="32" xfId="0" applyFont="1" applyBorder="1" applyAlignment="1">
      <alignment horizontal="center" vertical="center" textRotation="90" wrapText="1"/>
    </xf>
    <xf numFmtId="49" fontId="1" fillId="0" borderId="16" xfId="0" applyNumberFormat="1" applyFont="1" applyBorder="1" applyAlignment="1">
      <alignment horizontal="center" vertical="center" textRotation="90" wrapText="1"/>
    </xf>
    <xf numFmtId="0" fontId="3" fillId="6" borderId="8" xfId="1" applyFont="1" applyFill="1" applyBorder="1" applyAlignment="1">
      <alignment vertical="top" wrapText="1"/>
    </xf>
    <xf numFmtId="49" fontId="3" fillId="6" borderId="22" xfId="0" applyNumberFormat="1" applyFont="1" applyFill="1" applyBorder="1" applyAlignment="1">
      <alignment horizontal="center" vertical="center" wrapText="1"/>
    </xf>
    <xf numFmtId="0" fontId="7" fillId="6" borderId="6" xfId="0" applyFont="1" applyFill="1" applyBorder="1" applyAlignment="1">
      <alignment horizontal="center" vertical="center" wrapText="1"/>
    </xf>
    <xf numFmtId="49" fontId="3" fillId="6" borderId="38" xfId="0" applyNumberFormat="1" applyFont="1" applyFill="1" applyBorder="1" applyAlignment="1">
      <alignment horizontal="center" vertical="top" wrapText="1"/>
    </xf>
    <xf numFmtId="0" fontId="7" fillId="0" borderId="60" xfId="0" applyFont="1" applyBorder="1" applyAlignment="1">
      <alignment vertical="top"/>
    </xf>
    <xf numFmtId="0" fontId="1" fillId="0" borderId="32" xfId="0" applyFont="1" applyBorder="1" applyAlignment="1">
      <alignment horizontal="center" vertical="top" textRotation="90" wrapText="1"/>
    </xf>
    <xf numFmtId="3" fontId="9" fillId="6" borderId="16" xfId="0" applyNumberFormat="1" applyFont="1" applyFill="1" applyBorder="1" applyAlignment="1">
      <alignment horizontal="center" vertical="center" textRotation="90" wrapText="1"/>
    </xf>
    <xf numFmtId="3" fontId="16" fillId="6" borderId="16" xfId="0" applyNumberFormat="1" applyFont="1" applyFill="1" applyBorder="1" applyAlignment="1">
      <alignment horizontal="center" vertical="center" textRotation="90" wrapText="1"/>
    </xf>
    <xf numFmtId="0" fontId="22" fillId="6" borderId="43" xfId="1" applyFont="1" applyFill="1" applyBorder="1" applyAlignment="1">
      <alignment vertical="top" wrapText="1"/>
    </xf>
    <xf numFmtId="0" fontId="27" fillId="0" borderId="29" xfId="0" applyFont="1" applyBorder="1" applyAlignment="1">
      <alignment vertical="top" wrapText="1"/>
    </xf>
    <xf numFmtId="0" fontId="22" fillId="6" borderId="43" xfId="0" applyFont="1" applyFill="1" applyBorder="1" applyAlignment="1">
      <alignment horizontal="left" vertical="top" wrapText="1"/>
    </xf>
    <xf numFmtId="0" fontId="27" fillId="0" borderId="29" xfId="0" applyFont="1" applyBorder="1" applyAlignment="1">
      <alignment vertical="top"/>
    </xf>
    <xf numFmtId="0" fontId="7" fillId="0" borderId="91" xfId="0" applyFont="1" applyBorder="1" applyAlignment="1">
      <alignment vertical="top" wrapText="1"/>
    </xf>
    <xf numFmtId="0" fontId="3" fillId="6" borderId="38" xfId="0" applyFont="1" applyFill="1" applyBorder="1" applyAlignment="1">
      <alignment horizontal="left" vertical="top" wrapText="1"/>
    </xf>
    <xf numFmtId="49" fontId="5" fillId="0" borderId="39" xfId="0" applyNumberFormat="1" applyFont="1" applyBorder="1" applyAlignment="1">
      <alignment horizontal="center" vertical="top"/>
    </xf>
    <xf numFmtId="49" fontId="5" fillId="0" borderId="0" xfId="0" applyNumberFormat="1" applyFont="1" applyBorder="1" applyAlignment="1">
      <alignment horizontal="center" vertical="top"/>
    </xf>
    <xf numFmtId="49" fontId="5" fillId="0" borderId="28" xfId="0" applyNumberFormat="1" applyFont="1" applyBorder="1" applyAlignment="1">
      <alignment horizontal="center" vertical="top"/>
    </xf>
    <xf numFmtId="49" fontId="9" fillId="6" borderId="32" xfId="0" applyNumberFormat="1" applyFont="1" applyFill="1" applyBorder="1" applyAlignment="1">
      <alignment horizontal="center" vertical="center" textRotation="90" wrapText="1"/>
    </xf>
    <xf numFmtId="49" fontId="2" fillId="0" borderId="78" xfId="0" applyNumberFormat="1" applyFont="1" applyBorder="1" applyAlignment="1">
      <alignment horizontal="center" vertical="top" textRotation="90" wrapText="1"/>
    </xf>
    <xf numFmtId="49" fontId="2" fillId="0" borderId="86" xfId="0" applyNumberFormat="1" applyFont="1" applyBorder="1" applyAlignment="1">
      <alignment horizontal="center" vertical="top" textRotation="90" wrapText="1"/>
    </xf>
  </cellXfs>
  <cellStyles count="3">
    <cellStyle name="Įprastas" xfId="0" builtinId="0"/>
    <cellStyle name="Įprastas 2" xfId="1"/>
    <cellStyle name="Stilius 1" xfId="2"/>
  </cellStyles>
  <dxfs count="0"/>
  <tableStyles count="0" defaultTableStyle="TableStyleMedium2" defaultPivotStyle="PivotStyleLight16"/>
  <colors>
    <mruColors>
      <color rgb="FFCCFFCC"/>
      <color rgb="FFFFCCFF"/>
      <color rgb="FFCCCC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251"/>
  <sheetViews>
    <sheetView tabSelected="1" zoomScaleNormal="100" zoomScaleSheetLayoutView="100" workbookViewId="0">
      <selection activeCell="V16" sqref="V16"/>
    </sheetView>
  </sheetViews>
  <sheetFormatPr defaultRowHeight="12.75" x14ac:dyDescent="0.2"/>
  <cols>
    <col min="1" max="2" width="2.7109375" style="8" customWidth="1"/>
    <col min="3" max="3" width="2.7109375" style="13" customWidth="1"/>
    <col min="4" max="4" width="34.140625" style="8" customWidth="1"/>
    <col min="5" max="5" width="3.5703125" style="16" customWidth="1"/>
    <col min="6" max="6" width="3.5703125" style="22" customWidth="1"/>
    <col min="7" max="7" width="7.42578125" style="27" customWidth="1"/>
    <col min="8" max="8" width="8.7109375" style="8" customWidth="1"/>
    <col min="9" max="9" width="8.85546875" style="8" customWidth="1"/>
    <col min="10" max="10" width="9.7109375" style="8" customWidth="1"/>
    <col min="11" max="11" width="39.5703125" style="8" customWidth="1"/>
    <col min="12" max="14" width="4.28515625" style="8" customWidth="1"/>
    <col min="15" max="16384" width="9.140625" style="3"/>
  </cols>
  <sheetData>
    <row r="1" spans="1:14" s="63" customFormat="1" ht="39" customHeight="1" x14ac:dyDescent="0.2">
      <c r="A1" s="451"/>
      <c r="B1" s="452"/>
      <c r="C1" s="915"/>
      <c r="E1" s="453"/>
      <c r="F1" s="59"/>
      <c r="G1" s="59"/>
      <c r="H1" s="454"/>
      <c r="I1" s="18"/>
      <c r="J1" s="18"/>
      <c r="K1" s="1615" t="s">
        <v>244</v>
      </c>
      <c r="L1" s="1615"/>
      <c r="M1" s="1615"/>
      <c r="N1" s="1615"/>
    </row>
    <row r="2" spans="1:14" s="63" customFormat="1" ht="12" customHeight="1" x14ac:dyDescent="0.2">
      <c r="A2" s="451"/>
      <c r="B2" s="452"/>
      <c r="C2" s="915"/>
      <c r="E2" s="453"/>
      <c r="F2" s="59"/>
      <c r="G2" s="59"/>
      <c r="H2" s="454"/>
      <c r="I2" s="18"/>
      <c r="J2" s="18"/>
      <c r="K2" s="984"/>
      <c r="L2" s="984"/>
      <c r="M2" s="984"/>
      <c r="N2" s="984"/>
    </row>
    <row r="3" spans="1:14" ht="11.25" customHeight="1" x14ac:dyDescent="0.2">
      <c r="F3" s="469"/>
      <c r="K3" s="468"/>
      <c r="L3" s="468"/>
      <c r="M3" s="468"/>
      <c r="N3" s="468"/>
    </row>
    <row r="4" spans="1:14" s="67" customFormat="1" ht="15.75" x14ac:dyDescent="0.2">
      <c r="A4" s="1616" t="s">
        <v>476</v>
      </c>
      <c r="B4" s="1616"/>
      <c r="C4" s="1616"/>
      <c r="D4" s="1616"/>
      <c r="E4" s="1616"/>
      <c r="F4" s="1616"/>
      <c r="G4" s="1616"/>
      <c r="H4" s="1616"/>
      <c r="I4" s="1616"/>
      <c r="J4" s="1616"/>
      <c r="K4" s="1616"/>
      <c r="L4" s="1616"/>
      <c r="M4" s="1616"/>
      <c r="N4" s="1616"/>
    </row>
    <row r="5" spans="1:14" ht="15.75" x14ac:dyDescent="0.2">
      <c r="A5" s="1617" t="s">
        <v>29</v>
      </c>
      <c r="B5" s="1617"/>
      <c r="C5" s="1617"/>
      <c r="D5" s="1617"/>
      <c r="E5" s="1617"/>
      <c r="F5" s="1617"/>
      <c r="G5" s="1617"/>
      <c r="H5" s="1617"/>
      <c r="I5" s="1617"/>
      <c r="J5" s="1617"/>
      <c r="K5" s="1617"/>
      <c r="L5" s="1617"/>
      <c r="M5" s="1617"/>
      <c r="N5" s="1617"/>
    </row>
    <row r="6" spans="1:14" ht="15.75" x14ac:dyDescent="0.2">
      <c r="A6" s="1614" t="s">
        <v>125</v>
      </c>
      <c r="B6" s="1614"/>
      <c r="C6" s="1614"/>
      <c r="D6" s="1614"/>
      <c r="E6" s="1614"/>
      <c r="F6" s="1614"/>
      <c r="G6" s="1614"/>
      <c r="H6" s="1614"/>
      <c r="I6" s="1614"/>
      <c r="J6" s="1614"/>
      <c r="K6" s="1614"/>
      <c r="L6" s="1614"/>
      <c r="M6" s="1614"/>
      <c r="N6" s="1614"/>
    </row>
    <row r="7" spans="1:14" ht="13.5" thickBot="1" x14ac:dyDescent="0.25">
      <c r="K7" s="1618" t="s">
        <v>121</v>
      </c>
      <c r="L7" s="1618"/>
      <c r="M7" s="1618"/>
      <c r="N7" s="1619"/>
    </row>
    <row r="8" spans="1:14" s="67" customFormat="1" ht="22.5" customHeight="1" x14ac:dyDescent="0.2">
      <c r="A8" s="1823" t="s">
        <v>21</v>
      </c>
      <c r="B8" s="1826" t="s">
        <v>0</v>
      </c>
      <c r="C8" s="1829" t="s">
        <v>1</v>
      </c>
      <c r="D8" s="1832" t="s">
        <v>14</v>
      </c>
      <c r="E8" s="1814" t="s">
        <v>2</v>
      </c>
      <c r="F8" s="1817" t="s">
        <v>3</v>
      </c>
      <c r="G8" s="1820" t="s">
        <v>4</v>
      </c>
      <c r="H8" s="1620" t="s">
        <v>392</v>
      </c>
      <c r="I8" s="1620" t="s">
        <v>155</v>
      </c>
      <c r="J8" s="1620" t="s">
        <v>270</v>
      </c>
      <c r="K8" s="1807" t="s">
        <v>13</v>
      </c>
      <c r="L8" s="1808"/>
      <c r="M8" s="1808"/>
      <c r="N8" s="1809"/>
    </row>
    <row r="9" spans="1:14" s="67" customFormat="1" ht="18.75" customHeight="1" x14ac:dyDescent="0.2">
      <c r="A9" s="1824"/>
      <c r="B9" s="1827"/>
      <c r="C9" s="1830"/>
      <c r="D9" s="1833"/>
      <c r="E9" s="1815"/>
      <c r="F9" s="1818"/>
      <c r="G9" s="1821"/>
      <c r="H9" s="1621"/>
      <c r="I9" s="1805"/>
      <c r="J9" s="1805"/>
      <c r="K9" s="1810" t="s">
        <v>14</v>
      </c>
      <c r="L9" s="1812" t="s">
        <v>93</v>
      </c>
      <c r="M9" s="1812"/>
      <c r="N9" s="1813"/>
    </row>
    <row r="10" spans="1:14" s="67" customFormat="1" ht="72.75" customHeight="1" thickBot="1" x14ac:dyDescent="0.25">
      <c r="A10" s="1825"/>
      <c r="B10" s="1828"/>
      <c r="C10" s="1831"/>
      <c r="D10" s="1834"/>
      <c r="E10" s="1816"/>
      <c r="F10" s="1819"/>
      <c r="G10" s="1822"/>
      <c r="H10" s="1622"/>
      <c r="I10" s="1806"/>
      <c r="J10" s="1806"/>
      <c r="K10" s="1811"/>
      <c r="L10" s="6" t="s">
        <v>97</v>
      </c>
      <c r="M10" s="187" t="s">
        <v>156</v>
      </c>
      <c r="N10" s="7" t="s">
        <v>271</v>
      </c>
    </row>
    <row r="11" spans="1:14" s="15" customFormat="1" ht="15" customHeight="1" x14ac:dyDescent="0.2">
      <c r="A11" s="1835" t="s">
        <v>65</v>
      </c>
      <c r="B11" s="1836"/>
      <c r="C11" s="1836"/>
      <c r="D11" s="1836"/>
      <c r="E11" s="1836"/>
      <c r="F11" s="1836"/>
      <c r="G11" s="1836"/>
      <c r="H11" s="1836"/>
      <c r="I11" s="1836"/>
      <c r="J11" s="1836"/>
      <c r="K11" s="1836"/>
      <c r="L11" s="1836"/>
      <c r="M11" s="1836"/>
      <c r="N11" s="1837"/>
    </row>
    <row r="12" spans="1:14" s="15" customFormat="1" ht="14.25" customHeight="1" x14ac:dyDescent="0.2">
      <c r="A12" s="1838" t="s">
        <v>49</v>
      </c>
      <c r="B12" s="1839"/>
      <c r="C12" s="1839"/>
      <c r="D12" s="1839"/>
      <c r="E12" s="1839"/>
      <c r="F12" s="1839"/>
      <c r="G12" s="1839"/>
      <c r="H12" s="1839"/>
      <c r="I12" s="1839"/>
      <c r="J12" s="1839"/>
      <c r="K12" s="1839"/>
      <c r="L12" s="1839"/>
      <c r="M12" s="1839"/>
      <c r="N12" s="1840"/>
    </row>
    <row r="13" spans="1:14" ht="15" customHeight="1" x14ac:dyDescent="0.2">
      <c r="A13" s="33" t="s">
        <v>7</v>
      </c>
      <c r="B13" s="1841" t="s">
        <v>66</v>
      </c>
      <c r="C13" s="1842"/>
      <c r="D13" s="1842"/>
      <c r="E13" s="1842"/>
      <c r="F13" s="1842"/>
      <c r="G13" s="1842"/>
      <c r="H13" s="1842"/>
      <c r="I13" s="1842"/>
      <c r="J13" s="1842"/>
      <c r="K13" s="1842"/>
      <c r="L13" s="1842"/>
      <c r="M13" s="1842"/>
      <c r="N13" s="1843"/>
    </row>
    <row r="14" spans="1:14" ht="15.75" customHeight="1" x14ac:dyDescent="0.2">
      <c r="A14" s="54" t="s">
        <v>7</v>
      </c>
      <c r="B14" s="55" t="s">
        <v>7</v>
      </c>
      <c r="C14" s="1844" t="s">
        <v>45</v>
      </c>
      <c r="D14" s="1845"/>
      <c r="E14" s="1845"/>
      <c r="F14" s="1845"/>
      <c r="G14" s="1845"/>
      <c r="H14" s="1845"/>
      <c r="I14" s="1845"/>
      <c r="J14" s="1845"/>
      <c r="K14" s="1845"/>
      <c r="L14" s="1845"/>
      <c r="M14" s="1845"/>
      <c r="N14" s="1846"/>
    </row>
    <row r="15" spans="1:14" ht="13.5" customHeight="1" x14ac:dyDescent="0.2">
      <c r="A15" s="963" t="s">
        <v>7</v>
      </c>
      <c r="B15" s="964" t="s">
        <v>7</v>
      </c>
      <c r="C15" s="971" t="s">
        <v>7</v>
      </c>
      <c r="D15" s="1623" t="s">
        <v>105</v>
      </c>
      <c r="E15" s="1847"/>
      <c r="F15" s="969" t="s">
        <v>31</v>
      </c>
      <c r="G15" s="31" t="s">
        <v>28</v>
      </c>
      <c r="H15" s="136">
        <v>1592.8</v>
      </c>
      <c r="I15" s="143">
        <v>2368.6</v>
      </c>
      <c r="J15" s="136">
        <v>469</v>
      </c>
      <c r="K15" s="459"/>
      <c r="L15" s="463"/>
      <c r="M15" s="227"/>
      <c r="N15" s="501"/>
    </row>
    <row r="16" spans="1:14" ht="14.25" customHeight="1" x14ac:dyDescent="0.2">
      <c r="A16" s="963"/>
      <c r="B16" s="964"/>
      <c r="C16" s="971"/>
      <c r="D16" s="1624"/>
      <c r="E16" s="1848"/>
      <c r="F16" s="969"/>
      <c r="G16" s="31" t="s">
        <v>62</v>
      </c>
      <c r="H16" s="136">
        <f>464.5+30</f>
        <v>494.5</v>
      </c>
      <c r="I16" s="447"/>
      <c r="J16" s="232"/>
      <c r="K16" s="459"/>
      <c r="L16" s="463"/>
      <c r="M16" s="913"/>
      <c r="N16" s="985"/>
    </row>
    <row r="17" spans="1:20" ht="14.25" customHeight="1" x14ac:dyDescent="0.2">
      <c r="A17" s="963"/>
      <c r="B17" s="964"/>
      <c r="C17" s="971"/>
      <c r="D17" s="1625"/>
      <c r="E17" s="1848"/>
      <c r="F17" s="969"/>
      <c r="G17" s="78"/>
      <c r="H17" s="134"/>
      <c r="I17" s="144"/>
      <c r="J17" s="233"/>
      <c r="K17" s="459"/>
      <c r="L17" s="463"/>
      <c r="M17" s="913"/>
      <c r="N17" s="985"/>
    </row>
    <row r="18" spans="1:20" ht="16.5" customHeight="1" x14ac:dyDescent="0.2">
      <c r="A18" s="963"/>
      <c r="B18" s="964"/>
      <c r="C18" s="971"/>
      <c r="D18" s="1646" t="s">
        <v>128</v>
      </c>
      <c r="E18" s="975"/>
      <c r="F18" s="969"/>
      <c r="G18" s="31"/>
      <c r="H18" s="136"/>
      <c r="I18" s="447"/>
      <c r="J18" s="232"/>
      <c r="K18" s="64" t="s">
        <v>480</v>
      </c>
      <c r="L18" s="207">
        <v>3.9</v>
      </c>
      <c r="M18" s="498">
        <v>3.9</v>
      </c>
      <c r="N18" s="986">
        <v>3.9</v>
      </c>
    </row>
    <row r="19" spans="1:20" ht="25.5" customHeight="1" x14ac:dyDescent="0.2">
      <c r="A19" s="963"/>
      <c r="B19" s="964"/>
      <c r="C19" s="971"/>
      <c r="D19" s="1647"/>
      <c r="E19" s="975"/>
      <c r="F19" s="969"/>
      <c r="G19" s="31"/>
      <c r="H19" s="136"/>
      <c r="I19" s="447"/>
      <c r="J19" s="232"/>
      <c r="K19" s="39" t="s">
        <v>479</v>
      </c>
      <c r="L19" s="343" t="s">
        <v>306</v>
      </c>
      <c r="M19" s="499" t="s">
        <v>307</v>
      </c>
      <c r="N19" s="987" t="s">
        <v>307</v>
      </c>
      <c r="O19" s="1283"/>
      <c r="P19" s="1283"/>
      <c r="Q19" s="1283"/>
      <c r="R19" s="1283"/>
      <c r="S19" s="1283"/>
      <c r="T19" s="1283"/>
    </row>
    <row r="20" spans="1:20" ht="16.5" customHeight="1" x14ac:dyDescent="0.2">
      <c r="A20" s="1714"/>
      <c r="B20" s="1715"/>
      <c r="C20" s="1747"/>
      <c r="D20" s="1646" t="s">
        <v>34</v>
      </c>
      <c r="E20" s="1853" t="s">
        <v>110</v>
      </c>
      <c r="F20" s="1649"/>
      <c r="G20" s="1222"/>
      <c r="H20" s="136"/>
      <c r="I20" s="447"/>
      <c r="J20" s="232"/>
      <c r="K20" s="390" t="s">
        <v>36</v>
      </c>
      <c r="L20" s="103">
        <v>4</v>
      </c>
      <c r="M20" s="103">
        <v>4</v>
      </c>
      <c r="N20" s="196">
        <v>4</v>
      </c>
    </row>
    <row r="21" spans="1:20" ht="16.5" customHeight="1" x14ac:dyDescent="0.2">
      <c r="A21" s="1714"/>
      <c r="B21" s="1715"/>
      <c r="C21" s="1747"/>
      <c r="D21" s="1647"/>
      <c r="E21" s="1854"/>
      <c r="F21" s="1649"/>
      <c r="G21" s="1222"/>
      <c r="H21" s="136"/>
      <c r="I21" s="447"/>
      <c r="J21" s="232"/>
      <c r="K21" s="39" t="s">
        <v>92</v>
      </c>
      <c r="L21" s="40">
        <v>3</v>
      </c>
      <c r="M21" s="40">
        <v>3</v>
      </c>
      <c r="N21" s="197">
        <v>3</v>
      </c>
    </row>
    <row r="22" spans="1:20" ht="13.5" customHeight="1" x14ac:dyDescent="0.2">
      <c r="A22" s="1714"/>
      <c r="B22" s="1715"/>
      <c r="C22" s="1747"/>
      <c r="D22" s="1647"/>
      <c r="E22" s="1854"/>
      <c r="F22" s="1649"/>
      <c r="G22" s="1222"/>
      <c r="H22" s="136"/>
      <c r="I22" s="447"/>
      <c r="J22" s="232"/>
      <c r="K22" s="1849" t="s">
        <v>446</v>
      </c>
      <c r="L22" s="460">
        <v>100</v>
      </c>
      <c r="M22" s="445"/>
      <c r="N22" s="52"/>
    </row>
    <row r="23" spans="1:20" ht="15.75" customHeight="1" x14ac:dyDescent="0.2">
      <c r="A23" s="1714"/>
      <c r="B23" s="1715"/>
      <c r="C23" s="1747"/>
      <c r="D23" s="1648"/>
      <c r="E23" s="1855"/>
      <c r="F23" s="1649"/>
      <c r="G23" s="1222"/>
      <c r="H23" s="136"/>
      <c r="I23" s="447"/>
      <c r="J23" s="232"/>
      <c r="K23" s="1850"/>
      <c r="L23" s="462"/>
      <c r="M23" s="324"/>
      <c r="N23" s="843"/>
    </row>
    <row r="24" spans="1:20" ht="15" customHeight="1" x14ac:dyDescent="0.2">
      <c r="A24" s="963"/>
      <c r="B24" s="964"/>
      <c r="C24" s="971"/>
      <c r="D24" s="1646" t="s">
        <v>35</v>
      </c>
      <c r="E24" s="1847"/>
      <c r="F24" s="969"/>
      <c r="G24" s="1222"/>
      <c r="H24" s="136"/>
      <c r="I24" s="447"/>
      <c r="J24" s="232"/>
      <c r="K24" s="620" t="s">
        <v>308</v>
      </c>
      <c r="L24" s="621"/>
      <c r="M24" s="622"/>
      <c r="N24" s="52"/>
    </row>
    <row r="25" spans="1:20" ht="29.25" customHeight="1" x14ac:dyDescent="0.2">
      <c r="A25" s="963"/>
      <c r="B25" s="964"/>
      <c r="C25" s="971"/>
      <c r="D25" s="1851"/>
      <c r="E25" s="1789"/>
      <c r="F25" s="969"/>
      <c r="G25" s="1222"/>
      <c r="H25" s="136"/>
      <c r="I25" s="447"/>
      <c r="J25" s="232"/>
      <c r="K25" s="982" t="s">
        <v>309</v>
      </c>
      <c r="L25" s="460">
        <v>430</v>
      </c>
      <c r="M25" s="504">
        <v>430</v>
      </c>
      <c r="N25" s="461">
        <v>430</v>
      </c>
    </row>
    <row r="26" spans="1:20" ht="25.5" customHeight="1" x14ac:dyDescent="0.2">
      <c r="A26" s="963"/>
      <c r="B26" s="964"/>
      <c r="C26" s="971"/>
      <c r="D26" s="1851"/>
      <c r="E26" s="1789"/>
      <c r="F26" s="969"/>
      <c r="G26" s="1222"/>
      <c r="H26" s="136"/>
      <c r="I26" s="447"/>
      <c r="J26" s="232"/>
      <c r="K26" s="60" t="s">
        <v>225</v>
      </c>
      <c r="L26" s="623">
        <v>42</v>
      </c>
      <c r="M26" s="624">
        <v>42</v>
      </c>
      <c r="N26" s="625">
        <v>42</v>
      </c>
    </row>
    <row r="27" spans="1:20" ht="15" customHeight="1" x14ac:dyDescent="0.2">
      <c r="A27" s="963"/>
      <c r="B27" s="964"/>
      <c r="C27" s="971"/>
      <c r="D27" s="1851"/>
      <c r="E27" s="1789"/>
      <c r="F27" s="969"/>
      <c r="G27" s="1222"/>
      <c r="H27" s="136"/>
      <c r="I27" s="447"/>
      <c r="J27" s="232"/>
      <c r="K27" s="627" t="s">
        <v>310</v>
      </c>
      <c r="L27" s="409"/>
      <c r="M27" s="628"/>
      <c r="N27" s="629"/>
    </row>
    <row r="28" spans="1:20" ht="13.5" customHeight="1" x14ac:dyDescent="0.2">
      <c r="A28" s="963"/>
      <c r="B28" s="964"/>
      <c r="C28" s="971"/>
      <c r="D28" s="317"/>
      <c r="E28" s="1789"/>
      <c r="F28" s="969"/>
      <c r="G28" s="1222"/>
      <c r="H28" s="136"/>
      <c r="I28" s="447"/>
      <c r="J28" s="232"/>
      <c r="K28" s="978" t="s">
        <v>123</v>
      </c>
      <c r="L28" s="104">
        <v>13</v>
      </c>
      <c r="M28" s="630">
        <v>13</v>
      </c>
      <c r="N28" s="56">
        <v>13</v>
      </c>
    </row>
    <row r="29" spans="1:20" ht="13.5" customHeight="1" x14ac:dyDescent="0.2">
      <c r="A29" s="963"/>
      <c r="B29" s="964"/>
      <c r="C29" s="971"/>
      <c r="D29" s="317"/>
      <c r="E29" s="1789"/>
      <c r="F29" s="969"/>
      <c r="G29" s="1222"/>
      <c r="H29" s="136"/>
      <c r="I29" s="447"/>
      <c r="J29" s="232"/>
      <c r="K29" s="961" t="s">
        <v>37</v>
      </c>
      <c r="L29" s="45" t="s">
        <v>311</v>
      </c>
      <c r="M29" s="246" t="s">
        <v>311</v>
      </c>
      <c r="N29" s="631" t="s">
        <v>311</v>
      </c>
    </row>
    <row r="30" spans="1:20" ht="15" customHeight="1" x14ac:dyDescent="0.2">
      <c r="A30" s="963"/>
      <c r="B30" s="964"/>
      <c r="C30" s="971"/>
      <c r="D30" s="317"/>
      <c r="E30" s="1789"/>
      <c r="F30" s="969"/>
      <c r="G30" s="1222"/>
      <c r="H30" s="136"/>
      <c r="I30" s="447"/>
      <c r="J30" s="232"/>
      <c r="K30" s="961" t="s">
        <v>90</v>
      </c>
      <c r="L30" s="45" t="s">
        <v>312</v>
      </c>
      <c r="M30" s="246" t="s">
        <v>312</v>
      </c>
      <c r="N30" s="631" t="s">
        <v>312</v>
      </c>
    </row>
    <row r="31" spans="1:20" ht="12.75" customHeight="1" x14ac:dyDescent="0.2">
      <c r="A31" s="963"/>
      <c r="B31" s="964"/>
      <c r="C31" s="971"/>
      <c r="D31" s="317"/>
      <c r="E31" s="1789"/>
      <c r="F31" s="969"/>
      <c r="G31" s="1222"/>
      <c r="H31" s="136"/>
      <c r="I31" s="447"/>
      <c r="J31" s="232"/>
      <c r="K31" s="961" t="s">
        <v>313</v>
      </c>
      <c r="L31" s="45" t="s">
        <v>314</v>
      </c>
      <c r="M31" s="246" t="s">
        <v>314</v>
      </c>
      <c r="N31" s="631" t="s">
        <v>314</v>
      </c>
    </row>
    <row r="32" spans="1:20" ht="17.25" customHeight="1" x14ac:dyDescent="0.2">
      <c r="A32" s="963"/>
      <c r="B32" s="964"/>
      <c r="C32" s="971"/>
      <c r="D32" s="317"/>
      <c r="E32" s="1789"/>
      <c r="F32" s="969"/>
      <c r="G32" s="1222"/>
      <c r="H32" s="136"/>
      <c r="I32" s="447"/>
      <c r="J32" s="232"/>
      <c r="K32" s="226" t="s">
        <v>315</v>
      </c>
      <c r="L32" s="314" t="s">
        <v>316</v>
      </c>
      <c r="M32" s="315" t="s">
        <v>316</v>
      </c>
      <c r="N32" s="316" t="s">
        <v>316</v>
      </c>
    </row>
    <row r="33" spans="1:17" ht="14.25" customHeight="1" x14ac:dyDescent="0.2">
      <c r="A33" s="963"/>
      <c r="B33" s="964"/>
      <c r="C33" s="971"/>
      <c r="D33" s="317"/>
      <c r="E33" s="1789"/>
      <c r="F33" s="969"/>
      <c r="G33" s="1222"/>
      <c r="H33" s="136"/>
      <c r="I33" s="447"/>
      <c r="J33" s="232"/>
      <c r="K33" s="632" t="s">
        <v>317</v>
      </c>
      <c r="L33" s="409"/>
      <c r="M33" s="628"/>
      <c r="N33" s="629"/>
    </row>
    <row r="34" spans="1:17" ht="13.5" customHeight="1" x14ac:dyDescent="0.2">
      <c r="A34" s="963"/>
      <c r="B34" s="964"/>
      <c r="C34" s="971"/>
      <c r="D34" s="317"/>
      <c r="E34" s="1789"/>
      <c r="F34" s="969"/>
      <c r="G34" s="1222"/>
      <c r="H34" s="136"/>
      <c r="I34" s="447"/>
      <c r="J34" s="232"/>
      <c r="K34" s="961" t="s">
        <v>227</v>
      </c>
      <c r="L34" s="212" t="s">
        <v>318</v>
      </c>
      <c r="M34" s="633" t="s">
        <v>318</v>
      </c>
      <c r="N34" s="634" t="s">
        <v>318</v>
      </c>
    </row>
    <row r="35" spans="1:17" ht="16.5" customHeight="1" x14ac:dyDescent="0.2">
      <c r="A35" s="963"/>
      <c r="B35" s="964"/>
      <c r="C35" s="971"/>
      <c r="D35" s="317"/>
      <c r="E35" s="1789"/>
      <c r="F35" s="969"/>
      <c r="G35" s="1222"/>
      <c r="H35" s="136"/>
      <c r="I35" s="447"/>
      <c r="J35" s="232"/>
      <c r="K35" s="906" t="s">
        <v>226</v>
      </c>
      <c r="L35" s="314" t="s">
        <v>184</v>
      </c>
      <c r="M35" s="315" t="s">
        <v>184</v>
      </c>
      <c r="N35" s="316" t="s">
        <v>184</v>
      </c>
    </row>
    <row r="36" spans="1:17" ht="15" customHeight="1" x14ac:dyDescent="0.2">
      <c r="A36" s="963"/>
      <c r="B36" s="964"/>
      <c r="C36" s="971"/>
      <c r="D36" s="317"/>
      <c r="E36" s="1789"/>
      <c r="F36" s="969"/>
      <c r="G36" s="1222"/>
      <c r="H36" s="136"/>
      <c r="I36" s="447"/>
      <c r="J36" s="232"/>
      <c r="K36" s="632" t="s">
        <v>447</v>
      </c>
      <c r="L36" s="212"/>
      <c r="M36" s="633"/>
      <c r="N36" s="634"/>
    </row>
    <row r="37" spans="1:17" ht="12.75" customHeight="1" x14ac:dyDescent="0.2">
      <c r="A37" s="963"/>
      <c r="B37" s="964"/>
      <c r="C37" s="971"/>
      <c r="D37" s="317"/>
      <c r="E37" s="1789"/>
      <c r="F37" s="969"/>
      <c r="G37" s="1222"/>
      <c r="H37" s="136"/>
      <c r="I37" s="447"/>
      <c r="J37" s="232"/>
      <c r="K37" s="961" t="s">
        <v>216</v>
      </c>
      <c r="L37" s="212">
        <v>150</v>
      </c>
      <c r="M37" s="633">
        <v>150</v>
      </c>
      <c r="N37" s="634">
        <v>150</v>
      </c>
    </row>
    <row r="38" spans="1:17" ht="12.75" customHeight="1" x14ac:dyDescent="0.2">
      <c r="A38" s="963"/>
      <c r="B38" s="964"/>
      <c r="C38" s="971"/>
      <c r="D38" s="317"/>
      <c r="E38" s="1789"/>
      <c r="F38" s="969"/>
      <c r="G38" s="1222"/>
      <c r="H38" s="136"/>
      <c r="I38" s="447"/>
      <c r="J38" s="232"/>
      <c r="K38" s="961" t="s">
        <v>217</v>
      </c>
      <c r="L38" s="212">
        <v>870</v>
      </c>
      <c r="M38" s="633">
        <v>870</v>
      </c>
      <c r="N38" s="634">
        <v>870</v>
      </c>
    </row>
    <row r="39" spans="1:17" ht="27.75" customHeight="1" x14ac:dyDescent="0.2">
      <c r="A39" s="963"/>
      <c r="B39" s="964"/>
      <c r="C39" s="971"/>
      <c r="D39" s="317"/>
      <c r="E39" s="1789"/>
      <c r="F39" s="969"/>
      <c r="G39" s="1222"/>
      <c r="H39" s="136"/>
      <c r="I39" s="447"/>
      <c r="J39" s="232"/>
      <c r="K39" s="62" t="s">
        <v>320</v>
      </c>
      <c r="L39" s="314">
        <v>1</v>
      </c>
      <c r="M39" s="315">
        <v>1</v>
      </c>
      <c r="N39" s="316">
        <v>1</v>
      </c>
      <c r="Q39" s="412"/>
    </row>
    <row r="40" spans="1:17" ht="29.25" customHeight="1" x14ac:dyDescent="0.2">
      <c r="A40" s="963"/>
      <c r="B40" s="964"/>
      <c r="C40" s="971"/>
      <c r="D40" s="318"/>
      <c r="E40" s="1852"/>
      <c r="F40" s="1206"/>
      <c r="G40" s="1222"/>
      <c r="H40" s="136"/>
      <c r="I40" s="447"/>
      <c r="J40" s="232"/>
      <c r="K40" s="344" t="s">
        <v>434</v>
      </c>
      <c r="L40" s="411">
        <v>2</v>
      </c>
      <c r="M40" s="911"/>
      <c r="N40" s="912"/>
    </row>
    <row r="41" spans="1:17" ht="26.25" customHeight="1" x14ac:dyDescent="0.2">
      <c r="A41" s="963"/>
      <c r="B41" s="964"/>
      <c r="C41" s="902"/>
      <c r="D41" s="1647" t="s">
        <v>207</v>
      </c>
      <c r="E41" s="1802" t="s">
        <v>210</v>
      </c>
      <c r="F41" s="969"/>
      <c r="G41" s="31"/>
      <c r="H41" s="446"/>
      <c r="I41" s="447"/>
      <c r="J41" s="232"/>
      <c r="K41" s="639" t="s">
        <v>240</v>
      </c>
      <c r="L41" s="104">
        <v>100</v>
      </c>
      <c r="M41" s="24"/>
      <c r="N41" s="377"/>
    </row>
    <row r="42" spans="1:17" ht="14.25" customHeight="1" x14ac:dyDescent="0.2">
      <c r="A42" s="963"/>
      <c r="B42" s="964"/>
      <c r="C42" s="902"/>
      <c r="D42" s="1647"/>
      <c r="E42" s="1803"/>
      <c r="F42" s="969"/>
      <c r="G42" s="31"/>
      <c r="H42" s="446"/>
      <c r="I42" s="447"/>
      <c r="J42" s="232"/>
      <c r="K42" s="981" t="s">
        <v>209</v>
      </c>
      <c r="L42" s="24">
        <v>1</v>
      </c>
      <c r="M42" s="24"/>
      <c r="N42" s="377"/>
    </row>
    <row r="43" spans="1:17" ht="9.75" customHeight="1" x14ac:dyDescent="0.2">
      <c r="A43" s="963"/>
      <c r="B43" s="964"/>
      <c r="C43" s="902"/>
      <c r="D43" s="1648"/>
      <c r="E43" s="1803"/>
      <c r="F43" s="969"/>
      <c r="G43" s="31"/>
      <c r="H43" s="446"/>
      <c r="I43" s="447"/>
      <c r="J43" s="232"/>
      <c r="K43" s="638"/>
      <c r="L43" s="98"/>
      <c r="M43" s="98"/>
      <c r="N43" s="200"/>
    </row>
    <row r="44" spans="1:17" ht="15" customHeight="1" x14ac:dyDescent="0.2">
      <c r="A44" s="963"/>
      <c r="B44" s="964"/>
      <c r="C44" s="90"/>
      <c r="D44" s="1646" t="s">
        <v>180</v>
      </c>
      <c r="E44" s="1803"/>
      <c r="F44" s="1856"/>
      <c r="G44" s="31"/>
      <c r="H44" s="178"/>
      <c r="I44" s="447"/>
      <c r="J44" s="232"/>
      <c r="K44" s="639" t="s">
        <v>240</v>
      </c>
      <c r="L44" s="104">
        <v>50</v>
      </c>
      <c r="M44" s="273">
        <v>100</v>
      </c>
      <c r="N44" s="263"/>
    </row>
    <row r="45" spans="1:17" ht="12" customHeight="1" x14ac:dyDescent="0.2">
      <c r="A45" s="963"/>
      <c r="B45" s="964"/>
      <c r="C45" s="971"/>
      <c r="D45" s="1648"/>
      <c r="E45" s="1804"/>
      <c r="F45" s="1856"/>
      <c r="G45" s="1222"/>
      <c r="H45" s="136"/>
      <c r="I45" s="447"/>
      <c r="J45" s="447"/>
      <c r="K45" s="638"/>
      <c r="L45" s="98"/>
      <c r="M45" s="98"/>
      <c r="N45" s="264"/>
    </row>
    <row r="46" spans="1:17" ht="25.5" customHeight="1" x14ac:dyDescent="0.2">
      <c r="A46" s="1191"/>
      <c r="B46" s="1192"/>
      <c r="C46" s="90"/>
      <c r="D46" s="1785" t="s">
        <v>160</v>
      </c>
      <c r="E46" s="1795" t="s">
        <v>120</v>
      </c>
      <c r="F46" s="1649"/>
      <c r="G46" s="31"/>
      <c r="H46" s="136"/>
      <c r="I46" s="447"/>
      <c r="J46" s="232"/>
      <c r="K46" s="637" t="s">
        <v>241</v>
      </c>
      <c r="L46" s="47">
        <v>100</v>
      </c>
      <c r="M46" s="274"/>
      <c r="N46" s="263"/>
    </row>
    <row r="47" spans="1:17" ht="17.25" customHeight="1" x14ac:dyDescent="0.2">
      <c r="A47" s="1191"/>
      <c r="B47" s="1192"/>
      <c r="C47" s="1190"/>
      <c r="D47" s="1801"/>
      <c r="E47" s="1737"/>
      <c r="F47" s="1649"/>
      <c r="G47" s="31"/>
      <c r="H47" s="136"/>
      <c r="I47" s="447"/>
      <c r="J47" s="447"/>
      <c r="K47" s="643"/>
      <c r="L47" s="98"/>
      <c r="M47" s="98"/>
      <c r="N47" s="264"/>
    </row>
    <row r="48" spans="1:17" ht="15.75" customHeight="1" x14ac:dyDescent="0.2">
      <c r="A48" s="963"/>
      <c r="B48" s="964"/>
      <c r="C48" s="90"/>
      <c r="D48" s="1785" t="s">
        <v>187</v>
      </c>
      <c r="E48" s="1795" t="s">
        <v>210</v>
      </c>
      <c r="F48" s="1800"/>
      <c r="G48" s="31"/>
      <c r="H48" s="142"/>
      <c r="I48" s="447"/>
      <c r="J48" s="232"/>
      <c r="K48" s="1195" t="s">
        <v>107</v>
      </c>
      <c r="L48" s="104">
        <v>1</v>
      </c>
      <c r="M48" s="193"/>
      <c r="N48" s="330"/>
    </row>
    <row r="49" spans="1:14" ht="26.25" customHeight="1" x14ac:dyDescent="0.2">
      <c r="A49" s="963"/>
      <c r="B49" s="964"/>
      <c r="C49" s="971"/>
      <c r="D49" s="1801"/>
      <c r="E49" s="1798"/>
      <c r="F49" s="1800"/>
      <c r="G49" s="1222"/>
      <c r="H49" s="142"/>
      <c r="I49" s="447"/>
      <c r="J49" s="232"/>
      <c r="K49" s="219" t="s">
        <v>168</v>
      </c>
      <c r="L49" s="98"/>
      <c r="M49" s="194">
        <v>100</v>
      </c>
      <c r="N49" s="364"/>
    </row>
    <row r="50" spans="1:14" ht="18" customHeight="1" x14ac:dyDescent="0.2">
      <c r="A50" s="963"/>
      <c r="B50" s="964"/>
      <c r="C50" s="90"/>
      <c r="D50" s="1785" t="s">
        <v>158</v>
      </c>
      <c r="E50" s="1795" t="s">
        <v>120</v>
      </c>
      <c r="F50" s="1800"/>
      <c r="G50" s="31"/>
      <c r="H50" s="142"/>
      <c r="I50" s="447"/>
      <c r="J50" s="232"/>
      <c r="K50" s="959" t="s">
        <v>159</v>
      </c>
      <c r="L50" s="104">
        <v>1</v>
      </c>
      <c r="M50" s="192"/>
      <c r="N50" s="25"/>
    </row>
    <row r="51" spans="1:14" ht="25.5" customHeight="1" x14ac:dyDescent="0.2">
      <c r="A51" s="963"/>
      <c r="B51" s="964"/>
      <c r="C51" s="971"/>
      <c r="D51" s="1801"/>
      <c r="E51" s="1737"/>
      <c r="F51" s="1800"/>
      <c r="G51" s="1222"/>
      <c r="H51" s="142"/>
      <c r="I51" s="447"/>
      <c r="J51" s="232"/>
      <c r="K51" s="219" t="s">
        <v>167</v>
      </c>
      <c r="L51" s="98">
        <v>50</v>
      </c>
      <c r="M51" s="194">
        <v>100</v>
      </c>
      <c r="N51" s="86"/>
    </row>
    <row r="52" spans="1:14" ht="15" customHeight="1" x14ac:dyDescent="0.2">
      <c r="A52" s="1052"/>
      <c r="B52" s="1053"/>
      <c r="C52" s="90"/>
      <c r="D52" s="1785" t="s">
        <v>409</v>
      </c>
      <c r="E52" s="1795" t="s">
        <v>120</v>
      </c>
      <c r="F52" s="1800"/>
      <c r="G52" s="31"/>
      <c r="H52" s="142"/>
      <c r="I52" s="447"/>
      <c r="J52" s="232"/>
      <c r="K52" s="1055" t="s">
        <v>188</v>
      </c>
      <c r="L52" s="104">
        <v>1</v>
      </c>
      <c r="M52" s="192"/>
      <c r="N52" s="25"/>
    </row>
    <row r="53" spans="1:14" ht="30.75" customHeight="1" x14ac:dyDescent="0.2">
      <c r="A53" s="1052"/>
      <c r="B53" s="1053"/>
      <c r="C53" s="1054"/>
      <c r="D53" s="1801"/>
      <c r="E53" s="1737"/>
      <c r="F53" s="1800"/>
      <c r="G53" s="1222"/>
      <c r="H53" s="142"/>
      <c r="I53" s="447"/>
      <c r="J53" s="232"/>
      <c r="K53" s="219" t="s">
        <v>410</v>
      </c>
      <c r="L53" s="98">
        <v>100</v>
      </c>
      <c r="M53" s="194"/>
      <c r="N53" s="86"/>
    </row>
    <row r="54" spans="1:14" ht="16.5" customHeight="1" x14ac:dyDescent="0.2">
      <c r="A54" s="963"/>
      <c r="B54" s="964"/>
      <c r="C54" s="902"/>
      <c r="D54" s="1646" t="s">
        <v>356</v>
      </c>
      <c r="E54" s="1795" t="s">
        <v>210</v>
      </c>
      <c r="F54" s="1206"/>
      <c r="G54" s="31"/>
      <c r="H54" s="136"/>
      <c r="I54" s="447"/>
      <c r="J54" s="232"/>
      <c r="K54" s="639" t="s">
        <v>239</v>
      </c>
      <c r="L54" s="274"/>
      <c r="M54" s="274">
        <v>100</v>
      </c>
      <c r="N54" s="263"/>
    </row>
    <row r="55" spans="1:14" ht="12.75" customHeight="1" x14ac:dyDescent="0.2">
      <c r="A55" s="963"/>
      <c r="B55" s="964"/>
      <c r="C55" s="902"/>
      <c r="D55" s="1648"/>
      <c r="E55" s="1798"/>
      <c r="F55" s="1206"/>
      <c r="G55" s="31"/>
      <c r="H55" s="136"/>
      <c r="I55" s="447"/>
      <c r="J55" s="232"/>
      <c r="K55" s="638"/>
      <c r="L55" s="98"/>
      <c r="M55" s="98"/>
      <c r="N55" s="264"/>
    </row>
    <row r="56" spans="1:14" ht="15" customHeight="1" x14ac:dyDescent="0.2">
      <c r="A56" s="1191"/>
      <c r="B56" s="1192"/>
      <c r="C56" s="902"/>
      <c r="D56" s="1646" t="s">
        <v>206</v>
      </c>
      <c r="E56" s="1795" t="s">
        <v>210</v>
      </c>
      <c r="F56" s="1189"/>
      <c r="G56" s="31" t="s">
        <v>53</v>
      </c>
      <c r="H56" s="136">
        <v>10</v>
      </c>
      <c r="I56" s="447"/>
      <c r="J56" s="232"/>
      <c r="K56" s="1199" t="s">
        <v>159</v>
      </c>
      <c r="L56" s="104">
        <v>1</v>
      </c>
      <c r="M56" s="274"/>
      <c r="N56" s="199"/>
    </row>
    <row r="57" spans="1:14" ht="25.5" customHeight="1" x14ac:dyDescent="0.2">
      <c r="A57" s="1191"/>
      <c r="B57" s="1192"/>
      <c r="C57" s="902"/>
      <c r="D57" s="1648"/>
      <c r="E57" s="1798"/>
      <c r="F57" s="1194"/>
      <c r="G57" s="31"/>
      <c r="H57" s="136"/>
      <c r="I57" s="447"/>
      <c r="J57" s="232"/>
      <c r="K57" s="374" t="s">
        <v>239</v>
      </c>
      <c r="L57" s="98"/>
      <c r="M57" s="98"/>
      <c r="N57" s="200">
        <v>100</v>
      </c>
    </row>
    <row r="58" spans="1:14" ht="15" customHeight="1" x14ac:dyDescent="0.2">
      <c r="A58" s="963"/>
      <c r="B58" s="964"/>
      <c r="C58" s="902"/>
      <c r="D58" s="1646" t="s">
        <v>448</v>
      </c>
      <c r="E58" s="1795" t="s">
        <v>210</v>
      </c>
      <c r="F58" s="969"/>
      <c r="G58" s="31"/>
      <c r="H58" s="136"/>
      <c r="I58" s="447"/>
      <c r="J58" s="232"/>
      <c r="K58" s="959" t="s">
        <v>360</v>
      </c>
      <c r="L58" s="104"/>
      <c r="M58" s="274">
        <v>1</v>
      </c>
      <c r="N58" s="263"/>
    </row>
    <row r="59" spans="1:14" ht="29.25" customHeight="1" x14ac:dyDescent="0.2">
      <c r="A59" s="963"/>
      <c r="B59" s="964"/>
      <c r="C59" s="902"/>
      <c r="D59" s="1648"/>
      <c r="E59" s="1798"/>
      <c r="F59" s="1267"/>
      <c r="G59" s="31"/>
      <c r="H59" s="136"/>
      <c r="I59" s="447"/>
      <c r="J59" s="232"/>
      <c r="K59" s="219" t="s">
        <v>359</v>
      </c>
      <c r="L59" s="98"/>
      <c r="M59" s="98">
        <v>100</v>
      </c>
      <c r="N59" s="264"/>
    </row>
    <row r="60" spans="1:14" ht="26.25" customHeight="1" x14ac:dyDescent="0.2">
      <c r="A60" s="1549"/>
      <c r="B60" s="1550"/>
      <c r="C60" s="1556"/>
      <c r="D60" s="1646" t="s">
        <v>236</v>
      </c>
      <c r="E60" s="1795" t="s">
        <v>210</v>
      </c>
      <c r="F60" s="1547"/>
      <c r="G60" s="31"/>
      <c r="H60" s="136"/>
      <c r="I60" s="447"/>
      <c r="J60" s="232"/>
      <c r="K60" s="1777" t="s">
        <v>242</v>
      </c>
      <c r="L60" s="104">
        <v>100</v>
      </c>
      <c r="M60" s="274"/>
      <c r="N60" s="263"/>
    </row>
    <row r="61" spans="1:14" ht="18" customHeight="1" x14ac:dyDescent="0.2">
      <c r="A61" s="1574"/>
      <c r="B61" s="1575"/>
      <c r="C61" s="582"/>
      <c r="D61" s="1648"/>
      <c r="E61" s="1798"/>
      <c r="F61" s="1560"/>
      <c r="G61" s="78"/>
      <c r="H61" s="134"/>
      <c r="I61" s="144"/>
      <c r="J61" s="141"/>
      <c r="K61" s="1726"/>
      <c r="L61" s="98"/>
      <c r="M61" s="98"/>
      <c r="N61" s="264"/>
    </row>
    <row r="62" spans="1:14" ht="17.25" customHeight="1" x14ac:dyDescent="0.2">
      <c r="A62" s="963"/>
      <c r="B62" s="964"/>
      <c r="C62" s="971"/>
      <c r="D62" s="1647" t="s">
        <v>122</v>
      </c>
      <c r="E62" s="1797" t="s">
        <v>120</v>
      </c>
      <c r="F62" s="1189" t="s">
        <v>50</v>
      </c>
      <c r="G62" s="1107" t="s">
        <v>247</v>
      </c>
      <c r="H62" s="449">
        <v>443</v>
      </c>
      <c r="I62" s="253"/>
      <c r="J62" s="142"/>
      <c r="K62" s="1640" t="s">
        <v>243</v>
      </c>
      <c r="L62" s="104">
        <v>100</v>
      </c>
      <c r="M62" s="104"/>
      <c r="N62" s="56"/>
    </row>
    <row r="63" spans="1:14" ht="17.25" customHeight="1" x14ac:dyDescent="0.2">
      <c r="A63" s="963"/>
      <c r="B63" s="964"/>
      <c r="C63" s="971"/>
      <c r="D63" s="1796"/>
      <c r="E63" s="1796"/>
      <c r="F63" s="1189"/>
      <c r="G63" s="1107" t="s">
        <v>28</v>
      </c>
      <c r="H63" s="142">
        <f>463.5-443</f>
        <v>20.5</v>
      </c>
      <c r="I63" s="253"/>
      <c r="J63" s="142"/>
      <c r="K63" s="1794"/>
      <c r="L63" s="104"/>
      <c r="M63" s="104"/>
      <c r="N63" s="198"/>
    </row>
    <row r="64" spans="1:14" ht="17.25" customHeight="1" x14ac:dyDescent="0.2">
      <c r="A64" s="963"/>
      <c r="B64" s="964"/>
      <c r="C64" s="971"/>
      <c r="D64" s="1796"/>
      <c r="E64" s="1796"/>
      <c r="F64" s="1189"/>
      <c r="G64" s="489"/>
      <c r="H64" s="141"/>
      <c r="I64" s="256"/>
      <c r="J64" s="233"/>
      <c r="K64" s="1794"/>
      <c r="L64" s="104"/>
      <c r="M64" s="104"/>
      <c r="N64" s="198"/>
    </row>
    <row r="65" spans="1:17" ht="20.25" customHeight="1" thickBot="1" x14ac:dyDescent="0.25">
      <c r="A65" s="966"/>
      <c r="B65" s="457"/>
      <c r="C65" s="980"/>
      <c r="D65" s="1196"/>
      <c r="E65" s="1197"/>
      <c r="F65" s="1198"/>
      <c r="G65" s="30" t="s">
        <v>8</v>
      </c>
      <c r="H65" s="277">
        <f>SUM(H15:H63)</f>
        <v>2560.8000000000002</v>
      </c>
      <c r="I65" s="277">
        <f t="shared" ref="I65:J65" si="0">SUM(I15:I63)</f>
        <v>2368.6</v>
      </c>
      <c r="J65" s="277">
        <f t="shared" si="0"/>
        <v>469</v>
      </c>
      <c r="K65" s="918"/>
      <c r="L65" s="57"/>
      <c r="M65" s="57"/>
      <c r="N65" s="252"/>
    </row>
    <row r="66" spans="1:17" ht="14.25" customHeight="1" x14ac:dyDescent="0.2">
      <c r="A66" s="963" t="s">
        <v>7</v>
      </c>
      <c r="B66" s="970" t="s">
        <v>7</v>
      </c>
      <c r="C66" s="971" t="s">
        <v>9</v>
      </c>
      <c r="D66" s="1799" t="s">
        <v>57</v>
      </c>
      <c r="E66" s="1789"/>
      <c r="F66" s="969" t="s">
        <v>31</v>
      </c>
      <c r="G66" s="958" t="s">
        <v>28</v>
      </c>
      <c r="H66" s="446">
        <f>3077.1-110</f>
        <v>2967.1</v>
      </c>
      <c r="I66" s="446">
        <v>3016.9</v>
      </c>
      <c r="J66" s="177">
        <v>3016.9</v>
      </c>
      <c r="K66" s="472"/>
      <c r="L66" s="490"/>
      <c r="M66" s="490"/>
      <c r="N66" s="202"/>
    </row>
    <row r="67" spans="1:17" ht="15" customHeight="1" x14ac:dyDescent="0.2">
      <c r="A67" s="963"/>
      <c r="B67" s="970"/>
      <c r="C67" s="971"/>
      <c r="D67" s="1783"/>
      <c r="E67" s="1790"/>
      <c r="F67" s="969"/>
      <c r="G67" s="958" t="s">
        <v>44</v>
      </c>
      <c r="H67" s="446">
        <f>0.8</f>
        <v>0.8</v>
      </c>
      <c r="I67" s="446">
        <v>0.8</v>
      </c>
      <c r="J67" s="447">
        <v>0.8</v>
      </c>
      <c r="K67" s="472"/>
      <c r="L67" s="490"/>
      <c r="M67" s="490"/>
      <c r="N67" s="202"/>
    </row>
    <row r="68" spans="1:17" ht="18.75" customHeight="1" x14ac:dyDescent="0.2">
      <c r="A68" s="963"/>
      <c r="B68" s="970"/>
      <c r="C68" s="971"/>
      <c r="D68" s="1784"/>
      <c r="E68" s="1790"/>
      <c r="F68" s="969"/>
      <c r="G68" s="489" t="s">
        <v>62</v>
      </c>
      <c r="H68" s="107">
        <v>50</v>
      </c>
      <c r="I68" s="107"/>
      <c r="J68" s="144"/>
      <c r="K68" s="416"/>
      <c r="L68" s="417"/>
      <c r="M68" s="417"/>
      <c r="N68" s="418"/>
    </row>
    <row r="69" spans="1:17" ht="31.5" customHeight="1" x14ac:dyDescent="0.2">
      <c r="A69" s="1714"/>
      <c r="B69" s="1744"/>
      <c r="C69" s="1747"/>
      <c r="D69" s="1646" t="s">
        <v>74</v>
      </c>
      <c r="E69" s="1789"/>
      <c r="F69" s="1649"/>
      <c r="G69" s="10"/>
      <c r="H69" s="153"/>
      <c r="I69" s="179"/>
      <c r="J69" s="143"/>
      <c r="K69" s="76" t="s">
        <v>449</v>
      </c>
      <c r="L69" s="490">
        <v>8.6</v>
      </c>
      <c r="M69" s="490">
        <v>8.6</v>
      </c>
      <c r="N69" s="202">
        <v>8.6</v>
      </c>
    </row>
    <row r="70" spans="1:17" ht="21.75" customHeight="1" x14ac:dyDescent="0.2">
      <c r="A70" s="1714"/>
      <c r="B70" s="1744"/>
      <c r="C70" s="1747"/>
      <c r="D70" s="1784"/>
      <c r="E70" s="1789"/>
      <c r="F70" s="1649"/>
      <c r="G70" s="1222"/>
      <c r="H70" s="446"/>
      <c r="I70" s="178"/>
      <c r="J70" s="447"/>
      <c r="K70" s="1058" t="s">
        <v>275</v>
      </c>
      <c r="L70" s="1059" t="s">
        <v>411</v>
      </c>
      <c r="M70" s="194"/>
      <c r="N70" s="322"/>
    </row>
    <row r="71" spans="1:17" ht="18" customHeight="1" x14ac:dyDescent="0.2">
      <c r="A71" s="1714"/>
      <c r="B71" s="1744"/>
      <c r="C71" s="1747"/>
      <c r="D71" s="1785" t="s">
        <v>41</v>
      </c>
      <c r="E71" s="1214"/>
      <c r="F71" s="969"/>
      <c r="G71" s="12"/>
      <c r="H71" s="446"/>
      <c r="I71" s="178"/>
      <c r="J71" s="447"/>
      <c r="K71" s="75" t="s">
        <v>43</v>
      </c>
      <c r="L71" s="103">
        <v>57</v>
      </c>
      <c r="M71" s="103">
        <v>57</v>
      </c>
      <c r="N71" s="196">
        <v>57</v>
      </c>
    </row>
    <row r="72" spans="1:17" ht="14.25" customHeight="1" x14ac:dyDescent="0.2">
      <c r="A72" s="1714"/>
      <c r="B72" s="1744"/>
      <c r="C72" s="1747"/>
      <c r="D72" s="1791"/>
      <c r="E72" s="1214"/>
      <c r="F72" s="969"/>
      <c r="G72" s="1222"/>
      <c r="H72" s="446"/>
      <c r="I72" s="178"/>
      <c r="J72" s="447"/>
      <c r="K72" s="331" t="s">
        <v>75</v>
      </c>
      <c r="L72" s="1133">
        <v>2900</v>
      </c>
      <c r="M72" s="1133">
        <v>2900</v>
      </c>
      <c r="N72" s="1134">
        <v>2900</v>
      </c>
    </row>
    <row r="73" spans="1:17" ht="30" customHeight="1" x14ac:dyDescent="0.2">
      <c r="A73" s="1714"/>
      <c r="B73" s="1744"/>
      <c r="C73" s="1747"/>
      <c r="D73" s="1792"/>
      <c r="E73" s="1214"/>
      <c r="F73" s="969"/>
      <c r="G73" s="12"/>
      <c r="H73" s="446"/>
      <c r="I73" s="178"/>
      <c r="J73" s="447"/>
      <c r="K73" s="962" t="s">
        <v>235</v>
      </c>
      <c r="L73" s="312">
        <v>1</v>
      </c>
      <c r="M73" s="515"/>
      <c r="N73" s="840"/>
    </row>
    <row r="74" spans="1:17" ht="15.75" customHeight="1" x14ac:dyDescent="0.2">
      <c r="A74" s="963"/>
      <c r="B74" s="970"/>
      <c r="C74" s="971"/>
      <c r="D74" s="1785" t="s">
        <v>166</v>
      </c>
      <c r="E74" s="1214"/>
      <c r="F74" s="969"/>
      <c r="G74" s="1222"/>
      <c r="H74" s="446"/>
      <c r="I74" s="178"/>
      <c r="J74" s="447"/>
      <c r="K74" s="1245" t="s">
        <v>219</v>
      </c>
      <c r="L74" s="420" t="s">
        <v>162</v>
      </c>
      <c r="M74" s="421" t="s">
        <v>162</v>
      </c>
      <c r="N74" s="422" t="s">
        <v>162</v>
      </c>
    </row>
    <row r="75" spans="1:17" ht="15.75" customHeight="1" x14ac:dyDescent="0.2">
      <c r="A75" s="963"/>
      <c r="B75" s="970"/>
      <c r="C75" s="971"/>
      <c r="D75" s="1711"/>
      <c r="E75" s="1214"/>
      <c r="F75" s="969"/>
      <c r="G75" s="1222"/>
      <c r="H75" s="446"/>
      <c r="I75" s="178"/>
      <c r="J75" s="447"/>
      <c r="K75" s="185" t="s">
        <v>220</v>
      </c>
      <c r="L75" s="314" t="s">
        <v>161</v>
      </c>
      <c r="M75" s="516" t="s">
        <v>161</v>
      </c>
      <c r="N75" s="316" t="s">
        <v>161</v>
      </c>
    </row>
    <row r="76" spans="1:17" ht="27.75" customHeight="1" x14ac:dyDescent="0.2">
      <c r="A76" s="963"/>
      <c r="B76" s="970"/>
      <c r="C76" s="971"/>
      <c r="D76" s="1711"/>
      <c r="E76" s="1214"/>
      <c r="F76" s="969"/>
      <c r="G76" s="1222"/>
      <c r="H76" s="446"/>
      <c r="I76" s="178"/>
      <c r="J76" s="447"/>
      <c r="K76" s="1246" t="s">
        <v>322</v>
      </c>
      <c r="L76" s="53" t="s">
        <v>374</v>
      </c>
      <c r="M76" s="645"/>
      <c r="N76" s="646"/>
    </row>
    <row r="77" spans="1:17" ht="30" customHeight="1" x14ac:dyDescent="0.2">
      <c r="A77" s="963"/>
      <c r="B77" s="970"/>
      <c r="C77" s="971"/>
      <c r="D77" s="1786"/>
      <c r="E77" s="1214"/>
      <c r="F77" s="969"/>
      <c r="G77" s="1222"/>
      <c r="H77" s="446"/>
      <c r="I77" s="178"/>
      <c r="J77" s="447"/>
      <c r="K77" s="185" t="s">
        <v>211</v>
      </c>
      <c r="L77" s="45" t="s">
        <v>192</v>
      </c>
      <c r="M77" s="517"/>
      <c r="N77" s="228"/>
    </row>
    <row r="78" spans="1:17" ht="26.25" customHeight="1" x14ac:dyDescent="0.2">
      <c r="A78" s="963"/>
      <c r="B78" s="970"/>
      <c r="C78" s="971"/>
      <c r="D78" s="954" t="s">
        <v>61</v>
      </c>
      <c r="E78" s="960"/>
      <c r="F78" s="969"/>
      <c r="G78" s="29"/>
      <c r="H78" s="107"/>
      <c r="I78" s="138"/>
      <c r="J78" s="144"/>
      <c r="K78" s="1165" t="s">
        <v>42</v>
      </c>
      <c r="L78" s="47">
        <v>10</v>
      </c>
      <c r="M78" s="193">
        <v>10</v>
      </c>
      <c r="N78" s="323">
        <v>10</v>
      </c>
      <c r="Q78" s="412"/>
    </row>
    <row r="79" spans="1:17" ht="18" customHeight="1" thickBot="1" x14ac:dyDescent="0.25">
      <c r="A79" s="963"/>
      <c r="B79" s="970"/>
      <c r="C79" s="971"/>
      <c r="D79" s="955"/>
      <c r="E79" s="973"/>
      <c r="F79" s="974"/>
      <c r="G79" s="30" t="s">
        <v>8</v>
      </c>
      <c r="H79" s="277">
        <f>SUM(H66:H78)</f>
        <v>3017.9</v>
      </c>
      <c r="I79" s="277">
        <f t="shared" ref="I79:J79" si="1">SUM(I66:I78)</f>
        <v>3017.7</v>
      </c>
      <c r="J79" s="248">
        <f t="shared" si="1"/>
        <v>3017.7</v>
      </c>
      <c r="K79" s="1161"/>
      <c r="L79" s="98"/>
      <c r="M79" s="194"/>
      <c r="N79" s="322"/>
    </row>
    <row r="80" spans="1:17" ht="10.5" customHeight="1" x14ac:dyDescent="0.2">
      <c r="A80" s="965" t="s">
        <v>7</v>
      </c>
      <c r="B80" s="967" t="s">
        <v>7</v>
      </c>
      <c r="C80" s="395" t="s">
        <v>30</v>
      </c>
      <c r="D80" s="1782" t="s">
        <v>58</v>
      </c>
      <c r="E80" s="424"/>
      <c r="F80" s="395" t="s">
        <v>31</v>
      </c>
      <c r="G80" s="296" t="s">
        <v>28</v>
      </c>
      <c r="H80" s="182">
        <f>1097.6+12.5</f>
        <v>1110.0999999999999</v>
      </c>
      <c r="I80" s="177">
        <v>913</v>
      </c>
      <c r="J80" s="309">
        <v>1123.7</v>
      </c>
      <c r="K80" s="425"/>
      <c r="L80" s="414"/>
      <c r="M80" s="414"/>
      <c r="N80" s="415"/>
    </row>
    <row r="81" spans="1:19" ht="14.25" customHeight="1" x14ac:dyDescent="0.2">
      <c r="A81" s="963"/>
      <c r="B81" s="970"/>
      <c r="C81" s="902"/>
      <c r="D81" s="1783"/>
      <c r="E81" s="423"/>
      <c r="F81" s="902"/>
      <c r="G81" s="1222" t="s">
        <v>44</v>
      </c>
      <c r="H81" s="142">
        <v>32.700000000000003</v>
      </c>
      <c r="I81" s="447">
        <v>32.700000000000003</v>
      </c>
      <c r="J81" s="232">
        <v>32.700000000000003</v>
      </c>
      <c r="K81" s="961"/>
      <c r="L81" s="490"/>
      <c r="M81" s="490"/>
      <c r="N81" s="202"/>
    </row>
    <row r="82" spans="1:19" ht="12" customHeight="1" x14ac:dyDescent="0.2">
      <c r="A82" s="963"/>
      <c r="B82" s="970"/>
      <c r="C82" s="902"/>
      <c r="D82" s="1783"/>
      <c r="E82" s="423"/>
      <c r="F82" s="902"/>
      <c r="G82" s="1222" t="s">
        <v>72</v>
      </c>
      <c r="H82" s="142">
        <v>14.3</v>
      </c>
      <c r="I82" s="447"/>
      <c r="J82" s="232"/>
      <c r="K82" s="961"/>
      <c r="L82" s="490"/>
      <c r="M82" s="490"/>
      <c r="N82" s="202"/>
    </row>
    <row r="83" spans="1:19" ht="15" customHeight="1" x14ac:dyDescent="0.2">
      <c r="A83" s="963"/>
      <c r="B83" s="970"/>
      <c r="C83" s="902"/>
      <c r="D83" s="1784"/>
      <c r="E83" s="423"/>
      <c r="F83" s="902"/>
      <c r="G83" s="489" t="s">
        <v>62</v>
      </c>
      <c r="H83" s="141"/>
      <c r="I83" s="144"/>
      <c r="J83" s="233"/>
      <c r="K83" s="20"/>
      <c r="L83" s="467"/>
      <c r="M83" s="467"/>
      <c r="N83" s="914"/>
    </row>
    <row r="84" spans="1:19" ht="27" customHeight="1" x14ac:dyDescent="0.2">
      <c r="A84" s="963"/>
      <c r="B84" s="970"/>
      <c r="C84" s="902"/>
      <c r="D84" s="1787" t="s">
        <v>127</v>
      </c>
      <c r="E84" s="1789" t="s">
        <v>70</v>
      </c>
      <c r="F84" s="902"/>
      <c r="G84" s="31"/>
      <c r="H84" s="142"/>
      <c r="I84" s="447"/>
      <c r="J84" s="241"/>
      <c r="K84" s="920" t="s">
        <v>365</v>
      </c>
      <c r="L84" s="671">
        <v>80</v>
      </c>
      <c r="M84" s="671">
        <v>100</v>
      </c>
      <c r="N84" s="672"/>
    </row>
    <row r="85" spans="1:19" ht="18.75" customHeight="1" x14ac:dyDescent="0.2">
      <c r="A85" s="963"/>
      <c r="B85" s="970"/>
      <c r="C85" s="902"/>
      <c r="D85" s="1647"/>
      <c r="E85" s="1789"/>
      <c r="F85" s="902"/>
      <c r="G85" s="31"/>
      <c r="H85" s="142"/>
      <c r="I85" s="447"/>
      <c r="J85" s="241"/>
      <c r="K85" s="333" t="s">
        <v>327</v>
      </c>
      <c r="L85" s="334">
        <v>40</v>
      </c>
      <c r="M85" s="334">
        <v>40</v>
      </c>
      <c r="N85" s="335"/>
    </row>
    <row r="86" spans="1:19" ht="25.5" customHeight="1" x14ac:dyDescent="0.2">
      <c r="A86" s="963"/>
      <c r="B86" s="970"/>
      <c r="C86" s="902"/>
      <c r="D86" s="1647"/>
      <c r="E86" s="1789"/>
      <c r="F86" s="902"/>
      <c r="G86" s="31"/>
      <c r="H86" s="142"/>
      <c r="I86" s="447"/>
      <c r="J86" s="241"/>
      <c r="K86" s="333" t="s">
        <v>450</v>
      </c>
      <c r="L86" s="334">
        <v>15</v>
      </c>
      <c r="M86" s="334">
        <v>15</v>
      </c>
      <c r="N86" s="335"/>
    </row>
    <row r="87" spans="1:19" ht="27" customHeight="1" x14ac:dyDescent="0.2">
      <c r="A87" s="963"/>
      <c r="B87" s="970"/>
      <c r="C87" s="902"/>
      <c r="D87" s="1647"/>
      <c r="E87" s="1789"/>
      <c r="F87" s="902"/>
      <c r="G87" s="31"/>
      <c r="H87" s="142"/>
      <c r="I87" s="447"/>
      <c r="J87" s="241"/>
      <c r="K87" s="333" t="s">
        <v>451</v>
      </c>
      <c r="L87" s="334">
        <v>4</v>
      </c>
      <c r="M87" s="334">
        <v>4</v>
      </c>
      <c r="N87" s="335"/>
    </row>
    <row r="88" spans="1:19" ht="39.75" customHeight="1" x14ac:dyDescent="0.2">
      <c r="A88" s="963"/>
      <c r="B88" s="970"/>
      <c r="C88" s="902"/>
      <c r="D88" s="1788"/>
      <c r="E88" s="1790"/>
      <c r="F88" s="902"/>
      <c r="G88" s="31"/>
      <c r="H88" s="142"/>
      <c r="I88" s="447"/>
      <c r="J88" s="241"/>
      <c r="K88" s="906" t="s">
        <v>436</v>
      </c>
      <c r="L88" s="334">
        <v>100</v>
      </c>
      <c r="M88" s="334"/>
      <c r="N88" s="335"/>
    </row>
    <row r="89" spans="1:19" ht="18.75" customHeight="1" x14ac:dyDescent="0.2">
      <c r="A89" s="963"/>
      <c r="B89" s="970"/>
      <c r="C89" s="902"/>
      <c r="D89" s="1647"/>
      <c r="E89" s="119"/>
      <c r="F89" s="902"/>
      <c r="G89" s="31"/>
      <c r="H89" s="142"/>
      <c r="I89" s="447"/>
      <c r="J89" s="241"/>
      <c r="K89" s="1712" t="s">
        <v>437</v>
      </c>
      <c r="L89" s="426">
        <v>100</v>
      </c>
      <c r="M89" s="426"/>
      <c r="N89" s="524"/>
    </row>
    <row r="90" spans="1:19" ht="18.75" customHeight="1" x14ac:dyDescent="0.2">
      <c r="A90" s="963"/>
      <c r="B90" s="970"/>
      <c r="C90" s="902"/>
      <c r="D90" s="1647"/>
      <c r="E90" s="119"/>
      <c r="F90" s="902"/>
      <c r="G90" s="31"/>
      <c r="H90" s="142"/>
      <c r="I90" s="447"/>
      <c r="J90" s="241"/>
      <c r="K90" s="1793"/>
      <c r="L90" s="208"/>
      <c r="M90" s="208"/>
      <c r="N90" s="909"/>
    </row>
    <row r="91" spans="1:19" ht="29.25" customHeight="1" x14ac:dyDescent="0.2">
      <c r="A91" s="963"/>
      <c r="B91" s="970"/>
      <c r="C91" s="902"/>
      <c r="D91" s="1647"/>
      <c r="E91" s="119"/>
      <c r="F91" s="902"/>
      <c r="G91" s="31"/>
      <c r="H91" s="142"/>
      <c r="I91" s="447"/>
      <c r="J91" s="232"/>
      <c r="K91" s="61" t="s">
        <v>452</v>
      </c>
      <c r="L91" s="521">
        <v>100</v>
      </c>
      <c r="M91" s="521"/>
      <c r="N91" s="522"/>
    </row>
    <row r="92" spans="1:19" ht="24.75" customHeight="1" x14ac:dyDescent="0.2">
      <c r="A92" s="963"/>
      <c r="B92" s="970"/>
      <c r="C92" s="902"/>
      <c r="D92" s="1707"/>
      <c r="E92" s="133"/>
      <c r="F92" s="902"/>
      <c r="G92" s="31"/>
      <c r="H92" s="142"/>
      <c r="I92" s="447"/>
      <c r="J92" s="232"/>
      <c r="K92" s="906" t="s">
        <v>453</v>
      </c>
      <c r="L92" s="334">
        <v>1</v>
      </c>
      <c r="M92" s="334"/>
      <c r="N92" s="335"/>
    </row>
    <row r="93" spans="1:19" ht="27.75" customHeight="1" x14ac:dyDescent="0.2">
      <c r="A93" s="963"/>
      <c r="B93" s="970"/>
      <c r="C93" s="902"/>
      <c r="D93" s="956"/>
      <c r="E93" s="119"/>
      <c r="F93" s="902"/>
      <c r="G93" s="31"/>
      <c r="H93" s="142"/>
      <c r="I93" s="447"/>
      <c r="J93" s="241"/>
      <c r="K93" s="906" t="s">
        <v>454</v>
      </c>
      <c r="L93" s="334">
        <v>4</v>
      </c>
      <c r="M93" s="334"/>
      <c r="N93" s="335"/>
    </row>
    <row r="94" spans="1:19" ht="24.75" customHeight="1" x14ac:dyDescent="0.2">
      <c r="A94" s="963"/>
      <c r="B94" s="970"/>
      <c r="C94" s="902"/>
      <c r="D94" s="956"/>
      <c r="E94" s="119"/>
      <c r="F94" s="902"/>
      <c r="G94" s="31"/>
      <c r="H94" s="142"/>
      <c r="I94" s="447"/>
      <c r="J94" s="232"/>
      <c r="K94" s="959" t="s">
        <v>115</v>
      </c>
      <c r="L94" s="208">
        <v>4</v>
      </c>
      <c r="M94" s="208"/>
      <c r="N94" s="909"/>
    </row>
    <row r="95" spans="1:19" ht="26.25" customHeight="1" x14ac:dyDescent="0.2">
      <c r="A95" s="963"/>
      <c r="B95" s="970"/>
      <c r="C95" s="902"/>
      <c r="D95" s="972"/>
      <c r="E95" s="119"/>
      <c r="F95" s="902"/>
      <c r="G95" s="31"/>
      <c r="H95" s="142"/>
      <c r="I95" s="447"/>
      <c r="J95" s="232"/>
      <c r="K95" s="481" t="s">
        <v>455</v>
      </c>
      <c r="L95" s="521">
        <v>1</v>
      </c>
      <c r="M95" s="521"/>
      <c r="N95" s="522"/>
      <c r="O95" s="1776"/>
      <c r="P95" s="1776"/>
      <c r="Q95" s="1776"/>
      <c r="R95" s="1776"/>
      <c r="S95" s="1776"/>
    </row>
    <row r="96" spans="1:19" ht="29.25" customHeight="1" x14ac:dyDescent="0.2">
      <c r="A96" s="963"/>
      <c r="B96" s="970"/>
      <c r="C96" s="902"/>
      <c r="D96" s="957"/>
      <c r="E96" s="120"/>
      <c r="F96" s="902"/>
      <c r="G96" s="31"/>
      <c r="H96" s="142"/>
      <c r="I96" s="447"/>
      <c r="J96" s="232"/>
      <c r="K96" s="482" t="s">
        <v>393</v>
      </c>
      <c r="L96" s="921">
        <v>2</v>
      </c>
      <c r="M96" s="921">
        <v>2</v>
      </c>
      <c r="N96" s="919">
        <v>2</v>
      </c>
    </row>
    <row r="97" spans="1:20" ht="12.75" customHeight="1" x14ac:dyDescent="0.2">
      <c r="A97" s="963"/>
      <c r="B97" s="970"/>
      <c r="C97" s="971"/>
      <c r="D97" s="1647" t="s">
        <v>165</v>
      </c>
      <c r="E97" s="975"/>
      <c r="F97" s="902"/>
      <c r="G97" s="1222"/>
      <c r="H97" s="142"/>
      <c r="I97" s="447"/>
      <c r="J97" s="232"/>
      <c r="K97" s="1777" t="s">
        <v>456</v>
      </c>
      <c r="L97" s="208">
        <v>1</v>
      </c>
      <c r="M97" s="208">
        <v>1</v>
      </c>
      <c r="N97" s="909">
        <v>1</v>
      </c>
    </row>
    <row r="98" spans="1:20" ht="28.5" customHeight="1" x14ac:dyDescent="0.2">
      <c r="A98" s="963"/>
      <c r="B98" s="970"/>
      <c r="C98" s="902"/>
      <c r="D98" s="1648"/>
      <c r="E98" s="976"/>
      <c r="F98" s="902"/>
      <c r="G98" s="12"/>
      <c r="H98" s="142"/>
      <c r="I98" s="447"/>
      <c r="J98" s="232"/>
      <c r="K98" s="1778"/>
      <c r="L98" s="98"/>
      <c r="M98" s="98"/>
      <c r="N98" s="204"/>
    </row>
    <row r="99" spans="1:20" ht="15.75" customHeight="1" x14ac:dyDescent="0.2">
      <c r="A99" s="963"/>
      <c r="B99" s="970"/>
      <c r="C99" s="902"/>
      <c r="D99" s="1646" t="s">
        <v>95</v>
      </c>
      <c r="E99" s="1779" t="s">
        <v>70</v>
      </c>
      <c r="F99" s="902"/>
      <c r="G99" s="1222"/>
      <c r="H99" s="688"/>
      <c r="I99" s="237"/>
      <c r="J99" s="235"/>
      <c r="K99" s="689" t="s">
        <v>171</v>
      </c>
      <c r="L99" s="681">
        <v>22.5</v>
      </c>
      <c r="M99" s="681">
        <v>22.5</v>
      </c>
      <c r="N99" s="691">
        <v>22.5</v>
      </c>
    </row>
    <row r="100" spans="1:20" ht="15.75" customHeight="1" x14ac:dyDescent="0.2">
      <c r="A100" s="963"/>
      <c r="B100" s="970"/>
      <c r="C100" s="902"/>
      <c r="D100" s="1647"/>
      <c r="E100" s="1780"/>
      <c r="F100" s="902"/>
      <c r="G100" s="1222"/>
      <c r="H100" s="688"/>
      <c r="I100" s="447"/>
      <c r="J100" s="232"/>
      <c r="K100" s="694" t="s">
        <v>172</v>
      </c>
      <c r="L100" s="682">
        <v>110</v>
      </c>
      <c r="M100" s="682">
        <v>110</v>
      </c>
      <c r="N100" s="683">
        <v>110</v>
      </c>
    </row>
    <row r="101" spans="1:20" ht="15.75" customHeight="1" x14ac:dyDescent="0.2">
      <c r="A101" s="963"/>
      <c r="B101" s="964"/>
      <c r="C101" s="971"/>
      <c r="D101" s="1647"/>
      <c r="E101" s="1780"/>
      <c r="F101" s="902"/>
      <c r="G101" s="1222"/>
      <c r="H101" s="688"/>
      <c r="I101" s="447"/>
      <c r="J101" s="232"/>
      <c r="K101" s="696" t="s">
        <v>170</v>
      </c>
      <c r="L101" s="697">
        <v>5</v>
      </c>
      <c r="M101" s="697">
        <v>5</v>
      </c>
      <c r="N101" s="698">
        <v>5</v>
      </c>
    </row>
    <row r="102" spans="1:20" ht="30" customHeight="1" x14ac:dyDescent="0.2">
      <c r="A102" s="963"/>
      <c r="B102" s="970"/>
      <c r="C102" s="902"/>
      <c r="D102" s="1647"/>
      <c r="E102" s="1780"/>
      <c r="F102" s="902"/>
      <c r="G102" s="1222"/>
      <c r="H102" s="693"/>
      <c r="I102" s="447"/>
      <c r="J102" s="232"/>
      <c r="K102" s="790" t="s">
        <v>228</v>
      </c>
      <c r="L102" s="792">
        <v>1</v>
      </c>
      <c r="M102" s="793">
        <v>1</v>
      </c>
      <c r="N102" s="794">
        <v>1</v>
      </c>
    </row>
    <row r="103" spans="1:20" ht="15" customHeight="1" x14ac:dyDescent="0.2">
      <c r="A103" s="963"/>
      <c r="B103" s="970"/>
      <c r="C103" s="902"/>
      <c r="D103" s="1647"/>
      <c r="E103" s="1780"/>
      <c r="F103" s="902"/>
      <c r="G103" s="1222"/>
      <c r="H103" s="142"/>
      <c r="I103" s="447"/>
      <c r="J103" s="232"/>
      <c r="K103" s="1774" t="s">
        <v>457</v>
      </c>
      <c r="L103" s="409">
        <v>1</v>
      </c>
      <c r="M103" s="409">
        <v>1</v>
      </c>
      <c r="N103" s="1247">
        <v>1</v>
      </c>
      <c r="O103" s="699"/>
      <c r="P103" s="699"/>
      <c r="Q103" s="699"/>
    </row>
    <row r="104" spans="1:20" ht="14.25" customHeight="1" x14ac:dyDescent="0.2">
      <c r="A104" s="963"/>
      <c r="B104" s="970"/>
      <c r="C104" s="902"/>
      <c r="D104" s="922"/>
      <c r="E104" s="1780"/>
      <c r="F104" s="902"/>
      <c r="G104" s="1222"/>
      <c r="H104" s="142"/>
      <c r="I104" s="447"/>
      <c r="J104" s="232"/>
      <c r="K104" s="1775"/>
      <c r="L104" s="314"/>
      <c r="M104" s="314"/>
      <c r="N104" s="1248"/>
      <c r="O104" s="699"/>
      <c r="P104" s="699"/>
      <c r="Q104" s="699"/>
    </row>
    <row r="105" spans="1:20" ht="90" customHeight="1" x14ac:dyDescent="0.2">
      <c r="A105" s="1549"/>
      <c r="B105" s="1551"/>
      <c r="C105" s="1556"/>
      <c r="D105" s="1647"/>
      <c r="E105" s="1554"/>
      <c r="F105" s="1556"/>
      <c r="G105" s="1572"/>
      <c r="H105" s="142"/>
      <c r="I105" s="447"/>
      <c r="J105" s="232"/>
      <c r="K105" s="923" t="s">
        <v>443</v>
      </c>
      <c r="L105" s="684">
        <v>135</v>
      </c>
      <c r="M105" s="104">
        <v>3</v>
      </c>
      <c r="N105" s="198"/>
      <c r="O105" s="700"/>
      <c r="P105" s="700"/>
      <c r="Q105" s="700"/>
      <c r="R105" s="700"/>
    </row>
    <row r="106" spans="1:20" ht="26.25" customHeight="1" x14ac:dyDescent="0.2">
      <c r="A106" s="1549"/>
      <c r="B106" s="1551"/>
      <c r="C106" s="1556"/>
      <c r="D106" s="1647"/>
      <c r="E106" s="1554"/>
      <c r="F106" s="1556"/>
      <c r="G106" s="12"/>
      <c r="H106" s="693"/>
      <c r="I106" s="447"/>
      <c r="J106" s="232"/>
      <c r="K106" s="789" t="s">
        <v>458</v>
      </c>
      <c r="L106" s="325"/>
      <c r="M106" s="325">
        <v>50</v>
      </c>
      <c r="N106" s="326">
        <v>100</v>
      </c>
      <c r="O106" s="1781"/>
      <c r="P106" s="1781"/>
      <c r="Q106" s="1781"/>
      <c r="R106" s="1781"/>
      <c r="S106" s="1781"/>
      <c r="T106" s="1781"/>
    </row>
    <row r="107" spans="1:20" ht="15" customHeight="1" x14ac:dyDescent="0.2">
      <c r="A107" s="1574"/>
      <c r="B107" s="1576"/>
      <c r="C107" s="582"/>
      <c r="D107" s="1648"/>
      <c r="E107" s="1555"/>
      <c r="F107" s="582"/>
      <c r="G107" s="489"/>
      <c r="H107" s="141"/>
      <c r="I107" s="144"/>
      <c r="J107" s="233"/>
      <c r="K107" s="796" t="s">
        <v>333</v>
      </c>
      <c r="L107" s="1577">
        <v>1</v>
      </c>
      <c r="M107" s="312"/>
      <c r="N107" s="1578"/>
      <c r="O107" s="899"/>
      <c r="P107" s="899"/>
      <c r="Q107" s="899"/>
    </row>
    <row r="108" spans="1:20" ht="15.75" customHeight="1" x14ac:dyDescent="0.2">
      <c r="A108" s="963"/>
      <c r="B108" s="964"/>
      <c r="C108" s="971"/>
      <c r="D108" s="956"/>
      <c r="E108" s="975"/>
      <c r="F108" s="902"/>
      <c r="G108" s="1222"/>
      <c r="H108" s="693"/>
      <c r="I108" s="447"/>
      <c r="J108" s="232"/>
      <c r="K108" s="496" t="s">
        <v>335</v>
      </c>
      <c r="L108" s="838">
        <v>1</v>
      </c>
      <c r="M108" s="797"/>
      <c r="N108" s="798"/>
      <c r="O108" s="1776"/>
      <c r="P108" s="1776"/>
      <c r="Q108" s="1776"/>
      <c r="R108" s="1776"/>
    </row>
    <row r="109" spans="1:20" ht="12" customHeight="1" x14ac:dyDescent="0.2">
      <c r="A109" s="1714"/>
      <c r="B109" s="1715"/>
      <c r="C109" s="1747"/>
      <c r="D109" s="1646" t="s">
        <v>376</v>
      </c>
      <c r="E109" s="1768"/>
      <c r="F109" s="1770"/>
      <c r="G109" s="1222"/>
      <c r="H109" s="142"/>
      <c r="I109" s="447"/>
      <c r="J109" s="232"/>
      <c r="K109" s="978" t="s">
        <v>212</v>
      </c>
      <c r="L109" s="104">
        <v>1</v>
      </c>
      <c r="M109" s="104">
        <v>1</v>
      </c>
      <c r="N109" s="198">
        <v>1</v>
      </c>
    </row>
    <row r="110" spans="1:20" ht="13.5" customHeight="1" x14ac:dyDescent="0.2">
      <c r="A110" s="1714"/>
      <c r="B110" s="1715"/>
      <c r="C110" s="1747"/>
      <c r="D110" s="1647"/>
      <c r="E110" s="1768"/>
      <c r="F110" s="1770"/>
      <c r="G110" s="1222"/>
      <c r="H110" s="142"/>
      <c r="I110" s="447"/>
      <c r="J110" s="232"/>
      <c r="K110" s="978" t="s">
        <v>172</v>
      </c>
      <c r="L110" s="104">
        <v>3</v>
      </c>
      <c r="M110" s="104">
        <v>3</v>
      </c>
      <c r="N110" s="198">
        <v>3</v>
      </c>
    </row>
    <row r="111" spans="1:20" ht="25.5" customHeight="1" x14ac:dyDescent="0.2">
      <c r="A111" s="1714"/>
      <c r="B111" s="1715"/>
      <c r="C111" s="1747"/>
      <c r="D111" s="1648"/>
      <c r="E111" s="1769"/>
      <c r="F111" s="1770"/>
      <c r="G111" s="1222"/>
      <c r="H111" s="142"/>
      <c r="I111" s="447"/>
      <c r="J111" s="232"/>
      <c r="K111" s="979" t="s">
        <v>363</v>
      </c>
      <c r="L111" s="98">
        <v>100</v>
      </c>
      <c r="M111" s="98"/>
      <c r="N111" s="204"/>
    </row>
    <row r="112" spans="1:20" ht="26.25" customHeight="1" x14ac:dyDescent="0.2">
      <c r="A112" s="963"/>
      <c r="B112" s="970"/>
      <c r="C112" s="971"/>
      <c r="D112" s="1209" t="s">
        <v>67</v>
      </c>
      <c r="E112" s="975"/>
      <c r="F112" s="902"/>
      <c r="G112" s="489"/>
      <c r="H112" s="141"/>
      <c r="I112" s="144"/>
      <c r="J112" s="233"/>
      <c r="K112" s="977" t="s">
        <v>171</v>
      </c>
      <c r="L112" s="47">
        <v>2</v>
      </c>
      <c r="M112" s="47">
        <v>2</v>
      </c>
      <c r="N112" s="203">
        <v>2</v>
      </c>
    </row>
    <row r="113" spans="1:14" ht="18" customHeight="1" thickBot="1" x14ac:dyDescent="0.25">
      <c r="A113" s="966"/>
      <c r="B113" s="968"/>
      <c r="C113" s="980"/>
      <c r="D113" s="988"/>
      <c r="E113" s="989"/>
      <c r="F113" s="46"/>
      <c r="G113" s="30" t="s">
        <v>8</v>
      </c>
      <c r="H113" s="808">
        <f>SUM(H80:H112)</f>
        <v>1157.0999999999999</v>
      </c>
      <c r="I113" s="248">
        <f>SUM(I80:I112)</f>
        <v>945.7</v>
      </c>
      <c r="J113" s="808">
        <f>SUM(J80:J112)</f>
        <v>1156.4000000000001</v>
      </c>
      <c r="K113" s="990"/>
      <c r="L113" s="57"/>
      <c r="M113" s="991"/>
      <c r="N113" s="992"/>
    </row>
    <row r="114" spans="1:14" ht="18" customHeight="1" x14ac:dyDescent="0.2">
      <c r="A114" s="1741" t="s">
        <v>7</v>
      </c>
      <c r="B114" s="1743" t="s">
        <v>7</v>
      </c>
      <c r="C114" s="1746" t="s">
        <v>38</v>
      </c>
      <c r="D114" s="1771" t="s">
        <v>59</v>
      </c>
      <c r="E114" s="1758" t="s">
        <v>130</v>
      </c>
      <c r="F114" s="1760" t="s">
        <v>31</v>
      </c>
      <c r="G114" s="296" t="s">
        <v>28</v>
      </c>
      <c r="H114" s="182">
        <v>2298.6999999999998</v>
      </c>
      <c r="I114" s="177">
        <v>2266</v>
      </c>
      <c r="J114" s="182">
        <v>2322.5</v>
      </c>
      <c r="K114" s="1761"/>
      <c r="L114" s="389"/>
      <c r="M114" s="389"/>
      <c r="N114" s="1764"/>
    </row>
    <row r="115" spans="1:14" ht="12" customHeight="1" x14ac:dyDescent="0.2">
      <c r="A115" s="1714"/>
      <c r="B115" s="1744"/>
      <c r="C115" s="1747"/>
      <c r="D115" s="1772"/>
      <c r="E115" s="1759"/>
      <c r="F115" s="1649"/>
      <c r="G115" s="1017" t="s">
        <v>72</v>
      </c>
      <c r="H115" s="142">
        <v>65.599999999999994</v>
      </c>
      <c r="I115" s="447"/>
      <c r="J115" s="142"/>
      <c r="K115" s="1762"/>
      <c r="L115" s="460"/>
      <c r="M115" s="460"/>
      <c r="N115" s="1765"/>
    </row>
    <row r="116" spans="1:14" ht="18.75" customHeight="1" x14ac:dyDescent="0.2">
      <c r="A116" s="1714"/>
      <c r="B116" s="1744"/>
      <c r="C116" s="1747"/>
      <c r="D116" s="1773"/>
      <c r="E116" s="1759"/>
      <c r="F116" s="1649"/>
      <c r="G116" s="489" t="s">
        <v>62</v>
      </c>
      <c r="H116" s="141">
        <v>12.1</v>
      </c>
      <c r="I116" s="144"/>
      <c r="J116" s="141"/>
      <c r="K116" s="1763"/>
      <c r="L116" s="460"/>
      <c r="M116" s="460"/>
      <c r="N116" s="1765"/>
    </row>
    <row r="117" spans="1:14" ht="15.75" customHeight="1" x14ac:dyDescent="0.2">
      <c r="A117" s="1714"/>
      <c r="B117" s="1715"/>
      <c r="C117" s="1747"/>
      <c r="D117" s="1647" t="s">
        <v>116</v>
      </c>
      <c r="E117" s="1766" t="s">
        <v>73</v>
      </c>
      <c r="F117" s="1649"/>
      <c r="G117" s="1018"/>
      <c r="H117" s="180"/>
      <c r="I117" s="143"/>
      <c r="J117" s="180"/>
      <c r="K117" s="1020" t="s">
        <v>76</v>
      </c>
      <c r="L117" s="214">
        <v>16.2</v>
      </c>
      <c r="M117" s="214">
        <v>16.899999999999999</v>
      </c>
      <c r="N117" s="206">
        <v>17.5</v>
      </c>
    </row>
    <row r="118" spans="1:14" ht="15.75" customHeight="1" x14ac:dyDescent="0.2">
      <c r="A118" s="1714"/>
      <c r="B118" s="1715"/>
      <c r="C118" s="1747"/>
      <c r="D118" s="1648"/>
      <c r="E118" s="1767"/>
      <c r="F118" s="1649"/>
      <c r="G118" s="1222"/>
      <c r="H118" s="142"/>
      <c r="I118" s="447"/>
      <c r="J118" s="232"/>
      <c r="K118" s="20" t="s">
        <v>55</v>
      </c>
      <c r="L118" s="467">
        <v>11.7</v>
      </c>
      <c r="M118" s="195">
        <v>11.8</v>
      </c>
      <c r="N118" s="393">
        <v>11.9</v>
      </c>
    </row>
    <row r="119" spans="1:14" ht="13.5" customHeight="1" x14ac:dyDescent="0.2">
      <c r="A119" s="1008"/>
      <c r="B119" s="1009"/>
      <c r="C119" s="1010"/>
      <c r="D119" s="1646" t="s">
        <v>280</v>
      </c>
      <c r="E119" s="903"/>
      <c r="F119" s="1013"/>
      <c r="G119" s="1222"/>
      <c r="H119" s="142"/>
      <c r="I119" s="1757"/>
      <c r="J119" s="1755"/>
      <c r="K119" s="1640" t="s">
        <v>55</v>
      </c>
      <c r="L119" s="703">
        <v>0.7</v>
      </c>
      <c r="M119" s="703">
        <v>0.7</v>
      </c>
      <c r="N119" s="704">
        <v>0.7</v>
      </c>
    </row>
    <row r="120" spans="1:14" ht="10.5" customHeight="1" x14ac:dyDescent="0.2">
      <c r="A120" s="1008"/>
      <c r="B120" s="1009"/>
      <c r="C120" s="1010"/>
      <c r="D120" s="1647"/>
      <c r="E120" s="1021"/>
      <c r="F120" s="1013"/>
      <c r="G120" s="1222"/>
      <c r="H120" s="142"/>
      <c r="I120" s="1757"/>
      <c r="J120" s="1755"/>
      <c r="K120" s="1756"/>
      <c r="L120" s="705"/>
      <c r="M120" s="705"/>
      <c r="N120" s="706"/>
    </row>
    <row r="121" spans="1:14" ht="18.75" customHeight="1" x14ac:dyDescent="0.2">
      <c r="A121" s="1008"/>
      <c r="B121" s="1009"/>
      <c r="C121" s="1010"/>
      <c r="D121" s="1648"/>
      <c r="E121" s="122"/>
      <c r="F121" s="1013"/>
      <c r="G121" s="1222"/>
      <c r="H121" s="142"/>
      <c r="I121" s="1757"/>
      <c r="J121" s="1755"/>
      <c r="K121" s="20" t="s">
        <v>111</v>
      </c>
      <c r="L121" s="712">
        <v>1042</v>
      </c>
      <c r="M121" s="712">
        <f>+L121+26</f>
        <v>1068</v>
      </c>
      <c r="N121" s="713">
        <f>+M121+26</f>
        <v>1094</v>
      </c>
    </row>
    <row r="122" spans="1:14" ht="43.5" customHeight="1" x14ac:dyDescent="0.2">
      <c r="A122" s="1008"/>
      <c r="B122" s="1009"/>
      <c r="C122" s="1010"/>
      <c r="D122" s="1011" t="s">
        <v>64</v>
      </c>
      <c r="E122" s="1015"/>
      <c r="F122" s="1013"/>
      <c r="G122" s="1222"/>
      <c r="H122" s="136"/>
      <c r="I122" s="447"/>
      <c r="J122" s="232"/>
      <c r="K122" s="419" t="s">
        <v>230</v>
      </c>
      <c r="L122" s="950" t="s">
        <v>198</v>
      </c>
      <c r="M122" s="951"/>
      <c r="N122" s="952"/>
    </row>
    <row r="123" spans="1:14" ht="43.5" customHeight="1" x14ac:dyDescent="0.2">
      <c r="A123" s="1008"/>
      <c r="B123" s="1009"/>
      <c r="C123" s="1010"/>
      <c r="D123" s="1012"/>
      <c r="E123" s="1015"/>
      <c r="F123" s="1013"/>
      <c r="G123" s="1222"/>
      <c r="H123" s="232"/>
      <c r="I123" s="447"/>
      <c r="J123" s="232"/>
      <c r="K123" s="639" t="s">
        <v>398</v>
      </c>
      <c r="L123" s="471">
        <v>1</v>
      </c>
      <c r="M123" s="711">
        <v>100</v>
      </c>
      <c r="N123" s="461"/>
    </row>
    <row r="124" spans="1:14" ht="43.5" customHeight="1" x14ac:dyDescent="0.2">
      <c r="A124" s="1008"/>
      <c r="B124" s="1009"/>
      <c r="C124" s="1010"/>
      <c r="D124" s="1012"/>
      <c r="E124" s="1015"/>
      <c r="F124" s="1013"/>
      <c r="G124" s="1222"/>
      <c r="H124" s="232"/>
      <c r="I124" s="447"/>
      <c r="J124" s="232"/>
      <c r="K124" s="61" t="s">
        <v>401</v>
      </c>
      <c r="L124" s="343" t="s">
        <v>198</v>
      </c>
      <c r="M124" s="1026"/>
      <c r="N124" s="41"/>
    </row>
    <row r="125" spans="1:14" ht="43.5" customHeight="1" x14ac:dyDescent="0.2">
      <c r="A125" s="1008"/>
      <c r="B125" s="1009"/>
      <c r="C125" s="1010"/>
      <c r="D125" s="1012"/>
      <c r="E125" s="1015"/>
      <c r="F125" s="1013"/>
      <c r="G125" s="1222"/>
      <c r="H125" s="232"/>
      <c r="I125" s="447"/>
      <c r="J125" s="232"/>
      <c r="K125" s="61" t="s">
        <v>459</v>
      </c>
      <c r="L125" s="343" t="s">
        <v>198</v>
      </c>
      <c r="M125" s="1026"/>
      <c r="N125" s="41"/>
    </row>
    <row r="126" spans="1:14" ht="43.5" customHeight="1" x14ac:dyDescent="0.2">
      <c r="A126" s="1008"/>
      <c r="B126" s="1009"/>
      <c r="C126" s="1010"/>
      <c r="D126" s="1012"/>
      <c r="E126" s="1015"/>
      <c r="F126" s="1013"/>
      <c r="G126" s="1222"/>
      <c r="H126" s="232"/>
      <c r="I126" s="447"/>
      <c r="J126" s="232"/>
      <c r="K126" s="61" t="s">
        <v>460</v>
      </c>
      <c r="L126" s="343" t="s">
        <v>198</v>
      </c>
      <c r="M126" s="1026"/>
      <c r="N126" s="41"/>
    </row>
    <row r="127" spans="1:14" ht="54.75" customHeight="1" x14ac:dyDescent="0.2">
      <c r="A127" s="1008"/>
      <c r="B127" s="1009"/>
      <c r="C127" s="1010"/>
      <c r="D127" s="1019"/>
      <c r="E127" s="1016"/>
      <c r="F127" s="1013"/>
      <c r="G127" s="1222"/>
      <c r="H127" s="136"/>
      <c r="I127" s="447"/>
      <c r="J127" s="232"/>
      <c r="K127" s="906" t="s">
        <v>461</v>
      </c>
      <c r="L127" s="1057">
        <v>100</v>
      </c>
      <c r="M127" s="1031"/>
      <c r="N127" s="1030"/>
    </row>
    <row r="128" spans="1:14" ht="30" customHeight="1" x14ac:dyDescent="0.2">
      <c r="A128" s="1008"/>
      <c r="B128" s="1009"/>
      <c r="C128" s="1010"/>
      <c r="D128" s="1208" t="s">
        <v>126</v>
      </c>
      <c r="E128" s="1213"/>
      <c r="F128" s="1013"/>
      <c r="G128" s="489"/>
      <c r="H128" s="141"/>
      <c r="I128" s="144"/>
      <c r="J128" s="233"/>
      <c r="K128" s="637" t="s">
        <v>229</v>
      </c>
      <c r="L128" s="1250">
        <v>100</v>
      </c>
      <c r="M128" s="1251"/>
      <c r="N128" s="1252"/>
    </row>
    <row r="129" spans="1:14" ht="18" customHeight="1" thickBot="1" x14ac:dyDescent="0.25">
      <c r="A129" s="1023"/>
      <c r="B129" s="1022"/>
      <c r="C129" s="1014"/>
      <c r="D129" s="1024"/>
      <c r="E129" s="989"/>
      <c r="F129" s="1025"/>
      <c r="G129" s="30" t="s">
        <v>8</v>
      </c>
      <c r="H129" s="277">
        <f>SUM(H114:H128)</f>
        <v>2376.4</v>
      </c>
      <c r="I129" s="248">
        <f>SUM(I114:I128)</f>
        <v>2266</v>
      </c>
      <c r="J129" s="808">
        <f t="shared" ref="J129" si="2">SUM(J114:J122)</f>
        <v>2322.5</v>
      </c>
      <c r="K129" s="990"/>
      <c r="L129" s="57"/>
      <c r="M129" s="991"/>
      <c r="N129" s="992"/>
    </row>
    <row r="130" spans="1:14" ht="15.75" customHeight="1" x14ac:dyDescent="0.2">
      <c r="A130" s="1714" t="s">
        <v>7</v>
      </c>
      <c r="B130" s="1744" t="s">
        <v>7</v>
      </c>
      <c r="C130" s="1747" t="s">
        <v>39</v>
      </c>
      <c r="D130" s="1647" t="s">
        <v>355</v>
      </c>
      <c r="E130" s="1752"/>
      <c r="F130" s="1739" t="s">
        <v>54</v>
      </c>
      <c r="G130" s="1047" t="s">
        <v>28</v>
      </c>
      <c r="H130" s="447">
        <v>271.8</v>
      </c>
      <c r="I130" s="447">
        <v>185</v>
      </c>
      <c r="J130" s="446">
        <v>185</v>
      </c>
      <c r="K130" s="1020" t="s">
        <v>173</v>
      </c>
      <c r="L130" s="104">
        <v>110</v>
      </c>
      <c r="M130" s="104">
        <v>110</v>
      </c>
      <c r="N130" s="198">
        <v>110</v>
      </c>
    </row>
    <row r="131" spans="1:14" ht="13.5" customHeight="1" x14ac:dyDescent="0.2">
      <c r="A131" s="1714"/>
      <c r="B131" s="1744"/>
      <c r="C131" s="1747"/>
      <c r="D131" s="1647"/>
      <c r="E131" s="1752"/>
      <c r="F131" s="1739"/>
      <c r="G131" s="1033" t="s">
        <v>62</v>
      </c>
      <c r="H131" s="144">
        <v>110</v>
      </c>
      <c r="I131" s="144"/>
      <c r="J131" s="144"/>
      <c r="K131" s="1280"/>
      <c r="L131" s="104"/>
      <c r="M131" s="104"/>
      <c r="N131" s="198"/>
    </row>
    <row r="132" spans="1:14" ht="16.5" customHeight="1" thickBot="1" x14ac:dyDescent="0.25">
      <c r="A132" s="1742"/>
      <c r="B132" s="1745"/>
      <c r="C132" s="1748"/>
      <c r="D132" s="1750"/>
      <c r="E132" s="1753"/>
      <c r="F132" s="1740"/>
      <c r="G132" s="48" t="s">
        <v>8</v>
      </c>
      <c r="H132" s="248">
        <f>SUM(H130:H131)</f>
        <v>381.8</v>
      </c>
      <c r="I132" s="248">
        <f t="shared" ref="I132:J132" si="3">SUM(I130:I130)</f>
        <v>185</v>
      </c>
      <c r="J132" s="277">
        <f t="shared" si="3"/>
        <v>185</v>
      </c>
      <c r="K132" s="375"/>
      <c r="L132" s="57"/>
      <c r="M132" s="57"/>
      <c r="N132" s="252"/>
    </row>
    <row r="133" spans="1:14" ht="23.25" customHeight="1" x14ac:dyDescent="0.2">
      <c r="A133" s="1741" t="s">
        <v>7</v>
      </c>
      <c r="B133" s="1743" t="s">
        <v>7</v>
      </c>
      <c r="C133" s="1746" t="s">
        <v>32</v>
      </c>
      <c r="D133" s="1749" t="s">
        <v>463</v>
      </c>
      <c r="E133" s="1751"/>
      <c r="F133" s="1754" t="s">
        <v>54</v>
      </c>
      <c r="G133" s="1049" t="s">
        <v>28</v>
      </c>
      <c r="H133" s="177">
        <v>26.1</v>
      </c>
      <c r="I133" s="177">
        <v>26.1</v>
      </c>
      <c r="J133" s="182">
        <v>26.1</v>
      </c>
      <c r="K133" s="1735" t="s">
        <v>462</v>
      </c>
      <c r="L133" s="58">
        <v>2</v>
      </c>
      <c r="M133" s="58">
        <v>2</v>
      </c>
      <c r="N133" s="198">
        <v>2</v>
      </c>
    </row>
    <row r="134" spans="1:14" ht="15.75" customHeight="1" x14ac:dyDescent="0.2">
      <c r="A134" s="1714"/>
      <c r="B134" s="1744"/>
      <c r="C134" s="1747"/>
      <c r="D134" s="1647"/>
      <c r="E134" s="1752"/>
      <c r="F134" s="1739"/>
      <c r="G134" s="1033"/>
      <c r="H134" s="1048"/>
      <c r="I134" s="1048"/>
      <c r="J134" s="1157"/>
      <c r="K134" s="1736"/>
      <c r="L134" s="104"/>
      <c r="M134" s="104"/>
      <c r="N134" s="198"/>
    </row>
    <row r="135" spans="1:14" ht="16.5" customHeight="1" thickBot="1" x14ac:dyDescent="0.25">
      <c r="A135" s="1742"/>
      <c r="B135" s="1745"/>
      <c r="C135" s="1748"/>
      <c r="D135" s="1750"/>
      <c r="E135" s="1753"/>
      <c r="F135" s="1740"/>
      <c r="G135" s="48" t="s">
        <v>8</v>
      </c>
      <c r="H135" s="248">
        <f>H133</f>
        <v>26.1</v>
      </c>
      <c r="I135" s="248">
        <f t="shared" ref="I135:J135" si="4">I133</f>
        <v>26.1</v>
      </c>
      <c r="J135" s="248">
        <f t="shared" si="4"/>
        <v>26.1</v>
      </c>
      <c r="K135" s="375"/>
      <c r="L135" s="57"/>
      <c r="M135" s="57"/>
      <c r="N135" s="252"/>
    </row>
    <row r="136" spans="1:14" ht="15.75" customHeight="1" x14ac:dyDescent="0.2">
      <c r="A136" s="878" t="s">
        <v>7</v>
      </c>
      <c r="B136" s="881" t="s">
        <v>7</v>
      </c>
      <c r="C136" s="895" t="s">
        <v>40</v>
      </c>
      <c r="D136" s="1706" t="s">
        <v>224</v>
      </c>
      <c r="E136" s="379" t="s">
        <v>51</v>
      </c>
      <c r="F136" s="893" t="s">
        <v>50</v>
      </c>
      <c r="G136" s="87" t="s">
        <v>28</v>
      </c>
      <c r="H136" s="184">
        <v>976.4</v>
      </c>
      <c r="I136" s="177">
        <v>2614.8000000000002</v>
      </c>
      <c r="J136" s="177">
        <v>1526.3</v>
      </c>
      <c r="K136" s="1730"/>
      <c r="L136" s="175"/>
      <c r="M136" s="175"/>
      <c r="N136" s="320"/>
    </row>
    <row r="137" spans="1:14" ht="15" customHeight="1" x14ac:dyDescent="0.2">
      <c r="A137" s="876"/>
      <c r="B137" s="884"/>
      <c r="C137" s="885"/>
      <c r="D137" s="1729"/>
      <c r="E137" s="448"/>
      <c r="F137" s="868"/>
      <c r="G137" s="88" t="s">
        <v>371</v>
      </c>
      <c r="H137" s="446">
        <v>32.5</v>
      </c>
      <c r="I137" s="447">
        <v>553.20000000000005</v>
      </c>
      <c r="J137" s="447">
        <v>519.6</v>
      </c>
      <c r="K137" s="1731"/>
      <c r="L137" s="176"/>
      <c r="M137" s="176"/>
      <c r="N137" s="321"/>
    </row>
    <row r="138" spans="1:14" ht="13.5" customHeight="1" x14ac:dyDescent="0.2">
      <c r="A138" s="876"/>
      <c r="B138" s="884"/>
      <c r="C138" s="885"/>
      <c r="D138" s="1729"/>
      <c r="E138" s="448"/>
      <c r="F138" s="868"/>
      <c r="G138" s="88" t="s">
        <v>52</v>
      </c>
      <c r="H138" s="446">
        <v>366.8</v>
      </c>
      <c r="I138" s="447">
        <v>6269.4</v>
      </c>
      <c r="J138" s="447">
        <v>5887.7</v>
      </c>
      <c r="K138" s="1731"/>
      <c r="L138" s="176"/>
      <c r="M138" s="176"/>
      <c r="N138" s="321"/>
    </row>
    <row r="139" spans="1:14" ht="9" customHeight="1" x14ac:dyDescent="0.2">
      <c r="A139" s="876"/>
      <c r="B139" s="884"/>
      <c r="C139" s="885"/>
      <c r="D139" s="1729"/>
      <c r="E139" s="896"/>
      <c r="F139" s="868"/>
      <c r="G139" s="88"/>
      <c r="H139" s="446"/>
      <c r="I139" s="447"/>
      <c r="J139" s="447"/>
      <c r="K139" s="1731"/>
      <c r="L139" s="176"/>
      <c r="M139" s="176"/>
      <c r="N139" s="321"/>
    </row>
    <row r="140" spans="1:14" ht="16.5" customHeight="1" x14ac:dyDescent="0.2">
      <c r="A140" s="876"/>
      <c r="B140" s="884"/>
      <c r="C140" s="885"/>
      <c r="D140" s="1646" t="s">
        <v>261</v>
      </c>
      <c r="E140" s="1732" t="s">
        <v>109</v>
      </c>
      <c r="F140" s="1649"/>
      <c r="G140" s="892"/>
      <c r="H140" s="153"/>
      <c r="I140" s="143"/>
      <c r="J140" s="143"/>
      <c r="K140" s="898" t="s">
        <v>107</v>
      </c>
      <c r="L140" s="47">
        <v>1</v>
      </c>
      <c r="M140" s="47"/>
      <c r="N140" s="323"/>
    </row>
    <row r="141" spans="1:14" ht="12.75" customHeight="1" x14ac:dyDescent="0.2">
      <c r="A141" s="876"/>
      <c r="B141" s="884"/>
      <c r="C141" s="885"/>
      <c r="D141" s="1647"/>
      <c r="E141" s="1733"/>
      <c r="F141" s="1649"/>
      <c r="G141" s="1222"/>
      <c r="H141" s="446"/>
      <c r="I141" s="447"/>
      <c r="J141" s="447"/>
      <c r="K141" s="1689" t="s">
        <v>174</v>
      </c>
      <c r="L141" s="104">
        <v>20</v>
      </c>
      <c r="M141" s="104">
        <v>50</v>
      </c>
      <c r="N141" s="56">
        <v>100</v>
      </c>
    </row>
    <row r="142" spans="1:14" ht="14.25" customHeight="1" x14ac:dyDescent="0.2">
      <c r="A142" s="876"/>
      <c r="B142" s="884"/>
      <c r="C142" s="885"/>
      <c r="D142" s="1648"/>
      <c r="E142" s="1734"/>
      <c r="F142" s="1649"/>
      <c r="G142" s="1222"/>
      <c r="H142" s="446"/>
      <c r="I142" s="447"/>
      <c r="J142" s="447"/>
      <c r="K142" s="1738"/>
      <c r="L142" s="98"/>
      <c r="M142" s="98"/>
      <c r="N142" s="322"/>
    </row>
    <row r="143" spans="1:14" ht="15" customHeight="1" x14ac:dyDescent="0.2">
      <c r="A143" s="876"/>
      <c r="B143" s="884"/>
      <c r="C143" s="885"/>
      <c r="D143" s="1646" t="s">
        <v>399</v>
      </c>
      <c r="E143" s="1720" t="s">
        <v>69</v>
      </c>
      <c r="F143" s="1649"/>
      <c r="G143" s="1222"/>
      <c r="H143" s="222"/>
      <c r="I143" s="447"/>
      <c r="J143" s="447"/>
      <c r="K143" s="755" t="s">
        <v>107</v>
      </c>
      <c r="L143" s="47">
        <v>1</v>
      </c>
      <c r="M143" s="47"/>
      <c r="N143" s="323"/>
    </row>
    <row r="144" spans="1:14" ht="16.5" customHeight="1" x14ac:dyDescent="0.2">
      <c r="A144" s="876"/>
      <c r="B144" s="884"/>
      <c r="C144" s="885"/>
      <c r="D144" s="1647"/>
      <c r="E144" s="1721"/>
      <c r="F144" s="1649"/>
      <c r="G144" s="1222"/>
      <c r="H144" s="222"/>
      <c r="I144" s="447"/>
      <c r="J144" s="447"/>
      <c r="K144" s="1725" t="s">
        <v>175</v>
      </c>
      <c r="L144" s="104"/>
      <c r="M144" s="104">
        <v>20</v>
      </c>
      <c r="N144" s="56">
        <v>50</v>
      </c>
    </row>
    <row r="145" spans="1:14" ht="11.25" customHeight="1" x14ac:dyDescent="0.2">
      <c r="A145" s="876"/>
      <c r="B145" s="884"/>
      <c r="C145" s="885"/>
      <c r="D145" s="1648"/>
      <c r="E145" s="1722"/>
      <c r="F145" s="1649"/>
      <c r="G145" s="1222"/>
      <c r="H145" s="446"/>
      <c r="I145" s="253"/>
      <c r="J145" s="447"/>
      <c r="K145" s="1726"/>
      <c r="L145" s="98"/>
      <c r="M145" s="98"/>
      <c r="N145" s="322"/>
    </row>
    <row r="146" spans="1:14" ht="15.75" customHeight="1" x14ac:dyDescent="0.2">
      <c r="A146" s="876"/>
      <c r="B146" s="884"/>
      <c r="C146" s="885"/>
      <c r="D146" s="1646" t="s">
        <v>381</v>
      </c>
      <c r="E146" s="1638" t="s">
        <v>109</v>
      </c>
      <c r="F146" s="1649"/>
      <c r="G146" s="1222"/>
      <c r="H146" s="222"/>
      <c r="I146" s="447"/>
      <c r="J146" s="447"/>
      <c r="K146" s="51" t="s">
        <v>107</v>
      </c>
      <c r="L146" s="104">
        <v>1</v>
      </c>
      <c r="M146" s="104"/>
      <c r="N146" s="56"/>
    </row>
    <row r="147" spans="1:14" ht="27" customHeight="1" x14ac:dyDescent="0.2">
      <c r="A147" s="876"/>
      <c r="B147" s="884"/>
      <c r="C147" s="885"/>
      <c r="D147" s="1647"/>
      <c r="E147" s="1645"/>
      <c r="F147" s="1649"/>
      <c r="G147" s="1222"/>
      <c r="H147" s="222"/>
      <c r="I147" s="447"/>
      <c r="J147" s="447"/>
      <c r="K147" s="867" t="s">
        <v>176</v>
      </c>
      <c r="L147" s="104">
        <v>15</v>
      </c>
      <c r="M147" s="104">
        <v>90</v>
      </c>
      <c r="N147" s="56">
        <v>100</v>
      </c>
    </row>
    <row r="148" spans="1:14" ht="21" customHeight="1" x14ac:dyDescent="0.2">
      <c r="A148" s="876"/>
      <c r="B148" s="884"/>
      <c r="C148" s="885"/>
      <c r="D148" s="1648"/>
      <c r="E148" s="1639"/>
      <c r="F148" s="1649"/>
      <c r="G148" s="12"/>
      <c r="H148" s="446"/>
      <c r="I148" s="447"/>
      <c r="J148" s="447"/>
      <c r="K148" s="496"/>
      <c r="L148" s="98"/>
      <c r="M148" s="98"/>
      <c r="N148" s="322"/>
    </row>
    <row r="149" spans="1:14" ht="17.25" customHeight="1" x14ac:dyDescent="0.2">
      <c r="A149" s="876"/>
      <c r="B149" s="884"/>
      <c r="C149" s="885"/>
      <c r="D149" s="1723" t="s">
        <v>490</v>
      </c>
      <c r="E149" s="1645" t="s">
        <v>89</v>
      </c>
      <c r="F149" s="868"/>
      <c r="G149" s="253"/>
      <c r="H149" s="446"/>
      <c r="I149" s="253"/>
      <c r="J149" s="253"/>
      <c r="K149" s="51" t="s">
        <v>107</v>
      </c>
      <c r="L149" s="104">
        <v>1</v>
      </c>
      <c r="M149" s="192"/>
      <c r="N149" s="56"/>
    </row>
    <row r="150" spans="1:14" ht="20.25" customHeight="1" x14ac:dyDescent="0.2">
      <c r="A150" s="876"/>
      <c r="B150" s="884"/>
      <c r="C150" s="885"/>
      <c r="D150" s="1724"/>
      <c r="E150" s="1645"/>
      <c r="F150" s="1649"/>
      <c r="G150" s="253"/>
      <c r="H150" s="446"/>
      <c r="I150" s="253"/>
      <c r="J150" s="253"/>
      <c r="K150" s="1725" t="s">
        <v>464</v>
      </c>
      <c r="L150" s="104"/>
      <c r="M150" s="192">
        <v>20</v>
      </c>
      <c r="N150" s="56">
        <v>70</v>
      </c>
    </row>
    <row r="151" spans="1:14" ht="8.25" customHeight="1" x14ac:dyDescent="0.2">
      <c r="A151" s="876"/>
      <c r="B151" s="884"/>
      <c r="C151" s="885"/>
      <c r="D151" s="1724"/>
      <c r="E151" s="1737"/>
      <c r="F151" s="1649"/>
      <c r="G151" s="1254"/>
      <c r="H151" s="446"/>
      <c r="I151" s="447"/>
      <c r="J151" s="447"/>
      <c r="K151" s="1726"/>
      <c r="L151" s="318"/>
      <c r="M151" s="319"/>
      <c r="N151" s="322"/>
    </row>
    <row r="152" spans="1:14" ht="15.75" customHeight="1" x14ac:dyDescent="0.2">
      <c r="A152" s="876"/>
      <c r="B152" s="884"/>
      <c r="C152" s="885"/>
      <c r="D152" s="1646" t="s">
        <v>260</v>
      </c>
      <c r="E152" s="1638" t="s">
        <v>109</v>
      </c>
      <c r="F152" s="1649"/>
      <c r="G152" s="253"/>
      <c r="H152" s="446"/>
      <c r="I152" s="253"/>
      <c r="J152" s="253"/>
      <c r="K152" s="51" t="s">
        <v>107</v>
      </c>
      <c r="L152" s="104">
        <v>1</v>
      </c>
      <c r="M152" s="192"/>
      <c r="N152" s="56"/>
    </row>
    <row r="153" spans="1:14" ht="15.75" customHeight="1" x14ac:dyDescent="0.2">
      <c r="A153" s="876"/>
      <c r="B153" s="884"/>
      <c r="C153" s="885"/>
      <c r="D153" s="1647"/>
      <c r="E153" s="1645"/>
      <c r="F153" s="1649"/>
      <c r="G153" s="253"/>
      <c r="H153" s="446"/>
      <c r="I153" s="253"/>
      <c r="J153" s="253"/>
      <c r="K153" s="1725" t="s">
        <v>255</v>
      </c>
      <c r="L153" s="104"/>
      <c r="M153" s="192">
        <v>70</v>
      </c>
      <c r="N153" s="56">
        <v>100</v>
      </c>
    </row>
    <row r="154" spans="1:14" ht="17.25" customHeight="1" x14ac:dyDescent="0.2">
      <c r="A154" s="876"/>
      <c r="B154" s="884"/>
      <c r="C154" s="885"/>
      <c r="D154" s="1648"/>
      <c r="E154" s="1645"/>
      <c r="F154" s="1649"/>
      <c r="G154" s="253"/>
      <c r="H154" s="446"/>
      <c r="I154" s="447"/>
      <c r="J154" s="447"/>
      <c r="K154" s="1726"/>
      <c r="L154" s="318"/>
      <c r="M154" s="194"/>
      <c r="N154" s="322"/>
    </row>
    <row r="155" spans="1:14" ht="15.75" customHeight="1" x14ac:dyDescent="0.2">
      <c r="A155" s="876"/>
      <c r="B155" s="884"/>
      <c r="C155" s="885"/>
      <c r="D155" s="1636" t="s">
        <v>262</v>
      </c>
      <c r="E155" s="1638" t="s">
        <v>109</v>
      </c>
      <c r="F155" s="1649"/>
      <c r="G155" s="253"/>
      <c r="H155" s="446"/>
      <c r="I155" s="447"/>
      <c r="J155" s="447"/>
      <c r="K155" s="51" t="s">
        <v>107</v>
      </c>
      <c r="L155" s="302"/>
      <c r="M155" s="259">
        <v>1</v>
      </c>
      <c r="N155" s="56"/>
    </row>
    <row r="156" spans="1:14" ht="19.5" customHeight="1" x14ac:dyDescent="0.2">
      <c r="A156" s="876"/>
      <c r="B156" s="884"/>
      <c r="C156" s="885"/>
      <c r="D156" s="1643"/>
      <c r="E156" s="1645"/>
      <c r="F156" s="1649"/>
      <c r="G156" s="253"/>
      <c r="H156" s="446"/>
      <c r="I156" s="447"/>
      <c r="J156" s="202"/>
      <c r="K156" s="1725" t="s">
        <v>354</v>
      </c>
      <c r="L156" s="104"/>
      <c r="M156" s="192">
        <v>50</v>
      </c>
      <c r="N156" s="56">
        <v>100</v>
      </c>
    </row>
    <row r="157" spans="1:14" ht="14.25" customHeight="1" x14ac:dyDescent="0.2">
      <c r="A157" s="876"/>
      <c r="B157" s="884"/>
      <c r="C157" s="885"/>
      <c r="D157" s="1637"/>
      <c r="E157" s="1639"/>
      <c r="F157" s="902"/>
      <c r="G157" s="253"/>
      <c r="H157" s="446"/>
      <c r="I157" s="447"/>
      <c r="J157" s="447"/>
      <c r="K157" s="1726"/>
      <c r="L157" s="98"/>
      <c r="M157" s="194"/>
      <c r="N157" s="322"/>
    </row>
    <row r="158" spans="1:14" ht="17.25" customHeight="1" x14ac:dyDescent="0.2">
      <c r="A158" s="1549"/>
      <c r="B158" s="1551"/>
      <c r="C158" s="1552"/>
      <c r="D158" s="1636" t="s">
        <v>466</v>
      </c>
      <c r="E158" s="1638"/>
      <c r="F158" s="90"/>
      <c r="G158" s="253"/>
      <c r="H158" s="1563"/>
      <c r="I158" s="447"/>
      <c r="J158" s="447"/>
      <c r="K158" s="1640" t="s">
        <v>465</v>
      </c>
      <c r="L158" s="313">
        <v>1</v>
      </c>
      <c r="M158" s="260"/>
      <c r="N158" s="323"/>
    </row>
    <row r="159" spans="1:14" ht="23.25" customHeight="1" x14ac:dyDescent="0.2">
      <c r="A159" s="1574"/>
      <c r="B159" s="1576"/>
      <c r="C159" s="1569"/>
      <c r="D159" s="1637"/>
      <c r="E159" s="1639"/>
      <c r="F159" s="582"/>
      <c r="G159" s="255"/>
      <c r="H159" s="1564"/>
      <c r="I159" s="144"/>
      <c r="J159" s="144"/>
      <c r="K159" s="1641"/>
      <c r="L159" s="98"/>
      <c r="M159" s="194"/>
      <c r="N159" s="322"/>
    </row>
    <row r="160" spans="1:14" ht="16.5" customHeight="1" x14ac:dyDescent="0.2">
      <c r="A160" s="876"/>
      <c r="B160" s="884"/>
      <c r="C160" s="885"/>
      <c r="D160" s="1642" t="s">
        <v>467</v>
      </c>
      <c r="E160" s="1645"/>
      <c r="F160" s="90"/>
      <c r="G160" s="253"/>
      <c r="H160" s="446"/>
      <c r="I160" s="447"/>
      <c r="J160" s="849"/>
      <c r="K160" s="779" t="s">
        <v>372</v>
      </c>
      <c r="L160" s="783">
        <v>1</v>
      </c>
      <c r="M160" s="784"/>
      <c r="N160" s="782"/>
    </row>
    <row r="161" spans="1:14" ht="19.5" customHeight="1" x14ac:dyDescent="0.2">
      <c r="A161" s="876"/>
      <c r="B161" s="884"/>
      <c r="C161" s="885"/>
      <c r="D161" s="1643"/>
      <c r="E161" s="1645"/>
      <c r="F161" s="902"/>
      <c r="G161" s="253"/>
      <c r="H161" s="446"/>
      <c r="I161" s="447"/>
      <c r="J161" s="865"/>
      <c r="K161" s="779" t="s">
        <v>107</v>
      </c>
      <c r="L161" s="783"/>
      <c r="M161" s="784"/>
      <c r="N161" s="782" t="s">
        <v>373</v>
      </c>
    </row>
    <row r="162" spans="1:14" ht="27.75" customHeight="1" x14ac:dyDescent="0.2">
      <c r="A162" s="876"/>
      <c r="B162" s="884"/>
      <c r="C162" s="885"/>
      <c r="D162" s="1644"/>
      <c r="E162" s="1645"/>
      <c r="F162" s="902"/>
      <c r="G162" s="144"/>
      <c r="H162" s="107"/>
      <c r="I162" s="144"/>
      <c r="J162" s="78"/>
      <c r="K162" s="779" t="s">
        <v>380</v>
      </c>
      <c r="L162" s="926"/>
      <c r="M162" s="926">
        <v>70</v>
      </c>
      <c r="N162" s="782">
        <v>100</v>
      </c>
    </row>
    <row r="163" spans="1:14" ht="15" customHeight="1" thickBot="1" x14ac:dyDescent="0.25">
      <c r="A163" s="35"/>
      <c r="B163" s="882"/>
      <c r="C163" s="46"/>
      <c r="D163" s="927"/>
      <c r="E163" s="1273"/>
      <c r="F163" s="373"/>
      <c r="G163" s="48" t="s">
        <v>8</v>
      </c>
      <c r="H163" s="248">
        <f>SUM(H136:H162)</f>
        <v>1375.7</v>
      </c>
      <c r="I163" s="248">
        <f>SUM(I136:I162)</f>
        <v>9437.4</v>
      </c>
      <c r="J163" s="248">
        <f>SUM(J136:J162)</f>
        <v>7933.6</v>
      </c>
      <c r="K163" s="375"/>
      <c r="L163" s="57"/>
      <c r="M163" s="57"/>
      <c r="N163" s="252"/>
    </row>
    <row r="164" spans="1:14" ht="14.25" customHeight="1" thickBot="1" x14ac:dyDescent="0.25">
      <c r="A164" s="36" t="s">
        <v>7</v>
      </c>
      <c r="B164" s="93" t="s">
        <v>7</v>
      </c>
      <c r="C164" s="1633" t="s">
        <v>10</v>
      </c>
      <c r="D164" s="1634"/>
      <c r="E164" s="1634"/>
      <c r="F164" s="1634"/>
      <c r="G164" s="1635"/>
      <c r="H164" s="813">
        <f>SUM(H65,H79,H113,H129,H132,H135,H163)</f>
        <v>10895.8</v>
      </c>
      <c r="I164" s="813">
        <f>SUM(I65,I79,I113,I129,I132,I135,I163)</f>
        <v>18246.5</v>
      </c>
      <c r="J164" s="813">
        <f>SUM(J65,J79,J113,J129,J132,J135,J163)</f>
        <v>15110.3</v>
      </c>
      <c r="K164" s="455"/>
      <c r="L164" s="455"/>
      <c r="M164" s="455"/>
      <c r="N164" s="381"/>
    </row>
    <row r="165" spans="1:14" ht="17.25" customHeight="1" thickBot="1" x14ac:dyDescent="0.25">
      <c r="A165" s="36" t="s">
        <v>7</v>
      </c>
      <c r="B165" s="93" t="s">
        <v>9</v>
      </c>
      <c r="C165" s="1626" t="s">
        <v>46</v>
      </c>
      <c r="D165" s="1627"/>
      <c r="E165" s="1627"/>
      <c r="F165" s="1627"/>
      <c r="G165" s="1627"/>
      <c r="H165" s="1628"/>
      <c r="I165" s="1627"/>
      <c r="J165" s="1627"/>
      <c r="K165" s="1627"/>
      <c r="L165" s="1627"/>
      <c r="M165" s="1627"/>
      <c r="N165" s="1629"/>
    </row>
    <row r="166" spans="1:14" ht="14.25" customHeight="1" x14ac:dyDescent="0.2">
      <c r="A166" s="105" t="s">
        <v>7</v>
      </c>
      <c r="B166" s="160" t="s">
        <v>9</v>
      </c>
      <c r="C166" s="916" t="s">
        <v>7</v>
      </c>
      <c r="D166" s="1704" t="s">
        <v>88</v>
      </c>
      <c r="E166" s="929"/>
      <c r="F166" s="428">
        <v>6</v>
      </c>
      <c r="G166" s="32" t="s">
        <v>28</v>
      </c>
      <c r="H166" s="182">
        <v>566.29999999999995</v>
      </c>
      <c r="I166" s="177">
        <v>574.5</v>
      </c>
      <c r="J166" s="177">
        <v>415</v>
      </c>
      <c r="K166" s="930"/>
      <c r="L166" s="429"/>
      <c r="M166" s="430"/>
      <c r="N166" s="431"/>
    </row>
    <row r="167" spans="1:14" ht="19.5" customHeight="1" x14ac:dyDescent="0.2">
      <c r="A167" s="106"/>
      <c r="B167" s="394"/>
      <c r="C167" s="1355"/>
      <c r="D167" s="1705"/>
      <c r="E167" s="1226"/>
      <c r="F167" s="70"/>
      <c r="G167" s="73" t="s">
        <v>62</v>
      </c>
      <c r="H167" s="931"/>
      <c r="I167" s="932"/>
      <c r="J167" s="932"/>
      <c r="K167" s="554"/>
      <c r="L167" s="269"/>
      <c r="M167" s="289"/>
      <c r="N167" s="117"/>
    </row>
    <row r="168" spans="1:14" ht="18.75" customHeight="1" x14ac:dyDescent="0.2">
      <c r="A168" s="106"/>
      <c r="B168" s="394"/>
      <c r="C168" s="1349"/>
      <c r="D168" s="1630" t="s">
        <v>56</v>
      </c>
      <c r="E168" s="1214"/>
      <c r="F168" s="70"/>
      <c r="G168" s="71"/>
      <c r="H168" s="774"/>
      <c r="I168" s="777"/>
      <c r="J168" s="777"/>
      <c r="K168" s="941" t="s">
        <v>468</v>
      </c>
      <c r="L168" s="268">
        <v>350</v>
      </c>
      <c r="M168" s="288">
        <v>350</v>
      </c>
      <c r="N168" s="116">
        <v>350</v>
      </c>
    </row>
    <row r="169" spans="1:14" ht="28.5" customHeight="1" x14ac:dyDescent="0.2">
      <c r="A169" s="106"/>
      <c r="B169" s="394"/>
      <c r="C169" s="1349"/>
      <c r="D169" s="1631"/>
      <c r="E169" s="1214"/>
      <c r="F169" s="70"/>
      <c r="G169" s="72"/>
      <c r="H169" s="149"/>
      <c r="I169" s="237"/>
      <c r="J169" s="237"/>
      <c r="K169" s="942" t="s">
        <v>178</v>
      </c>
      <c r="L169" s="268">
        <v>300</v>
      </c>
      <c r="M169" s="288">
        <v>300</v>
      </c>
      <c r="N169" s="116">
        <v>300</v>
      </c>
    </row>
    <row r="170" spans="1:14" ht="32.25" customHeight="1" x14ac:dyDescent="0.2">
      <c r="A170" s="106"/>
      <c r="B170" s="394"/>
      <c r="C170" s="1349"/>
      <c r="D170" s="1632"/>
      <c r="E170" s="1214"/>
      <c r="F170" s="70"/>
      <c r="G170" s="72"/>
      <c r="H170" s="149"/>
      <c r="I170" s="237"/>
      <c r="J170" s="237"/>
      <c r="K170" s="1058" t="s">
        <v>94</v>
      </c>
      <c r="L170" s="1162">
        <v>36</v>
      </c>
      <c r="M170" s="1163">
        <v>36</v>
      </c>
      <c r="N170" s="1164">
        <v>36</v>
      </c>
    </row>
    <row r="171" spans="1:14" ht="24.75" customHeight="1" x14ac:dyDescent="0.2">
      <c r="A171" s="106"/>
      <c r="B171" s="394"/>
      <c r="C171" s="902"/>
      <c r="D171" s="1631" t="s">
        <v>379</v>
      </c>
      <c r="E171" s="896"/>
      <c r="F171" s="70"/>
      <c r="G171" s="72"/>
      <c r="H171" s="149"/>
      <c r="I171" s="237"/>
      <c r="J171" s="237"/>
      <c r="K171" s="940" t="s">
        <v>124</v>
      </c>
      <c r="L171" s="711">
        <v>18</v>
      </c>
      <c r="M171" s="711">
        <v>18</v>
      </c>
      <c r="N171" s="714">
        <v>18</v>
      </c>
    </row>
    <row r="172" spans="1:14" ht="27.75" customHeight="1" x14ac:dyDescent="0.2">
      <c r="A172" s="106"/>
      <c r="B172" s="394"/>
      <c r="C172" s="902"/>
      <c r="D172" s="1709"/>
      <c r="E172" s="896"/>
      <c r="F172" s="70"/>
      <c r="G172" s="72"/>
      <c r="H172" s="149"/>
      <c r="I172" s="237"/>
      <c r="J172" s="237"/>
      <c r="K172" s="816" t="s">
        <v>119</v>
      </c>
      <c r="L172" s="272">
        <v>32</v>
      </c>
      <c r="M172" s="542">
        <v>24</v>
      </c>
      <c r="N172" s="544"/>
    </row>
    <row r="173" spans="1:14" ht="26.25" customHeight="1" x14ac:dyDescent="0.2">
      <c r="A173" s="106"/>
      <c r="B173" s="394"/>
      <c r="C173" s="902"/>
      <c r="D173" s="1709"/>
      <c r="E173" s="896"/>
      <c r="F173" s="70"/>
      <c r="G173" s="72"/>
      <c r="H173" s="149"/>
      <c r="I173" s="237"/>
      <c r="J173" s="237"/>
      <c r="K173" s="817" t="s">
        <v>337</v>
      </c>
      <c r="L173" s="272">
        <v>50</v>
      </c>
      <c r="M173" s="542"/>
      <c r="N173" s="124"/>
    </row>
    <row r="174" spans="1:14" ht="18.75" customHeight="1" x14ac:dyDescent="0.2">
      <c r="A174" s="106"/>
      <c r="B174" s="394"/>
      <c r="C174" s="902"/>
      <c r="D174" s="1709"/>
      <c r="E174" s="119"/>
      <c r="F174" s="102"/>
      <c r="G174" s="72"/>
      <c r="H174" s="149"/>
      <c r="I174" s="237"/>
      <c r="J174" s="237"/>
      <c r="K174" s="818" t="s">
        <v>48</v>
      </c>
      <c r="L174" s="433">
        <v>57</v>
      </c>
      <c r="M174" s="819">
        <v>53</v>
      </c>
      <c r="N174" s="820">
        <v>53</v>
      </c>
    </row>
    <row r="175" spans="1:14" ht="25.5" customHeight="1" x14ac:dyDescent="0.2">
      <c r="A175" s="106"/>
      <c r="B175" s="394"/>
      <c r="C175" s="902"/>
      <c r="D175" s="1709"/>
      <c r="E175" s="119"/>
      <c r="F175" s="102"/>
      <c r="G175" s="72"/>
      <c r="H175" s="149"/>
      <c r="I175" s="237"/>
      <c r="J175" s="237"/>
      <c r="K175" s="125" t="s">
        <v>117</v>
      </c>
      <c r="L175" s="272"/>
      <c r="M175" s="542">
        <v>2</v>
      </c>
      <c r="N175" s="544">
        <v>2</v>
      </c>
    </row>
    <row r="176" spans="1:14" ht="28.5" customHeight="1" x14ac:dyDescent="0.2">
      <c r="A176" s="106"/>
      <c r="B176" s="394"/>
      <c r="C176" s="902"/>
      <c r="D176" s="886"/>
      <c r="E176" s="119"/>
      <c r="F176" s="102"/>
      <c r="G176" s="72"/>
      <c r="H176" s="149"/>
      <c r="I176" s="237"/>
      <c r="J176" s="237"/>
      <c r="K176" s="817" t="s">
        <v>469</v>
      </c>
      <c r="L176" s="271">
        <v>50</v>
      </c>
      <c r="M176" s="543">
        <v>80</v>
      </c>
      <c r="N176" s="124">
        <v>100</v>
      </c>
    </row>
    <row r="177" spans="1:14" ht="39.75" customHeight="1" x14ac:dyDescent="0.2">
      <c r="A177" s="106"/>
      <c r="B177" s="394"/>
      <c r="C177" s="902"/>
      <c r="D177" s="886"/>
      <c r="E177" s="119"/>
      <c r="F177" s="102"/>
      <c r="G177" s="72"/>
      <c r="H177" s="149"/>
      <c r="I177" s="237"/>
      <c r="J177" s="237"/>
      <c r="K177" s="816" t="s">
        <v>343</v>
      </c>
      <c r="L177" s="272">
        <v>100</v>
      </c>
      <c r="M177" s="542"/>
      <c r="N177" s="544"/>
    </row>
    <row r="178" spans="1:14" ht="27.75" customHeight="1" x14ac:dyDescent="0.2">
      <c r="A178" s="106"/>
      <c r="B178" s="394"/>
      <c r="C178" s="902"/>
      <c r="D178" s="886"/>
      <c r="E178" s="119"/>
      <c r="F178" s="102"/>
      <c r="G178" s="72"/>
      <c r="H178" s="149"/>
      <c r="I178" s="237"/>
      <c r="J178" s="237"/>
      <c r="K178" s="125" t="s">
        <v>470</v>
      </c>
      <c r="L178" s="272">
        <v>2</v>
      </c>
      <c r="M178" s="542">
        <v>2</v>
      </c>
      <c r="N178" s="544">
        <v>2</v>
      </c>
    </row>
    <row r="179" spans="1:14" ht="42" customHeight="1" x14ac:dyDescent="0.2">
      <c r="A179" s="106"/>
      <c r="B179" s="394"/>
      <c r="C179" s="902"/>
      <c r="D179" s="886"/>
      <c r="E179" s="119"/>
      <c r="F179" s="102"/>
      <c r="G179" s="72"/>
      <c r="H179" s="149"/>
      <c r="I179" s="237"/>
      <c r="J179" s="237"/>
      <c r="K179" s="125" t="s">
        <v>345</v>
      </c>
      <c r="L179" s="272">
        <v>50</v>
      </c>
      <c r="M179" s="542">
        <v>100</v>
      </c>
      <c r="N179" s="544"/>
    </row>
    <row r="180" spans="1:14" ht="27" customHeight="1" x14ac:dyDescent="0.2">
      <c r="A180" s="106"/>
      <c r="B180" s="394"/>
      <c r="C180" s="902"/>
      <c r="D180" s="886"/>
      <c r="E180" s="119"/>
      <c r="F180" s="102"/>
      <c r="G180" s="72"/>
      <c r="H180" s="149"/>
      <c r="I180" s="237"/>
      <c r="J180" s="237"/>
      <c r="K180" s="816" t="s">
        <v>471</v>
      </c>
      <c r="L180" s="272">
        <v>1700</v>
      </c>
      <c r="M180" s="542"/>
      <c r="N180" s="544"/>
    </row>
    <row r="181" spans="1:14" ht="15" customHeight="1" x14ac:dyDescent="0.2">
      <c r="A181" s="106"/>
      <c r="B181" s="394"/>
      <c r="C181" s="902"/>
      <c r="D181" s="886"/>
      <c r="E181" s="119"/>
      <c r="F181" s="102"/>
      <c r="G181" s="72"/>
      <c r="H181" s="149"/>
      <c r="I181" s="237"/>
      <c r="J181" s="237"/>
      <c r="K181" s="827" t="s">
        <v>341</v>
      </c>
      <c r="L181" s="272">
        <v>150</v>
      </c>
      <c r="M181" s="542"/>
      <c r="N181" s="544"/>
    </row>
    <row r="182" spans="1:14" ht="41.25" customHeight="1" x14ac:dyDescent="0.2">
      <c r="A182" s="106"/>
      <c r="B182" s="394"/>
      <c r="C182" s="902"/>
      <c r="D182" s="886"/>
      <c r="E182" s="119"/>
      <c r="F182" s="102"/>
      <c r="G182" s="72"/>
      <c r="H182" s="149"/>
      <c r="I182" s="237"/>
      <c r="J182" s="237"/>
      <c r="K182" s="816" t="s">
        <v>340</v>
      </c>
      <c r="L182" s="272">
        <v>10</v>
      </c>
      <c r="M182" s="542">
        <v>60</v>
      </c>
      <c r="N182" s="544">
        <v>100</v>
      </c>
    </row>
    <row r="183" spans="1:14" ht="38.25" customHeight="1" x14ac:dyDescent="0.2">
      <c r="A183" s="106"/>
      <c r="B183" s="394"/>
      <c r="C183" s="902"/>
      <c r="D183" s="886"/>
      <c r="E183" s="119"/>
      <c r="F183" s="102"/>
      <c r="G183" s="73"/>
      <c r="H183" s="1173"/>
      <c r="I183" s="281"/>
      <c r="J183" s="281"/>
      <c r="K183" s="933" t="s">
        <v>364</v>
      </c>
      <c r="L183" s="433">
        <v>10</v>
      </c>
      <c r="M183" s="934">
        <v>100</v>
      </c>
      <c r="N183" s="820"/>
    </row>
    <row r="184" spans="1:14" ht="15" customHeight="1" thickBot="1" x14ac:dyDescent="0.25">
      <c r="A184" s="35"/>
      <c r="B184" s="882"/>
      <c r="C184" s="46"/>
      <c r="D184" s="927"/>
      <c r="E184" s="928"/>
      <c r="F184" s="373"/>
      <c r="G184" s="48" t="s">
        <v>8</v>
      </c>
      <c r="H184" s="248">
        <f>SUM(H166:H183)</f>
        <v>566.29999999999995</v>
      </c>
      <c r="I184" s="808">
        <f>SUM(I166:I183)</f>
        <v>574.5</v>
      </c>
      <c r="J184" s="248">
        <f>SUM(J166:J183)</f>
        <v>415</v>
      </c>
      <c r="K184" s="1255"/>
      <c r="L184" s="57"/>
      <c r="M184" s="57"/>
      <c r="N184" s="252"/>
    </row>
    <row r="185" spans="1:14" ht="14.25" customHeight="1" thickBot="1" x14ac:dyDescent="0.25">
      <c r="A185" s="37" t="s">
        <v>7</v>
      </c>
      <c r="B185" s="9" t="s">
        <v>9</v>
      </c>
      <c r="C185" s="1634" t="s">
        <v>10</v>
      </c>
      <c r="D185" s="1634"/>
      <c r="E185" s="1634"/>
      <c r="F185" s="1634"/>
      <c r="G185" s="1634"/>
      <c r="H185" s="151">
        <f>H184</f>
        <v>566.29999999999995</v>
      </c>
      <c r="I185" s="147">
        <f t="shared" ref="I185:J185" si="5">I184</f>
        <v>574.5</v>
      </c>
      <c r="J185" s="151">
        <f t="shared" si="5"/>
        <v>415</v>
      </c>
      <c r="K185" s="455"/>
      <c r="L185" s="455"/>
      <c r="M185" s="455"/>
      <c r="N185" s="381"/>
    </row>
    <row r="186" spans="1:14" ht="17.25" customHeight="1" thickBot="1" x14ac:dyDescent="0.25">
      <c r="A186" s="36" t="s">
        <v>7</v>
      </c>
      <c r="B186" s="9" t="s">
        <v>30</v>
      </c>
      <c r="C186" s="1701" t="s">
        <v>208</v>
      </c>
      <c r="D186" s="1702"/>
      <c r="E186" s="1702"/>
      <c r="F186" s="1702"/>
      <c r="G186" s="1702"/>
      <c r="H186" s="1727"/>
      <c r="I186" s="1727"/>
      <c r="J186" s="1703"/>
      <c r="K186" s="1703"/>
      <c r="L186" s="1703"/>
      <c r="M186" s="1703"/>
      <c r="N186" s="1728"/>
    </row>
    <row r="187" spans="1:14" ht="13.5" customHeight="1" x14ac:dyDescent="0.2">
      <c r="A187" s="466" t="s">
        <v>7</v>
      </c>
      <c r="B187" s="456" t="s">
        <v>30</v>
      </c>
      <c r="C187" s="883" t="s">
        <v>7</v>
      </c>
      <c r="D187" s="1706" t="s">
        <v>113</v>
      </c>
      <c r="E187" s="475"/>
      <c r="F187" s="464">
        <v>6</v>
      </c>
      <c r="G187" s="296" t="s">
        <v>28</v>
      </c>
      <c r="H187" s="1257">
        <v>1049</v>
      </c>
      <c r="I187" s="1258">
        <v>980</v>
      </c>
      <c r="J187" s="1259">
        <v>945</v>
      </c>
      <c r="K187" s="425"/>
      <c r="L187" s="476"/>
      <c r="M187" s="477"/>
      <c r="N187" s="478"/>
    </row>
    <row r="188" spans="1:14" ht="11.25" customHeight="1" x14ac:dyDescent="0.2">
      <c r="A188" s="466"/>
      <c r="B188" s="456"/>
      <c r="C188" s="883"/>
      <c r="D188" s="1707"/>
      <c r="E188" s="351"/>
      <c r="F188" s="465"/>
      <c r="G188" s="1244" t="s">
        <v>62</v>
      </c>
      <c r="H188" s="291">
        <v>556.70000000000005</v>
      </c>
      <c r="I188" s="152"/>
      <c r="J188" s="1260"/>
      <c r="K188" s="870"/>
      <c r="L188" s="473"/>
      <c r="M188" s="474"/>
      <c r="N188" s="479"/>
    </row>
    <row r="189" spans="1:14" ht="7.5" customHeight="1" x14ac:dyDescent="0.2">
      <c r="A189" s="466"/>
      <c r="B189" s="456"/>
      <c r="C189" s="883"/>
      <c r="D189" s="1708"/>
      <c r="E189" s="351"/>
      <c r="F189" s="465"/>
      <c r="G189" s="489"/>
      <c r="H189" s="1261"/>
      <c r="I189" s="1262"/>
      <c r="J189" s="1263"/>
      <c r="K189" s="870"/>
      <c r="L189" s="836"/>
      <c r="M189" s="937"/>
      <c r="N189" s="938"/>
    </row>
    <row r="190" spans="1:14" ht="16.5" customHeight="1" x14ac:dyDescent="0.2">
      <c r="A190" s="466"/>
      <c r="B190" s="456"/>
      <c r="C190" s="883"/>
      <c r="D190" s="1647" t="s">
        <v>114</v>
      </c>
      <c r="E190" s="351"/>
      <c r="F190" s="465"/>
      <c r="G190" s="865"/>
      <c r="H190" s="291"/>
      <c r="I190" s="152"/>
      <c r="J190" s="297"/>
      <c r="K190" s="348"/>
      <c r="L190" s="935"/>
      <c r="N190" s="936"/>
    </row>
    <row r="191" spans="1:14" ht="7.5" customHeight="1" x14ac:dyDescent="0.2">
      <c r="A191" s="466"/>
      <c r="B191" s="456"/>
      <c r="C191" s="883"/>
      <c r="D191" s="1709"/>
      <c r="E191" s="351"/>
      <c r="F191" s="465"/>
      <c r="G191" s="865"/>
      <c r="H191" s="446"/>
      <c r="I191" s="178"/>
      <c r="J191" s="446"/>
      <c r="K191" s="546"/>
      <c r="L191" s="329"/>
      <c r="M191" s="547"/>
      <c r="N191" s="552"/>
    </row>
    <row r="192" spans="1:14" ht="12.75" customHeight="1" x14ac:dyDescent="0.2">
      <c r="A192" s="466"/>
      <c r="B192" s="456"/>
      <c r="C192" s="883"/>
      <c r="D192" s="1709"/>
      <c r="E192" s="351"/>
      <c r="F192" s="465"/>
      <c r="G192" s="865"/>
      <c r="H192" s="446"/>
      <c r="I192" s="178"/>
      <c r="J192" s="446"/>
      <c r="K192" s="546"/>
      <c r="L192" s="329"/>
      <c r="M192" s="547"/>
      <c r="N192" s="552"/>
    </row>
    <row r="193" spans="1:17" ht="16.5" customHeight="1" x14ac:dyDescent="0.2">
      <c r="A193" s="466"/>
      <c r="B193" s="456"/>
      <c r="C193" s="883"/>
      <c r="D193" s="481" t="s">
        <v>213</v>
      </c>
      <c r="E193" s="351"/>
      <c r="F193" s="465"/>
      <c r="G193" s="1222"/>
      <c r="H193" s="652"/>
      <c r="I193" s="754"/>
      <c r="J193" s="1231"/>
      <c r="K193" s="723" t="s">
        <v>346</v>
      </c>
      <c r="L193" s="724">
        <v>350</v>
      </c>
      <c r="M193" s="758">
        <v>182</v>
      </c>
      <c r="N193" s="759">
        <v>182</v>
      </c>
    </row>
    <row r="194" spans="1:17" ht="16.5" customHeight="1" x14ac:dyDescent="0.2">
      <c r="A194" s="466"/>
      <c r="B194" s="456"/>
      <c r="C194" s="883"/>
      <c r="D194" s="1718" t="s">
        <v>251</v>
      </c>
      <c r="E194" s="351"/>
      <c r="F194" s="465"/>
      <c r="G194" s="1222"/>
      <c r="H194" s="446"/>
      <c r="I194" s="178"/>
      <c r="J194" s="447"/>
      <c r="K194" s="1712" t="s">
        <v>118</v>
      </c>
      <c r="L194" s="847">
        <v>1000</v>
      </c>
      <c r="M194" s="844">
        <v>520</v>
      </c>
      <c r="N194" s="845">
        <v>520</v>
      </c>
    </row>
    <row r="195" spans="1:17" ht="14.25" customHeight="1" x14ac:dyDescent="0.2">
      <c r="A195" s="466"/>
      <c r="B195" s="456"/>
      <c r="C195" s="883"/>
      <c r="D195" s="1719"/>
      <c r="E195" s="351"/>
      <c r="F195" s="465"/>
      <c r="G195" s="1222"/>
      <c r="H195" s="446"/>
      <c r="I195" s="178"/>
      <c r="J195" s="447"/>
      <c r="K195" s="1713"/>
      <c r="L195" s="848"/>
      <c r="M195" s="846"/>
      <c r="N195" s="441"/>
    </row>
    <row r="196" spans="1:17" ht="26.25" customHeight="1" x14ac:dyDescent="0.2">
      <c r="A196" s="466"/>
      <c r="B196" s="456"/>
      <c r="C196" s="883"/>
      <c r="D196" s="548" t="s">
        <v>252</v>
      </c>
      <c r="E196" s="351"/>
      <c r="F196" s="465"/>
      <c r="G196" s="1222"/>
      <c r="H196" s="652"/>
      <c r="I196" s="754"/>
      <c r="J196" s="1231"/>
      <c r="K196" s="723" t="s">
        <v>253</v>
      </c>
      <c r="L196" s="651">
        <v>23.4</v>
      </c>
      <c r="M196" s="592">
        <v>12</v>
      </c>
      <c r="N196" s="760">
        <v>12</v>
      </c>
    </row>
    <row r="197" spans="1:17" ht="15" customHeight="1" x14ac:dyDescent="0.2">
      <c r="A197" s="1714"/>
      <c r="B197" s="1715"/>
      <c r="C197" s="1716"/>
      <c r="D197" s="1630" t="s">
        <v>214</v>
      </c>
      <c r="E197" s="1717"/>
      <c r="F197" s="465"/>
      <c r="G197" s="1222"/>
      <c r="H197" s="446"/>
      <c r="I197" s="446"/>
      <c r="J197" s="447"/>
      <c r="K197" s="897" t="s">
        <v>246</v>
      </c>
      <c r="L197" s="274">
        <v>1</v>
      </c>
      <c r="M197" s="274"/>
      <c r="N197" s="263"/>
    </row>
    <row r="198" spans="1:17" ht="15.75" customHeight="1" x14ac:dyDescent="0.2">
      <c r="A198" s="1714"/>
      <c r="B198" s="1715"/>
      <c r="C198" s="1716"/>
      <c r="D198" s="1632"/>
      <c r="E198" s="1717"/>
      <c r="F198" s="465"/>
      <c r="G198" s="1222"/>
      <c r="H198" s="446"/>
      <c r="I198" s="446"/>
      <c r="J198" s="447"/>
      <c r="K198" s="901"/>
      <c r="L198" s="275"/>
      <c r="M198" s="275"/>
      <c r="N198" s="264"/>
    </row>
    <row r="199" spans="1:17" ht="29.25" customHeight="1" x14ac:dyDescent="0.2">
      <c r="A199" s="876"/>
      <c r="B199" s="877"/>
      <c r="C199" s="883"/>
      <c r="D199" s="483" t="s">
        <v>472</v>
      </c>
      <c r="E199" s="905"/>
      <c r="F199" s="465"/>
      <c r="G199" s="1222"/>
      <c r="H199" s="446"/>
      <c r="I199" s="446"/>
      <c r="J199" s="447"/>
      <c r="K199" s="249" t="s">
        <v>347</v>
      </c>
      <c r="L199" s="275">
        <v>1</v>
      </c>
      <c r="M199" s="274"/>
      <c r="N199" s="263"/>
    </row>
    <row r="200" spans="1:17" ht="24.75" customHeight="1" x14ac:dyDescent="0.2">
      <c r="A200" s="876"/>
      <c r="B200" s="877"/>
      <c r="C200" s="902"/>
      <c r="D200" s="1647" t="s">
        <v>431</v>
      </c>
      <c r="E200" s="1214"/>
      <c r="F200" s="1206"/>
      <c r="G200" s="1222"/>
      <c r="H200" s="142"/>
      <c r="I200" s="447"/>
      <c r="J200" s="447"/>
      <c r="K200" s="866" t="s">
        <v>348</v>
      </c>
      <c r="L200" s="741">
        <v>5</v>
      </c>
      <c r="M200" s="741">
        <v>5</v>
      </c>
      <c r="N200" s="636">
        <v>5</v>
      </c>
    </row>
    <row r="201" spans="1:17" ht="25.5" customHeight="1" x14ac:dyDescent="0.2">
      <c r="A201" s="876"/>
      <c r="B201" s="877"/>
      <c r="C201" s="902"/>
      <c r="D201" s="1647"/>
      <c r="E201" s="1214"/>
      <c r="F201" s="1206"/>
      <c r="G201" s="1222"/>
      <c r="H201" s="142"/>
      <c r="I201" s="447"/>
      <c r="J201" s="232"/>
      <c r="K201" s="870" t="s">
        <v>349</v>
      </c>
      <c r="L201" s="212">
        <v>5</v>
      </c>
      <c r="M201" s="212">
        <v>8</v>
      </c>
      <c r="N201" s="771">
        <v>13</v>
      </c>
    </row>
    <row r="202" spans="1:17" ht="15.75" customHeight="1" x14ac:dyDescent="0.2">
      <c r="A202" s="34"/>
      <c r="B202" s="884"/>
      <c r="C202" s="904"/>
      <c r="D202" s="1710"/>
      <c r="E202" s="905"/>
      <c r="F202" s="465"/>
      <c r="G202" s="1222"/>
      <c r="H202" s="446"/>
      <c r="I202" s="446"/>
      <c r="J202" s="447"/>
      <c r="K202" s="331" t="s">
        <v>351</v>
      </c>
      <c r="L202" s="298">
        <v>100</v>
      </c>
      <c r="M202" s="298">
        <v>100</v>
      </c>
      <c r="N202" s="299">
        <v>100</v>
      </c>
    </row>
    <row r="203" spans="1:17" ht="27" customHeight="1" x14ac:dyDescent="0.2">
      <c r="A203" s="34"/>
      <c r="B203" s="884"/>
      <c r="C203" s="904"/>
      <c r="D203" s="1711"/>
      <c r="E203" s="905"/>
      <c r="F203" s="465"/>
      <c r="G203" s="1222"/>
      <c r="H203" s="178"/>
      <c r="I203" s="447"/>
      <c r="J203" s="447"/>
      <c r="K203" s="43" t="s">
        <v>350</v>
      </c>
      <c r="L203" s="298"/>
      <c r="M203" s="298">
        <v>5</v>
      </c>
      <c r="N203" s="299">
        <v>5</v>
      </c>
    </row>
    <row r="204" spans="1:17" s="67" customFormat="1" ht="42.75" customHeight="1" x14ac:dyDescent="0.2">
      <c r="A204" s="799"/>
      <c r="B204" s="800"/>
      <c r="C204" s="939"/>
      <c r="D204" s="262"/>
      <c r="E204" s="805"/>
      <c r="F204" s="803"/>
      <c r="G204" s="1264"/>
      <c r="H204" s="1265"/>
      <c r="I204" s="1266"/>
      <c r="J204" s="1241"/>
      <c r="K204" s="226" t="s">
        <v>377</v>
      </c>
      <c r="L204" s="846"/>
      <c r="M204" s="273">
        <v>1</v>
      </c>
      <c r="N204" s="441"/>
    </row>
    <row r="205" spans="1:17" ht="15" customHeight="1" thickBot="1" x14ac:dyDescent="0.25">
      <c r="A205" s="35"/>
      <c r="B205" s="882"/>
      <c r="C205" s="46"/>
      <c r="D205" s="927"/>
      <c r="E205" s="928"/>
      <c r="F205" s="373"/>
      <c r="G205" s="48" t="s">
        <v>8</v>
      </c>
      <c r="H205" s="248">
        <f>SUM(H187:H204)</f>
        <v>1605.7</v>
      </c>
      <c r="I205" s="248">
        <f>SUM(I187:I204)</f>
        <v>980</v>
      </c>
      <c r="J205" s="248">
        <f>SUM(J187:J204)</f>
        <v>945</v>
      </c>
      <c r="K205" s="375"/>
      <c r="L205" s="57"/>
      <c r="M205" s="57"/>
      <c r="N205" s="252"/>
    </row>
    <row r="206" spans="1:17" ht="27.75" customHeight="1" x14ac:dyDescent="0.2">
      <c r="A206" s="38" t="s">
        <v>7</v>
      </c>
      <c r="B206" s="385" t="s">
        <v>30</v>
      </c>
      <c r="C206" s="386" t="s">
        <v>9</v>
      </c>
      <c r="D206" s="366" t="s">
        <v>265</v>
      </c>
      <c r="E206" s="1579"/>
      <c r="F206" s="1580" t="s">
        <v>54</v>
      </c>
      <c r="G206" s="79" t="s">
        <v>28</v>
      </c>
      <c r="H206" s="137">
        <v>10.7</v>
      </c>
      <c r="I206" s="137">
        <v>3.6</v>
      </c>
      <c r="J206" s="230"/>
      <c r="K206" s="1256"/>
      <c r="L206" s="1581"/>
      <c r="M206" s="1581"/>
      <c r="N206" s="1582"/>
    </row>
    <row r="207" spans="1:17" ht="53.25" customHeight="1" x14ac:dyDescent="0.2">
      <c r="A207" s="466"/>
      <c r="B207" s="456"/>
      <c r="C207" s="948"/>
      <c r="D207" s="1546" t="s">
        <v>256</v>
      </c>
      <c r="E207" s="905"/>
      <c r="F207" s="868"/>
      <c r="G207" s="1222"/>
      <c r="H207" s="446"/>
      <c r="I207" s="446"/>
      <c r="J207" s="447"/>
      <c r="K207" s="1239" t="s">
        <v>231</v>
      </c>
      <c r="L207" s="275">
        <v>1</v>
      </c>
      <c r="M207" s="275"/>
      <c r="N207" s="200"/>
      <c r="Q207" s="412"/>
    </row>
    <row r="208" spans="1:17" ht="40.5" customHeight="1" x14ac:dyDescent="0.2">
      <c r="A208" s="466"/>
      <c r="B208" s="456"/>
      <c r="C208" s="948"/>
      <c r="D208" s="483" t="s">
        <v>257</v>
      </c>
      <c r="E208" s="905"/>
      <c r="F208" s="868"/>
      <c r="G208" s="1222"/>
      <c r="H208" s="446"/>
      <c r="I208" s="446"/>
      <c r="J208" s="447"/>
      <c r="K208" s="943" t="s">
        <v>231</v>
      </c>
      <c r="L208" s="804"/>
      <c r="M208" s="804">
        <v>1</v>
      </c>
      <c r="N208" s="944"/>
    </row>
    <row r="209" spans="1:15" ht="38.25" customHeight="1" x14ac:dyDescent="0.2">
      <c r="A209" s="466"/>
      <c r="B209" s="456"/>
      <c r="C209" s="948"/>
      <c r="D209" s="947" t="s">
        <v>329</v>
      </c>
      <c r="E209" s="167"/>
      <c r="F209" s="868"/>
      <c r="G209" s="489"/>
      <c r="H209" s="107"/>
      <c r="I209" s="107"/>
      <c r="J209" s="144"/>
      <c r="K209" s="900" t="s">
        <v>231</v>
      </c>
      <c r="L209" s="273">
        <v>1</v>
      </c>
      <c r="M209" s="273"/>
      <c r="N209" s="596"/>
      <c r="O209" s="11"/>
    </row>
    <row r="210" spans="1:15" ht="15" customHeight="1" thickBot="1" x14ac:dyDescent="0.25">
      <c r="A210" s="35"/>
      <c r="B210" s="882"/>
      <c r="C210" s="46"/>
      <c r="D210" s="927"/>
      <c r="E210" s="928"/>
      <c r="F210" s="373"/>
      <c r="G210" s="48" t="s">
        <v>8</v>
      </c>
      <c r="H210" s="248">
        <f>SUM(H206:H209)</f>
        <v>10.7</v>
      </c>
      <c r="I210" s="248">
        <f t="shared" ref="I210:J210" si="6">SUM(I206:I209)</f>
        <v>3.6</v>
      </c>
      <c r="J210" s="248">
        <f t="shared" si="6"/>
        <v>0</v>
      </c>
      <c r="K210" s="375"/>
      <c r="L210" s="57"/>
      <c r="M210" s="57"/>
      <c r="N210" s="252"/>
    </row>
    <row r="211" spans="1:15" ht="13.5" thickBot="1" x14ac:dyDescent="0.25">
      <c r="A211" s="36" t="s">
        <v>7</v>
      </c>
      <c r="B211" s="9" t="s">
        <v>30</v>
      </c>
      <c r="C211" s="1633" t="s">
        <v>10</v>
      </c>
      <c r="D211" s="1634"/>
      <c r="E211" s="1634"/>
      <c r="F211" s="1634"/>
      <c r="G211" s="1635"/>
      <c r="H211" s="151">
        <f>H210+H205</f>
        <v>1616.4</v>
      </c>
      <c r="I211" s="151">
        <f t="shared" ref="I211:J211" si="7">I210+I205</f>
        <v>983.6</v>
      </c>
      <c r="J211" s="151">
        <f t="shared" si="7"/>
        <v>945</v>
      </c>
      <c r="K211" s="455"/>
      <c r="L211" s="455"/>
      <c r="M211" s="455"/>
      <c r="N211" s="381"/>
    </row>
    <row r="212" spans="1:15" ht="15.75" customHeight="1" thickBot="1" x14ac:dyDescent="0.25">
      <c r="A212" s="36" t="s">
        <v>7</v>
      </c>
      <c r="B212" s="9" t="s">
        <v>38</v>
      </c>
      <c r="C212" s="1701" t="s">
        <v>47</v>
      </c>
      <c r="D212" s="1702"/>
      <c r="E212" s="1702"/>
      <c r="F212" s="1702"/>
      <c r="G212" s="1702"/>
      <c r="H212" s="1703"/>
      <c r="I212" s="1703"/>
      <c r="J212" s="1703"/>
      <c r="K212" s="1703"/>
      <c r="L212" s="458"/>
      <c r="M212" s="458"/>
      <c r="N212" s="384"/>
    </row>
    <row r="213" spans="1:15" s="67" customFormat="1" ht="39.75" customHeight="1" x14ac:dyDescent="0.2">
      <c r="A213" s="1691" t="s">
        <v>7</v>
      </c>
      <c r="B213" s="1693" t="s">
        <v>38</v>
      </c>
      <c r="C213" s="1695" t="s">
        <v>7</v>
      </c>
      <c r="D213" s="1697" t="s">
        <v>407</v>
      </c>
      <c r="E213" s="1699" t="s">
        <v>51</v>
      </c>
      <c r="F213" s="893" t="s">
        <v>31</v>
      </c>
      <c r="G213" s="352" t="s">
        <v>28</v>
      </c>
      <c r="H213" s="354">
        <v>200</v>
      </c>
      <c r="I213" s="354">
        <v>200</v>
      </c>
      <c r="J213" s="354">
        <v>200</v>
      </c>
      <c r="K213" s="1034" t="s">
        <v>405</v>
      </c>
      <c r="L213" s="1038">
        <v>1</v>
      </c>
      <c r="M213" s="1044"/>
      <c r="N213" s="1045"/>
    </row>
    <row r="214" spans="1:15" s="67" customFormat="1" ht="15.75" customHeight="1" x14ac:dyDescent="0.2">
      <c r="A214" s="1692"/>
      <c r="B214" s="1694"/>
      <c r="C214" s="1696"/>
      <c r="D214" s="1698"/>
      <c r="E214" s="1700"/>
      <c r="F214" s="869"/>
      <c r="G214" s="945" t="s">
        <v>62</v>
      </c>
      <c r="H214" s="946">
        <v>115.8</v>
      </c>
      <c r="I214" s="946"/>
      <c r="J214" s="946"/>
      <c r="K214" s="1590" t="s">
        <v>406</v>
      </c>
      <c r="L214" s="1274">
        <v>1155</v>
      </c>
      <c r="M214" s="1275">
        <v>1155</v>
      </c>
      <c r="N214" s="1276">
        <v>1155</v>
      </c>
    </row>
    <row r="215" spans="1:15" s="67" customFormat="1" ht="18.75" customHeight="1" thickBot="1" x14ac:dyDescent="0.25">
      <c r="A215" s="673"/>
      <c r="B215" s="674"/>
      <c r="C215" s="679"/>
      <c r="D215" s="677"/>
      <c r="E215" s="678"/>
      <c r="F215" s="513"/>
      <c r="G215" s="68" t="s">
        <v>8</v>
      </c>
      <c r="H215" s="295">
        <f>SUM(H213:H214)</f>
        <v>315.8</v>
      </c>
      <c r="I215" s="295">
        <f>SUM(I213:I214)</f>
        <v>200</v>
      </c>
      <c r="J215" s="305">
        <f>SUM(J213:J214)</f>
        <v>200</v>
      </c>
      <c r="K215" s="407"/>
      <c r="L215" s="360"/>
      <c r="M215" s="361"/>
      <c r="N215" s="362"/>
    </row>
    <row r="216" spans="1:15" ht="14.25" customHeight="1" x14ac:dyDescent="0.2">
      <c r="A216" s="876" t="s">
        <v>7</v>
      </c>
      <c r="B216" s="877" t="s">
        <v>38</v>
      </c>
      <c r="C216" s="902" t="s">
        <v>9</v>
      </c>
      <c r="D216" s="1631" t="s">
        <v>179</v>
      </c>
      <c r="E216" s="167" t="s">
        <v>51</v>
      </c>
      <c r="F216" s="868" t="s">
        <v>50</v>
      </c>
      <c r="G216" s="993" t="s">
        <v>28</v>
      </c>
      <c r="H216" s="178">
        <v>145</v>
      </c>
      <c r="I216" s="447"/>
      <c r="J216" s="309">
        <v>800</v>
      </c>
      <c r="K216" s="436" t="s">
        <v>107</v>
      </c>
      <c r="L216" s="437"/>
      <c r="M216" s="438" t="s">
        <v>54</v>
      </c>
      <c r="N216" s="439"/>
    </row>
    <row r="217" spans="1:15" ht="18.75" customHeight="1" x14ac:dyDescent="0.2">
      <c r="A217" s="34"/>
      <c r="B217" s="877"/>
      <c r="C217" s="90"/>
      <c r="D217" s="1631"/>
      <c r="E217" s="167"/>
      <c r="F217" s="868"/>
      <c r="G217" s="993"/>
      <c r="H217" s="142"/>
      <c r="I217" s="447"/>
      <c r="J217" s="447"/>
      <c r="K217" s="1689" t="s">
        <v>197</v>
      </c>
      <c r="L217" s="273"/>
      <c r="M217" s="440"/>
      <c r="N217" s="441">
        <v>15</v>
      </c>
    </row>
    <row r="218" spans="1:15" ht="12.75" customHeight="1" x14ac:dyDescent="0.2">
      <c r="A218" s="34"/>
      <c r="B218" s="877"/>
      <c r="C218" s="90"/>
      <c r="D218" s="1631"/>
      <c r="E218" s="167"/>
      <c r="F218" s="868"/>
      <c r="G218" s="489"/>
      <c r="H218" s="107"/>
      <c r="I218" s="144"/>
      <c r="J218" s="144"/>
      <c r="K218" s="1690"/>
      <c r="L218" s="273"/>
      <c r="M218" s="440"/>
      <c r="N218" s="441"/>
    </row>
    <row r="219" spans="1:15" s="67" customFormat="1" ht="17.25" customHeight="1" thickBot="1" x14ac:dyDescent="0.25">
      <c r="A219" s="35"/>
      <c r="B219" s="81"/>
      <c r="C219" s="373"/>
      <c r="D219" s="1688"/>
      <c r="E219" s="165"/>
      <c r="F219" s="44"/>
      <c r="G219" s="83" t="s">
        <v>8</v>
      </c>
      <c r="H219" s="305">
        <f>SUM(H216:H218)</f>
        <v>145</v>
      </c>
      <c r="I219" s="295">
        <f t="shared" ref="I219:J219" si="8">I216</f>
        <v>0</v>
      </c>
      <c r="J219" s="295">
        <f t="shared" si="8"/>
        <v>800</v>
      </c>
      <c r="K219" s="407"/>
      <c r="L219" s="303"/>
      <c r="M219" s="442"/>
      <c r="N219" s="304"/>
    </row>
    <row r="220" spans="1:15" ht="13.5" thickBot="1" x14ac:dyDescent="0.25">
      <c r="A220" s="879" t="s">
        <v>7</v>
      </c>
      <c r="B220" s="457" t="s">
        <v>38</v>
      </c>
      <c r="C220" s="1610" t="s">
        <v>10</v>
      </c>
      <c r="D220" s="1611"/>
      <c r="E220" s="1611"/>
      <c r="F220" s="1611"/>
      <c r="G220" s="1612"/>
      <c r="H220" s="151">
        <f>H219+H215</f>
        <v>460.8</v>
      </c>
      <c r="I220" s="151">
        <f t="shared" ref="I220:J220" si="9">I219+I215</f>
        <v>200</v>
      </c>
      <c r="J220" s="151">
        <f t="shared" si="9"/>
        <v>1000</v>
      </c>
      <c r="K220" s="455"/>
      <c r="L220" s="455"/>
      <c r="M220" s="455"/>
      <c r="N220" s="381"/>
    </row>
    <row r="221" spans="1:15" ht="14.25" customHeight="1" thickBot="1" x14ac:dyDescent="0.25">
      <c r="A221" s="37" t="s">
        <v>7</v>
      </c>
      <c r="B221" s="1677" t="s">
        <v>11</v>
      </c>
      <c r="C221" s="1678"/>
      <c r="D221" s="1678"/>
      <c r="E221" s="1678"/>
      <c r="F221" s="1678"/>
      <c r="G221" s="1679"/>
      <c r="H221" s="158">
        <f>H220+H211+H185+H164</f>
        <v>13539.3</v>
      </c>
      <c r="I221" s="158">
        <f>I220+I211+I185+I164</f>
        <v>20004.599999999999</v>
      </c>
      <c r="J221" s="560">
        <f>J220+J211+J185+J164</f>
        <v>17470.3</v>
      </c>
      <c r="K221" s="1680"/>
      <c r="L221" s="1681"/>
      <c r="M221" s="1681"/>
      <c r="N221" s="1682"/>
    </row>
    <row r="222" spans="1:15" ht="14.25" customHeight="1" thickBot="1" x14ac:dyDescent="0.25">
      <c r="A222" s="28" t="s">
        <v>40</v>
      </c>
      <c r="B222" s="1683" t="s">
        <v>60</v>
      </c>
      <c r="C222" s="1684"/>
      <c r="D222" s="1684"/>
      <c r="E222" s="1684"/>
      <c r="F222" s="1684"/>
      <c r="G222" s="1685"/>
      <c r="H222" s="159">
        <f t="shared" ref="H222" si="10">SUM(H221)</f>
        <v>13539.3</v>
      </c>
      <c r="I222" s="159">
        <f t="shared" ref="I222:J222" si="11">SUM(I221)</f>
        <v>20004.599999999999</v>
      </c>
      <c r="J222" s="561">
        <f t="shared" si="11"/>
        <v>17470.3</v>
      </c>
      <c r="K222" s="1686"/>
      <c r="L222" s="1686"/>
      <c r="M222" s="1686"/>
      <c r="N222" s="1687"/>
    </row>
    <row r="223" spans="1:15" s="13" customFormat="1" ht="17.25" customHeight="1" x14ac:dyDescent="0.2">
      <c r="A223" s="874"/>
      <c r="B223" s="875"/>
      <c r="C223" s="917"/>
      <c r="D223" s="875"/>
      <c r="E223" s="875"/>
      <c r="F223" s="875"/>
      <c r="G223" s="875"/>
      <c r="H223" s="562"/>
      <c r="I223" s="875"/>
      <c r="J223" s="875"/>
      <c r="K223" s="875"/>
      <c r="L223" s="874"/>
      <c r="M223" s="874"/>
      <c r="N223" s="874"/>
    </row>
    <row r="224" spans="1:15" s="14" customFormat="1" ht="14.25" customHeight="1" thickBot="1" x14ac:dyDescent="0.25">
      <c r="A224" s="1603" t="s">
        <v>16</v>
      </c>
      <c r="B224" s="1603"/>
      <c r="C224" s="1603"/>
      <c r="D224" s="1603"/>
      <c r="E224" s="1603"/>
      <c r="F224" s="1603"/>
      <c r="G224" s="1603"/>
      <c r="H224" s="880"/>
      <c r="I224" s="880"/>
      <c r="J224" s="880"/>
      <c r="K224" s="21"/>
      <c r="L224" s="21"/>
      <c r="M224" s="21"/>
      <c r="N224" s="21"/>
    </row>
    <row r="225" spans="1:14" ht="66" customHeight="1" thickBot="1" x14ac:dyDescent="0.25">
      <c r="A225" s="1604" t="s">
        <v>12</v>
      </c>
      <c r="B225" s="1605"/>
      <c r="C225" s="1605"/>
      <c r="D225" s="1605"/>
      <c r="E225" s="1605"/>
      <c r="F225" s="1605"/>
      <c r="G225" s="1606"/>
      <c r="H225" s="888" t="s">
        <v>475</v>
      </c>
      <c r="I225" s="408" t="s">
        <v>155</v>
      </c>
      <c r="J225" s="408" t="s">
        <v>270</v>
      </c>
      <c r="K225" s="2"/>
      <c r="L225" s="2"/>
      <c r="M225" s="2"/>
      <c r="N225" s="2"/>
    </row>
    <row r="226" spans="1:14" ht="14.25" customHeight="1" x14ac:dyDescent="0.2">
      <c r="A226" s="1607" t="s">
        <v>17</v>
      </c>
      <c r="B226" s="1608"/>
      <c r="C226" s="1608"/>
      <c r="D226" s="1608"/>
      <c r="E226" s="1608"/>
      <c r="F226" s="1608"/>
      <c r="G226" s="1609"/>
      <c r="H226" s="890">
        <f>H227+H236+H237+H238+H235</f>
        <v>13130</v>
      </c>
      <c r="I226" s="994">
        <f>I227+I236+I237+I238+I235</f>
        <v>13182</v>
      </c>
      <c r="J226" s="994">
        <f ca="1">J227+J236+J237+J238+J235</f>
        <v>11063</v>
      </c>
    </row>
    <row r="227" spans="1:14" ht="14.25" customHeight="1" x14ac:dyDescent="0.2">
      <c r="A227" s="1662" t="s">
        <v>98</v>
      </c>
      <c r="B227" s="1663"/>
      <c r="C227" s="1663"/>
      <c r="D227" s="1663"/>
      <c r="E227" s="1663"/>
      <c r="F227" s="1663"/>
      <c r="G227" s="1664"/>
      <c r="H227" s="889">
        <f>SUM(H228:H234)</f>
        <v>11347.9</v>
      </c>
      <c r="I227" s="127">
        <f>SUM(I228:I234)</f>
        <v>13182</v>
      </c>
      <c r="J227" s="127">
        <f ca="1">SUM(J228:J234)</f>
        <v>11063</v>
      </c>
      <c r="K227" s="559"/>
    </row>
    <row r="228" spans="1:14" ht="14.25" customHeight="1" x14ac:dyDescent="0.2">
      <c r="A228" s="1665" t="s">
        <v>22</v>
      </c>
      <c r="B228" s="1666"/>
      <c r="C228" s="1666"/>
      <c r="D228" s="1666"/>
      <c r="E228" s="1666"/>
      <c r="F228" s="1666"/>
      <c r="G228" s="1667"/>
      <c r="H228" s="873">
        <f>SUMIF(G15:G222,"SB",H15:H222)</f>
        <v>11234.5</v>
      </c>
      <c r="I228" s="144">
        <f>SUMIF(G12:G222,"SB",I12:I222)</f>
        <v>13148.5</v>
      </c>
      <c r="J228" s="144">
        <f>SUMIF(G12:G222,"SB",J12:J222)</f>
        <v>11029.5</v>
      </c>
      <c r="K228" s="17"/>
    </row>
    <row r="229" spans="1:14" ht="14.25" customHeight="1" x14ac:dyDescent="0.2">
      <c r="A229" s="1659" t="s">
        <v>23</v>
      </c>
      <c r="B229" s="1660"/>
      <c r="C229" s="1660"/>
      <c r="D229" s="1660"/>
      <c r="E229" s="1660"/>
      <c r="F229" s="1660"/>
      <c r="G229" s="1661"/>
      <c r="H229" s="871">
        <f>SUMIF(G11:G222,"SB(SP)",H11:H222)</f>
        <v>33.5</v>
      </c>
      <c r="I229" s="189">
        <f>SUMIF(G18:G222,"SB(SP)",I18:I222)</f>
        <v>33.5</v>
      </c>
      <c r="J229" s="189">
        <f>SUMIF(G18:G222,"SB(SP)",J18:J222)</f>
        <v>33.5</v>
      </c>
      <c r="K229" s="26"/>
    </row>
    <row r="230" spans="1:14" ht="12.75" customHeight="1" x14ac:dyDescent="0.2">
      <c r="A230" s="1659" t="s">
        <v>71</v>
      </c>
      <c r="B230" s="1660"/>
      <c r="C230" s="1660"/>
      <c r="D230" s="1660"/>
      <c r="E230" s="1660"/>
      <c r="F230" s="1660"/>
      <c r="G230" s="1661"/>
      <c r="H230" s="871">
        <f>SUMIF(G12:G220,"SB(VR)",H12:H220)</f>
        <v>79.900000000000006</v>
      </c>
      <c r="I230" s="189">
        <f>SUMIF(G12:G222,"SB(VR)",I12:I222)</f>
        <v>0</v>
      </c>
      <c r="J230" s="189">
        <f>SUMIF(G12:G222,"SB(VR)",J12:J222)</f>
        <v>0</v>
      </c>
      <c r="K230" s="19"/>
      <c r="L230" s="1"/>
      <c r="M230" s="1"/>
      <c r="N230" s="1"/>
    </row>
    <row r="231" spans="1:14" x14ac:dyDescent="0.2">
      <c r="A231" s="1659" t="s">
        <v>24</v>
      </c>
      <c r="B231" s="1660"/>
      <c r="C231" s="1660"/>
      <c r="D231" s="1660"/>
      <c r="E231" s="1660"/>
      <c r="F231" s="1660"/>
      <c r="G231" s="1661"/>
      <c r="H231" s="871">
        <f>SUMIF(G12:G222,"SB(P)",H12:H222)</f>
        <v>0</v>
      </c>
      <c r="I231" s="189">
        <f>SUMIF(G12:G222,"SB(P)",I12:I222)</f>
        <v>0</v>
      </c>
      <c r="J231" s="189">
        <f>SUMIF(G12:G222,"SB(P)",J12:J222)</f>
        <v>0</v>
      </c>
      <c r="K231" s="19"/>
      <c r="L231" s="1"/>
      <c r="M231" s="1"/>
      <c r="N231" s="1"/>
    </row>
    <row r="232" spans="1:14" x14ac:dyDescent="0.2">
      <c r="A232" s="1659" t="s">
        <v>102</v>
      </c>
      <c r="B232" s="1660"/>
      <c r="C232" s="1660"/>
      <c r="D232" s="1660"/>
      <c r="E232" s="1660"/>
      <c r="F232" s="1660"/>
      <c r="G232" s="1661"/>
      <c r="H232" s="871">
        <f>SUMIF(G14:G222,"SB(VB)",H14:H222)</f>
        <v>0</v>
      </c>
      <c r="I232" s="189">
        <f>SUMIF(G14:G222,"SB(VB)",I14:I222)</f>
        <v>0</v>
      </c>
      <c r="J232" s="189">
        <f>SUMIF(G14:G222,"SB(VB)",J14:J222)</f>
        <v>0</v>
      </c>
    </row>
    <row r="233" spans="1:14" x14ac:dyDescent="0.2">
      <c r="A233" s="1653" t="s">
        <v>285</v>
      </c>
      <c r="B233" s="1654"/>
      <c r="C233" s="1654"/>
      <c r="D233" s="1654"/>
      <c r="E233" s="1654"/>
      <c r="F233" s="1654"/>
      <c r="G233" s="1655"/>
      <c r="H233" s="871">
        <f>SUMIF(G12:G222,"SB(KPP)",H12:H222)</f>
        <v>0</v>
      </c>
      <c r="I233" s="189">
        <f>SUMIF(G12:G222,"SB(KPP)",I12:I222)</f>
        <v>0</v>
      </c>
      <c r="J233" s="189">
        <f>SUMIF(G15:G219,"SB(KPP)",J15:J219)</f>
        <v>0</v>
      </c>
      <c r="K233" s="63"/>
      <c r="L233" s="63"/>
      <c r="M233" s="63"/>
      <c r="N233" s="63"/>
    </row>
    <row r="234" spans="1:14" ht="27" customHeight="1" x14ac:dyDescent="0.2">
      <c r="A234" s="1656" t="s">
        <v>473</v>
      </c>
      <c r="B234" s="1657"/>
      <c r="C234" s="1657"/>
      <c r="D234" s="1657"/>
      <c r="E234" s="1657"/>
      <c r="F234" s="1657"/>
      <c r="G234" s="1658"/>
      <c r="H234" s="871">
        <f>SUMIF(G12:G220,"SB(ES)",H12:H220)</f>
        <v>0</v>
      </c>
      <c r="I234" s="189">
        <f>SUMIF(G18:G220,"SB(ES)",I18:I220)</f>
        <v>0</v>
      </c>
      <c r="J234" s="189">
        <f ca="1">SUMIF(G15:G219,"SB(ES)",J18:J220)</f>
        <v>0</v>
      </c>
    </row>
    <row r="235" spans="1:14" ht="14.25" customHeight="1" x14ac:dyDescent="0.2">
      <c r="A235" s="1650" t="s">
        <v>63</v>
      </c>
      <c r="B235" s="1651"/>
      <c r="C235" s="1651"/>
      <c r="D235" s="1651"/>
      <c r="E235" s="1651"/>
      <c r="F235" s="1651"/>
      <c r="G235" s="1652"/>
      <c r="H235" s="872">
        <f>SUMIF(G10:G219,"SB(L)",H10:H219)</f>
        <v>1339.1</v>
      </c>
      <c r="I235" s="470">
        <f>SUMIF(G10:G219,"SB(L)",I10:I219)</f>
        <v>0</v>
      </c>
      <c r="J235" s="130">
        <f>SUMIF(G149:G223,"SB(L)",J149:J223)</f>
        <v>0</v>
      </c>
    </row>
    <row r="236" spans="1:14" x14ac:dyDescent="0.2">
      <c r="A236" s="1650" t="s">
        <v>99</v>
      </c>
      <c r="B236" s="1651"/>
      <c r="C236" s="1651"/>
      <c r="D236" s="1651"/>
      <c r="E236" s="1651"/>
      <c r="F236" s="1651"/>
      <c r="G236" s="1652"/>
      <c r="H236" s="872">
        <f>SUMIF(G18:G222,"SB(SPL)",H18:H222)</f>
        <v>0</v>
      </c>
      <c r="I236" s="983">
        <f>SUMIF(G18:G222,"SB(SPL)",I18:I222)</f>
        <v>0</v>
      </c>
      <c r="J236" s="130">
        <f>SUMIF(G18:G222,"SB(SPL)",J18:J222)</f>
        <v>0</v>
      </c>
    </row>
    <row r="237" spans="1:14" x14ac:dyDescent="0.2">
      <c r="A237" s="1650" t="s">
        <v>103</v>
      </c>
      <c r="B237" s="1651"/>
      <c r="C237" s="1651"/>
      <c r="D237" s="1651"/>
      <c r="E237" s="1651"/>
      <c r="F237" s="1651"/>
      <c r="G237" s="1652"/>
      <c r="H237" s="872">
        <f>SUMIF(G12:G222,"SB(ŽPL)",H12:H222)</f>
        <v>443</v>
      </c>
      <c r="I237" s="983">
        <f>SUMIF(G12:G222,"SB(ŽPL)",I12:I222)</f>
        <v>0</v>
      </c>
      <c r="J237" s="130">
        <f>SUMIF(G12:G222,"SB(ŽPL)",J12:J222)</f>
        <v>0</v>
      </c>
    </row>
    <row r="238" spans="1:14" ht="12" customHeight="1" x14ac:dyDescent="0.2">
      <c r="A238" s="1650" t="s">
        <v>100</v>
      </c>
      <c r="B238" s="1651"/>
      <c r="C238" s="1651"/>
      <c r="D238" s="1651"/>
      <c r="E238" s="1651"/>
      <c r="F238" s="1651"/>
      <c r="G238" s="1652"/>
      <c r="H238" s="872">
        <f>SUMIF(G12:G222,"SB(VRL)",H12:H222)</f>
        <v>0</v>
      </c>
      <c r="I238" s="470">
        <f>SUMIF(G18:G222,"SB(VRL)",I18:I222)</f>
        <v>0</v>
      </c>
      <c r="J238" s="470">
        <f>SUMIF(G18:G222,"SB(VRL)",J18:J222)</f>
        <v>0</v>
      </c>
    </row>
    <row r="239" spans="1:14" ht="15" customHeight="1" x14ac:dyDescent="0.2">
      <c r="A239" s="1650" t="s">
        <v>361</v>
      </c>
      <c r="B239" s="1651"/>
      <c r="C239" s="1651"/>
      <c r="D239" s="1651"/>
      <c r="E239" s="1651"/>
      <c r="F239" s="1651"/>
      <c r="G239" s="1652"/>
      <c r="H239" s="872">
        <f>SUMIF(G13:G222,"KPP",H13:H222)</f>
        <v>0</v>
      </c>
      <c r="I239" s="130"/>
      <c r="J239" s="130">
        <f>SUMIF(I15:I226,"KPP",J15:J226)</f>
        <v>0</v>
      </c>
      <c r="K239" s="63"/>
      <c r="L239" s="63"/>
      <c r="M239" s="63"/>
      <c r="N239" s="63"/>
    </row>
    <row r="240" spans="1:14" x14ac:dyDescent="0.2">
      <c r="A240" s="1671" t="s">
        <v>18</v>
      </c>
      <c r="B240" s="1672"/>
      <c r="C240" s="1672"/>
      <c r="D240" s="1672"/>
      <c r="E240" s="1672"/>
      <c r="F240" s="1672"/>
      <c r="G240" s="1673"/>
      <c r="H240" s="891">
        <f>SUM(H241:H244)</f>
        <v>409.3</v>
      </c>
      <c r="I240" s="999">
        <f>SUM(I242:I244)</f>
        <v>6822.6</v>
      </c>
      <c r="J240" s="999">
        <f>SUM(J242:J244)</f>
        <v>6407.3</v>
      </c>
    </row>
    <row r="241" spans="1:30" x14ac:dyDescent="0.2">
      <c r="A241" s="1674" t="s">
        <v>204</v>
      </c>
      <c r="B241" s="1675"/>
      <c r="C241" s="1675"/>
      <c r="D241" s="1675"/>
      <c r="E241" s="1675"/>
      <c r="F241" s="1675"/>
      <c r="G241" s="1676"/>
      <c r="H241" s="871">
        <f>SUMIF(G15:G222,"KVJUD",H15:H222)</f>
        <v>0</v>
      </c>
      <c r="I241" s="189">
        <f>SUMIF(G15:G222,"KVJUD",I15:I222)</f>
        <v>0</v>
      </c>
      <c r="J241" s="189">
        <f>SUMIF(G15:G222,"KVJUD",J15:J222)</f>
        <v>0</v>
      </c>
    </row>
    <row r="242" spans="1:30" ht="13.5" customHeight="1" x14ac:dyDescent="0.2">
      <c r="A242" s="1659" t="s">
        <v>26</v>
      </c>
      <c r="B242" s="1660"/>
      <c r="C242" s="1660"/>
      <c r="D242" s="1660"/>
      <c r="E242" s="1660"/>
      <c r="F242" s="1660"/>
      <c r="G242" s="1661"/>
      <c r="H242" s="871">
        <f>SUMIF(G12:G222,"LRVB",H12:H222)</f>
        <v>32.5</v>
      </c>
      <c r="I242" s="189">
        <f>SUMIF(G12:G222,"LRVB",I12:I222)</f>
        <v>553.20000000000005</v>
      </c>
      <c r="J242" s="189">
        <f>SUMIF(G12:G222,"LRVB",J12:J222)</f>
        <v>519.6</v>
      </c>
    </row>
    <row r="243" spans="1:30" ht="14.25" customHeight="1" x14ac:dyDescent="0.2">
      <c r="A243" s="1656" t="s">
        <v>25</v>
      </c>
      <c r="B243" s="1657"/>
      <c r="C243" s="1657"/>
      <c r="D243" s="1657"/>
      <c r="E243" s="1657"/>
      <c r="F243" s="1657"/>
      <c r="G243" s="1658"/>
      <c r="H243" s="871">
        <f>SUMIF(G13:G219,"ES",H13:H219)</f>
        <v>366.8</v>
      </c>
      <c r="I243" s="129">
        <f>SUMIF(G18:G219,"ES",I18:I219)</f>
        <v>6269.4</v>
      </c>
      <c r="J243" s="129">
        <f>SUMIF(G18:G219,"ES",J18:J219)</f>
        <v>5887.7</v>
      </c>
    </row>
    <row r="244" spans="1:30" ht="15.75" customHeight="1" x14ac:dyDescent="0.2">
      <c r="A244" s="1659" t="s">
        <v>27</v>
      </c>
      <c r="B244" s="1660"/>
      <c r="C244" s="1660"/>
      <c r="D244" s="1660"/>
      <c r="E244" s="1660"/>
      <c r="F244" s="1660"/>
      <c r="G244" s="1661"/>
      <c r="H244" s="871">
        <f>SUMIF(G11:G222,"Kt",H11:H222)</f>
        <v>10</v>
      </c>
      <c r="I244" s="189">
        <f>SUMIF(G12:G222,"Kt",I12:I222)</f>
        <v>0</v>
      </c>
      <c r="J244" s="189">
        <f>SUMIF(G12:G222,"Kt",J12:J222)</f>
        <v>0</v>
      </c>
    </row>
    <row r="245" spans="1:30" ht="15" customHeight="1" thickBot="1" x14ac:dyDescent="0.25">
      <c r="A245" s="1668" t="s">
        <v>19</v>
      </c>
      <c r="B245" s="1669"/>
      <c r="C245" s="1669"/>
      <c r="D245" s="1669"/>
      <c r="E245" s="1669"/>
      <c r="F245" s="1669"/>
      <c r="G245" s="1670"/>
      <c r="H245" s="887">
        <f>SUM(H226,H240)</f>
        <v>13539.3</v>
      </c>
      <c r="I245" s="1000">
        <f>SUM(I226,I240)</f>
        <v>20004.599999999999</v>
      </c>
      <c r="J245" s="1000">
        <f ca="1">SUM(J226,J240)</f>
        <v>17470.3</v>
      </c>
      <c r="L245" s="3"/>
      <c r="M245" s="3"/>
      <c r="N245" s="3"/>
    </row>
    <row r="246" spans="1:30" x14ac:dyDescent="0.2">
      <c r="H246" s="13"/>
      <c r="I246" s="13"/>
      <c r="J246" s="13"/>
      <c r="K246" s="13"/>
      <c r="L246" s="11"/>
      <c r="M246" s="11"/>
      <c r="N246" s="11"/>
    </row>
    <row r="247" spans="1:30" x14ac:dyDescent="0.2">
      <c r="F247" s="1613" t="s">
        <v>474</v>
      </c>
      <c r="G247" s="1613"/>
      <c r="H247" s="1613"/>
      <c r="I247" s="1613"/>
      <c r="J247" s="13"/>
      <c r="K247" s="82"/>
      <c r="L247" s="11"/>
      <c r="M247" s="11"/>
      <c r="N247" s="11"/>
    </row>
    <row r="248" spans="1:30" x14ac:dyDescent="0.2">
      <c r="H248" s="99"/>
      <c r="I248" s="99"/>
      <c r="J248" s="99"/>
      <c r="K248" s="13"/>
      <c r="L248" s="13"/>
      <c r="M248" s="13"/>
      <c r="N248" s="13"/>
    </row>
    <row r="249" spans="1:30" x14ac:dyDescent="0.2">
      <c r="H249" s="18"/>
    </row>
    <row r="251" spans="1:30" s="8" customFormat="1" x14ac:dyDescent="0.2">
      <c r="C251" s="13"/>
      <c r="E251" s="16"/>
      <c r="F251" s="22"/>
      <c r="G251" s="27"/>
      <c r="H251" s="63"/>
      <c r="I251" s="63"/>
      <c r="J251" s="63"/>
      <c r="O251" s="3"/>
      <c r="P251" s="3"/>
      <c r="Q251" s="3"/>
      <c r="R251" s="3"/>
      <c r="S251" s="3"/>
      <c r="T251" s="3"/>
      <c r="U251" s="3"/>
      <c r="V251" s="3"/>
      <c r="W251" s="3"/>
      <c r="X251" s="3"/>
      <c r="Y251" s="3"/>
      <c r="Z251" s="3"/>
      <c r="AA251" s="3"/>
      <c r="AB251" s="3"/>
      <c r="AC251" s="3"/>
      <c r="AD251" s="3"/>
    </row>
  </sheetData>
  <mergeCells count="210">
    <mergeCell ref="A69:A70"/>
    <mergeCell ref="B69:B70"/>
    <mergeCell ref="C69:C70"/>
    <mergeCell ref="D69:D70"/>
    <mergeCell ref="E69:E70"/>
    <mergeCell ref="D52:D53"/>
    <mergeCell ref="A11:N11"/>
    <mergeCell ref="A12:N12"/>
    <mergeCell ref="B13:N13"/>
    <mergeCell ref="C14:N14"/>
    <mergeCell ref="D18:D19"/>
    <mergeCell ref="E15:E17"/>
    <mergeCell ref="K22:K23"/>
    <mergeCell ref="D24:D27"/>
    <mergeCell ref="E24:E40"/>
    <mergeCell ref="A20:A23"/>
    <mergeCell ref="B20:B23"/>
    <mergeCell ref="C20:C23"/>
    <mergeCell ref="D20:D23"/>
    <mergeCell ref="E20:E23"/>
    <mergeCell ref="F20:F23"/>
    <mergeCell ref="F50:F51"/>
    <mergeCell ref="D44:D45"/>
    <mergeCell ref="F44:F45"/>
    <mergeCell ref="I8:I10"/>
    <mergeCell ref="J8:J10"/>
    <mergeCell ref="K8:N8"/>
    <mergeCell ref="K9:K10"/>
    <mergeCell ref="L9:N9"/>
    <mergeCell ref="E8:E10"/>
    <mergeCell ref="F8:F10"/>
    <mergeCell ref="G8:G10"/>
    <mergeCell ref="A8:A10"/>
    <mergeCell ref="B8:B10"/>
    <mergeCell ref="C8:C10"/>
    <mergeCell ref="D8:D10"/>
    <mergeCell ref="D48:D49"/>
    <mergeCell ref="E48:E49"/>
    <mergeCell ref="F48:F49"/>
    <mergeCell ref="D46:D47"/>
    <mergeCell ref="E46:E47"/>
    <mergeCell ref="F46:F47"/>
    <mergeCell ref="D50:D51"/>
    <mergeCell ref="E50:E51"/>
    <mergeCell ref="D41:D43"/>
    <mergeCell ref="E41:E45"/>
    <mergeCell ref="K62:K64"/>
    <mergeCell ref="E52:E53"/>
    <mergeCell ref="D62:D64"/>
    <mergeCell ref="E62:E64"/>
    <mergeCell ref="D56:D57"/>
    <mergeCell ref="E56:E57"/>
    <mergeCell ref="D60:D61"/>
    <mergeCell ref="E60:E61"/>
    <mergeCell ref="F69:F70"/>
    <mergeCell ref="D66:D68"/>
    <mergeCell ref="E66:E68"/>
    <mergeCell ref="K60:K61"/>
    <mergeCell ref="F52:F53"/>
    <mergeCell ref="D58:D59"/>
    <mergeCell ref="E58:E59"/>
    <mergeCell ref="D54:D55"/>
    <mergeCell ref="E54:E55"/>
    <mergeCell ref="O95:S95"/>
    <mergeCell ref="D91:D92"/>
    <mergeCell ref="D80:D83"/>
    <mergeCell ref="D89:D90"/>
    <mergeCell ref="D74:D77"/>
    <mergeCell ref="D84:D88"/>
    <mergeCell ref="E84:E88"/>
    <mergeCell ref="A71:A73"/>
    <mergeCell ref="B71:B73"/>
    <mergeCell ref="C71:C73"/>
    <mergeCell ref="D71:D73"/>
    <mergeCell ref="K89:K90"/>
    <mergeCell ref="K103:K104"/>
    <mergeCell ref="D105:D107"/>
    <mergeCell ref="O108:R108"/>
    <mergeCell ref="A109:A111"/>
    <mergeCell ref="B109:B111"/>
    <mergeCell ref="C109:C111"/>
    <mergeCell ref="D109:D111"/>
    <mergeCell ref="D97:D98"/>
    <mergeCell ref="K97:K98"/>
    <mergeCell ref="D99:D103"/>
    <mergeCell ref="E99:E104"/>
    <mergeCell ref="O106:T106"/>
    <mergeCell ref="A117:A118"/>
    <mergeCell ref="B117:B118"/>
    <mergeCell ref="C117:C118"/>
    <mergeCell ref="D117:D118"/>
    <mergeCell ref="E117:E118"/>
    <mergeCell ref="E109:E111"/>
    <mergeCell ref="F109:F111"/>
    <mergeCell ref="A114:A116"/>
    <mergeCell ref="B114:B116"/>
    <mergeCell ref="C114:C116"/>
    <mergeCell ref="D114:D116"/>
    <mergeCell ref="J119:J121"/>
    <mergeCell ref="K119:K120"/>
    <mergeCell ref="F117:F118"/>
    <mergeCell ref="D119:D121"/>
    <mergeCell ref="I119:I121"/>
    <mergeCell ref="E114:E116"/>
    <mergeCell ref="F114:F116"/>
    <mergeCell ref="K114:K116"/>
    <mergeCell ref="N114:N116"/>
    <mergeCell ref="F130:F132"/>
    <mergeCell ref="A133:A135"/>
    <mergeCell ref="B133:B135"/>
    <mergeCell ref="C133:C135"/>
    <mergeCell ref="D133:D135"/>
    <mergeCell ref="E133:E135"/>
    <mergeCell ref="A130:A132"/>
    <mergeCell ref="B130:B132"/>
    <mergeCell ref="C130:C132"/>
    <mergeCell ref="D130:D132"/>
    <mergeCell ref="E130:E132"/>
    <mergeCell ref="F133:F135"/>
    <mergeCell ref="D136:D139"/>
    <mergeCell ref="K136:K139"/>
    <mergeCell ref="D140:D142"/>
    <mergeCell ref="E140:E142"/>
    <mergeCell ref="F140:F142"/>
    <mergeCell ref="K133:K134"/>
    <mergeCell ref="E149:E151"/>
    <mergeCell ref="F150:F153"/>
    <mergeCell ref="D146:D148"/>
    <mergeCell ref="E146:E148"/>
    <mergeCell ref="F146:F148"/>
    <mergeCell ref="K141:K142"/>
    <mergeCell ref="D166:D167"/>
    <mergeCell ref="D187:D189"/>
    <mergeCell ref="D171:D175"/>
    <mergeCell ref="F143:F145"/>
    <mergeCell ref="D200:D203"/>
    <mergeCell ref="K194:K195"/>
    <mergeCell ref="A197:A198"/>
    <mergeCell ref="B197:B198"/>
    <mergeCell ref="C197:C198"/>
    <mergeCell ref="D197:D198"/>
    <mergeCell ref="E197:E198"/>
    <mergeCell ref="C185:G185"/>
    <mergeCell ref="D190:D192"/>
    <mergeCell ref="D194:D195"/>
    <mergeCell ref="E143:E145"/>
    <mergeCell ref="E155:E157"/>
    <mergeCell ref="D149:D151"/>
    <mergeCell ref="D143:D145"/>
    <mergeCell ref="K144:K145"/>
    <mergeCell ref="K150:K151"/>
    <mergeCell ref="K153:K154"/>
    <mergeCell ref="K156:K157"/>
    <mergeCell ref="C186:N186"/>
    <mergeCell ref="B221:G221"/>
    <mergeCell ref="K221:N221"/>
    <mergeCell ref="B222:G222"/>
    <mergeCell ref="K222:N222"/>
    <mergeCell ref="D216:D219"/>
    <mergeCell ref="K217:K218"/>
    <mergeCell ref="C211:G211"/>
    <mergeCell ref="A213:A214"/>
    <mergeCell ref="B213:B214"/>
    <mergeCell ref="C213:C214"/>
    <mergeCell ref="D213:D214"/>
    <mergeCell ref="E213:E214"/>
    <mergeCell ref="C212:K212"/>
    <mergeCell ref="A243:G243"/>
    <mergeCell ref="A244:G244"/>
    <mergeCell ref="A245:G245"/>
    <mergeCell ref="A240:G240"/>
    <mergeCell ref="A241:G241"/>
    <mergeCell ref="A242:G242"/>
    <mergeCell ref="A237:G237"/>
    <mergeCell ref="A238:G238"/>
    <mergeCell ref="A239:G239"/>
    <mergeCell ref="A235:G235"/>
    <mergeCell ref="A236:G236"/>
    <mergeCell ref="A233:G233"/>
    <mergeCell ref="A234:G234"/>
    <mergeCell ref="A230:G230"/>
    <mergeCell ref="A231:G231"/>
    <mergeCell ref="A232:G232"/>
    <mergeCell ref="A227:G227"/>
    <mergeCell ref="A228:G228"/>
    <mergeCell ref="A229:G229"/>
    <mergeCell ref="A224:G224"/>
    <mergeCell ref="A225:G225"/>
    <mergeCell ref="A226:G226"/>
    <mergeCell ref="C220:G220"/>
    <mergeCell ref="F247:I247"/>
    <mergeCell ref="A6:N6"/>
    <mergeCell ref="K1:N1"/>
    <mergeCell ref="A4:N4"/>
    <mergeCell ref="A5:N5"/>
    <mergeCell ref="K7:N7"/>
    <mergeCell ref="H8:H10"/>
    <mergeCell ref="D15:D17"/>
    <mergeCell ref="C165:N165"/>
    <mergeCell ref="D168:D170"/>
    <mergeCell ref="C164:G164"/>
    <mergeCell ref="D158:D159"/>
    <mergeCell ref="E158:E159"/>
    <mergeCell ref="K158:K159"/>
    <mergeCell ref="D160:D162"/>
    <mergeCell ref="E160:E162"/>
    <mergeCell ref="D152:D154"/>
    <mergeCell ref="E152:E154"/>
    <mergeCell ref="F154:F156"/>
    <mergeCell ref="D155:D157"/>
  </mergeCells>
  <printOptions horizontalCentered="1"/>
  <pageMargins left="0.59055118110236227" right="0" top="0.39370078740157483" bottom="0" header="0" footer="0"/>
  <pageSetup paperSize="9" scale="71" orientation="portrait" r:id="rId1"/>
  <rowBreaks count="1" manualBreakCount="1">
    <brk id="205"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K251"/>
  <sheetViews>
    <sheetView zoomScaleNormal="100" zoomScaleSheetLayoutView="100" workbookViewId="0">
      <selection activeCell="Z9" sqref="Z9"/>
    </sheetView>
  </sheetViews>
  <sheetFormatPr defaultRowHeight="12.75" x14ac:dyDescent="0.2"/>
  <cols>
    <col min="1" max="2" width="2.7109375" style="8" customWidth="1"/>
    <col min="3" max="3" width="2.7109375" style="13" customWidth="1"/>
    <col min="4" max="4" width="28.5703125" style="8" customWidth="1"/>
    <col min="5" max="5" width="3.5703125" style="16" customWidth="1"/>
    <col min="6" max="6" width="3.5703125" style="1336" customWidth="1"/>
    <col min="7" max="7" width="7.42578125" style="27" customWidth="1"/>
    <col min="8" max="10" width="8.7109375" style="8" customWidth="1"/>
    <col min="11" max="12" width="8.85546875" style="8" customWidth="1"/>
    <col min="13" max="13" width="8.42578125" style="8" customWidth="1"/>
    <col min="14" max="14" width="9" style="8" customWidth="1"/>
    <col min="15" max="15" width="8.7109375" style="8" customWidth="1"/>
    <col min="16" max="16" width="8.140625" style="8" customWidth="1"/>
    <col min="17" max="17" width="34" style="8" customWidth="1"/>
    <col min="18" max="20" width="4.28515625" style="8" customWidth="1"/>
    <col min="21" max="21" width="27.140625" style="8" customWidth="1"/>
    <col min="22" max="16384" width="9.140625" style="3"/>
  </cols>
  <sheetData>
    <row r="1" spans="1:21" s="186" customFormat="1" ht="18" customHeight="1" x14ac:dyDescent="0.25">
      <c r="B1" s="1391"/>
      <c r="C1" s="1391"/>
      <c r="D1" s="1391"/>
      <c r="E1" s="1391"/>
      <c r="Q1" s="1392"/>
      <c r="R1" s="1393"/>
      <c r="S1" s="1393"/>
      <c r="T1" s="1393"/>
      <c r="U1" s="1394" t="s">
        <v>487</v>
      </c>
    </row>
    <row r="2" spans="1:21" s="63" customFormat="1" ht="12" customHeight="1" x14ac:dyDescent="0.2">
      <c r="A2" s="451"/>
      <c r="B2" s="452"/>
      <c r="C2" s="915"/>
      <c r="E2" s="453"/>
      <c r="F2" s="59"/>
      <c r="G2" s="59"/>
      <c r="H2" s="454"/>
      <c r="I2" s="454"/>
      <c r="J2" s="454"/>
      <c r="K2" s="18"/>
      <c r="L2" s="18"/>
      <c r="M2" s="18"/>
      <c r="N2" s="18"/>
      <c r="O2" s="18"/>
      <c r="P2" s="18"/>
      <c r="Q2" s="1337"/>
      <c r="R2" s="1337"/>
      <c r="S2" s="1337"/>
      <c r="T2" s="1337"/>
      <c r="U2" s="1337"/>
    </row>
    <row r="3" spans="1:21" ht="11.25" customHeight="1" x14ac:dyDescent="0.2">
      <c r="F3" s="469"/>
      <c r="Q3" s="468"/>
      <c r="R3" s="468"/>
      <c r="S3" s="468"/>
      <c r="T3" s="468"/>
      <c r="U3" s="468"/>
    </row>
    <row r="4" spans="1:21" s="67" customFormat="1" ht="15.75" x14ac:dyDescent="0.2">
      <c r="A4" s="1616" t="s">
        <v>476</v>
      </c>
      <c r="B4" s="1616"/>
      <c r="C4" s="1616"/>
      <c r="D4" s="1616"/>
      <c r="E4" s="1616"/>
      <c r="F4" s="1616"/>
      <c r="G4" s="1616"/>
      <c r="H4" s="1616"/>
      <c r="I4" s="1616"/>
      <c r="J4" s="1616"/>
      <c r="K4" s="1616"/>
      <c r="L4" s="1616"/>
      <c r="M4" s="1616"/>
      <c r="N4" s="1616"/>
      <c r="O4" s="1616"/>
      <c r="P4" s="1616"/>
      <c r="Q4" s="1616"/>
      <c r="R4" s="1616"/>
      <c r="S4" s="1616"/>
      <c r="T4" s="1616"/>
      <c r="U4" s="1616"/>
    </row>
    <row r="5" spans="1:21" ht="15.75" x14ac:dyDescent="0.2">
      <c r="A5" s="1617" t="s">
        <v>29</v>
      </c>
      <c r="B5" s="1617"/>
      <c r="C5" s="1617"/>
      <c r="D5" s="1617"/>
      <c r="E5" s="1617"/>
      <c r="F5" s="1617"/>
      <c r="G5" s="1617"/>
      <c r="H5" s="1617"/>
      <c r="I5" s="1617"/>
      <c r="J5" s="1617"/>
      <c r="K5" s="1617"/>
      <c r="L5" s="1617"/>
      <c r="M5" s="1617"/>
      <c r="N5" s="1617"/>
      <c r="O5" s="1617"/>
      <c r="P5" s="1617"/>
      <c r="Q5" s="1617"/>
      <c r="R5" s="1617"/>
      <c r="S5" s="1617"/>
      <c r="T5" s="1617"/>
      <c r="U5" s="1617"/>
    </row>
    <row r="6" spans="1:21" ht="15.75" x14ac:dyDescent="0.2">
      <c r="A6" s="1614" t="s">
        <v>125</v>
      </c>
      <c r="B6" s="1614"/>
      <c r="C6" s="1614"/>
      <c r="D6" s="1614"/>
      <c r="E6" s="1614"/>
      <c r="F6" s="1614"/>
      <c r="G6" s="1614"/>
      <c r="H6" s="1614"/>
      <c r="I6" s="1614"/>
      <c r="J6" s="1614"/>
      <c r="K6" s="1614"/>
      <c r="L6" s="1614"/>
      <c r="M6" s="1614"/>
      <c r="N6" s="1614"/>
      <c r="O6" s="1614"/>
      <c r="P6" s="1614"/>
      <c r="Q6" s="1614"/>
      <c r="R6" s="1614"/>
      <c r="S6" s="1614"/>
      <c r="T6" s="1614"/>
      <c r="U6" s="1614"/>
    </row>
    <row r="7" spans="1:21" ht="13.5" thickBot="1" x14ac:dyDescent="0.25">
      <c r="Q7" s="1618" t="s">
        <v>121</v>
      </c>
      <c r="R7" s="1618"/>
      <c r="S7" s="1618"/>
      <c r="T7" s="1618"/>
      <c r="U7" s="1619"/>
    </row>
    <row r="8" spans="1:21" s="67" customFormat="1" ht="22.5" customHeight="1" x14ac:dyDescent="0.2">
      <c r="A8" s="1875" t="s">
        <v>21</v>
      </c>
      <c r="B8" s="1878" t="s">
        <v>0</v>
      </c>
      <c r="C8" s="1878" t="s">
        <v>1</v>
      </c>
      <c r="D8" s="1881" t="s">
        <v>14</v>
      </c>
      <c r="E8" s="1878" t="s">
        <v>2</v>
      </c>
      <c r="F8" s="1860" t="s">
        <v>3</v>
      </c>
      <c r="G8" s="1863" t="s">
        <v>4</v>
      </c>
      <c r="H8" s="1866" t="s">
        <v>481</v>
      </c>
      <c r="I8" s="1872" t="s">
        <v>482</v>
      </c>
      <c r="J8" s="1884" t="s">
        <v>483</v>
      </c>
      <c r="K8" s="1866" t="s">
        <v>155</v>
      </c>
      <c r="L8" s="1872" t="s">
        <v>484</v>
      </c>
      <c r="M8" s="1884" t="s">
        <v>483</v>
      </c>
      <c r="N8" s="1869" t="s">
        <v>270</v>
      </c>
      <c r="O8" s="1872" t="s">
        <v>485</v>
      </c>
      <c r="P8" s="1884" t="s">
        <v>483</v>
      </c>
      <c r="Q8" s="1807" t="s">
        <v>13</v>
      </c>
      <c r="R8" s="1808"/>
      <c r="S8" s="1808"/>
      <c r="T8" s="1808"/>
      <c r="U8" s="1361"/>
    </row>
    <row r="9" spans="1:21" s="67" customFormat="1" ht="18.75" customHeight="1" x14ac:dyDescent="0.2">
      <c r="A9" s="1876"/>
      <c r="B9" s="1879"/>
      <c r="C9" s="1879"/>
      <c r="D9" s="1882"/>
      <c r="E9" s="1879"/>
      <c r="F9" s="1861"/>
      <c r="G9" s="1864"/>
      <c r="H9" s="1867"/>
      <c r="I9" s="1873"/>
      <c r="J9" s="1885"/>
      <c r="K9" s="1867"/>
      <c r="L9" s="1873"/>
      <c r="M9" s="1885"/>
      <c r="N9" s="1870"/>
      <c r="O9" s="1873"/>
      <c r="P9" s="1885"/>
      <c r="Q9" s="1810" t="s">
        <v>14</v>
      </c>
      <c r="R9" s="1812" t="s">
        <v>93</v>
      </c>
      <c r="S9" s="1812"/>
      <c r="T9" s="1812"/>
      <c r="U9" s="1362" t="s">
        <v>486</v>
      </c>
    </row>
    <row r="10" spans="1:21" s="67" customFormat="1" ht="72.75" customHeight="1" thickBot="1" x14ac:dyDescent="0.25">
      <c r="A10" s="1877"/>
      <c r="B10" s="1880"/>
      <c r="C10" s="1880"/>
      <c r="D10" s="1883"/>
      <c r="E10" s="1880"/>
      <c r="F10" s="1862"/>
      <c r="G10" s="1865"/>
      <c r="H10" s="1868"/>
      <c r="I10" s="1874"/>
      <c r="J10" s="1886"/>
      <c r="K10" s="1868"/>
      <c r="L10" s="1874"/>
      <c r="M10" s="1886"/>
      <c r="N10" s="1871"/>
      <c r="O10" s="1874"/>
      <c r="P10" s="1886"/>
      <c r="Q10" s="1811"/>
      <c r="R10" s="5" t="s">
        <v>97</v>
      </c>
      <c r="S10" s="1363" t="s">
        <v>156</v>
      </c>
      <c r="T10" s="1363" t="s">
        <v>271</v>
      </c>
      <c r="U10" s="1364"/>
    </row>
    <row r="11" spans="1:21" s="15" customFormat="1" ht="15" customHeight="1" x14ac:dyDescent="0.2">
      <c r="A11" s="1835" t="s">
        <v>65</v>
      </c>
      <c r="B11" s="1836"/>
      <c r="C11" s="1836"/>
      <c r="D11" s="1836"/>
      <c r="E11" s="1836"/>
      <c r="F11" s="1836"/>
      <c r="G11" s="1836"/>
      <c r="H11" s="1836"/>
      <c r="I11" s="1836"/>
      <c r="J11" s="1836"/>
      <c r="K11" s="1836"/>
      <c r="L11" s="1836"/>
      <c r="M11" s="1836"/>
      <c r="N11" s="1836"/>
      <c r="O11" s="1836"/>
      <c r="P11" s="1836"/>
      <c r="Q11" s="1836"/>
      <c r="R11" s="1836"/>
      <c r="S11" s="1836"/>
      <c r="T11" s="1836"/>
      <c r="U11" s="1837"/>
    </row>
    <row r="12" spans="1:21" s="15" customFormat="1" ht="14.25" customHeight="1" x14ac:dyDescent="0.2">
      <c r="A12" s="1838" t="s">
        <v>49</v>
      </c>
      <c r="B12" s="1839"/>
      <c r="C12" s="1839"/>
      <c r="D12" s="1839"/>
      <c r="E12" s="1839"/>
      <c r="F12" s="1839"/>
      <c r="G12" s="1839"/>
      <c r="H12" s="1839"/>
      <c r="I12" s="1839"/>
      <c r="J12" s="1839"/>
      <c r="K12" s="1839"/>
      <c r="L12" s="1839"/>
      <c r="M12" s="1839"/>
      <c r="N12" s="1839"/>
      <c r="O12" s="1839"/>
      <c r="P12" s="1839"/>
      <c r="Q12" s="1839"/>
      <c r="R12" s="1839"/>
      <c r="S12" s="1839"/>
      <c r="T12" s="1839"/>
      <c r="U12" s="1840"/>
    </row>
    <row r="13" spans="1:21" ht="15" customHeight="1" x14ac:dyDescent="0.2">
      <c r="A13" s="33" t="s">
        <v>7</v>
      </c>
      <c r="B13" s="1841" t="s">
        <v>66</v>
      </c>
      <c r="C13" s="1842"/>
      <c r="D13" s="1842"/>
      <c r="E13" s="1842"/>
      <c r="F13" s="1842"/>
      <c r="G13" s="1842"/>
      <c r="H13" s="1842"/>
      <c r="I13" s="1842"/>
      <c r="J13" s="1842"/>
      <c r="K13" s="1842"/>
      <c r="L13" s="1842"/>
      <c r="M13" s="1842"/>
      <c r="N13" s="1842"/>
      <c r="O13" s="1842"/>
      <c r="P13" s="1842"/>
      <c r="Q13" s="1842"/>
      <c r="R13" s="1842"/>
      <c r="S13" s="1842"/>
      <c r="T13" s="1842"/>
      <c r="U13" s="1843"/>
    </row>
    <row r="14" spans="1:21" ht="15.75" customHeight="1" x14ac:dyDescent="0.2">
      <c r="A14" s="54" t="s">
        <v>7</v>
      </c>
      <c r="B14" s="55" t="s">
        <v>7</v>
      </c>
      <c r="C14" s="1844" t="s">
        <v>45</v>
      </c>
      <c r="D14" s="1845"/>
      <c r="E14" s="1845"/>
      <c r="F14" s="1845"/>
      <c r="G14" s="1845"/>
      <c r="H14" s="1845"/>
      <c r="I14" s="1845"/>
      <c r="J14" s="1845"/>
      <c r="K14" s="1845"/>
      <c r="L14" s="1845"/>
      <c r="M14" s="1845"/>
      <c r="N14" s="1845"/>
      <c r="O14" s="1845"/>
      <c r="P14" s="1845"/>
      <c r="Q14" s="1845"/>
      <c r="R14" s="1845"/>
      <c r="S14" s="1845"/>
      <c r="T14" s="1845"/>
      <c r="U14" s="1846"/>
    </row>
    <row r="15" spans="1:21" ht="13.5" customHeight="1" x14ac:dyDescent="0.2">
      <c r="A15" s="1291" t="s">
        <v>7</v>
      </c>
      <c r="B15" s="1292" t="s">
        <v>7</v>
      </c>
      <c r="C15" s="1287" t="s">
        <v>7</v>
      </c>
      <c r="D15" s="1623" t="s">
        <v>105</v>
      </c>
      <c r="E15" s="1847"/>
      <c r="F15" s="1284" t="s">
        <v>31</v>
      </c>
      <c r="G15" s="31" t="s">
        <v>28</v>
      </c>
      <c r="H15" s="136">
        <v>1592.8</v>
      </c>
      <c r="I15" s="136">
        <v>1592.8</v>
      </c>
      <c r="J15" s="142"/>
      <c r="K15" s="153">
        <v>2368.6</v>
      </c>
      <c r="L15" s="215">
        <v>2368.6</v>
      </c>
      <c r="M15" s="142"/>
      <c r="N15" s="179">
        <v>469</v>
      </c>
      <c r="O15" s="215">
        <v>469</v>
      </c>
      <c r="P15" s="136"/>
      <c r="Q15" s="459"/>
      <c r="R15" s="463"/>
      <c r="S15" s="227"/>
      <c r="T15" s="1395"/>
      <c r="U15" s="501"/>
    </row>
    <row r="16" spans="1:21" ht="14.25" customHeight="1" x14ac:dyDescent="0.2">
      <c r="A16" s="1291"/>
      <c r="B16" s="1292"/>
      <c r="C16" s="1287"/>
      <c r="D16" s="1624"/>
      <c r="E16" s="1848"/>
      <c r="F16" s="1284"/>
      <c r="G16" s="31" t="s">
        <v>62</v>
      </c>
      <c r="H16" s="136">
        <f>464.5+30</f>
        <v>494.5</v>
      </c>
      <c r="I16" s="136">
        <f>464.5+30</f>
        <v>494.5</v>
      </c>
      <c r="J16" s="142"/>
      <c r="K16" s="446"/>
      <c r="L16" s="491"/>
      <c r="M16" s="232"/>
      <c r="N16" s="142"/>
      <c r="O16" s="491"/>
      <c r="P16" s="142"/>
      <c r="Q16" s="459"/>
      <c r="R16" s="463"/>
      <c r="S16" s="913"/>
      <c r="T16" s="227"/>
      <c r="U16" s="985"/>
    </row>
    <row r="17" spans="1:27" ht="14.25" customHeight="1" x14ac:dyDescent="0.2">
      <c r="A17" s="1291"/>
      <c r="B17" s="1292"/>
      <c r="C17" s="1287"/>
      <c r="D17" s="1624"/>
      <c r="E17" s="1848"/>
      <c r="F17" s="1284"/>
      <c r="G17" s="31"/>
      <c r="H17" s="136"/>
      <c r="I17" s="136"/>
      <c r="J17" s="142"/>
      <c r="K17" s="446"/>
      <c r="L17" s="491"/>
      <c r="M17" s="232"/>
      <c r="N17" s="446"/>
      <c r="O17" s="491"/>
      <c r="P17" s="142"/>
      <c r="Q17" s="459"/>
      <c r="R17" s="463"/>
      <c r="S17" s="913"/>
      <c r="T17" s="227"/>
      <c r="U17" s="985"/>
    </row>
    <row r="18" spans="1:27" ht="16.5" customHeight="1" x14ac:dyDescent="0.2">
      <c r="A18" s="1291"/>
      <c r="B18" s="1292"/>
      <c r="C18" s="1287"/>
      <c r="D18" s="1646" t="s">
        <v>128</v>
      </c>
      <c r="E18" s="903"/>
      <c r="F18" s="662"/>
      <c r="G18" s="77"/>
      <c r="H18" s="135"/>
      <c r="I18" s="135"/>
      <c r="J18" s="180"/>
      <c r="K18" s="153"/>
      <c r="L18" s="215"/>
      <c r="M18" s="234"/>
      <c r="N18" s="180"/>
      <c r="O18" s="215"/>
      <c r="P18" s="180"/>
      <c r="Q18" s="64" t="s">
        <v>480</v>
      </c>
      <c r="R18" s="207">
        <v>3.9</v>
      </c>
      <c r="S18" s="498">
        <v>3.9</v>
      </c>
      <c r="T18" s="190">
        <v>3.9</v>
      </c>
      <c r="U18" s="1427"/>
    </row>
    <row r="19" spans="1:27" ht="25.5" customHeight="1" x14ac:dyDescent="0.2">
      <c r="A19" s="1291"/>
      <c r="B19" s="1292"/>
      <c r="C19" s="1287"/>
      <c r="D19" s="1648"/>
      <c r="E19" s="1304"/>
      <c r="F19" s="1297"/>
      <c r="G19" s="78"/>
      <c r="H19" s="134"/>
      <c r="I19" s="134"/>
      <c r="J19" s="141"/>
      <c r="K19" s="107"/>
      <c r="L19" s="492"/>
      <c r="M19" s="233"/>
      <c r="N19" s="141"/>
      <c r="O19" s="492"/>
      <c r="P19" s="141"/>
      <c r="Q19" s="1424" t="s">
        <v>479</v>
      </c>
      <c r="R19" s="343" t="s">
        <v>306</v>
      </c>
      <c r="S19" s="499" t="s">
        <v>307</v>
      </c>
      <c r="T19" s="485" t="s">
        <v>307</v>
      </c>
      <c r="U19" s="1428"/>
      <c r="V19" s="1330"/>
      <c r="W19" s="1330"/>
      <c r="X19" s="1330"/>
      <c r="Y19" s="1330"/>
      <c r="Z19" s="1330"/>
      <c r="AA19" s="1330"/>
    </row>
    <row r="20" spans="1:27" ht="16.5" customHeight="1" x14ac:dyDescent="0.2">
      <c r="A20" s="1714"/>
      <c r="B20" s="1715"/>
      <c r="C20" s="1747"/>
      <c r="D20" s="1647" t="s">
        <v>34</v>
      </c>
      <c r="E20" s="1854" t="s">
        <v>110</v>
      </c>
      <c r="F20" s="1649"/>
      <c r="G20" s="1300"/>
      <c r="H20" s="136"/>
      <c r="I20" s="136"/>
      <c r="J20" s="142"/>
      <c r="K20" s="446"/>
      <c r="L20" s="491"/>
      <c r="M20" s="232"/>
      <c r="N20" s="142"/>
      <c r="O20" s="491"/>
      <c r="P20" s="142"/>
      <c r="Q20" s="1333" t="s">
        <v>36</v>
      </c>
      <c r="R20" s="103">
        <v>4</v>
      </c>
      <c r="S20" s="103">
        <v>4</v>
      </c>
      <c r="T20" s="1369">
        <v>4</v>
      </c>
      <c r="U20" s="56"/>
    </row>
    <row r="21" spans="1:27" ht="16.5" customHeight="1" x14ac:dyDescent="0.2">
      <c r="A21" s="1714"/>
      <c r="B21" s="1715"/>
      <c r="C21" s="1747"/>
      <c r="D21" s="1647"/>
      <c r="E21" s="1854"/>
      <c r="F21" s="1649"/>
      <c r="G21" s="1300"/>
      <c r="H21" s="136"/>
      <c r="I21" s="136"/>
      <c r="J21" s="142"/>
      <c r="K21" s="446"/>
      <c r="L21" s="491"/>
      <c r="M21" s="232"/>
      <c r="N21" s="142"/>
      <c r="O21" s="491"/>
      <c r="P21" s="142"/>
      <c r="Q21" s="39" t="s">
        <v>92</v>
      </c>
      <c r="R21" s="40">
        <v>3</v>
      </c>
      <c r="S21" s="40">
        <v>3</v>
      </c>
      <c r="T21" s="1370">
        <v>3</v>
      </c>
      <c r="U21" s="56"/>
    </row>
    <row r="22" spans="1:27" ht="13.5" customHeight="1" x14ac:dyDescent="0.2">
      <c r="A22" s="1714"/>
      <c r="B22" s="1715"/>
      <c r="C22" s="1747"/>
      <c r="D22" s="1647"/>
      <c r="E22" s="1854"/>
      <c r="F22" s="1649"/>
      <c r="G22" s="1300"/>
      <c r="H22" s="136"/>
      <c r="I22" s="136"/>
      <c r="J22" s="142"/>
      <c r="K22" s="446"/>
      <c r="L22" s="491"/>
      <c r="M22" s="232"/>
      <c r="N22" s="142"/>
      <c r="O22" s="491"/>
      <c r="P22" s="142"/>
      <c r="Q22" s="1849" t="s">
        <v>446</v>
      </c>
      <c r="R22" s="460">
        <v>100</v>
      </c>
      <c r="S22" s="445"/>
      <c r="T22" s="1396"/>
      <c r="U22" s="56"/>
    </row>
    <row r="23" spans="1:27" ht="15.75" customHeight="1" x14ac:dyDescent="0.2">
      <c r="A23" s="1714"/>
      <c r="B23" s="1715"/>
      <c r="C23" s="1747"/>
      <c r="D23" s="1647"/>
      <c r="E23" s="1854"/>
      <c r="F23" s="1649"/>
      <c r="G23" s="1300"/>
      <c r="H23" s="136"/>
      <c r="I23" s="136"/>
      <c r="J23" s="142"/>
      <c r="K23" s="446"/>
      <c r="L23" s="491"/>
      <c r="M23" s="232"/>
      <c r="N23" s="142"/>
      <c r="O23" s="491"/>
      <c r="P23" s="142"/>
      <c r="Q23" s="1736"/>
      <c r="R23" s="462"/>
      <c r="S23" s="324"/>
      <c r="T23" s="324"/>
      <c r="U23" s="322"/>
    </row>
    <row r="24" spans="1:27" ht="15" customHeight="1" x14ac:dyDescent="0.2">
      <c r="A24" s="1549"/>
      <c r="B24" s="1550"/>
      <c r="C24" s="1552"/>
      <c r="D24" s="1646" t="s">
        <v>35</v>
      </c>
      <c r="E24" s="1847"/>
      <c r="F24" s="662"/>
      <c r="G24" s="1573"/>
      <c r="H24" s="135"/>
      <c r="I24" s="135"/>
      <c r="J24" s="180"/>
      <c r="K24" s="153"/>
      <c r="L24" s="215"/>
      <c r="M24" s="234"/>
      <c r="N24" s="180"/>
      <c r="O24" s="215"/>
      <c r="P24" s="180"/>
      <c r="Q24" s="1423" t="s">
        <v>308</v>
      </c>
      <c r="R24" s="621"/>
      <c r="S24" s="622"/>
      <c r="T24" s="1396"/>
      <c r="U24" s="1429"/>
    </row>
    <row r="25" spans="1:27" ht="29.25" customHeight="1" x14ac:dyDescent="0.2">
      <c r="A25" s="1549"/>
      <c r="B25" s="1550"/>
      <c r="C25" s="1552"/>
      <c r="D25" s="1851"/>
      <c r="E25" s="1789"/>
      <c r="F25" s="1547"/>
      <c r="G25" s="1572"/>
      <c r="H25" s="136"/>
      <c r="I25" s="136"/>
      <c r="J25" s="142"/>
      <c r="K25" s="1563"/>
      <c r="L25" s="1567"/>
      <c r="M25" s="232"/>
      <c r="N25" s="142"/>
      <c r="O25" s="1567"/>
      <c r="P25" s="142"/>
      <c r="Q25" s="1553" t="s">
        <v>309</v>
      </c>
      <c r="R25" s="460">
        <v>430</v>
      </c>
      <c r="S25" s="504">
        <v>430</v>
      </c>
      <c r="T25" s="445">
        <v>430</v>
      </c>
      <c r="U25" s="1561"/>
    </row>
    <row r="26" spans="1:27" ht="25.5" customHeight="1" x14ac:dyDescent="0.2">
      <c r="A26" s="1549"/>
      <c r="B26" s="1550"/>
      <c r="C26" s="1552"/>
      <c r="D26" s="1851"/>
      <c r="E26" s="1789"/>
      <c r="F26" s="1547"/>
      <c r="G26" s="1572"/>
      <c r="H26" s="136"/>
      <c r="I26" s="136"/>
      <c r="J26" s="142"/>
      <c r="K26" s="1563"/>
      <c r="L26" s="1567"/>
      <c r="M26" s="232"/>
      <c r="N26" s="142"/>
      <c r="O26" s="1567"/>
      <c r="P26" s="142"/>
      <c r="Q26" s="60" t="s">
        <v>225</v>
      </c>
      <c r="R26" s="623">
        <v>42</v>
      </c>
      <c r="S26" s="624">
        <v>42</v>
      </c>
      <c r="T26" s="1397">
        <v>42</v>
      </c>
      <c r="U26" s="1561"/>
    </row>
    <row r="27" spans="1:27" ht="15" customHeight="1" x14ac:dyDescent="0.2">
      <c r="A27" s="1549"/>
      <c r="B27" s="1550"/>
      <c r="C27" s="1552"/>
      <c r="D27" s="1851"/>
      <c r="E27" s="1789"/>
      <c r="F27" s="1547"/>
      <c r="G27" s="1572"/>
      <c r="H27" s="136"/>
      <c r="I27" s="136"/>
      <c r="J27" s="142"/>
      <c r="K27" s="1563"/>
      <c r="L27" s="1567"/>
      <c r="M27" s="232"/>
      <c r="N27" s="142"/>
      <c r="O27" s="1567"/>
      <c r="P27" s="142"/>
      <c r="Q27" s="627" t="s">
        <v>310</v>
      </c>
      <c r="R27" s="409"/>
      <c r="S27" s="628"/>
      <c r="T27" s="1398"/>
      <c r="U27" s="631"/>
    </row>
    <row r="28" spans="1:27" ht="13.5" customHeight="1" x14ac:dyDescent="0.2">
      <c r="A28" s="1549"/>
      <c r="B28" s="1550"/>
      <c r="C28" s="1552"/>
      <c r="D28" s="317"/>
      <c r="E28" s="1789"/>
      <c r="F28" s="1547"/>
      <c r="G28" s="1572"/>
      <c r="H28" s="136"/>
      <c r="I28" s="136"/>
      <c r="J28" s="142"/>
      <c r="K28" s="1563"/>
      <c r="L28" s="1567"/>
      <c r="M28" s="232"/>
      <c r="N28" s="142"/>
      <c r="O28" s="1567"/>
      <c r="P28" s="142"/>
      <c r="Q28" s="1571" t="s">
        <v>123</v>
      </c>
      <c r="R28" s="104">
        <v>13</v>
      </c>
      <c r="S28" s="1562">
        <v>13</v>
      </c>
      <c r="T28" s="192">
        <v>13</v>
      </c>
      <c r="U28" s="1561"/>
    </row>
    <row r="29" spans="1:27" ht="13.5" customHeight="1" x14ac:dyDescent="0.2">
      <c r="A29" s="1549"/>
      <c r="B29" s="1550"/>
      <c r="C29" s="1552"/>
      <c r="D29" s="317"/>
      <c r="E29" s="1789"/>
      <c r="F29" s="1547"/>
      <c r="G29" s="1572"/>
      <c r="H29" s="136"/>
      <c r="I29" s="136"/>
      <c r="J29" s="142"/>
      <c r="K29" s="1563"/>
      <c r="L29" s="1567"/>
      <c r="M29" s="232"/>
      <c r="N29" s="142"/>
      <c r="O29" s="1567"/>
      <c r="P29" s="142"/>
      <c r="Q29" s="1548" t="s">
        <v>37</v>
      </c>
      <c r="R29" s="45" t="s">
        <v>311</v>
      </c>
      <c r="S29" s="246" t="s">
        <v>311</v>
      </c>
      <c r="T29" s="440" t="s">
        <v>311</v>
      </c>
      <c r="U29" s="631"/>
    </row>
    <row r="30" spans="1:27" ht="15" customHeight="1" x14ac:dyDescent="0.2">
      <c r="A30" s="1549"/>
      <c r="B30" s="1550"/>
      <c r="C30" s="1552"/>
      <c r="D30" s="317"/>
      <c r="E30" s="1789"/>
      <c r="F30" s="1547"/>
      <c r="G30" s="1572"/>
      <c r="H30" s="136"/>
      <c r="I30" s="136"/>
      <c r="J30" s="142"/>
      <c r="K30" s="1563"/>
      <c r="L30" s="1567"/>
      <c r="M30" s="232"/>
      <c r="N30" s="142"/>
      <c r="O30" s="1567"/>
      <c r="P30" s="142"/>
      <c r="Q30" s="1548" t="s">
        <v>90</v>
      </c>
      <c r="R30" s="45" t="s">
        <v>312</v>
      </c>
      <c r="S30" s="246" t="s">
        <v>312</v>
      </c>
      <c r="T30" s="440" t="s">
        <v>312</v>
      </c>
      <c r="U30" s="631"/>
    </row>
    <row r="31" spans="1:27" ht="12.75" customHeight="1" x14ac:dyDescent="0.2">
      <c r="A31" s="1549"/>
      <c r="B31" s="1550"/>
      <c r="C31" s="1552"/>
      <c r="D31" s="317"/>
      <c r="E31" s="1789"/>
      <c r="F31" s="1547"/>
      <c r="G31" s="1572"/>
      <c r="H31" s="136"/>
      <c r="I31" s="136"/>
      <c r="J31" s="142"/>
      <c r="K31" s="1563"/>
      <c r="L31" s="1567"/>
      <c r="M31" s="232"/>
      <c r="N31" s="142"/>
      <c r="O31" s="1567"/>
      <c r="P31" s="142"/>
      <c r="Q31" s="1548" t="s">
        <v>313</v>
      </c>
      <c r="R31" s="45" t="s">
        <v>314</v>
      </c>
      <c r="S31" s="246" t="s">
        <v>314</v>
      </c>
      <c r="T31" s="440" t="s">
        <v>314</v>
      </c>
      <c r="U31" s="631"/>
    </row>
    <row r="32" spans="1:27" ht="17.25" customHeight="1" x14ac:dyDescent="0.2">
      <c r="A32" s="1549"/>
      <c r="B32" s="1550"/>
      <c r="C32" s="1552"/>
      <c r="D32" s="317"/>
      <c r="E32" s="1789"/>
      <c r="F32" s="1547"/>
      <c r="G32" s="1572"/>
      <c r="H32" s="136"/>
      <c r="I32" s="136"/>
      <c r="J32" s="142"/>
      <c r="K32" s="1563"/>
      <c r="L32" s="1567"/>
      <c r="M32" s="232"/>
      <c r="N32" s="142"/>
      <c r="O32" s="1567"/>
      <c r="P32" s="142"/>
      <c r="Q32" s="226" t="s">
        <v>315</v>
      </c>
      <c r="R32" s="314" t="s">
        <v>316</v>
      </c>
      <c r="S32" s="315" t="s">
        <v>316</v>
      </c>
      <c r="T32" s="516" t="s">
        <v>316</v>
      </c>
      <c r="U32" s="631"/>
    </row>
    <row r="33" spans="1:24" ht="14.25" customHeight="1" x14ac:dyDescent="0.2">
      <c r="A33" s="1549"/>
      <c r="B33" s="1550"/>
      <c r="C33" s="1552"/>
      <c r="D33" s="317"/>
      <c r="E33" s="1789"/>
      <c r="F33" s="1547"/>
      <c r="G33" s="1572"/>
      <c r="H33" s="136"/>
      <c r="I33" s="136"/>
      <c r="J33" s="142"/>
      <c r="K33" s="1563"/>
      <c r="L33" s="1567"/>
      <c r="M33" s="232"/>
      <c r="N33" s="142"/>
      <c r="O33" s="1567"/>
      <c r="P33" s="142"/>
      <c r="Q33" s="632" t="s">
        <v>317</v>
      </c>
      <c r="R33" s="409"/>
      <c r="S33" s="628"/>
      <c r="T33" s="1398"/>
      <c r="U33" s="631"/>
    </row>
    <row r="34" spans="1:24" ht="13.5" customHeight="1" x14ac:dyDescent="0.2">
      <c r="A34" s="1549"/>
      <c r="B34" s="1550"/>
      <c r="C34" s="1552"/>
      <c r="D34" s="317"/>
      <c r="E34" s="1789"/>
      <c r="F34" s="1547"/>
      <c r="G34" s="1572"/>
      <c r="H34" s="136"/>
      <c r="I34" s="136"/>
      <c r="J34" s="142"/>
      <c r="K34" s="1563"/>
      <c r="L34" s="1567"/>
      <c r="M34" s="232"/>
      <c r="N34" s="142"/>
      <c r="O34" s="1567"/>
      <c r="P34" s="142"/>
      <c r="Q34" s="1548" t="s">
        <v>227</v>
      </c>
      <c r="R34" s="212" t="s">
        <v>318</v>
      </c>
      <c r="S34" s="633" t="s">
        <v>318</v>
      </c>
      <c r="T34" s="841" t="s">
        <v>318</v>
      </c>
      <c r="U34" s="634"/>
    </row>
    <row r="35" spans="1:24" ht="16.5" customHeight="1" x14ac:dyDescent="0.2">
      <c r="A35" s="1549"/>
      <c r="B35" s="1550"/>
      <c r="C35" s="1552"/>
      <c r="D35" s="317"/>
      <c r="E35" s="1789"/>
      <c r="F35" s="1547"/>
      <c r="G35" s="1572"/>
      <c r="H35" s="136"/>
      <c r="I35" s="136"/>
      <c r="J35" s="142"/>
      <c r="K35" s="1563"/>
      <c r="L35" s="1567"/>
      <c r="M35" s="232"/>
      <c r="N35" s="142"/>
      <c r="O35" s="1567"/>
      <c r="P35" s="142"/>
      <c r="Q35" s="906" t="s">
        <v>226</v>
      </c>
      <c r="R35" s="314" t="s">
        <v>184</v>
      </c>
      <c r="S35" s="315" t="s">
        <v>184</v>
      </c>
      <c r="T35" s="516" t="s">
        <v>184</v>
      </c>
      <c r="U35" s="631"/>
    </row>
    <row r="36" spans="1:24" ht="15" customHeight="1" x14ac:dyDescent="0.2">
      <c r="A36" s="1549"/>
      <c r="B36" s="1550"/>
      <c r="C36" s="1552"/>
      <c r="D36" s="317"/>
      <c r="E36" s="1789"/>
      <c r="F36" s="1547"/>
      <c r="G36" s="1572"/>
      <c r="H36" s="136"/>
      <c r="I36" s="136"/>
      <c r="J36" s="142"/>
      <c r="K36" s="1563"/>
      <c r="L36" s="1567"/>
      <c r="M36" s="232"/>
      <c r="N36" s="142"/>
      <c r="O36" s="1567"/>
      <c r="P36" s="142"/>
      <c r="Q36" s="632" t="s">
        <v>447</v>
      </c>
      <c r="R36" s="212"/>
      <c r="S36" s="633"/>
      <c r="T36" s="841"/>
      <c r="U36" s="634"/>
    </row>
    <row r="37" spans="1:24" ht="12.75" customHeight="1" x14ac:dyDescent="0.2">
      <c r="A37" s="1549"/>
      <c r="B37" s="1550"/>
      <c r="C37" s="1552"/>
      <c r="D37" s="317"/>
      <c r="E37" s="1789"/>
      <c r="F37" s="1547"/>
      <c r="G37" s="1572"/>
      <c r="H37" s="136"/>
      <c r="I37" s="136"/>
      <c r="J37" s="142"/>
      <c r="K37" s="1563"/>
      <c r="L37" s="1567"/>
      <c r="M37" s="232"/>
      <c r="N37" s="142"/>
      <c r="O37" s="1567"/>
      <c r="P37" s="142"/>
      <c r="Q37" s="1548" t="s">
        <v>216</v>
      </c>
      <c r="R37" s="212">
        <v>150</v>
      </c>
      <c r="S37" s="633">
        <v>150</v>
      </c>
      <c r="T37" s="841">
        <v>150</v>
      </c>
      <c r="U37" s="634"/>
    </row>
    <row r="38" spans="1:24" ht="12.75" customHeight="1" x14ac:dyDescent="0.2">
      <c r="A38" s="1549"/>
      <c r="B38" s="1550"/>
      <c r="C38" s="1552"/>
      <c r="D38" s="317"/>
      <c r="E38" s="1789"/>
      <c r="F38" s="1547"/>
      <c r="G38" s="1572"/>
      <c r="H38" s="136"/>
      <c r="I38" s="136"/>
      <c r="J38" s="142"/>
      <c r="K38" s="1563"/>
      <c r="L38" s="1567"/>
      <c r="M38" s="232"/>
      <c r="N38" s="142"/>
      <c r="O38" s="1567"/>
      <c r="P38" s="142"/>
      <c r="Q38" s="1548" t="s">
        <v>217</v>
      </c>
      <c r="R38" s="212">
        <v>870</v>
      </c>
      <c r="S38" s="633">
        <v>870</v>
      </c>
      <c r="T38" s="841">
        <v>870</v>
      </c>
      <c r="U38" s="634"/>
    </row>
    <row r="39" spans="1:24" ht="27.75" customHeight="1" x14ac:dyDescent="0.2">
      <c r="A39" s="1549"/>
      <c r="B39" s="1550"/>
      <c r="C39" s="1552"/>
      <c r="D39" s="317"/>
      <c r="E39" s="1789"/>
      <c r="F39" s="1547"/>
      <c r="G39" s="1572"/>
      <c r="H39" s="136"/>
      <c r="I39" s="136"/>
      <c r="J39" s="142"/>
      <c r="K39" s="1563"/>
      <c r="L39" s="1567"/>
      <c r="M39" s="232"/>
      <c r="N39" s="142"/>
      <c r="O39" s="1567"/>
      <c r="P39" s="142"/>
      <c r="Q39" s="62" t="s">
        <v>320</v>
      </c>
      <c r="R39" s="314">
        <v>1</v>
      </c>
      <c r="S39" s="315">
        <v>1</v>
      </c>
      <c r="T39" s="516">
        <v>1</v>
      </c>
      <c r="U39" s="631"/>
      <c r="X39" s="412"/>
    </row>
    <row r="40" spans="1:24" ht="29.25" customHeight="1" x14ac:dyDescent="0.2">
      <c r="A40" s="1591"/>
      <c r="B40" s="1595"/>
      <c r="C40" s="1593"/>
      <c r="D40" s="318"/>
      <c r="E40" s="1852"/>
      <c r="F40" s="1560"/>
      <c r="G40" s="489"/>
      <c r="H40" s="141"/>
      <c r="I40" s="1568"/>
      <c r="J40" s="141"/>
      <c r="K40" s="1564"/>
      <c r="L40" s="1568"/>
      <c r="M40" s="233"/>
      <c r="N40" s="141"/>
      <c r="O40" s="1568"/>
      <c r="P40" s="141"/>
      <c r="Q40" s="344" t="s">
        <v>434</v>
      </c>
      <c r="R40" s="411">
        <v>2</v>
      </c>
      <c r="S40" s="911"/>
      <c r="T40" s="1399"/>
      <c r="U40" s="840"/>
    </row>
    <row r="41" spans="1:24" ht="26.25" customHeight="1" x14ac:dyDescent="0.2">
      <c r="A41" s="1291"/>
      <c r="B41" s="1292"/>
      <c r="C41" s="1332"/>
      <c r="D41" s="1647" t="s">
        <v>207</v>
      </c>
      <c r="E41" s="1802" t="s">
        <v>210</v>
      </c>
      <c r="F41" s="1547"/>
      <c r="G41" s="31"/>
      <c r="H41" s="1563"/>
      <c r="I41" s="1567"/>
      <c r="J41" s="142"/>
      <c r="K41" s="1563"/>
      <c r="L41" s="1567"/>
      <c r="M41" s="232"/>
      <c r="N41" s="142"/>
      <c r="O41" s="1567"/>
      <c r="P41" s="142"/>
      <c r="Q41" s="1548" t="s">
        <v>240</v>
      </c>
      <c r="R41" s="104">
        <v>100</v>
      </c>
      <c r="S41" s="24"/>
      <c r="T41" s="1365"/>
      <c r="U41" s="441"/>
    </row>
    <row r="42" spans="1:24" ht="14.25" customHeight="1" x14ac:dyDescent="0.2">
      <c r="A42" s="1291"/>
      <c r="B42" s="1292"/>
      <c r="C42" s="1332"/>
      <c r="D42" s="1647"/>
      <c r="E42" s="1803"/>
      <c r="F42" s="1284"/>
      <c r="G42" s="31"/>
      <c r="H42" s="446"/>
      <c r="I42" s="491"/>
      <c r="J42" s="142"/>
      <c r="K42" s="446"/>
      <c r="L42" s="491"/>
      <c r="M42" s="232"/>
      <c r="N42" s="142"/>
      <c r="O42" s="491"/>
      <c r="P42" s="142"/>
      <c r="Q42" s="1315" t="s">
        <v>209</v>
      </c>
      <c r="R42" s="24">
        <v>1</v>
      </c>
      <c r="S42" s="24"/>
      <c r="T42" s="1365"/>
      <c r="U42" s="441"/>
    </row>
    <row r="43" spans="1:24" ht="9.75" customHeight="1" x14ac:dyDescent="0.2">
      <c r="A43" s="1291"/>
      <c r="B43" s="1292"/>
      <c r="C43" s="1332"/>
      <c r="D43" s="1648"/>
      <c r="E43" s="1803"/>
      <c r="F43" s="1284"/>
      <c r="G43" s="31"/>
      <c r="H43" s="446"/>
      <c r="I43" s="491"/>
      <c r="J43" s="142"/>
      <c r="K43" s="446"/>
      <c r="L43" s="491"/>
      <c r="M43" s="232"/>
      <c r="N43" s="142"/>
      <c r="O43" s="491"/>
      <c r="P43" s="142"/>
      <c r="Q43" s="638"/>
      <c r="R43" s="98"/>
      <c r="S43" s="98"/>
      <c r="T43" s="1400"/>
      <c r="U43" s="86"/>
    </row>
    <row r="44" spans="1:24" ht="15" customHeight="1" x14ac:dyDescent="0.2">
      <c r="A44" s="1291"/>
      <c r="B44" s="1292"/>
      <c r="C44" s="90"/>
      <c r="D44" s="1646" t="s">
        <v>180</v>
      </c>
      <c r="E44" s="1803"/>
      <c r="F44" s="1856"/>
      <c r="G44" s="31"/>
      <c r="H44" s="446"/>
      <c r="I44" s="491"/>
      <c r="J44" s="142"/>
      <c r="K44" s="446"/>
      <c r="L44" s="491"/>
      <c r="M44" s="232"/>
      <c r="N44" s="142"/>
      <c r="O44" s="491"/>
      <c r="P44" s="142"/>
      <c r="Q44" s="1296" t="s">
        <v>240</v>
      </c>
      <c r="R44" s="104">
        <v>50</v>
      </c>
      <c r="S44" s="273">
        <v>100</v>
      </c>
      <c r="T44" s="1372"/>
      <c r="U44" s="330"/>
    </row>
    <row r="45" spans="1:24" ht="12" customHeight="1" x14ac:dyDescent="0.2">
      <c r="A45" s="1291"/>
      <c r="B45" s="1292"/>
      <c r="C45" s="1287"/>
      <c r="D45" s="1648"/>
      <c r="E45" s="1804"/>
      <c r="F45" s="1887"/>
      <c r="G45" s="489"/>
      <c r="H45" s="141"/>
      <c r="I45" s="492"/>
      <c r="J45" s="141"/>
      <c r="K45" s="107"/>
      <c r="L45" s="492"/>
      <c r="M45" s="233"/>
      <c r="N45" s="107"/>
      <c r="O45" s="492"/>
      <c r="P45" s="141"/>
      <c r="Q45" s="638"/>
      <c r="R45" s="98"/>
      <c r="S45" s="98"/>
      <c r="T45" s="1188"/>
      <c r="U45" s="441"/>
    </row>
    <row r="46" spans="1:24" ht="25.5" customHeight="1" x14ac:dyDescent="0.2">
      <c r="A46" s="1291"/>
      <c r="B46" s="1292"/>
      <c r="C46" s="90"/>
      <c r="D46" s="1791" t="s">
        <v>160</v>
      </c>
      <c r="E46" s="1797" t="s">
        <v>120</v>
      </c>
      <c r="F46" s="1649"/>
      <c r="G46" s="31"/>
      <c r="H46" s="142"/>
      <c r="I46" s="491"/>
      <c r="J46" s="142"/>
      <c r="K46" s="446"/>
      <c r="L46" s="491"/>
      <c r="M46" s="232"/>
      <c r="N46" s="142"/>
      <c r="O46" s="491"/>
      <c r="P46" s="142"/>
      <c r="Q46" s="1296" t="s">
        <v>241</v>
      </c>
      <c r="R46" s="47">
        <v>100</v>
      </c>
      <c r="S46" s="274"/>
      <c r="T46" s="1372"/>
      <c r="U46" s="441"/>
    </row>
    <row r="47" spans="1:24" ht="17.25" customHeight="1" x14ac:dyDescent="0.2">
      <c r="A47" s="1291"/>
      <c r="B47" s="1292"/>
      <c r="C47" s="1287"/>
      <c r="D47" s="1801"/>
      <c r="E47" s="1737"/>
      <c r="F47" s="1889"/>
      <c r="G47" s="78"/>
      <c r="H47" s="141"/>
      <c r="I47" s="492"/>
      <c r="J47" s="141"/>
      <c r="K47" s="107"/>
      <c r="L47" s="492"/>
      <c r="M47" s="233"/>
      <c r="N47" s="107"/>
      <c r="O47" s="492"/>
      <c r="P47" s="141"/>
      <c r="Q47" s="707"/>
      <c r="R47" s="98"/>
      <c r="S47" s="98"/>
      <c r="T47" s="1188"/>
      <c r="U47" s="441"/>
    </row>
    <row r="48" spans="1:24" ht="15.75" customHeight="1" x14ac:dyDescent="0.2">
      <c r="A48" s="1291"/>
      <c r="B48" s="1292"/>
      <c r="C48" s="90"/>
      <c r="D48" s="1785" t="s">
        <v>187</v>
      </c>
      <c r="E48" s="1795" t="s">
        <v>210</v>
      </c>
      <c r="F48" s="1890"/>
      <c r="G48" s="77"/>
      <c r="H48" s="180"/>
      <c r="I48" s="215"/>
      <c r="J48" s="180"/>
      <c r="K48" s="153"/>
      <c r="L48" s="215"/>
      <c r="M48" s="234"/>
      <c r="N48" s="180"/>
      <c r="O48" s="215"/>
      <c r="P48" s="180"/>
      <c r="Q48" s="1329" t="s">
        <v>107</v>
      </c>
      <c r="R48" s="104">
        <v>1</v>
      </c>
      <c r="S48" s="193"/>
      <c r="T48" s="260"/>
      <c r="U48" s="441"/>
    </row>
    <row r="49" spans="1:21" ht="26.25" customHeight="1" x14ac:dyDescent="0.2">
      <c r="A49" s="1291"/>
      <c r="B49" s="1292"/>
      <c r="C49" s="1287"/>
      <c r="D49" s="1801"/>
      <c r="E49" s="1798"/>
      <c r="F49" s="1888"/>
      <c r="G49" s="489"/>
      <c r="H49" s="141"/>
      <c r="I49" s="492"/>
      <c r="J49" s="141"/>
      <c r="K49" s="107"/>
      <c r="L49" s="492"/>
      <c r="M49" s="233"/>
      <c r="N49" s="141"/>
      <c r="O49" s="492"/>
      <c r="P49" s="141"/>
      <c r="Q49" s="496" t="s">
        <v>168</v>
      </c>
      <c r="R49" s="98"/>
      <c r="S49" s="194">
        <v>100</v>
      </c>
      <c r="T49" s="261"/>
      <c r="U49" s="441"/>
    </row>
    <row r="50" spans="1:21" ht="18" customHeight="1" x14ac:dyDescent="0.2">
      <c r="A50" s="1291"/>
      <c r="B50" s="1292"/>
      <c r="C50" s="90"/>
      <c r="D50" s="1791" t="s">
        <v>158</v>
      </c>
      <c r="E50" s="1797" t="s">
        <v>120</v>
      </c>
      <c r="F50" s="1800"/>
      <c r="G50" s="31"/>
      <c r="H50" s="142"/>
      <c r="I50" s="491"/>
      <c r="J50" s="142"/>
      <c r="K50" s="446"/>
      <c r="L50" s="491"/>
      <c r="M50" s="232"/>
      <c r="N50" s="142"/>
      <c r="O50" s="491"/>
      <c r="P50" s="142"/>
      <c r="Q50" s="1302" t="s">
        <v>159</v>
      </c>
      <c r="R50" s="104">
        <v>1</v>
      </c>
      <c r="S50" s="192"/>
      <c r="T50" s="1401"/>
      <c r="U50" s="25"/>
    </row>
    <row r="51" spans="1:21" ht="25.5" customHeight="1" x14ac:dyDescent="0.2">
      <c r="A51" s="1291"/>
      <c r="B51" s="1292"/>
      <c r="C51" s="1287"/>
      <c r="D51" s="1801"/>
      <c r="E51" s="1737"/>
      <c r="F51" s="1888"/>
      <c r="G51" s="489"/>
      <c r="H51" s="141"/>
      <c r="I51" s="492"/>
      <c r="J51" s="141"/>
      <c r="K51" s="107"/>
      <c r="L51" s="492"/>
      <c r="M51" s="233"/>
      <c r="N51" s="141"/>
      <c r="O51" s="492"/>
      <c r="P51" s="141"/>
      <c r="Q51" s="496" t="s">
        <v>167</v>
      </c>
      <c r="R51" s="98">
        <v>50</v>
      </c>
      <c r="S51" s="194">
        <v>100</v>
      </c>
      <c r="T51" s="1402"/>
      <c r="U51" s="1430"/>
    </row>
    <row r="52" spans="1:21" ht="15" customHeight="1" x14ac:dyDescent="0.2">
      <c r="A52" s="1291"/>
      <c r="B52" s="1292"/>
      <c r="C52" s="90"/>
      <c r="D52" s="1785" t="s">
        <v>409</v>
      </c>
      <c r="E52" s="1797" t="s">
        <v>120</v>
      </c>
      <c r="F52" s="1800"/>
      <c r="G52" s="31"/>
      <c r="H52" s="142"/>
      <c r="I52" s="491"/>
      <c r="J52" s="142"/>
      <c r="K52" s="446"/>
      <c r="L52" s="491"/>
      <c r="M52" s="232"/>
      <c r="N52" s="142"/>
      <c r="O52" s="491"/>
      <c r="P52" s="142"/>
      <c r="Q52" s="1302" t="s">
        <v>188</v>
      </c>
      <c r="R52" s="104">
        <v>1</v>
      </c>
      <c r="S52" s="192"/>
      <c r="T52" s="1401"/>
      <c r="U52" s="25"/>
    </row>
    <row r="53" spans="1:21" ht="30.75" customHeight="1" x14ac:dyDescent="0.2">
      <c r="A53" s="1291"/>
      <c r="B53" s="1292"/>
      <c r="C53" s="1287"/>
      <c r="D53" s="1801"/>
      <c r="E53" s="1737"/>
      <c r="F53" s="1888"/>
      <c r="G53" s="489"/>
      <c r="H53" s="141"/>
      <c r="I53" s="492"/>
      <c r="J53" s="141"/>
      <c r="K53" s="107"/>
      <c r="L53" s="492"/>
      <c r="M53" s="233"/>
      <c r="N53" s="141"/>
      <c r="O53" s="492"/>
      <c r="P53" s="141"/>
      <c r="Q53" s="496" t="s">
        <v>410</v>
      </c>
      <c r="R53" s="98">
        <v>100</v>
      </c>
      <c r="S53" s="194"/>
      <c r="T53" s="1402"/>
      <c r="U53" s="1430"/>
    </row>
    <row r="54" spans="1:21" ht="24.75" customHeight="1" x14ac:dyDescent="0.2">
      <c r="A54" s="1291"/>
      <c r="B54" s="1292"/>
      <c r="C54" s="1332"/>
      <c r="D54" s="1646" t="s">
        <v>356</v>
      </c>
      <c r="E54" s="1795" t="s">
        <v>210</v>
      </c>
      <c r="F54" s="662"/>
      <c r="G54" s="77"/>
      <c r="H54" s="180"/>
      <c r="I54" s="215"/>
      <c r="J54" s="180"/>
      <c r="K54" s="153"/>
      <c r="L54" s="215"/>
      <c r="M54" s="234"/>
      <c r="N54" s="180"/>
      <c r="O54" s="215"/>
      <c r="P54" s="180"/>
      <c r="Q54" s="1350" t="s">
        <v>239</v>
      </c>
      <c r="R54" s="274"/>
      <c r="S54" s="274">
        <v>100</v>
      </c>
      <c r="T54" s="1372"/>
      <c r="U54" s="441"/>
    </row>
    <row r="55" spans="1:21" ht="19.5" customHeight="1" x14ac:dyDescent="0.2">
      <c r="A55" s="1291"/>
      <c r="B55" s="1292"/>
      <c r="C55" s="1332"/>
      <c r="D55" s="1648"/>
      <c r="E55" s="1798"/>
      <c r="F55" s="1352"/>
      <c r="G55" s="78"/>
      <c r="H55" s="141"/>
      <c r="I55" s="492"/>
      <c r="J55" s="141"/>
      <c r="K55" s="107"/>
      <c r="L55" s="492"/>
      <c r="M55" s="233"/>
      <c r="N55" s="141"/>
      <c r="O55" s="492"/>
      <c r="P55" s="141"/>
      <c r="Q55" s="638"/>
      <c r="R55" s="98"/>
      <c r="S55" s="98"/>
      <c r="T55" s="1188"/>
      <c r="U55" s="441"/>
    </row>
    <row r="56" spans="1:21" ht="21" customHeight="1" x14ac:dyDescent="0.2">
      <c r="A56" s="1291"/>
      <c r="B56" s="1292"/>
      <c r="C56" s="1332"/>
      <c r="D56" s="1647" t="s">
        <v>206</v>
      </c>
      <c r="E56" s="1797" t="s">
        <v>210</v>
      </c>
      <c r="F56" s="1284"/>
      <c r="G56" s="31" t="s">
        <v>53</v>
      </c>
      <c r="H56" s="142">
        <v>10</v>
      </c>
      <c r="I56" s="491">
        <v>10</v>
      </c>
      <c r="J56" s="142"/>
      <c r="K56" s="446"/>
      <c r="L56" s="491"/>
      <c r="M56" s="232"/>
      <c r="N56" s="142"/>
      <c r="O56" s="491"/>
      <c r="P56" s="142"/>
      <c r="Q56" s="1302" t="s">
        <v>159</v>
      </c>
      <c r="R56" s="104">
        <v>1</v>
      </c>
      <c r="S56" s="274"/>
      <c r="T56" s="1403"/>
      <c r="U56" s="25"/>
    </row>
    <row r="57" spans="1:21" ht="25.5" customHeight="1" x14ac:dyDescent="0.2">
      <c r="A57" s="1291"/>
      <c r="B57" s="1292"/>
      <c r="C57" s="1332"/>
      <c r="D57" s="1648"/>
      <c r="E57" s="1798"/>
      <c r="F57" s="1297"/>
      <c r="G57" s="78"/>
      <c r="H57" s="141"/>
      <c r="I57" s="492"/>
      <c r="J57" s="141"/>
      <c r="K57" s="107"/>
      <c r="L57" s="492"/>
      <c r="M57" s="233"/>
      <c r="N57" s="141"/>
      <c r="O57" s="492"/>
      <c r="P57" s="141"/>
      <c r="Q57" s="374" t="s">
        <v>239</v>
      </c>
      <c r="R57" s="98"/>
      <c r="S57" s="98"/>
      <c r="T57" s="1400">
        <v>100</v>
      </c>
      <c r="U57" s="1430"/>
    </row>
    <row r="58" spans="1:21" ht="15" customHeight="1" x14ac:dyDescent="0.2">
      <c r="A58" s="1291"/>
      <c r="B58" s="1292"/>
      <c r="C58" s="1332"/>
      <c r="D58" s="1647" t="s">
        <v>448</v>
      </c>
      <c r="E58" s="1797" t="s">
        <v>210</v>
      </c>
      <c r="F58" s="1284"/>
      <c r="G58" s="31"/>
      <c r="H58" s="142"/>
      <c r="I58" s="491"/>
      <c r="J58" s="142"/>
      <c r="K58" s="446"/>
      <c r="L58" s="491"/>
      <c r="M58" s="232"/>
      <c r="N58" s="142"/>
      <c r="O58" s="491"/>
      <c r="P58" s="142"/>
      <c r="Q58" s="1302" t="s">
        <v>360</v>
      </c>
      <c r="R58" s="104"/>
      <c r="S58" s="274">
        <v>1</v>
      </c>
      <c r="T58" s="1372"/>
      <c r="U58" s="441"/>
    </row>
    <row r="59" spans="1:21" ht="29.25" customHeight="1" x14ac:dyDescent="0.2">
      <c r="A59" s="1291"/>
      <c r="B59" s="1292"/>
      <c r="C59" s="1332"/>
      <c r="D59" s="1648"/>
      <c r="E59" s="1798"/>
      <c r="F59" s="1297"/>
      <c r="G59" s="78"/>
      <c r="H59" s="141"/>
      <c r="I59" s="492"/>
      <c r="J59" s="141"/>
      <c r="K59" s="107"/>
      <c r="L59" s="492"/>
      <c r="M59" s="141"/>
      <c r="N59" s="107"/>
      <c r="O59" s="492"/>
      <c r="P59" s="233"/>
      <c r="Q59" s="496" t="s">
        <v>359</v>
      </c>
      <c r="R59" s="98"/>
      <c r="S59" s="98">
        <v>100</v>
      </c>
      <c r="T59" s="1188"/>
      <c r="U59" s="441"/>
    </row>
    <row r="60" spans="1:21" ht="26.25" customHeight="1" x14ac:dyDescent="0.2">
      <c r="A60" s="1291"/>
      <c r="B60" s="1292"/>
      <c r="C60" s="1332"/>
      <c r="D60" s="1646" t="s">
        <v>236</v>
      </c>
      <c r="E60" s="1795" t="s">
        <v>210</v>
      </c>
      <c r="F60" s="1284"/>
      <c r="G60" s="31"/>
      <c r="H60" s="142"/>
      <c r="I60" s="491"/>
      <c r="J60" s="142"/>
      <c r="K60" s="446"/>
      <c r="L60" s="491"/>
      <c r="M60" s="142"/>
      <c r="N60" s="446"/>
      <c r="O60" s="491"/>
      <c r="P60" s="232"/>
      <c r="Q60" s="1725" t="s">
        <v>242</v>
      </c>
      <c r="R60" s="104">
        <v>100</v>
      </c>
      <c r="S60" s="274"/>
      <c r="T60" s="1372"/>
      <c r="U60" s="441"/>
    </row>
    <row r="61" spans="1:21" ht="24.75" customHeight="1" x14ac:dyDescent="0.2">
      <c r="A61" s="1291"/>
      <c r="B61" s="1292"/>
      <c r="C61" s="1332"/>
      <c r="D61" s="1648"/>
      <c r="E61" s="1798"/>
      <c r="F61" s="1297"/>
      <c r="G61" s="78"/>
      <c r="H61" s="141"/>
      <c r="I61" s="492"/>
      <c r="J61" s="141"/>
      <c r="K61" s="107"/>
      <c r="L61" s="492"/>
      <c r="M61" s="141"/>
      <c r="N61" s="107"/>
      <c r="O61" s="492"/>
      <c r="P61" s="233"/>
      <c r="Q61" s="1726"/>
      <c r="R61" s="98"/>
      <c r="S61" s="98"/>
      <c r="T61" s="1188"/>
      <c r="U61" s="441"/>
    </row>
    <row r="62" spans="1:21" ht="17.25" customHeight="1" x14ac:dyDescent="0.2">
      <c r="A62" s="1291"/>
      <c r="B62" s="1292"/>
      <c r="C62" s="1287"/>
      <c r="D62" s="1646" t="s">
        <v>122</v>
      </c>
      <c r="E62" s="1795" t="s">
        <v>120</v>
      </c>
      <c r="F62" s="1284" t="s">
        <v>50</v>
      </c>
      <c r="G62" s="1300" t="s">
        <v>247</v>
      </c>
      <c r="H62" s="449">
        <v>443</v>
      </c>
      <c r="I62" s="490">
        <v>443</v>
      </c>
      <c r="J62" s="449"/>
      <c r="K62" s="222"/>
      <c r="L62" s="490"/>
      <c r="M62" s="449"/>
      <c r="N62" s="446"/>
      <c r="O62" s="491"/>
      <c r="P62" s="232"/>
      <c r="Q62" s="1891" t="s">
        <v>243</v>
      </c>
      <c r="R62" s="104">
        <v>100</v>
      </c>
      <c r="S62" s="104"/>
      <c r="T62" s="192"/>
      <c r="U62" s="56"/>
    </row>
    <row r="63" spans="1:21" ht="17.25" customHeight="1" x14ac:dyDescent="0.2">
      <c r="A63" s="1291"/>
      <c r="B63" s="1292"/>
      <c r="C63" s="1287"/>
      <c r="D63" s="1796"/>
      <c r="E63" s="1796"/>
      <c r="F63" s="1284"/>
      <c r="G63" s="1300" t="s">
        <v>28</v>
      </c>
      <c r="H63" s="142">
        <f>463.5-443</f>
        <v>20.5</v>
      </c>
      <c r="I63" s="491">
        <f>463.5-443</f>
        <v>20.5</v>
      </c>
      <c r="J63" s="142"/>
      <c r="K63" s="222"/>
      <c r="L63" s="490"/>
      <c r="M63" s="449"/>
      <c r="N63" s="446"/>
      <c r="O63" s="491"/>
      <c r="P63" s="232"/>
      <c r="Q63" s="1689"/>
      <c r="R63" s="104"/>
      <c r="S63" s="104"/>
      <c r="T63" s="630"/>
      <c r="U63" s="56"/>
    </row>
    <row r="64" spans="1:21" ht="15.75" customHeight="1" x14ac:dyDescent="0.2">
      <c r="A64" s="1291"/>
      <c r="B64" s="1292"/>
      <c r="C64" s="1287"/>
      <c r="D64" s="1796"/>
      <c r="E64" s="1796"/>
      <c r="F64" s="1284"/>
      <c r="G64" s="489"/>
      <c r="H64" s="141"/>
      <c r="I64" s="492"/>
      <c r="J64" s="141"/>
      <c r="K64" s="1356"/>
      <c r="L64" s="417"/>
      <c r="M64" s="1374"/>
      <c r="N64" s="107"/>
      <c r="O64" s="492"/>
      <c r="P64" s="233"/>
      <c r="Q64" s="1690"/>
      <c r="R64" s="104"/>
      <c r="S64" s="104"/>
      <c r="T64" s="630"/>
      <c r="U64" s="56"/>
    </row>
    <row r="65" spans="1:24" ht="20.25" customHeight="1" thickBot="1" x14ac:dyDescent="0.25">
      <c r="A65" s="1309"/>
      <c r="B65" s="457"/>
      <c r="C65" s="1312"/>
      <c r="D65" s="1196"/>
      <c r="E65" s="1197"/>
      <c r="F65" s="1198"/>
      <c r="G65" s="30" t="s">
        <v>8</v>
      </c>
      <c r="H65" s="277">
        <f>SUM(H15:H63)</f>
        <v>2560.8000000000002</v>
      </c>
      <c r="I65" s="1051">
        <f>SUM(I15:I63)</f>
        <v>2560.8000000000002</v>
      </c>
      <c r="J65" s="808"/>
      <c r="K65" s="277">
        <f t="shared" ref="K65:N65" si="0">SUM(K15:K63)</f>
        <v>2368.6</v>
      </c>
      <c r="L65" s="1051">
        <f t="shared" ref="L65" si="1">SUM(L15:L63)</f>
        <v>2368.6</v>
      </c>
      <c r="M65" s="808"/>
      <c r="N65" s="277">
        <f t="shared" si="0"/>
        <v>469</v>
      </c>
      <c r="O65" s="1051">
        <f t="shared" ref="O65" si="2">SUM(O15:O63)</f>
        <v>469</v>
      </c>
      <c r="P65" s="1050"/>
      <c r="Q65" s="918"/>
      <c r="R65" s="57"/>
      <c r="S65" s="57"/>
      <c r="T65" s="1373"/>
      <c r="U65" s="992"/>
    </row>
    <row r="66" spans="1:24" ht="14.25" customHeight="1" x14ac:dyDescent="0.2">
      <c r="A66" s="1291" t="s">
        <v>7</v>
      </c>
      <c r="B66" s="1298" t="s">
        <v>7</v>
      </c>
      <c r="C66" s="1287" t="s">
        <v>9</v>
      </c>
      <c r="D66" s="1799" t="s">
        <v>57</v>
      </c>
      <c r="E66" s="1789"/>
      <c r="F66" s="1284" t="s">
        <v>31</v>
      </c>
      <c r="G66" s="1300" t="s">
        <v>28</v>
      </c>
      <c r="H66" s="446">
        <v>3077.1</v>
      </c>
      <c r="I66" s="1540">
        <f>3077.1-110</f>
        <v>2967.1</v>
      </c>
      <c r="J66" s="1545">
        <f>+I66-H66</f>
        <v>-110</v>
      </c>
      <c r="K66" s="446">
        <v>3016.9</v>
      </c>
      <c r="L66" s="1542">
        <f>3016.9</f>
        <v>3016.9</v>
      </c>
      <c r="M66" s="1545"/>
      <c r="N66" s="184">
        <v>3016.9</v>
      </c>
      <c r="O66" s="247">
        <v>3016.9</v>
      </c>
      <c r="P66" s="309"/>
      <c r="Q66" s="472"/>
      <c r="R66" s="490"/>
      <c r="S66" s="490"/>
      <c r="T66" s="449"/>
      <c r="U66" s="1857" t="s">
        <v>492</v>
      </c>
    </row>
    <row r="67" spans="1:24" ht="15" customHeight="1" x14ac:dyDescent="0.2">
      <c r="A67" s="1291"/>
      <c r="B67" s="1298"/>
      <c r="C67" s="1287"/>
      <c r="D67" s="1783"/>
      <c r="E67" s="1790"/>
      <c r="F67" s="1284"/>
      <c r="G67" s="1300" t="s">
        <v>44</v>
      </c>
      <c r="H67" s="446">
        <f>0.8</f>
        <v>0.8</v>
      </c>
      <c r="I67" s="491">
        <f>0.8</f>
        <v>0.8</v>
      </c>
      <c r="J67" s="142"/>
      <c r="K67" s="446">
        <v>0.8</v>
      </c>
      <c r="L67" s="491">
        <v>0.8</v>
      </c>
      <c r="M67" s="142"/>
      <c r="N67" s="446">
        <v>0.8</v>
      </c>
      <c r="O67" s="491">
        <v>0.8</v>
      </c>
      <c r="P67" s="232"/>
      <c r="Q67" s="472"/>
      <c r="R67" s="490"/>
      <c r="S67" s="490"/>
      <c r="T67" s="449"/>
      <c r="U67" s="1858"/>
    </row>
    <row r="68" spans="1:24" ht="18.75" customHeight="1" x14ac:dyDescent="0.2">
      <c r="A68" s="1291"/>
      <c r="B68" s="1298"/>
      <c r="C68" s="1287"/>
      <c r="D68" s="1784"/>
      <c r="E68" s="1790"/>
      <c r="F68" s="1284"/>
      <c r="G68" s="489" t="s">
        <v>62</v>
      </c>
      <c r="H68" s="107">
        <v>50</v>
      </c>
      <c r="I68" s="492">
        <v>50</v>
      </c>
      <c r="J68" s="141"/>
      <c r="K68" s="107"/>
      <c r="L68" s="492"/>
      <c r="M68" s="141"/>
      <c r="N68" s="107"/>
      <c r="O68" s="492"/>
      <c r="P68" s="233"/>
      <c r="Q68" s="416"/>
      <c r="R68" s="417"/>
      <c r="S68" s="417"/>
      <c r="T68" s="1374"/>
      <c r="U68" s="1858"/>
    </row>
    <row r="69" spans="1:24" ht="55.5" customHeight="1" x14ac:dyDescent="0.2">
      <c r="A69" s="1714"/>
      <c r="B69" s="1744"/>
      <c r="C69" s="1747"/>
      <c r="D69" s="1646" t="s">
        <v>74</v>
      </c>
      <c r="E69" s="1789"/>
      <c r="F69" s="1649"/>
      <c r="G69" s="10"/>
      <c r="H69" s="153"/>
      <c r="I69" s="215"/>
      <c r="J69" s="180"/>
      <c r="K69" s="153"/>
      <c r="L69" s="215"/>
      <c r="M69" s="180"/>
      <c r="N69" s="153"/>
      <c r="O69" s="215"/>
      <c r="P69" s="232"/>
      <c r="Q69" s="76" t="s">
        <v>449</v>
      </c>
      <c r="R69" s="490">
        <v>8.6</v>
      </c>
      <c r="S69" s="490">
        <v>8.6</v>
      </c>
      <c r="T69" s="449">
        <v>8.6</v>
      </c>
      <c r="U69" s="1858"/>
    </row>
    <row r="70" spans="1:24" ht="55.5" customHeight="1" x14ac:dyDescent="0.2">
      <c r="A70" s="1714"/>
      <c r="B70" s="1744"/>
      <c r="C70" s="1747"/>
      <c r="D70" s="1783"/>
      <c r="E70" s="1789"/>
      <c r="F70" s="1649"/>
      <c r="G70" s="1300"/>
      <c r="H70" s="446"/>
      <c r="I70" s="491"/>
      <c r="J70" s="142"/>
      <c r="K70" s="446"/>
      <c r="L70" s="491"/>
      <c r="M70" s="142"/>
      <c r="N70" s="446"/>
      <c r="O70" s="491"/>
      <c r="P70" s="232"/>
      <c r="Q70" s="940" t="s">
        <v>275</v>
      </c>
      <c r="R70" s="1059" t="s">
        <v>411</v>
      </c>
      <c r="S70" s="194"/>
      <c r="T70" s="194"/>
      <c r="U70" s="1859"/>
    </row>
    <row r="71" spans="1:24" ht="60" customHeight="1" x14ac:dyDescent="0.2">
      <c r="A71" s="1714"/>
      <c r="B71" s="1744"/>
      <c r="C71" s="1747"/>
      <c r="D71" s="1785" t="s">
        <v>41</v>
      </c>
      <c r="E71" s="1557"/>
      <c r="F71" s="1547"/>
      <c r="G71" s="10"/>
      <c r="H71" s="153"/>
      <c r="I71" s="215"/>
      <c r="J71" s="180"/>
      <c r="K71" s="153"/>
      <c r="L71" s="215"/>
      <c r="M71" s="180"/>
      <c r="N71" s="153"/>
      <c r="O71" s="215"/>
      <c r="P71" s="234"/>
      <c r="Q71" s="1565" t="s">
        <v>43</v>
      </c>
      <c r="R71" s="103">
        <v>57</v>
      </c>
      <c r="S71" s="103">
        <v>57</v>
      </c>
      <c r="T71" s="1369">
        <v>57</v>
      </c>
      <c r="U71" s="1252"/>
    </row>
    <row r="72" spans="1:24" ht="27.75" customHeight="1" x14ac:dyDescent="0.2">
      <c r="A72" s="1714"/>
      <c r="B72" s="1744"/>
      <c r="C72" s="1747"/>
      <c r="D72" s="1791"/>
      <c r="E72" s="1557"/>
      <c r="F72" s="1547"/>
      <c r="G72" s="1572"/>
      <c r="H72" s="1563"/>
      <c r="I72" s="1567"/>
      <c r="J72" s="142"/>
      <c r="K72" s="1563"/>
      <c r="L72" s="1567"/>
      <c r="M72" s="142"/>
      <c r="N72" s="1563"/>
      <c r="O72" s="1567"/>
      <c r="P72" s="232"/>
      <c r="Q72" s="331" t="s">
        <v>75</v>
      </c>
      <c r="R72" s="1133">
        <v>2900</v>
      </c>
      <c r="S72" s="1133">
        <v>2900</v>
      </c>
      <c r="T72" s="1375">
        <v>2900</v>
      </c>
      <c r="U72" s="1431"/>
    </row>
    <row r="73" spans="1:24" ht="30" customHeight="1" x14ac:dyDescent="0.2">
      <c r="A73" s="1714"/>
      <c r="B73" s="1744"/>
      <c r="C73" s="1747"/>
      <c r="D73" s="1792"/>
      <c r="E73" s="1559"/>
      <c r="F73" s="1560"/>
      <c r="G73" s="29"/>
      <c r="H73" s="1564"/>
      <c r="I73" s="1568"/>
      <c r="J73" s="141"/>
      <c r="K73" s="1564"/>
      <c r="L73" s="1568"/>
      <c r="M73" s="141"/>
      <c r="N73" s="1564"/>
      <c r="O73" s="1568"/>
      <c r="P73" s="233"/>
      <c r="Q73" s="1566" t="s">
        <v>235</v>
      </c>
      <c r="R73" s="312">
        <v>1</v>
      </c>
      <c r="S73" s="515"/>
      <c r="T73" s="515"/>
      <c r="U73" s="840"/>
    </row>
    <row r="74" spans="1:24" ht="15.75" customHeight="1" x14ac:dyDescent="0.2">
      <c r="A74" s="1291"/>
      <c r="B74" s="1298"/>
      <c r="C74" s="1287"/>
      <c r="D74" s="1791" t="s">
        <v>166</v>
      </c>
      <c r="E74" s="1289"/>
      <c r="F74" s="1284"/>
      <c r="G74" s="1572"/>
      <c r="H74" s="1563"/>
      <c r="I74" s="1567"/>
      <c r="J74" s="142"/>
      <c r="K74" s="1563"/>
      <c r="L74" s="1567"/>
      <c r="M74" s="142"/>
      <c r="N74" s="1563"/>
      <c r="O74" s="1567"/>
      <c r="P74" s="232"/>
      <c r="Q74" s="1570" t="s">
        <v>219</v>
      </c>
      <c r="R74" s="314" t="s">
        <v>162</v>
      </c>
      <c r="S74" s="516" t="s">
        <v>162</v>
      </c>
      <c r="T74" s="516" t="s">
        <v>162</v>
      </c>
      <c r="U74" s="631"/>
    </row>
    <row r="75" spans="1:24" ht="15.75" customHeight="1" x14ac:dyDescent="0.2">
      <c r="A75" s="1291"/>
      <c r="B75" s="1298"/>
      <c r="C75" s="1287"/>
      <c r="D75" s="1711"/>
      <c r="E75" s="1289"/>
      <c r="F75" s="1284"/>
      <c r="G75" s="1300"/>
      <c r="H75" s="446"/>
      <c r="I75" s="491"/>
      <c r="J75" s="142"/>
      <c r="K75" s="446"/>
      <c r="L75" s="491"/>
      <c r="M75" s="142"/>
      <c r="N75" s="446"/>
      <c r="O75" s="491"/>
      <c r="P75" s="232"/>
      <c r="Q75" s="940" t="s">
        <v>220</v>
      </c>
      <c r="R75" s="314" t="s">
        <v>161</v>
      </c>
      <c r="S75" s="516" t="s">
        <v>161</v>
      </c>
      <c r="T75" s="516" t="s">
        <v>161</v>
      </c>
      <c r="U75" s="631"/>
    </row>
    <row r="76" spans="1:24" ht="27.75" customHeight="1" x14ac:dyDescent="0.2">
      <c r="A76" s="1291"/>
      <c r="B76" s="1298"/>
      <c r="C76" s="1287"/>
      <c r="D76" s="1711"/>
      <c r="E76" s="1289"/>
      <c r="F76" s="1284"/>
      <c r="G76" s="1300"/>
      <c r="H76" s="446"/>
      <c r="I76" s="491"/>
      <c r="J76" s="142"/>
      <c r="K76" s="446"/>
      <c r="L76" s="491"/>
      <c r="M76" s="142"/>
      <c r="N76" s="446"/>
      <c r="O76" s="491"/>
      <c r="P76" s="232"/>
      <c r="Q76" s="723" t="s">
        <v>322</v>
      </c>
      <c r="R76" s="53" t="s">
        <v>374</v>
      </c>
      <c r="S76" s="645"/>
      <c r="T76" s="645"/>
      <c r="U76" s="631"/>
    </row>
    <row r="77" spans="1:24" ht="30" customHeight="1" x14ac:dyDescent="0.2">
      <c r="A77" s="1291"/>
      <c r="B77" s="1298"/>
      <c r="C77" s="1287"/>
      <c r="D77" s="1786"/>
      <c r="E77" s="1289"/>
      <c r="F77" s="1284"/>
      <c r="G77" s="489"/>
      <c r="H77" s="107"/>
      <c r="I77" s="492"/>
      <c r="J77" s="141"/>
      <c r="K77" s="107"/>
      <c r="L77" s="492"/>
      <c r="M77" s="141"/>
      <c r="N77" s="107"/>
      <c r="O77" s="492"/>
      <c r="P77" s="233"/>
      <c r="Q77" s="1058" t="s">
        <v>211</v>
      </c>
      <c r="R77" s="45" t="s">
        <v>192</v>
      </c>
      <c r="S77" s="517"/>
      <c r="T77" s="517"/>
      <c r="U77" s="228"/>
    </row>
    <row r="78" spans="1:24" ht="26.25" customHeight="1" x14ac:dyDescent="0.2">
      <c r="A78" s="1291"/>
      <c r="B78" s="1298"/>
      <c r="C78" s="1287"/>
      <c r="D78" s="1299" t="s">
        <v>61</v>
      </c>
      <c r="E78" s="1289"/>
      <c r="F78" s="1284"/>
      <c r="G78" s="29"/>
      <c r="H78" s="107"/>
      <c r="I78" s="492"/>
      <c r="J78" s="141"/>
      <c r="K78" s="107"/>
      <c r="L78" s="492"/>
      <c r="M78" s="141"/>
      <c r="N78" s="107"/>
      <c r="O78" s="492"/>
      <c r="P78" s="233"/>
      <c r="Q78" s="185" t="s">
        <v>42</v>
      </c>
      <c r="R78" s="47">
        <v>10</v>
      </c>
      <c r="S78" s="193">
        <v>10</v>
      </c>
      <c r="T78" s="193">
        <v>10</v>
      </c>
      <c r="U78" s="323"/>
      <c r="X78" s="412"/>
    </row>
    <row r="79" spans="1:24" ht="18" customHeight="1" thickBot="1" x14ac:dyDescent="0.25">
      <c r="A79" s="1291"/>
      <c r="B79" s="1298"/>
      <c r="C79" s="1287"/>
      <c r="D79" s="1295"/>
      <c r="E79" s="1290"/>
      <c r="F79" s="1297"/>
      <c r="G79" s="30" t="s">
        <v>8</v>
      </c>
      <c r="H79" s="277">
        <f>SUM(H66:H78)</f>
        <v>3127.9</v>
      </c>
      <c r="I79" s="1051">
        <f>SUM(I66:I78)</f>
        <v>3017.9</v>
      </c>
      <c r="J79" s="1589">
        <f>SUM(J66:J78)</f>
        <v>-110</v>
      </c>
      <c r="K79" s="277">
        <f t="shared" ref="K79:N79" si="3">SUM(K66:K78)</f>
        <v>3017.7</v>
      </c>
      <c r="L79" s="1051">
        <f t="shared" ref="L79" si="4">SUM(L66:L78)</f>
        <v>3017.7</v>
      </c>
      <c r="M79" s="808"/>
      <c r="N79" s="277">
        <f t="shared" si="3"/>
        <v>3017.7</v>
      </c>
      <c r="O79" s="1051">
        <f t="shared" ref="O79" si="5">SUM(O66:O78)</f>
        <v>3017.7</v>
      </c>
      <c r="P79" s="1050"/>
      <c r="Q79" s="1161"/>
      <c r="R79" s="98"/>
      <c r="S79" s="194"/>
      <c r="T79" s="194"/>
      <c r="U79" s="322"/>
    </row>
    <row r="80" spans="1:24" ht="15" customHeight="1" x14ac:dyDescent="0.2">
      <c r="A80" s="1305" t="s">
        <v>7</v>
      </c>
      <c r="B80" s="1306" t="s">
        <v>7</v>
      </c>
      <c r="C80" s="395" t="s">
        <v>30</v>
      </c>
      <c r="D80" s="1782" t="s">
        <v>58</v>
      </c>
      <c r="E80" s="424"/>
      <c r="F80" s="395" t="s">
        <v>31</v>
      </c>
      <c r="G80" s="296" t="s">
        <v>28</v>
      </c>
      <c r="H80" s="182">
        <f>1097.6</f>
        <v>1097.5999999999999</v>
      </c>
      <c r="I80" s="1540">
        <f>1097.6+12.5</f>
        <v>1110.0999999999999</v>
      </c>
      <c r="J80" s="1541">
        <f>+I80-H80</f>
        <v>12.5</v>
      </c>
      <c r="K80" s="184">
        <v>913</v>
      </c>
      <c r="L80" s="247">
        <v>913</v>
      </c>
      <c r="M80" s="309"/>
      <c r="N80" s="184">
        <v>1123.7</v>
      </c>
      <c r="O80" s="247">
        <v>1123.7</v>
      </c>
      <c r="P80" s="309"/>
      <c r="Q80" s="1531"/>
      <c r="R80" s="414"/>
      <c r="S80" s="414"/>
      <c r="T80" s="1376"/>
      <c r="U80" s="1857" t="s">
        <v>491</v>
      </c>
    </row>
    <row r="81" spans="1:26" ht="14.25" customHeight="1" x14ac:dyDescent="0.2">
      <c r="A81" s="1291"/>
      <c r="B81" s="1298"/>
      <c r="C81" s="1332"/>
      <c r="D81" s="1783"/>
      <c r="E81" s="423"/>
      <c r="F81" s="1332"/>
      <c r="G81" s="1300" t="s">
        <v>44</v>
      </c>
      <c r="H81" s="142">
        <v>32.700000000000003</v>
      </c>
      <c r="I81" s="491">
        <v>32.700000000000003</v>
      </c>
      <c r="J81" s="142"/>
      <c r="K81" s="446">
        <v>32.700000000000003</v>
      </c>
      <c r="L81" s="491">
        <v>32.700000000000003</v>
      </c>
      <c r="M81" s="232"/>
      <c r="N81" s="1528">
        <v>32.700000000000003</v>
      </c>
      <c r="O81" s="1524">
        <v>32.700000000000003</v>
      </c>
      <c r="P81" s="232"/>
      <c r="Q81" s="1526"/>
      <c r="R81" s="490"/>
      <c r="S81" s="490"/>
      <c r="T81" s="449"/>
      <c r="U81" s="1858"/>
    </row>
    <row r="82" spans="1:26" ht="13.5" customHeight="1" x14ac:dyDescent="0.2">
      <c r="A82" s="1291"/>
      <c r="B82" s="1298"/>
      <c r="C82" s="1332"/>
      <c r="D82" s="1783"/>
      <c r="E82" s="423"/>
      <c r="F82" s="1332"/>
      <c r="G82" s="1300" t="s">
        <v>72</v>
      </c>
      <c r="H82" s="142">
        <v>14.3</v>
      </c>
      <c r="I82" s="491">
        <v>14.3</v>
      </c>
      <c r="J82" s="142"/>
      <c r="K82" s="446"/>
      <c r="L82" s="491"/>
      <c r="M82" s="232"/>
      <c r="N82" s="1528"/>
      <c r="O82" s="1524"/>
      <c r="P82" s="232"/>
      <c r="Q82" s="1526"/>
      <c r="R82" s="490"/>
      <c r="S82" s="490"/>
      <c r="T82" s="449"/>
      <c r="U82" s="1858"/>
    </row>
    <row r="83" spans="1:26" ht="37.5" customHeight="1" x14ac:dyDescent="0.2">
      <c r="A83" s="1291"/>
      <c r="B83" s="1298"/>
      <c r="C83" s="1332"/>
      <c r="D83" s="1784"/>
      <c r="E83" s="423"/>
      <c r="F83" s="1332"/>
      <c r="G83" s="489" t="s">
        <v>62</v>
      </c>
      <c r="H83" s="141"/>
      <c r="I83" s="492"/>
      <c r="J83" s="141"/>
      <c r="K83" s="107"/>
      <c r="L83" s="492"/>
      <c r="M83" s="233"/>
      <c r="N83" s="1529"/>
      <c r="O83" s="1525"/>
      <c r="P83" s="233"/>
      <c r="Q83" s="1532"/>
      <c r="R83" s="467"/>
      <c r="S83" s="467"/>
      <c r="T83" s="1377"/>
      <c r="U83" s="1859"/>
    </row>
    <row r="84" spans="1:26" ht="27" customHeight="1" x14ac:dyDescent="0.2">
      <c r="A84" s="1291"/>
      <c r="B84" s="1298"/>
      <c r="C84" s="1332"/>
      <c r="D84" s="1787" t="s">
        <v>127</v>
      </c>
      <c r="E84" s="1789" t="s">
        <v>70</v>
      </c>
      <c r="F84" s="1332"/>
      <c r="G84" s="31"/>
      <c r="H84" s="142"/>
      <c r="I84" s="491"/>
      <c r="J84" s="142"/>
      <c r="K84" s="446"/>
      <c r="L84" s="491"/>
      <c r="M84" s="232"/>
      <c r="N84" s="1539"/>
      <c r="O84" s="1415"/>
      <c r="P84" s="241"/>
      <c r="Q84" s="1533" t="s">
        <v>365</v>
      </c>
      <c r="R84" s="671">
        <v>80</v>
      </c>
      <c r="S84" s="671">
        <v>100</v>
      </c>
      <c r="T84" s="1378"/>
      <c r="U84" s="1432"/>
    </row>
    <row r="85" spans="1:26" ht="18.75" customHeight="1" x14ac:dyDescent="0.2">
      <c r="A85" s="1291"/>
      <c r="B85" s="1298"/>
      <c r="C85" s="1332"/>
      <c r="D85" s="1647"/>
      <c r="E85" s="1789"/>
      <c r="F85" s="1332"/>
      <c r="G85" s="31"/>
      <c r="H85" s="142"/>
      <c r="I85" s="491"/>
      <c r="J85" s="142"/>
      <c r="K85" s="446"/>
      <c r="L85" s="491"/>
      <c r="M85" s="232"/>
      <c r="N85" s="1539"/>
      <c r="O85" s="1415"/>
      <c r="P85" s="241"/>
      <c r="Q85" s="1534" t="s">
        <v>327</v>
      </c>
      <c r="R85" s="334">
        <v>40</v>
      </c>
      <c r="S85" s="334">
        <v>40</v>
      </c>
      <c r="T85" s="1379"/>
      <c r="U85" s="1406"/>
    </row>
    <row r="86" spans="1:26" ht="25.5" customHeight="1" x14ac:dyDescent="0.2">
      <c r="A86" s="1291"/>
      <c r="B86" s="1298"/>
      <c r="C86" s="1332"/>
      <c r="D86" s="1647"/>
      <c r="E86" s="1789"/>
      <c r="F86" s="1332"/>
      <c r="G86" s="31"/>
      <c r="H86" s="142"/>
      <c r="I86" s="491"/>
      <c r="J86" s="142"/>
      <c r="K86" s="446"/>
      <c r="L86" s="491"/>
      <c r="M86" s="232"/>
      <c r="N86" s="1539"/>
      <c r="O86" s="1415"/>
      <c r="P86" s="241"/>
      <c r="Q86" s="1534" t="s">
        <v>450</v>
      </c>
      <c r="R86" s="334">
        <v>15</v>
      </c>
      <c r="S86" s="334">
        <v>15</v>
      </c>
      <c r="T86" s="1379"/>
      <c r="U86" s="1406"/>
    </row>
    <row r="87" spans="1:26" ht="27" customHeight="1" x14ac:dyDescent="0.2">
      <c r="A87" s="1291"/>
      <c r="B87" s="1298"/>
      <c r="C87" s="1332"/>
      <c r="D87" s="1647"/>
      <c r="E87" s="1789"/>
      <c r="F87" s="1332"/>
      <c r="G87" s="31"/>
      <c r="H87" s="142"/>
      <c r="I87" s="491"/>
      <c r="J87" s="142"/>
      <c r="K87" s="446"/>
      <c r="L87" s="491"/>
      <c r="M87" s="232"/>
      <c r="N87" s="1539"/>
      <c r="O87" s="1415"/>
      <c r="P87" s="241"/>
      <c r="Q87" s="1534" t="s">
        <v>451</v>
      </c>
      <c r="R87" s="334">
        <v>4</v>
      </c>
      <c r="S87" s="334">
        <v>4</v>
      </c>
      <c r="T87" s="1379"/>
      <c r="U87" s="1406"/>
    </row>
    <row r="88" spans="1:26" ht="39.75" customHeight="1" x14ac:dyDescent="0.2">
      <c r="A88" s="1291"/>
      <c r="B88" s="1298"/>
      <c r="C88" s="1332"/>
      <c r="D88" s="1788"/>
      <c r="E88" s="1790"/>
      <c r="F88" s="1332"/>
      <c r="G88" s="31"/>
      <c r="H88" s="142"/>
      <c r="I88" s="491"/>
      <c r="J88" s="142"/>
      <c r="K88" s="446"/>
      <c r="L88" s="491"/>
      <c r="M88" s="232"/>
      <c r="N88" s="1539"/>
      <c r="O88" s="1415"/>
      <c r="P88" s="241"/>
      <c r="Q88" s="1530" t="s">
        <v>436</v>
      </c>
      <c r="R88" s="334">
        <v>100</v>
      </c>
      <c r="S88" s="334"/>
      <c r="T88" s="1379"/>
      <c r="U88" s="1406"/>
    </row>
    <row r="89" spans="1:26" ht="18.75" customHeight="1" x14ac:dyDescent="0.2">
      <c r="A89" s="1291"/>
      <c r="B89" s="1298"/>
      <c r="C89" s="1332"/>
      <c r="D89" s="1647"/>
      <c r="E89" s="119"/>
      <c r="F89" s="1332"/>
      <c r="G89" s="31"/>
      <c r="H89" s="142"/>
      <c r="I89" s="491"/>
      <c r="J89" s="142"/>
      <c r="K89" s="446"/>
      <c r="L89" s="491"/>
      <c r="M89" s="232"/>
      <c r="N89" s="1539"/>
      <c r="O89" s="1415"/>
      <c r="P89" s="241"/>
      <c r="Q89" s="1894" t="s">
        <v>437</v>
      </c>
      <c r="R89" s="426">
        <v>100</v>
      </c>
      <c r="S89" s="426"/>
      <c r="T89" s="1380"/>
      <c r="U89" s="1406"/>
    </row>
    <row r="90" spans="1:26" ht="18.75" customHeight="1" x14ac:dyDescent="0.2">
      <c r="A90" s="1291"/>
      <c r="B90" s="1298"/>
      <c r="C90" s="1332"/>
      <c r="D90" s="1647"/>
      <c r="E90" s="119"/>
      <c r="F90" s="1332"/>
      <c r="G90" s="31"/>
      <c r="H90" s="142"/>
      <c r="I90" s="491"/>
      <c r="J90" s="142"/>
      <c r="K90" s="446"/>
      <c r="L90" s="491"/>
      <c r="M90" s="232"/>
      <c r="N90" s="1539"/>
      <c r="O90" s="1415"/>
      <c r="P90" s="241"/>
      <c r="Q90" s="1895"/>
      <c r="R90" s="208"/>
      <c r="S90" s="208"/>
      <c r="T90" s="1366"/>
      <c r="U90" s="1406"/>
    </row>
    <row r="91" spans="1:26" ht="29.25" customHeight="1" x14ac:dyDescent="0.2">
      <c r="A91" s="1291"/>
      <c r="B91" s="1298"/>
      <c r="C91" s="1332"/>
      <c r="D91" s="1647"/>
      <c r="E91" s="119"/>
      <c r="F91" s="1332"/>
      <c r="G91" s="31"/>
      <c r="H91" s="142"/>
      <c r="I91" s="491"/>
      <c r="J91" s="142"/>
      <c r="K91" s="446"/>
      <c r="L91" s="491"/>
      <c r="M91" s="232"/>
      <c r="N91" s="1528"/>
      <c r="O91" s="1524"/>
      <c r="P91" s="232"/>
      <c r="Q91" s="723" t="s">
        <v>452</v>
      </c>
      <c r="R91" s="521">
        <v>100</v>
      </c>
      <c r="S91" s="521"/>
      <c r="T91" s="1381"/>
      <c r="U91" s="1406"/>
    </row>
    <row r="92" spans="1:26" ht="24.75" customHeight="1" x14ac:dyDescent="0.2">
      <c r="A92" s="1291"/>
      <c r="B92" s="1298"/>
      <c r="C92" s="1332"/>
      <c r="D92" s="1707"/>
      <c r="E92" s="133"/>
      <c r="F92" s="1332"/>
      <c r="G92" s="31"/>
      <c r="H92" s="142"/>
      <c r="I92" s="491"/>
      <c r="J92" s="142"/>
      <c r="K92" s="446"/>
      <c r="L92" s="491"/>
      <c r="M92" s="232"/>
      <c r="N92" s="1528"/>
      <c r="O92" s="1524"/>
      <c r="P92" s="232"/>
      <c r="Q92" s="1530" t="s">
        <v>453</v>
      </c>
      <c r="R92" s="334">
        <v>1</v>
      </c>
      <c r="S92" s="334"/>
      <c r="T92" s="1379"/>
      <c r="U92" s="1406"/>
    </row>
    <row r="93" spans="1:26" ht="27.75" customHeight="1" x14ac:dyDescent="0.2">
      <c r="A93" s="1291"/>
      <c r="B93" s="1298"/>
      <c r="C93" s="1332"/>
      <c r="D93" s="1286"/>
      <c r="E93" s="119"/>
      <c r="F93" s="1332"/>
      <c r="G93" s="31"/>
      <c r="H93" s="142"/>
      <c r="I93" s="491"/>
      <c r="J93" s="142"/>
      <c r="K93" s="446"/>
      <c r="L93" s="491"/>
      <c r="M93" s="232"/>
      <c r="N93" s="1539"/>
      <c r="O93" s="1415"/>
      <c r="P93" s="241"/>
      <c r="Q93" s="1530" t="s">
        <v>454</v>
      </c>
      <c r="R93" s="334">
        <v>4</v>
      </c>
      <c r="S93" s="334"/>
      <c r="T93" s="1379"/>
      <c r="U93" s="1406"/>
    </row>
    <row r="94" spans="1:26" ht="24.75" customHeight="1" x14ac:dyDescent="0.2">
      <c r="A94" s="1291"/>
      <c r="B94" s="1298"/>
      <c r="C94" s="1332"/>
      <c r="D94" s="1286"/>
      <c r="E94" s="119"/>
      <c r="F94" s="1332"/>
      <c r="G94" s="31"/>
      <c r="H94" s="142"/>
      <c r="I94" s="491"/>
      <c r="J94" s="142"/>
      <c r="K94" s="446"/>
      <c r="L94" s="491"/>
      <c r="M94" s="232"/>
      <c r="N94" s="1528"/>
      <c r="O94" s="1524"/>
      <c r="P94" s="232"/>
      <c r="Q94" s="1527" t="s">
        <v>115</v>
      </c>
      <c r="R94" s="208">
        <v>4</v>
      </c>
      <c r="S94" s="208"/>
      <c r="T94" s="1366"/>
      <c r="U94" s="1406"/>
    </row>
    <row r="95" spans="1:26" ht="26.25" customHeight="1" x14ac:dyDescent="0.2">
      <c r="A95" s="1291"/>
      <c r="B95" s="1298"/>
      <c r="C95" s="1332"/>
      <c r="D95" s="1313"/>
      <c r="E95" s="119"/>
      <c r="F95" s="1332"/>
      <c r="G95" s="31"/>
      <c r="H95" s="142"/>
      <c r="I95" s="491"/>
      <c r="J95" s="142"/>
      <c r="K95" s="446"/>
      <c r="L95" s="491"/>
      <c r="M95" s="232"/>
      <c r="N95" s="1528"/>
      <c r="O95" s="1524"/>
      <c r="P95" s="232"/>
      <c r="Q95" s="723" t="s">
        <v>455</v>
      </c>
      <c r="R95" s="521">
        <v>1</v>
      </c>
      <c r="S95" s="521"/>
      <c r="T95" s="1381"/>
      <c r="U95" s="1406"/>
      <c r="V95" s="1776"/>
      <c r="W95" s="1776"/>
      <c r="X95" s="1776"/>
      <c r="Y95" s="1776"/>
      <c r="Z95" s="1776"/>
    </row>
    <row r="96" spans="1:26" ht="29.25" customHeight="1" x14ac:dyDescent="0.2">
      <c r="A96" s="1291"/>
      <c r="B96" s="1298"/>
      <c r="C96" s="1332"/>
      <c r="D96" s="1293"/>
      <c r="E96" s="119"/>
      <c r="F96" s="1348"/>
      <c r="G96" s="31"/>
      <c r="H96" s="142"/>
      <c r="I96" s="1567"/>
      <c r="J96" s="142"/>
      <c r="K96" s="1563"/>
      <c r="L96" s="1567"/>
      <c r="M96" s="232"/>
      <c r="N96" s="1563"/>
      <c r="O96" s="1567"/>
      <c r="P96" s="232"/>
      <c r="Q96" s="1535" t="s">
        <v>393</v>
      </c>
      <c r="R96" s="921">
        <v>2</v>
      </c>
      <c r="S96" s="921">
        <v>2</v>
      </c>
      <c r="T96" s="1382">
        <v>2</v>
      </c>
      <c r="U96" s="1406"/>
    </row>
    <row r="97" spans="1:27" ht="12.75" customHeight="1" x14ac:dyDescent="0.2">
      <c r="A97" s="1549"/>
      <c r="B97" s="1551"/>
      <c r="C97" s="1552"/>
      <c r="D97" s="1647" t="s">
        <v>165</v>
      </c>
      <c r="E97" s="1558"/>
      <c r="F97" s="1556"/>
      <c r="G97" s="1572"/>
      <c r="H97" s="142"/>
      <c r="I97" s="1567"/>
      <c r="J97" s="142"/>
      <c r="K97" s="1563"/>
      <c r="L97" s="1567"/>
      <c r="M97" s="232"/>
      <c r="N97" s="1563"/>
      <c r="O97" s="1567"/>
      <c r="P97" s="232"/>
      <c r="Q97" s="1892" t="s">
        <v>456</v>
      </c>
      <c r="R97" s="208">
        <v>1</v>
      </c>
      <c r="S97" s="208">
        <v>1</v>
      </c>
      <c r="T97" s="1366">
        <v>1</v>
      </c>
      <c r="U97" s="1406"/>
    </row>
    <row r="98" spans="1:27" ht="42" customHeight="1" x14ac:dyDescent="0.2">
      <c r="A98" s="1591"/>
      <c r="B98" s="1592"/>
      <c r="C98" s="1593"/>
      <c r="D98" s="1648"/>
      <c r="E98" s="1559"/>
      <c r="F98" s="1598"/>
      <c r="G98" s="12"/>
      <c r="H98" s="142"/>
      <c r="I98" s="1599"/>
      <c r="J98" s="142"/>
      <c r="K98" s="1600"/>
      <c r="L98" s="1599"/>
      <c r="M98" s="232"/>
      <c r="N98" s="1600"/>
      <c r="O98" s="1599"/>
      <c r="P98" s="232"/>
      <c r="Q98" s="1893"/>
      <c r="R98" s="98"/>
      <c r="S98" s="98"/>
      <c r="T98" s="1371"/>
      <c r="U98" s="322"/>
    </row>
    <row r="99" spans="1:27" ht="15.75" customHeight="1" x14ac:dyDescent="0.2">
      <c r="A99" s="1291"/>
      <c r="B99" s="1298"/>
      <c r="C99" s="1332"/>
      <c r="D99" s="1647" t="s">
        <v>95</v>
      </c>
      <c r="E99" s="1780" t="s">
        <v>70</v>
      </c>
      <c r="F99" s="1332"/>
      <c r="G99" s="1300"/>
      <c r="H99" s="688"/>
      <c r="I99" s="687"/>
      <c r="J99" s="688"/>
      <c r="K99" s="1171"/>
      <c r="L99" s="238"/>
      <c r="M99" s="235"/>
      <c r="N99" s="1171"/>
      <c r="O99" s="238"/>
      <c r="P99" s="235"/>
      <c r="Q99" s="1536" t="s">
        <v>171</v>
      </c>
      <c r="R99" s="1583">
        <v>22.5</v>
      </c>
      <c r="S99" s="1583">
        <v>22.5</v>
      </c>
      <c r="T99" s="1584">
        <v>22.5</v>
      </c>
      <c r="U99" s="1585"/>
    </row>
    <row r="100" spans="1:27" ht="15.75" customHeight="1" x14ac:dyDescent="0.2">
      <c r="A100" s="1291"/>
      <c r="B100" s="1298"/>
      <c r="C100" s="1332"/>
      <c r="D100" s="1647"/>
      <c r="E100" s="1780"/>
      <c r="F100" s="1332"/>
      <c r="G100" s="1300"/>
      <c r="H100" s="688"/>
      <c r="I100" s="687"/>
      <c r="J100" s="688"/>
      <c r="K100" s="446"/>
      <c r="L100" s="491"/>
      <c r="M100" s="232"/>
      <c r="N100" s="1528"/>
      <c r="O100" s="1524"/>
      <c r="P100" s="232"/>
      <c r="Q100" s="1536" t="s">
        <v>172</v>
      </c>
      <c r="R100" s="682">
        <v>110</v>
      </c>
      <c r="S100" s="682">
        <v>110</v>
      </c>
      <c r="T100" s="1367">
        <v>110</v>
      </c>
      <c r="U100" s="1407"/>
    </row>
    <row r="101" spans="1:27" ht="15.75" customHeight="1" x14ac:dyDescent="0.2">
      <c r="A101" s="1291"/>
      <c r="B101" s="1292"/>
      <c r="C101" s="1287"/>
      <c r="D101" s="1647"/>
      <c r="E101" s="1780"/>
      <c r="F101" s="1332"/>
      <c r="G101" s="1300"/>
      <c r="H101" s="688"/>
      <c r="I101" s="687"/>
      <c r="J101" s="688"/>
      <c r="K101" s="446"/>
      <c r="L101" s="491"/>
      <c r="M101" s="232"/>
      <c r="N101" s="1528"/>
      <c r="O101" s="1524"/>
      <c r="P101" s="232"/>
      <c r="Q101" s="1537" t="s">
        <v>170</v>
      </c>
      <c r="R101" s="697">
        <v>5</v>
      </c>
      <c r="S101" s="697">
        <v>5</v>
      </c>
      <c r="T101" s="1383">
        <v>5</v>
      </c>
      <c r="U101" s="1433"/>
    </row>
    <row r="102" spans="1:27" ht="30" customHeight="1" x14ac:dyDescent="0.2">
      <c r="A102" s="1291"/>
      <c r="B102" s="1298"/>
      <c r="C102" s="1332"/>
      <c r="D102" s="1647"/>
      <c r="E102" s="1780"/>
      <c r="F102" s="1332"/>
      <c r="G102" s="1300"/>
      <c r="H102" s="693"/>
      <c r="I102" s="788"/>
      <c r="J102" s="693"/>
      <c r="K102" s="446"/>
      <c r="L102" s="491"/>
      <c r="M102" s="232"/>
      <c r="N102" s="1528"/>
      <c r="O102" s="1524"/>
      <c r="P102" s="232"/>
      <c r="Q102" s="1538" t="s">
        <v>228</v>
      </c>
      <c r="R102" s="792">
        <v>1</v>
      </c>
      <c r="S102" s="793">
        <v>1</v>
      </c>
      <c r="T102" s="1384">
        <v>1</v>
      </c>
      <c r="U102" s="1433"/>
    </row>
    <row r="103" spans="1:27" ht="15" customHeight="1" x14ac:dyDescent="0.2">
      <c r="A103" s="1291"/>
      <c r="B103" s="1298"/>
      <c r="C103" s="1332"/>
      <c r="D103" s="1647"/>
      <c r="E103" s="1780"/>
      <c r="F103" s="1332"/>
      <c r="G103" s="1300"/>
      <c r="H103" s="142"/>
      <c r="I103" s="491"/>
      <c r="J103" s="142"/>
      <c r="K103" s="446"/>
      <c r="L103" s="491"/>
      <c r="M103" s="232"/>
      <c r="N103" s="142"/>
      <c r="O103" s="491"/>
      <c r="P103" s="142"/>
      <c r="Q103" s="1774" t="s">
        <v>457</v>
      </c>
      <c r="R103" s="409">
        <v>1</v>
      </c>
      <c r="S103" s="409">
        <v>1</v>
      </c>
      <c r="T103" s="628">
        <v>1</v>
      </c>
      <c r="U103" s="631"/>
      <c r="V103" s="699"/>
      <c r="W103" s="699"/>
      <c r="X103" s="699"/>
    </row>
    <row r="104" spans="1:27" ht="14.25" customHeight="1" x14ac:dyDescent="0.2">
      <c r="A104" s="1291"/>
      <c r="B104" s="1298"/>
      <c r="C104" s="1332"/>
      <c r="D104" s="922"/>
      <c r="E104" s="1780"/>
      <c r="F104" s="1332"/>
      <c r="G104" s="1300"/>
      <c r="H104" s="142"/>
      <c r="I104" s="491"/>
      <c r="J104" s="142"/>
      <c r="K104" s="446"/>
      <c r="L104" s="491"/>
      <c r="M104" s="232"/>
      <c r="N104" s="142"/>
      <c r="O104" s="491"/>
      <c r="P104" s="142"/>
      <c r="Q104" s="1775"/>
      <c r="R104" s="314"/>
      <c r="S104" s="314"/>
      <c r="T104" s="315"/>
      <c r="U104" s="631"/>
      <c r="V104" s="699"/>
      <c r="W104" s="699"/>
      <c r="X104" s="699"/>
    </row>
    <row r="105" spans="1:27" ht="90" customHeight="1" x14ac:dyDescent="0.2">
      <c r="A105" s="1291"/>
      <c r="B105" s="1298"/>
      <c r="C105" s="1332"/>
      <c r="D105" s="1647"/>
      <c r="E105" s="1303"/>
      <c r="F105" s="1332"/>
      <c r="G105" s="1300"/>
      <c r="H105" s="142"/>
      <c r="I105" s="491"/>
      <c r="J105" s="142"/>
      <c r="K105" s="446"/>
      <c r="L105" s="491"/>
      <c r="M105" s="232"/>
      <c r="N105" s="142"/>
      <c r="O105" s="491"/>
      <c r="P105" s="142"/>
      <c r="Q105" s="923" t="s">
        <v>443</v>
      </c>
      <c r="R105" s="684">
        <v>135</v>
      </c>
      <c r="S105" s="104">
        <v>3</v>
      </c>
      <c r="T105" s="630"/>
      <c r="U105" s="56"/>
      <c r="V105" s="700"/>
      <c r="W105" s="700"/>
      <c r="X105" s="700"/>
      <c r="Y105" s="700"/>
    </row>
    <row r="106" spans="1:27" ht="26.25" customHeight="1" x14ac:dyDescent="0.2">
      <c r="A106" s="1291"/>
      <c r="B106" s="1298"/>
      <c r="C106" s="1332"/>
      <c r="D106" s="1647"/>
      <c r="E106" s="1303"/>
      <c r="F106" s="1332"/>
      <c r="G106" s="12"/>
      <c r="H106" s="693"/>
      <c r="I106" s="788"/>
      <c r="J106" s="693"/>
      <c r="K106" s="446"/>
      <c r="L106" s="491"/>
      <c r="M106" s="232"/>
      <c r="N106" s="142"/>
      <c r="O106" s="491"/>
      <c r="P106" s="142"/>
      <c r="Q106" s="789" t="s">
        <v>458</v>
      </c>
      <c r="R106" s="325"/>
      <c r="S106" s="325">
        <v>50</v>
      </c>
      <c r="T106" s="1385">
        <v>100</v>
      </c>
      <c r="U106" s="634"/>
      <c r="V106" s="1781"/>
      <c r="W106" s="1781"/>
      <c r="X106" s="1781"/>
      <c r="Y106" s="1781"/>
      <c r="Z106" s="1781"/>
      <c r="AA106" s="1781"/>
    </row>
    <row r="107" spans="1:27" ht="15" customHeight="1" x14ac:dyDescent="0.2">
      <c r="A107" s="1291"/>
      <c r="B107" s="1298"/>
      <c r="C107" s="1332"/>
      <c r="D107" s="1647"/>
      <c r="E107" s="1303"/>
      <c r="F107" s="1332"/>
      <c r="G107" s="1300"/>
      <c r="H107" s="142"/>
      <c r="I107" s="491"/>
      <c r="J107" s="142"/>
      <c r="K107" s="446"/>
      <c r="L107" s="491"/>
      <c r="M107" s="232"/>
      <c r="N107" s="142"/>
      <c r="O107" s="491"/>
      <c r="P107" s="142"/>
      <c r="Q107" s="908" t="s">
        <v>333</v>
      </c>
      <c r="R107" s="793">
        <v>1</v>
      </c>
      <c r="S107" s="327"/>
      <c r="T107" s="1386"/>
      <c r="U107" s="634"/>
      <c r="V107" s="1331"/>
      <c r="W107" s="1331"/>
      <c r="X107" s="1331"/>
    </row>
    <row r="108" spans="1:27" ht="15.75" customHeight="1" x14ac:dyDescent="0.2">
      <c r="A108" s="1291"/>
      <c r="B108" s="1292"/>
      <c r="C108" s="1287"/>
      <c r="D108" s="1286"/>
      <c r="E108" s="1303"/>
      <c r="F108" s="1332"/>
      <c r="G108" s="1300"/>
      <c r="H108" s="693"/>
      <c r="I108" s="788"/>
      <c r="J108" s="693"/>
      <c r="K108" s="446"/>
      <c r="L108" s="491"/>
      <c r="M108" s="232"/>
      <c r="N108" s="142"/>
      <c r="O108" s="491"/>
      <c r="P108" s="142"/>
      <c r="Q108" s="1425" t="s">
        <v>335</v>
      </c>
      <c r="R108" s="838">
        <v>1</v>
      </c>
      <c r="S108" s="797"/>
      <c r="T108" s="1387"/>
      <c r="U108" s="1408"/>
      <c r="V108" s="1776"/>
      <c r="W108" s="1776"/>
      <c r="X108" s="1776"/>
      <c r="Y108" s="1776"/>
    </row>
    <row r="109" spans="1:27" ht="12" customHeight="1" x14ac:dyDescent="0.2">
      <c r="A109" s="1714"/>
      <c r="B109" s="1715"/>
      <c r="C109" s="1747"/>
      <c r="D109" s="1646" t="s">
        <v>376</v>
      </c>
      <c r="E109" s="1896"/>
      <c r="F109" s="1649"/>
      <c r="G109" s="1301"/>
      <c r="H109" s="180"/>
      <c r="I109" s="215"/>
      <c r="J109" s="180"/>
      <c r="K109" s="153"/>
      <c r="L109" s="215"/>
      <c r="M109" s="234"/>
      <c r="N109" s="180"/>
      <c r="O109" s="215"/>
      <c r="P109" s="180"/>
      <c r="Q109" s="1308" t="s">
        <v>212</v>
      </c>
      <c r="R109" s="104">
        <v>1</v>
      </c>
      <c r="S109" s="104">
        <v>1</v>
      </c>
      <c r="T109" s="630">
        <v>1</v>
      </c>
      <c r="U109" s="56"/>
    </row>
    <row r="110" spans="1:27" ht="13.5" customHeight="1" x14ac:dyDescent="0.2">
      <c r="A110" s="1714"/>
      <c r="B110" s="1715"/>
      <c r="C110" s="1747"/>
      <c r="D110" s="1647"/>
      <c r="E110" s="1768"/>
      <c r="F110" s="1649"/>
      <c r="G110" s="1300"/>
      <c r="H110" s="142"/>
      <c r="I110" s="491"/>
      <c r="J110" s="142"/>
      <c r="K110" s="446"/>
      <c r="L110" s="491"/>
      <c r="M110" s="232"/>
      <c r="N110" s="142"/>
      <c r="O110" s="491"/>
      <c r="P110" s="142"/>
      <c r="Q110" s="1315" t="s">
        <v>172</v>
      </c>
      <c r="R110" s="104">
        <v>3</v>
      </c>
      <c r="S110" s="104">
        <v>3</v>
      </c>
      <c r="T110" s="630">
        <v>3</v>
      </c>
      <c r="U110" s="56"/>
    </row>
    <row r="111" spans="1:27" ht="33" customHeight="1" x14ac:dyDescent="0.2">
      <c r="A111" s="1714"/>
      <c r="B111" s="1715"/>
      <c r="C111" s="1747"/>
      <c r="D111" s="1648"/>
      <c r="E111" s="1769"/>
      <c r="F111" s="1649"/>
      <c r="G111" s="489"/>
      <c r="H111" s="141"/>
      <c r="I111" s="492"/>
      <c r="J111" s="141"/>
      <c r="K111" s="107"/>
      <c r="L111" s="492"/>
      <c r="M111" s="233"/>
      <c r="N111" s="141"/>
      <c r="O111" s="492"/>
      <c r="P111" s="141"/>
      <c r="Q111" s="1316" t="s">
        <v>363</v>
      </c>
      <c r="R111" s="98">
        <v>100</v>
      </c>
      <c r="S111" s="98"/>
      <c r="T111" s="1371"/>
      <c r="U111" s="322"/>
    </row>
    <row r="112" spans="1:27" ht="26.25" customHeight="1" x14ac:dyDescent="0.2">
      <c r="A112" s="1291"/>
      <c r="B112" s="1298"/>
      <c r="C112" s="1287"/>
      <c r="D112" s="1286" t="s">
        <v>67</v>
      </c>
      <c r="E112" s="1303"/>
      <c r="F112" s="1332"/>
      <c r="G112" s="489"/>
      <c r="H112" s="141"/>
      <c r="I112" s="492"/>
      <c r="J112" s="141"/>
      <c r="K112" s="107"/>
      <c r="L112" s="492"/>
      <c r="M112" s="233"/>
      <c r="N112" s="141"/>
      <c r="O112" s="492"/>
      <c r="P112" s="233"/>
      <c r="Q112" s="1315" t="s">
        <v>171</v>
      </c>
      <c r="R112" s="47">
        <v>2</v>
      </c>
      <c r="S112" s="47">
        <v>2</v>
      </c>
      <c r="T112" s="1388">
        <v>2</v>
      </c>
      <c r="U112" s="323"/>
    </row>
    <row r="113" spans="1:21" ht="18" customHeight="1" thickBot="1" x14ac:dyDescent="0.25">
      <c r="A113" s="1309"/>
      <c r="B113" s="1310"/>
      <c r="C113" s="1312"/>
      <c r="D113" s="988"/>
      <c r="E113" s="989"/>
      <c r="F113" s="46"/>
      <c r="G113" s="30" t="s">
        <v>8</v>
      </c>
      <c r="H113" s="808">
        <f>SUM(H80:H112)</f>
        <v>1144.5999999999999</v>
      </c>
      <c r="I113" s="1051">
        <f>SUM(I80:I112)</f>
        <v>1157.0999999999999</v>
      </c>
      <c r="J113" s="1589">
        <f>SUM(J80:J112)</f>
        <v>12.5</v>
      </c>
      <c r="K113" s="277">
        <f>SUM(K80:K112)</f>
        <v>945.7</v>
      </c>
      <c r="L113" s="1051">
        <f>SUM(L80:L112)</f>
        <v>945.7</v>
      </c>
      <c r="M113" s="808"/>
      <c r="N113" s="1422">
        <f>SUM(N80:N112)</f>
        <v>1156.4000000000001</v>
      </c>
      <c r="O113" s="1051">
        <f>SUM(O80:O112)</f>
        <v>1156.4000000000001</v>
      </c>
      <c r="P113" s="808"/>
      <c r="Q113" s="990"/>
      <c r="R113" s="57"/>
      <c r="S113" s="991"/>
      <c r="T113" s="991"/>
      <c r="U113" s="992"/>
    </row>
    <row r="114" spans="1:21" ht="18" customHeight="1" x14ac:dyDescent="0.2">
      <c r="A114" s="1741" t="s">
        <v>7</v>
      </c>
      <c r="B114" s="1743" t="s">
        <v>7</v>
      </c>
      <c r="C114" s="1746" t="s">
        <v>38</v>
      </c>
      <c r="D114" s="1771" t="s">
        <v>59</v>
      </c>
      <c r="E114" s="1758" t="s">
        <v>130</v>
      </c>
      <c r="F114" s="1760" t="s">
        <v>31</v>
      </c>
      <c r="G114" s="296" t="s">
        <v>28</v>
      </c>
      <c r="H114" s="182">
        <v>2298.6999999999998</v>
      </c>
      <c r="I114" s="247">
        <v>2298.6999999999998</v>
      </c>
      <c r="J114" s="182"/>
      <c r="K114" s="184">
        <v>2266</v>
      </c>
      <c r="L114" s="247">
        <v>2266</v>
      </c>
      <c r="M114" s="182"/>
      <c r="N114" s="184">
        <v>2322.5</v>
      </c>
      <c r="O114" s="247">
        <v>2322.5</v>
      </c>
      <c r="P114" s="309"/>
      <c r="Q114" s="1909"/>
      <c r="R114" s="58"/>
      <c r="S114" s="58"/>
      <c r="T114" s="1899"/>
      <c r="U114" s="1897"/>
    </row>
    <row r="115" spans="1:21" ht="12" customHeight="1" x14ac:dyDescent="0.2">
      <c r="A115" s="1714"/>
      <c r="B115" s="1744"/>
      <c r="C115" s="1747"/>
      <c r="D115" s="1772"/>
      <c r="E115" s="1759"/>
      <c r="F115" s="1649"/>
      <c r="G115" s="1300" t="s">
        <v>72</v>
      </c>
      <c r="H115" s="142">
        <v>65.599999999999994</v>
      </c>
      <c r="I115" s="491">
        <v>65.599999999999994</v>
      </c>
      <c r="J115" s="142"/>
      <c r="K115" s="446"/>
      <c r="L115" s="491"/>
      <c r="M115" s="142"/>
      <c r="N115" s="446"/>
      <c r="O115" s="491"/>
      <c r="P115" s="232"/>
      <c r="Q115" s="1920"/>
      <c r="R115" s="104"/>
      <c r="S115" s="104"/>
      <c r="T115" s="1900"/>
      <c r="U115" s="1898"/>
    </row>
    <row r="116" spans="1:21" ht="18.75" customHeight="1" x14ac:dyDescent="0.2">
      <c r="A116" s="1714"/>
      <c r="B116" s="1744"/>
      <c r="C116" s="1747"/>
      <c r="D116" s="1773"/>
      <c r="E116" s="1759"/>
      <c r="F116" s="1649"/>
      <c r="G116" s="489" t="s">
        <v>62</v>
      </c>
      <c r="H116" s="141">
        <v>12.1</v>
      </c>
      <c r="I116" s="492">
        <v>12.1</v>
      </c>
      <c r="J116" s="141"/>
      <c r="K116" s="107"/>
      <c r="L116" s="492"/>
      <c r="M116" s="141"/>
      <c r="N116" s="107"/>
      <c r="O116" s="492"/>
      <c r="P116" s="233"/>
      <c r="Q116" s="1914"/>
      <c r="R116" s="104"/>
      <c r="S116" s="104"/>
      <c r="T116" s="1900"/>
      <c r="U116" s="1898"/>
    </row>
    <row r="117" spans="1:21" ht="15.75" customHeight="1" x14ac:dyDescent="0.2">
      <c r="A117" s="1714"/>
      <c r="B117" s="1715"/>
      <c r="C117" s="1747"/>
      <c r="D117" s="1647" t="s">
        <v>116</v>
      </c>
      <c r="E117" s="1766" t="s">
        <v>73</v>
      </c>
      <c r="F117" s="1649"/>
      <c r="G117" s="1301"/>
      <c r="H117" s="180"/>
      <c r="I117" s="215"/>
      <c r="J117" s="180"/>
      <c r="K117" s="153"/>
      <c r="L117" s="215"/>
      <c r="M117" s="180"/>
      <c r="N117" s="153"/>
      <c r="O117" s="215"/>
      <c r="P117" s="232"/>
      <c r="Q117" s="1417" t="s">
        <v>76</v>
      </c>
      <c r="R117" s="214">
        <v>16.2</v>
      </c>
      <c r="S117" s="214">
        <v>16.899999999999999</v>
      </c>
      <c r="T117" s="1389">
        <v>17.5</v>
      </c>
      <c r="U117" s="1409"/>
    </row>
    <row r="118" spans="1:21" ht="21.75" customHeight="1" x14ac:dyDescent="0.2">
      <c r="A118" s="1714"/>
      <c r="B118" s="1715"/>
      <c r="C118" s="1747"/>
      <c r="D118" s="1648"/>
      <c r="E118" s="1767"/>
      <c r="F118" s="1649"/>
      <c r="G118" s="1300"/>
      <c r="H118" s="142"/>
      <c r="I118" s="491"/>
      <c r="J118" s="142"/>
      <c r="K118" s="446"/>
      <c r="L118" s="491"/>
      <c r="M118" s="142"/>
      <c r="N118" s="446"/>
      <c r="O118" s="491"/>
      <c r="P118" s="232"/>
      <c r="Q118" s="1058" t="s">
        <v>55</v>
      </c>
      <c r="R118" s="417">
        <v>11.7</v>
      </c>
      <c r="S118" s="1253">
        <v>11.8</v>
      </c>
      <c r="T118" s="1253">
        <v>11.9</v>
      </c>
      <c r="U118" s="1405"/>
    </row>
    <row r="119" spans="1:21" ht="13.5" customHeight="1" x14ac:dyDescent="0.2">
      <c r="A119" s="1291"/>
      <c r="B119" s="1298"/>
      <c r="C119" s="1287"/>
      <c r="D119" s="1646" t="s">
        <v>280</v>
      </c>
      <c r="E119" s="1426"/>
      <c r="F119" s="1348"/>
      <c r="G119" s="1353"/>
      <c r="H119" s="142"/>
      <c r="I119" s="1416"/>
      <c r="J119" s="142"/>
      <c r="K119" s="1901"/>
      <c r="L119" s="1905"/>
      <c r="M119" s="142"/>
      <c r="N119" s="1903"/>
      <c r="O119" s="1917"/>
      <c r="P119" s="232"/>
      <c r="Q119" s="1913" t="s">
        <v>55</v>
      </c>
      <c r="R119" s="703">
        <v>0.7</v>
      </c>
      <c r="S119" s="703">
        <v>0.7</v>
      </c>
      <c r="T119" s="703">
        <v>0.7</v>
      </c>
      <c r="U119" s="704"/>
    </row>
    <row r="120" spans="1:21" ht="10.5" customHeight="1" x14ac:dyDescent="0.2">
      <c r="A120" s="1291"/>
      <c r="B120" s="1298"/>
      <c r="C120" s="1287"/>
      <c r="D120" s="1647"/>
      <c r="E120" s="1354"/>
      <c r="F120" s="1348"/>
      <c r="G120" s="1353"/>
      <c r="H120" s="142"/>
      <c r="I120" s="1416"/>
      <c r="J120" s="142"/>
      <c r="K120" s="1901"/>
      <c r="L120" s="1905"/>
      <c r="M120" s="142"/>
      <c r="N120" s="1903"/>
      <c r="O120" s="1917"/>
      <c r="P120" s="232"/>
      <c r="Q120" s="1919"/>
      <c r="R120" s="705"/>
      <c r="S120" s="705"/>
      <c r="T120" s="705"/>
      <c r="U120" s="1404"/>
    </row>
    <row r="121" spans="1:21" ht="18.75" customHeight="1" x14ac:dyDescent="0.2">
      <c r="A121" s="1291"/>
      <c r="B121" s="1298"/>
      <c r="C121" s="1287"/>
      <c r="D121" s="1648"/>
      <c r="E121" s="122"/>
      <c r="F121" s="1352"/>
      <c r="G121" s="489"/>
      <c r="H121" s="141"/>
      <c r="I121" s="492"/>
      <c r="J121" s="141"/>
      <c r="K121" s="1902"/>
      <c r="L121" s="1906"/>
      <c r="M121" s="141"/>
      <c r="N121" s="1904"/>
      <c r="O121" s="1918"/>
      <c r="P121" s="233"/>
      <c r="Q121" s="1058" t="s">
        <v>111</v>
      </c>
      <c r="R121" s="515">
        <v>1042</v>
      </c>
      <c r="S121" s="515">
        <f>+R121+26</f>
        <v>1068</v>
      </c>
      <c r="T121" s="515">
        <f>+R121+26</f>
        <v>1068</v>
      </c>
      <c r="U121" s="840"/>
    </row>
    <row r="122" spans="1:21" ht="43.5" customHeight="1" x14ac:dyDescent="0.2">
      <c r="A122" s="1291"/>
      <c r="B122" s="1298"/>
      <c r="C122" s="1287"/>
      <c r="D122" s="1351" t="s">
        <v>64</v>
      </c>
      <c r="E122" s="1289"/>
      <c r="F122" s="1284"/>
      <c r="G122" s="1300"/>
      <c r="H122" s="142"/>
      <c r="I122" s="491"/>
      <c r="J122" s="142"/>
      <c r="K122" s="446"/>
      <c r="L122" s="491"/>
      <c r="M122" s="142"/>
      <c r="N122" s="446"/>
      <c r="O122" s="491"/>
      <c r="P122" s="232"/>
      <c r="Q122" s="1345" t="s">
        <v>230</v>
      </c>
      <c r="R122" s="950" t="s">
        <v>198</v>
      </c>
      <c r="S122" s="1434"/>
      <c r="T122" s="1435"/>
      <c r="U122" s="56"/>
    </row>
    <row r="123" spans="1:21" ht="43.5" customHeight="1" x14ac:dyDescent="0.2">
      <c r="A123" s="1291"/>
      <c r="B123" s="1298"/>
      <c r="C123" s="1287"/>
      <c r="D123" s="1299"/>
      <c r="E123" s="1289"/>
      <c r="F123" s="1284"/>
      <c r="G123" s="1300"/>
      <c r="H123" s="142"/>
      <c r="I123" s="491"/>
      <c r="J123" s="232"/>
      <c r="K123" s="446"/>
      <c r="L123" s="491"/>
      <c r="M123" s="142"/>
      <c r="N123" s="446"/>
      <c r="O123" s="491"/>
      <c r="P123" s="232"/>
      <c r="Q123" s="185" t="s">
        <v>398</v>
      </c>
      <c r="R123" s="471">
        <v>1</v>
      </c>
      <c r="S123" s="1027">
        <v>100</v>
      </c>
      <c r="T123" s="192"/>
      <c r="U123" s="56"/>
    </row>
    <row r="124" spans="1:21" ht="43.5" customHeight="1" x14ac:dyDescent="0.2">
      <c r="A124" s="1291"/>
      <c r="B124" s="1298"/>
      <c r="C124" s="1287"/>
      <c r="D124" s="1299"/>
      <c r="E124" s="1289"/>
      <c r="F124" s="1284"/>
      <c r="G124" s="1300"/>
      <c r="H124" s="142"/>
      <c r="I124" s="491"/>
      <c r="J124" s="232"/>
      <c r="K124" s="446"/>
      <c r="L124" s="491"/>
      <c r="M124" s="142"/>
      <c r="N124" s="446"/>
      <c r="O124" s="491"/>
      <c r="P124" s="232"/>
      <c r="Q124" s="723" t="s">
        <v>401</v>
      </c>
      <c r="R124" s="343" t="s">
        <v>198</v>
      </c>
      <c r="S124" s="1026"/>
      <c r="T124" s="1436"/>
      <c r="U124" s="56"/>
    </row>
    <row r="125" spans="1:21" ht="43.5" customHeight="1" x14ac:dyDescent="0.2">
      <c r="A125" s="1591"/>
      <c r="B125" s="1592"/>
      <c r="C125" s="1593"/>
      <c r="D125" s="1597"/>
      <c r="E125" s="1594"/>
      <c r="F125" s="1596"/>
      <c r="G125" s="1601"/>
      <c r="H125" s="142"/>
      <c r="I125" s="1599"/>
      <c r="J125" s="232"/>
      <c r="K125" s="1600"/>
      <c r="L125" s="1599"/>
      <c r="M125" s="142"/>
      <c r="N125" s="1600"/>
      <c r="O125" s="1599"/>
      <c r="P125" s="232"/>
      <c r="Q125" s="1588" t="s">
        <v>459</v>
      </c>
      <c r="R125" s="1057" t="s">
        <v>198</v>
      </c>
      <c r="S125" s="1031"/>
      <c r="T125" s="1437"/>
      <c r="U125" s="322"/>
    </row>
    <row r="126" spans="1:21" ht="43.5" customHeight="1" x14ac:dyDescent="0.2">
      <c r="A126" s="1291"/>
      <c r="B126" s="1298"/>
      <c r="C126" s="1287"/>
      <c r="D126" s="1299"/>
      <c r="E126" s="1289"/>
      <c r="F126" s="1284"/>
      <c r="G126" s="1300"/>
      <c r="H126" s="142"/>
      <c r="I126" s="491"/>
      <c r="J126" s="232"/>
      <c r="K126" s="446"/>
      <c r="L126" s="491"/>
      <c r="M126" s="142"/>
      <c r="N126" s="446"/>
      <c r="O126" s="491"/>
      <c r="P126" s="232"/>
      <c r="Q126" s="1570" t="s">
        <v>460</v>
      </c>
      <c r="R126" s="710" t="s">
        <v>198</v>
      </c>
      <c r="S126" s="1586"/>
      <c r="T126" s="1587"/>
      <c r="U126" s="56"/>
    </row>
    <row r="127" spans="1:21" ht="54.75" customHeight="1" x14ac:dyDescent="0.2">
      <c r="A127" s="1291"/>
      <c r="B127" s="1298"/>
      <c r="C127" s="1287"/>
      <c r="D127" s="1295"/>
      <c r="E127" s="1290"/>
      <c r="F127" s="1284"/>
      <c r="G127" s="489"/>
      <c r="H127" s="141"/>
      <c r="I127" s="492"/>
      <c r="J127" s="141"/>
      <c r="K127" s="107"/>
      <c r="L127" s="492"/>
      <c r="M127" s="141"/>
      <c r="N127" s="107"/>
      <c r="O127" s="492"/>
      <c r="P127" s="233"/>
      <c r="Q127" s="1058" t="s">
        <v>461</v>
      </c>
      <c r="R127" s="1057">
        <v>100</v>
      </c>
      <c r="S127" s="1031"/>
      <c r="T127" s="1437"/>
      <c r="U127" s="322"/>
    </row>
    <row r="128" spans="1:21" ht="30" customHeight="1" x14ac:dyDescent="0.2">
      <c r="A128" s="1291"/>
      <c r="B128" s="1298"/>
      <c r="C128" s="1287"/>
      <c r="D128" s="1285" t="s">
        <v>126</v>
      </c>
      <c r="E128" s="1288"/>
      <c r="F128" s="1284"/>
      <c r="G128" s="489"/>
      <c r="H128" s="141"/>
      <c r="I128" s="492"/>
      <c r="J128" s="141"/>
      <c r="K128" s="107"/>
      <c r="L128" s="492"/>
      <c r="M128" s="141"/>
      <c r="N128" s="107"/>
      <c r="O128" s="492"/>
      <c r="P128" s="233"/>
      <c r="Q128" s="185" t="s">
        <v>229</v>
      </c>
      <c r="R128" s="1250">
        <v>100</v>
      </c>
      <c r="S128" s="1251"/>
      <c r="T128" s="191"/>
      <c r="U128" s="1252"/>
    </row>
    <row r="129" spans="1:21" ht="18" customHeight="1" thickBot="1" x14ac:dyDescent="0.25">
      <c r="A129" s="1309"/>
      <c r="B129" s="1310"/>
      <c r="C129" s="1312"/>
      <c r="D129" s="1196"/>
      <c r="E129" s="989"/>
      <c r="F129" s="1198"/>
      <c r="G129" s="30" t="s">
        <v>8</v>
      </c>
      <c r="H129" s="277">
        <f>SUM(H114:H128)</f>
        <v>2376.4</v>
      </c>
      <c r="I129" s="1051">
        <f>SUM(I114:I128)</f>
        <v>2376.4</v>
      </c>
      <c r="J129" s="1051">
        <f>SUM(J114:J128)</f>
        <v>0</v>
      </c>
      <c r="K129" s="277">
        <f>SUM(K114:K128)</f>
        <v>2266</v>
      </c>
      <c r="L129" s="1051">
        <f>SUM(L114:L128)</f>
        <v>2266</v>
      </c>
      <c r="M129" s="808"/>
      <c r="N129" s="277">
        <f t="shared" ref="N129:O129" si="6">SUM(N114:N122)</f>
        <v>2322.5</v>
      </c>
      <c r="O129" s="1051">
        <f t="shared" si="6"/>
        <v>2322.5</v>
      </c>
      <c r="P129" s="1050"/>
      <c r="Q129" s="1418"/>
      <c r="R129" s="57"/>
      <c r="S129" s="991"/>
      <c r="T129" s="991"/>
      <c r="U129" s="992"/>
    </row>
    <row r="130" spans="1:21" ht="15.75" customHeight="1" x14ac:dyDescent="0.2">
      <c r="A130" s="1714" t="s">
        <v>7</v>
      </c>
      <c r="B130" s="1744" t="s">
        <v>7</v>
      </c>
      <c r="C130" s="1747" t="s">
        <v>39</v>
      </c>
      <c r="D130" s="1647" t="s">
        <v>355</v>
      </c>
      <c r="E130" s="1752"/>
      <c r="F130" s="1739" t="s">
        <v>54</v>
      </c>
      <c r="G130" s="1047" t="s">
        <v>28</v>
      </c>
      <c r="H130" s="446">
        <v>271.8</v>
      </c>
      <c r="I130" s="491">
        <v>271.8</v>
      </c>
      <c r="J130" s="232"/>
      <c r="K130" s="446">
        <v>185</v>
      </c>
      <c r="L130" s="491">
        <v>185</v>
      </c>
      <c r="M130" s="142"/>
      <c r="N130" s="446">
        <v>185</v>
      </c>
      <c r="O130" s="491">
        <v>185</v>
      </c>
      <c r="P130" s="232"/>
      <c r="Q130" s="1417" t="s">
        <v>173</v>
      </c>
      <c r="R130" s="104">
        <v>110</v>
      </c>
      <c r="S130" s="104">
        <v>110</v>
      </c>
      <c r="T130" s="630">
        <v>110</v>
      </c>
      <c r="U130" s="56"/>
    </row>
    <row r="131" spans="1:21" ht="13.5" customHeight="1" x14ac:dyDescent="0.2">
      <c r="A131" s="1714"/>
      <c r="B131" s="1744"/>
      <c r="C131" s="1747"/>
      <c r="D131" s="1647"/>
      <c r="E131" s="1752"/>
      <c r="F131" s="1739"/>
      <c r="G131" s="1033" t="s">
        <v>62</v>
      </c>
      <c r="H131" s="107">
        <v>110</v>
      </c>
      <c r="I131" s="492">
        <v>110</v>
      </c>
      <c r="J131" s="233"/>
      <c r="K131" s="107"/>
      <c r="L131" s="492"/>
      <c r="M131" s="141"/>
      <c r="N131" s="107"/>
      <c r="O131" s="492"/>
      <c r="P131" s="494"/>
      <c r="Q131" s="1417"/>
      <c r="R131" s="104"/>
      <c r="S131" s="104"/>
      <c r="T131" s="630"/>
      <c r="U131" s="56"/>
    </row>
    <row r="132" spans="1:21" ht="16.5" customHeight="1" thickBot="1" x14ac:dyDescent="0.25">
      <c r="A132" s="1742"/>
      <c r="B132" s="1745"/>
      <c r="C132" s="1748"/>
      <c r="D132" s="1750"/>
      <c r="E132" s="1753"/>
      <c r="F132" s="1740"/>
      <c r="G132" s="48" t="s">
        <v>8</v>
      </c>
      <c r="H132" s="277">
        <f>SUM(H130:H131)</f>
        <v>381.8</v>
      </c>
      <c r="I132" s="1051">
        <f>SUM(I130:I131)</f>
        <v>381.8</v>
      </c>
      <c r="J132" s="1050"/>
      <c r="K132" s="277">
        <f t="shared" ref="K132:N132" si="7">SUM(K130:K130)</f>
        <v>185</v>
      </c>
      <c r="L132" s="1051">
        <f t="shared" ref="L132" si="8">SUM(L130:L130)</f>
        <v>185</v>
      </c>
      <c r="M132" s="808"/>
      <c r="N132" s="277">
        <f t="shared" si="7"/>
        <v>185</v>
      </c>
      <c r="O132" s="1051">
        <f t="shared" ref="O132" si="9">SUM(O130:O130)</f>
        <v>185</v>
      </c>
      <c r="P132" s="1050"/>
      <c r="Q132" s="1255"/>
      <c r="R132" s="57"/>
      <c r="S132" s="57"/>
      <c r="T132" s="1373"/>
      <c r="U132" s="992"/>
    </row>
    <row r="133" spans="1:21" ht="23.25" customHeight="1" x14ac:dyDescent="0.2">
      <c r="A133" s="1741" t="s">
        <v>7</v>
      </c>
      <c r="B133" s="1743" t="s">
        <v>7</v>
      </c>
      <c r="C133" s="1746" t="s">
        <v>32</v>
      </c>
      <c r="D133" s="1749" t="s">
        <v>463</v>
      </c>
      <c r="E133" s="1751"/>
      <c r="F133" s="1754" t="s">
        <v>54</v>
      </c>
      <c r="G133" s="1049" t="s">
        <v>28</v>
      </c>
      <c r="H133" s="184">
        <v>26.1</v>
      </c>
      <c r="I133" s="247">
        <v>26.1</v>
      </c>
      <c r="J133" s="309"/>
      <c r="K133" s="184">
        <v>26.1</v>
      </c>
      <c r="L133" s="247">
        <v>26.1</v>
      </c>
      <c r="M133" s="182"/>
      <c r="N133" s="184">
        <v>26.1</v>
      </c>
      <c r="O133" s="247">
        <v>26.1</v>
      </c>
      <c r="P133" s="309"/>
      <c r="Q133" s="1909" t="s">
        <v>462</v>
      </c>
      <c r="R133" s="58">
        <v>2</v>
      </c>
      <c r="S133" s="58">
        <v>2</v>
      </c>
      <c r="T133" s="630">
        <v>2</v>
      </c>
      <c r="U133" s="56"/>
    </row>
    <row r="134" spans="1:21" ht="15.75" customHeight="1" x14ac:dyDescent="0.2">
      <c r="A134" s="1714"/>
      <c r="B134" s="1744"/>
      <c r="C134" s="1747"/>
      <c r="D134" s="1647"/>
      <c r="E134" s="1752"/>
      <c r="F134" s="1739"/>
      <c r="G134" s="1033"/>
      <c r="H134" s="1135"/>
      <c r="I134" s="1413"/>
      <c r="J134" s="1157"/>
      <c r="K134" s="1135"/>
      <c r="L134" s="1413"/>
      <c r="M134" s="1029"/>
      <c r="N134" s="1135"/>
      <c r="O134" s="1413"/>
      <c r="P134" s="1438"/>
      <c r="Q134" s="1910"/>
      <c r="R134" s="104"/>
      <c r="S134" s="104"/>
      <c r="T134" s="630"/>
      <c r="U134" s="56"/>
    </row>
    <row r="135" spans="1:21" ht="16.5" customHeight="1" thickBot="1" x14ac:dyDescent="0.25">
      <c r="A135" s="1742"/>
      <c r="B135" s="1745"/>
      <c r="C135" s="1748"/>
      <c r="D135" s="1750"/>
      <c r="E135" s="1753"/>
      <c r="F135" s="1740"/>
      <c r="G135" s="48" t="s">
        <v>8</v>
      </c>
      <c r="H135" s="277">
        <f>H133</f>
        <v>26.1</v>
      </c>
      <c r="I135" s="1051">
        <f>I133</f>
        <v>26.1</v>
      </c>
      <c r="J135" s="1050"/>
      <c r="K135" s="277">
        <f t="shared" ref="K135:N135" si="10">K133</f>
        <v>26.1</v>
      </c>
      <c r="L135" s="1051">
        <f t="shared" ref="L135" si="11">L133</f>
        <v>26.1</v>
      </c>
      <c r="M135" s="808"/>
      <c r="N135" s="277">
        <f t="shared" si="10"/>
        <v>26.1</v>
      </c>
      <c r="O135" s="1051">
        <f t="shared" ref="O135" si="12">O133</f>
        <v>26.1</v>
      </c>
      <c r="P135" s="1050"/>
      <c r="Q135" s="1255"/>
      <c r="R135" s="57"/>
      <c r="S135" s="57"/>
      <c r="T135" s="1373"/>
      <c r="U135" s="992"/>
    </row>
    <row r="136" spans="1:21" ht="15.75" customHeight="1" x14ac:dyDescent="0.2">
      <c r="A136" s="1305" t="s">
        <v>7</v>
      </c>
      <c r="B136" s="1306" t="s">
        <v>7</v>
      </c>
      <c r="C136" s="1311" t="s">
        <v>40</v>
      </c>
      <c r="D136" s="1706" t="s">
        <v>224</v>
      </c>
      <c r="E136" s="379" t="s">
        <v>51</v>
      </c>
      <c r="F136" s="1307" t="s">
        <v>50</v>
      </c>
      <c r="G136" s="87" t="s">
        <v>28</v>
      </c>
      <c r="H136" s="184">
        <v>976.4</v>
      </c>
      <c r="I136" s="247">
        <v>976.4</v>
      </c>
      <c r="J136" s="182"/>
      <c r="K136" s="184">
        <v>2614.8000000000002</v>
      </c>
      <c r="L136" s="247">
        <v>2614.8000000000002</v>
      </c>
      <c r="M136" s="182"/>
      <c r="N136" s="184">
        <v>1526.3</v>
      </c>
      <c r="O136" s="247">
        <v>1526.3</v>
      </c>
      <c r="P136" s="309"/>
      <c r="Q136" s="1730"/>
      <c r="R136" s="175"/>
      <c r="S136" s="175"/>
      <c r="T136" s="1390"/>
      <c r="U136" s="320"/>
    </row>
    <row r="137" spans="1:21" ht="15" customHeight="1" x14ac:dyDescent="0.2">
      <c r="A137" s="1291"/>
      <c r="B137" s="1298"/>
      <c r="C137" s="1287"/>
      <c r="D137" s="1729"/>
      <c r="E137" s="448"/>
      <c r="F137" s="1284"/>
      <c r="G137" s="88" t="s">
        <v>371</v>
      </c>
      <c r="H137" s="446">
        <v>32.5</v>
      </c>
      <c r="I137" s="491">
        <v>32.5</v>
      </c>
      <c r="J137" s="142"/>
      <c r="K137" s="446">
        <v>553.20000000000005</v>
      </c>
      <c r="L137" s="491">
        <v>553.20000000000005</v>
      </c>
      <c r="M137" s="142"/>
      <c r="N137" s="446">
        <v>519.6</v>
      </c>
      <c r="O137" s="491">
        <v>519.6</v>
      </c>
      <c r="P137" s="232"/>
      <c r="Q137" s="1731"/>
      <c r="R137" s="176"/>
      <c r="S137" s="176"/>
      <c r="T137" s="533"/>
      <c r="U137" s="321"/>
    </row>
    <row r="138" spans="1:21" ht="13.5" customHeight="1" x14ac:dyDescent="0.2">
      <c r="A138" s="1291"/>
      <c r="B138" s="1298"/>
      <c r="C138" s="1287"/>
      <c r="D138" s="1729"/>
      <c r="E138" s="448"/>
      <c r="F138" s="1284"/>
      <c r="G138" s="88" t="s">
        <v>52</v>
      </c>
      <c r="H138" s="446">
        <v>366.8</v>
      </c>
      <c r="I138" s="491">
        <v>366.8</v>
      </c>
      <c r="J138" s="142"/>
      <c r="K138" s="446">
        <v>6269.4</v>
      </c>
      <c r="L138" s="491">
        <v>6269.4</v>
      </c>
      <c r="M138" s="142"/>
      <c r="N138" s="446">
        <v>5887.7</v>
      </c>
      <c r="O138" s="491">
        <v>5887.7</v>
      </c>
      <c r="P138" s="232"/>
      <c r="Q138" s="1731"/>
      <c r="R138" s="176"/>
      <c r="S138" s="176"/>
      <c r="T138" s="533"/>
      <c r="U138" s="321"/>
    </row>
    <row r="139" spans="1:21" ht="9" customHeight="1" x14ac:dyDescent="0.2">
      <c r="A139" s="1291"/>
      <c r="B139" s="1298"/>
      <c r="C139" s="1287"/>
      <c r="D139" s="1729"/>
      <c r="E139" s="1303"/>
      <c r="F139" s="1284"/>
      <c r="G139" s="88"/>
      <c r="H139" s="446"/>
      <c r="I139" s="491"/>
      <c r="J139" s="142"/>
      <c r="K139" s="446"/>
      <c r="L139" s="491"/>
      <c r="M139" s="142"/>
      <c r="N139" s="446"/>
      <c r="O139" s="491"/>
      <c r="P139" s="232"/>
      <c r="Q139" s="1731"/>
      <c r="R139" s="176"/>
      <c r="S139" s="176"/>
      <c r="T139" s="533"/>
      <c r="U139" s="321"/>
    </row>
    <row r="140" spans="1:21" ht="16.5" customHeight="1" x14ac:dyDescent="0.2">
      <c r="A140" s="1291"/>
      <c r="B140" s="1298"/>
      <c r="C140" s="1287"/>
      <c r="D140" s="1646" t="s">
        <v>261</v>
      </c>
      <c r="E140" s="1732" t="s">
        <v>109</v>
      </c>
      <c r="F140" s="1649"/>
      <c r="G140" s="1301"/>
      <c r="H140" s="153"/>
      <c r="I140" s="215"/>
      <c r="J140" s="180"/>
      <c r="K140" s="153"/>
      <c r="L140" s="215"/>
      <c r="M140" s="180"/>
      <c r="N140" s="153"/>
      <c r="O140" s="215"/>
      <c r="P140" s="234"/>
      <c r="Q140" s="755" t="s">
        <v>107</v>
      </c>
      <c r="R140" s="47">
        <v>1</v>
      </c>
      <c r="S140" s="47"/>
      <c r="T140" s="193"/>
      <c r="U140" s="323"/>
    </row>
    <row r="141" spans="1:21" ht="12.75" customHeight="1" x14ac:dyDescent="0.2">
      <c r="A141" s="1291"/>
      <c r="B141" s="1298"/>
      <c r="C141" s="1287"/>
      <c r="D141" s="1647"/>
      <c r="E141" s="1733"/>
      <c r="F141" s="1649"/>
      <c r="G141" s="1300"/>
      <c r="H141" s="446"/>
      <c r="I141" s="491"/>
      <c r="J141" s="142"/>
      <c r="K141" s="446"/>
      <c r="L141" s="491"/>
      <c r="M141" s="142"/>
      <c r="N141" s="446"/>
      <c r="O141" s="491"/>
      <c r="P141" s="232"/>
      <c r="Q141" s="1911" t="s">
        <v>174</v>
      </c>
      <c r="R141" s="104">
        <v>20</v>
      </c>
      <c r="S141" s="104">
        <v>50</v>
      </c>
      <c r="T141" s="192">
        <v>100</v>
      </c>
      <c r="U141" s="56"/>
    </row>
    <row r="142" spans="1:21" ht="14.25" customHeight="1" x14ac:dyDescent="0.2">
      <c r="A142" s="1291"/>
      <c r="B142" s="1298"/>
      <c r="C142" s="1287"/>
      <c r="D142" s="1648"/>
      <c r="E142" s="1734"/>
      <c r="F142" s="1649"/>
      <c r="G142" s="1300"/>
      <c r="H142" s="446"/>
      <c r="I142" s="491"/>
      <c r="J142" s="142"/>
      <c r="K142" s="446"/>
      <c r="L142" s="491"/>
      <c r="M142" s="142"/>
      <c r="N142" s="446"/>
      <c r="O142" s="491"/>
      <c r="P142" s="232"/>
      <c r="Q142" s="1912"/>
      <c r="R142" s="98"/>
      <c r="S142" s="98"/>
      <c r="T142" s="194"/>
      <c r="U142" s="322"/>
    </row>
    <row r="143" spans="1:21" ht="15" customHeight="1" x14ac:dyDescent="0.2">
      <c r="A143" s="1291"/>
      <c r="B143" s="1298"/>
      <c r="C143" s="1287"/>
      <c r="D143" s="1646" t="s">
        <v>399</v>
      </c>
      <c r="E143" s="1720" t="s">
        <v>69</v>
      </c>
      <c r="F143" s="1649"/>
      <c r="G143" s="1300"/>
      <c r="H143" s="222"/>
      <c r="I143" s="490"/>
      <c r="J143" s="449"/>
      <c r="K143" s="446"/>
      <c r="L143" s="491"/>
      <c r="M143" s="142"/>
      <c r="N143" s="446"/>
      <c r="O143" s="491"/>
      <c r="P143" s="232"/>
      <c r="Q143" s="755" t="s">
        <v>107</v>
      </c>
      <c r="R143" s="47">
        <v>1</v>
      </c>
      <c r="S143" s="47"/>
      <c r="T143" s="193"/>
      <c r="U143" s="323"/>
    </row>
    <row r="144" spans="1:21" ht="16.5" customHeight="1" x14ac:dyDescent="0.2">
      <c r="A144" s="1291"/>
      <c r="B144" s="1298"/>
      <c r="C144" s="1287"/>
      <c r="D144" s="1647"/>
      <c r="E144" s="1721"/>
      <c r="F144" s="1649"/>
      <c r="G144" s="1300"/>
      <c r="H144" s="222"/>
      <c r="I144" s="490"/>
      <c r="J144" s="449"/>
      <c r="K144" s="446"/>
      <c r="L144" s="491"/>
      <c r="M144" s="142"/>
      <c r="N144" s="446"/>
      <c r="O144" s="491"/>
      <c r="P144" s="232"/>
      <c r="Q144" s="1907" t="s">
        <v>175</v>
      </c>
      <c r="R144" s="104"/>
      <c r="S144" s="104">
        <v>20</v>
      </c>
      <c r="T144" s="192">
        <v>50</v>
      </c>
      <c r="U144" s="56"/>
    </row>
    <row r="145" spans="1:21" ht="11.25" customHeight="1" x14ac:dyDescent="0.2">
      <c r="A145" s="1291"/>
      <c r="B145" s="1298"/>
      <c r="C145" s="1287"/>
      <c r="D145" s="1648"/>
      <c r="E145" s="1722"/>
      <c r="F145" s="1649"/>
      <c r="G145" s="1300"/>
      <c r="H145" s="446"/>
      <c r="I145" s="491"/>
      <c r="J145" s="142"/>
      <c r="K145" s="222"/>
      <c r="L145" s="490"/>
      <c r="M145" s="449"/>
      <c r="N145" s="446"/>
      <c r="O145" s="491"/>
      <c r="P145" s="232"/>
      <c r="Q145" s="1908"/>
      <c r="R145" s="98"/>
      <c r="S145" s="98"/>
      <c r="T145" s="194"/>
      <c r="U145" s="322"/>
    </row>
    <row r="146" spans="1:21" ht="15.75" customHeight="1" x14ac:dyDescent="0.2">
      <c r="A146" s="1291"/>
      <c r="B146" s="1298"/>
      <c r="C146" s="1287"/>
      <c r="D146" s="1646" t="s">
        <v>381</v>
      </c>
      <c r="E146" s="1638" t="s">
        <v>109</v>
      </c>
      <c r="F146" s="1649"/>
      <c r="G146" s="1300"/>
      <c r="H146" s="222"/>
      <c r="I146" s="490"/>
      <c r="J146" s="449"/>
      <c r="K146" s="446"/>
      <c r="L146" s="491"/>
      <c r="M146" s="142"/>
      <c r="N146" s="446"/>
      <c r="O146" s="491"/>
      <c r="P146" s="232"/>
      <c r="Q146" s="51" t="s">
        <v>107</v>
      </c>
      <c r="R146" s="104">
        <v>1</v>
      </c>
      <c r="S146" s="104"/>
      <c r="T146" s="192"/>
      <c r="U146" s="56"/>
    </row>
    <row r="147" spans="1:21" ht="27" customHeight="1" x14ac:dyDescent="0.2">
      <c r="A147" s="1291"/>
      <c r="B147" s="1298"/>
      <c r="C147" s="1287"/>
      <c r="D147" s="1647"/>
      <c r="E147" s="1645"/>
      <c r="F147" s="1649"/>
      <c r="G147" s="1300"/>
      <c r="H147" s="222"/>
      <c r="I147" s="490"/>
      <c r="J147" s="449"/>
      <c r="K147" s="446"/>
      <c r="L147" s="491"/>
      <c r="M147" s="142"/>
      <c r="N147" s="446"/>
      <c r="O147" s="491"/>
      <c r="P147" s="232"/>
      <c r="Q147" s="51" t="s">
        <v>176</v>
      </c>
      <c r="R147" s="104">
        <v>15</v>
      </c>
      <c r="S147" s="104">
        <v>90</v>
      </c>
      <c r="T147" s="192">
        <v>100</v>
      </c>
      <c r="U147" s="56"/>
    </row>
    <row r="148" spans="1:21" ht="21" customHeight="1" x14ac:dyDescent="0.2">
      <c r="A148" s="1291"/>
      <c r="B148" s="1298"/>
      <c r="C148" s="1287"/>
      <c r="D148" s="1648"/>
      <c r="E148" s="1639"/>
      <c r="F148" s="1649"/>
      <c r="G148" s="12"/>
      <c r="H148" s="446"/>
      <c r="I148" s="491"/>
      <c r="J148" s="142"/>
      <c r="K148" s="446"/>
      <c r="L148" s="491"/>
      <c r="M148" s="142"/>
      <c r="N148" s="446"/>
      <c r="O148" s="491"/>
      <c r="P148" s="232"/>
      <c r="Q148" s="250"/>
      <c r="R148" s="98"/>
      <c r="S148" s="98"/>
      <c r="T148" s="194"/>
      <c r="U148" s="322"/>
    </row>
    <row r="149" spans="1:21" ht="17.25" customHeight="1" x14ac:dyDescent="0.2">
      <c r="A149" s="1291"/>
      <c r="B149" s="1298"/>
      <c r="C149" s="1287"/>
      <c r="D149" s="1723" t="s">
        <v>489</v>
      </c>
      <c r="E149" s="1645" t="s">
        <v>89</v>
      </c>
      <c r="F149" s="1284"/>
      <c r="G149" s="253"/>
      <c r="H149" s="446"/>
      <c r="I149" s="491"/>
      <c r="J149" s="142"/>
      <c r="K149" s="222"/>
      <c r="L149" s="490"/>
      <c r="M149" s="449"/>
      <c r="N149" s="222"/>
      <c r="O149" s="490"/>
      <c r="P149" s="202"/>
      <c r="Q149" s="51" t="s">
        <v>107</v>
      </c>
      <c r="R149" s="104">
        <v>1</v>
      </c>
      <c r="S149" s="192"/>
      <c r="T149" s="192"/>
      <c r="U149" s="56"/>
    </row>
    <row r="150" spans="1:21" ht="20.25" customHeight="1" x14ac:dyDescent="0.2">
      <c r="A150" s="1291"/>
      <c r="B150" s="1298"/>
      <c r="C150" s="1287"/>
      <c r="D150" s="1724"/>
      <c r="E150" s="1645"/>
      <c r="F150" s="1649"/>
      <c r="G150" s="253"/>
      <c r="H150" s="446"/>
      <c r="I150" s="491"/>
      <c r="J150" s="142"/>
      <c r="K150" s="222"/>
      <c r="L150" s="490"/>
      <c r="M150" s="449"/>
      <c r="N150" s="222"/>
      <c r="O150" s="490"/>
      <c r="P150" s="202"/>
      <c r="Q150" s="1907" t="s">
        <v>464</v>
      </c>
      <c r="R150" s="104"/>
      <c r="S150" s="192">
        <v>20</v>
      </c>
      <c r="T150" s="192">
        <v>70</v>
      </c>
      <c r="U150" s="56"/>
    </row>
    <row r="151" spans="1:21" ht="8.25" customHeight="1" x14ac:dyDescent="0.2">
      <c r="A151" s="1291"/>
      <c r="B151" s="1298"/>
      <c r="C151" s="1287"/>
      <c r="D151" s="1724"/>
      <c r="E151" s="1737"/>
      <c r="F151" s="1649"/>
      <c r="G151" s="1254"/>
      <c r="H151" s="446"/>
      <c r="I151" s="491"/>
      <c r="J151" s="142"/>
      <c r="K151" s="446"/>
      <c r="L151" s="491"/>
      <c r="M151" s="142"/>
      <c r="N151" s="446"/>
      <c r="O151" s="491"/>
      <c r="P151" s="232"/>
      <c r="Q151" s="1908"/>
      <c r="R151" s="318"/>
      <c r="S151" s="319"/>
      <c r="T151" s="194"/>
      <c r="U151" s="322"/>
    </row>
    <row r="152" spans="1:21" ht="15.75" customHeight="1" x14ac:dyDescent="0.2">
      <c r="A152" s="1291"/>
      <c r="B152" s="1298"/>
      <c r="C152" s="1287"/>
      <c r="D152" s="1646" t="s">
        <v>260</v>
      </c>
      <c r="E152" s="1638" t="s">
        <v>109</v>
      </c>
      <c r="F152" s="1649"/>
      <c r="G152" s="253"/>
      <c r="H152" s="446"/>
      <c r="I152" s="491"/>
      <c r="J152" s="142"/>
      <c r="K152" s="222"/>
      <c r="L152" s="490"/>
      <c r="M152" s="449"/>
      <c r="N152" s="222"/>
      <c r="O152" s="490"/>
      <c r="P152" s="202"/>
      <c r="Q152" s="51" t="s">
        <v>107</v>
      </c>
      <c r="R152" s="104">
        <v>1</v>
      </c>
      <c r="S152" s="192"/>
      <c r="T152" s="192"/>
      <c r="U152" s="56"/>
    </row>
    <row r="153" spans="1:21" ht="15.75" customHeight="1" x14ac:dyDescent="0.2">
      <c r="A153" s="1291"/>
      <c r="B153" s="1298"/>
      <c r="C153" s="1287"/>
      <c r="D153" s="1647"/>
      <c r="E153" s="1645"/>
      <c r="F153" s="1649"/>
      <c r="G153" s="253"/>
      <c r="H153" s="446"/>
      <c r="I153" s="491"/>
      <c r="J153" s="142"/>
      <c r="K153" s="222"/>
      <c r="L153" s="490"/>
      <c r="M153" s="449"/>
      <c r="N153" s="222"/>
      <c r="O153" s="490"/>
      <c r="P153" s="202"/>
      <c r="Q153" s="1907" t="s">
        <v>255</v>
      </c>
      <c r="R153" s="104"/>
      <c r="S153" s="192">
        <v>70</v>
      </c>
      <c r="T153" s="192">
        <v>100</v>
      </c>
      <c r="U153" s="56"/>
    </row>
    <row r="154" spans="1:21" ht="17.25" customHeight="1" x14ac:dyDescent="0.2">
      <c r="A154" s="1291"/>
      <c r="B154" s="1298"/>
      <c r="C154" s="1287"/>
      <c r="D154" s="1648"/>
      <c r="E154" s="1645"/>
      <c r="F154" s="1649"/>
      <c r="G154" s="253"/>
      <c r="H154" s="446"/>
      <c r="I154" s="491"/>
      <c r="J154" s="142"/>
      <c r="K154" s="446"/>
      <c r="L154" s="491"/>
      <c r="M154" s="142"/>
      <c r="N154" s="446"/>
      <c r="O154" s="491"/>
      <c r="P154" s="232"/>
      <c r="Q154" s="1908"/>
      <c r="R154" s="318"/>
      <c r="S154" s="194"/>
      <c r="T154" s="194"/>
      <c r="U154" s="322"/>
    </row>
    <row r="155" spans="1:21" ht="15.75" customHeight="1" x14ac:dyDescent="0.2">
      <c r="A155" s="1291"/>
      <c r="B155" s="1298"/>
      <c r="C155" s="1287"/>
      <c r="D155" s="1636" t="s">
        <v>262</v>
      </c>
      <c r="E155" s="1638" t="s">
        <v>109</v>
      </c>
      <c r="F155" s="1649"/>
      <c r="G155" s="253"/>
      <c r="H155" s="446"/>
      <c r="I155" s="491"/>
      <c r="J155" s="142"/>
      <c r="K155" s="446"/>
      <c r="L155" s="491"/>
      <c r="M155" s="142"/>
      <c r="N155" s="446"/>
      <c r="O155" s="491"/>
      <c r="P155" s="232"/>
      <c r="Q155" s="51" t="s">
        <v>107</v>
      </c>
      <c r="R155" s="302"/>
      <c r="S155" s="259">
        <v>1</v>
      </c>
      <c r="T155" s="192"/>
      <c r="U155" s="56"/>
    </row>
    <row r="156" spans="1:21" ht="19.5" customHeight="1" x14ac:dyDescent="0.2">
      <c r="A156" s="1291"/>
      <c r="B156" s="1298"/>
      <c r="C156" s="1287"/>
      <c r="D156" s="1643"/>
      <c r="E156" s="1645"/>
      <c r="F156" s="1649"/>
      <c r="G156" s="253"/>
      <c r="H156" s="446"/>
      <c r="I156" s="491"/>
      <c r="J156" s="142"/>
      <c r="K156" s="446"/>
      <c r="L156" s="491"/>
      <c r="M156" s="142"/>
      <c r="N156" s="222"/>
      <c r="O156" s="490"/>
      <c r="P156" s="202"/>
      <c r="Q156" s="1907" t="s">
        <v>354</v>
      </c>
      <c r="R156" s="104"/>
      <c r="S156" s="192">
        <v>50</v>
      </c>
      <c r="T156" s="192">
        <v>100</v>
      </c>
      <c r="U156" s="56"/>
    </row>
    <row r="157" spans="1:21" ht="14.25" customHeight="1" x14ac:dyDescent="0.2">
      <c r="A157" s="1291"/>
      <c r="B157" s="1298"/>
      <c r="C157" s="1287"/>
      <c r="D157" s="1637"/>
      <c r="E157" s="1639"/>
      <c r="F157" s="1332"/>
      <c r="G157" s="253"/>
      <c r="H157" s="446"/>
      <c r="I157" s="491"/>
      <c r="J157" s="142"/>
      <c r="K157" s="446"/>
      <c r="L157" s="491"/>
      <c r="M157" s="142"/>
      <c r="N157" s="446"/>
      <c r="O157" s="491"/>
      <c r="P157" s="232"/>
      <c r="Q157" s="1908"/>
      <c r="R157" s="98"/>
      <c r="S157" s="194"/>
      <c r="T157" s="194"/>
      <c r="U157" s="322"/>
    </row>
    <row r="158" spans="1:21" ht="17.25" customHeight="1" x14ac:dyDescent="0.2">
      <c r="A158" s="1549"/>
      <c r="B158" s="1551"/>
      <c r="C158" s="1552"/>
      <c r="D158" s="1636" t="s">
        <v>466</v>
      </c>
      <c r="E158" s="1638"/>
      <c r="F158" s="90"/>
      <c r="G158" s="253"/>
      <c r="H158" s="1563"/>
      <c r="I158" s="1567"/>
      <c r="J158" s="142"/>
      <c r="K158" s="1563"/>
      <c r="L158" s="1567"/>
      <c r="M158" s="142"/>
      <c r="N158" s="1563"/>
      <c r="O158" s="1567"/>
      <c r="P158" s="232"/>
      <c r="Q158" s="1913" t="s">
        <v>465</v>
      </c>
      <c r="R158" s="313">
        <v>1</v>
      </c>
      <c r="S158" s="260"/>
      <c r="T158" s="193"/>
      <c r="U158" s="323"/>
    </row>
    <row r="159" spans="1:21" ht="23.25" customHeight="1" x14ac:dyDescent="0.2">
      <c r="A159" s="1591"/>
      <c r="B159" s="1592"/>
      <c r="C159" s="1593"/>
      <c r="D159" s="1637"/>
      <c r="E159" s="1639"/>
      <c r="F159" s="1598"/>
      <c r="G159" s="1602"/>
      <c r="H159" s="1600"/>
      <c r="I159" s="1599"/>
      <c r="J159" s="142"/>
      <c r="K159" s="1600"/>
      <c r="L159" s="1599"/>
      <c r="M159" s="142"/>
      <c r="N159" s="1600"/>
      <c r="O159" s="1599"/>
      <c r="P159" s="232"/>
      <c r="Q159" s="1914"/>
      <c r="R159" s="98"/>
      <c r="S159" s="194"/>
      <c r="T159" s="194"/>
      <c r="U159" s="322"/>
    </row>
    <row r="160" spans="1:21" ht="16.5" customHeight="1" x14ac:dyDescent="0.2">
      <c r="A160" s="1291"/>
      <c r="B160" s="1298"/>
      <c r="C160" s="1287"/>
      <c r="D160" s="1642" t="s">
        <v>467</v>
      </c>
      <c r="E160" s="1645"/>
      <c r="F160" s="90"/>
      <c r="G160" s="253"/>
      <c r="H160" s="446"/>
      <c r="I160" s="491"/>
      <c r="J160" s="142"/>
      <c r="K160" s="446"/>
      <c r="L160" s="491"/>
      <c r="M160" s="142"/>
      <c r="N160" s="1420"/>
      <c r="O160" s="270"/>
      <c r="P160" s="849"/>
      <c r="Q160" s="779" t="s">
        <v>372</v>
      </c>
      <c r="R160" s="783">
        <v>1</v>
      </c>
      <c r="S160" s="784"/>
      <c r="T160" s="1368"/>
      <c r="U160" s="1410"/>
    </row>
    <row r="161" spans="1:21" ht="19.5" customHeight="1" x14ac:dyDescent="0.2">
      <c r="A161" s="1291"/>
      <c r="B161" s="1298"/>
      <c r="C161" s="1287"/>
      <c r="D161" s="1643"/>
      <c r="E161" s="1645"/>
      <c r="F161" s="1332"/>
      <c r="G161" s="253"/>
      <c r="H161" s="446"/>
      <c r="I161" s="491"/>
      <c r="J161" s="142"/>
      <c r="K161" s="446"/>
      <c r="L161" s="491"/>
      <c r="M161" s="142"/>
      <c r="N161" s="1047"/>
      <c r="O161" s="317"/>
      <c r="P161" s="1421"/>
      <c r="Q161" s="779" t="s">
        <v>107</v>
      </c>
      <c r="R161" s="783"/>
      <c r="S161" s="784"/>
      <c r="T161" s="1368" t="s">
        <v>373</v>
      </c>
      <c r="U161" s="1410"/>
    </row>
    <row r="162" spans="1:21" ht="27.75" customHeight="1" x14ac:dyDescent="0.2">
      <c r="A162" s="1291"/>
      <c r="B162" s="1298"/>
      <c r="C162" s="1287"/>
      <c r="D162" s="1644"/>
      <c r="E162" s="1645"/>
      <c r="F162" s="1332"/>
      <c r="G162" s="144"/>
      <c r="H162" s="107"/>
      <c r="I162" s="492"/>
      <c r="J162" s="141"/>
      <c r="K162" s="107"/>
      <c r="L162" s="492"/>
      <c r="M162" s="141"/>
      <c r="N162" s="1414"/>
      <c r="O162" s="1162"/>
      <c r="P162" s="1164"/>
      <c r="Q162" s="779" t="s">
        <v>380</v>
      </c>
      <c r="R162" s="926"/>
      <c r="S162" s="926">
        <v>70</v>
      </c>
      <c r="T162" s="1368">
        <v>100</v>
      </c>
      <c r="U162" s="1410"/>
    </row>
    <row r="163" spans="1:21" ht="15" customHeight="1" thickBot="1" x14ac:dyDescent="0.25">
      <c r="A163" s="35"/>
      <c r="B163" s="1310"/>
      <c r="C163" s="46"/>
      <c r="D163" s="927"/>
      <c r="E163" s="1273"/>
      <c r="F163" s="373"/>
      <c r="G163" s="48" t="s">
        <v>8</v>
      </c>
      <c r="H163" s="277">
        <f>SUM(H136:H162)</f>
        <v>1375.7</v>
      </c>
      <c r="I163" s="1051">
        <f>SUM(I136:I162)</f>
        <v>1375.7</v>
      </c>
      <c r="J163" s="1050"/>
      <c r="K163" s="277">
        <f>SUM(K136:K162)</f>
        <v>9437.4</v>
      </c>
      <c r="L163" s="1051">
        <f>SUM(L136:L162)</f>
        <v>9437.4</v>
      </c>
      <c r="M163" s="808"/>
      <c r="N163" s="277">
        <f>SUM(N136:N162)</f>
        <v>7933.6</v>
      </c>
      <c r="O163" s="1051">
        <f>SUM(O136:O162)</f>
        <v>7933.6</v>
      </c>
      <c r="P163" s="1050"/>
      <c r="Q163" s="1255"/>
      <c r="R163" s="57"/>
      <c r="S163" s="57"/>
      <c r="T163" s="1373"/>
      <c r="U163" s="992"/>
    </row>
    <row r="164" spans="1:21" ht="14.25" customHeight="1" thickBot="1" x14ac:dyDescent="0.25">
      <c r="A164" s="36" t="s">
        <v>7</v>
      </c>
      <c r="B164" s="93" t="s">
        <v>7</v>
      </c>
      <c r="C164" s="1633" t="s">
        <v>10</v>
      </c>
      <c r="D164" s="1634"/>
      <c r="E164" s="1634"/>
      <c r="F164" s="1634"/>
      <c r="G164" s="1635"/>
      <c r="H164" s="278">
        <f>SUM(H65,H79,H113,H129,H132,H135,H163)</f>
        <v>10993.3</v>
      </c>
      <c r="I164" s="435">
        <f>SUM(I65,I79,I113,I129,I132,I135,I163)</f>
        <v>10895.8</v>
      </c>
      <c r="J164" s="435">
        <f>SUM(J65,J79,J113,J129,J132,J135,J163)</f>
        <v>-97.5</v>
      </c>
      <c r="K164" s="278">
        <f>SUM(K65,K79,K113,K129,K132,K135,K163)</f>
        <v>18246.5</v>
      </c>
      <c r="L164" s="435">
        <f>SUM(L65,L79,L113,L129,L132,L135,L163)</f>
        <v>18246.5</v>
      </c>
      <c r="M164" s="147"/>
      <c r="N164" s="278">
        <f>SUM(N65,N79,N113,N129,N132,N135,N163)</f>
        <v>15110.3</v>
      </c>
      <c r="O164" s="435">
        <f>SUM(O65,O79,O113,O129,O132,O135,O163)</f>
        <v>15110.3</v>
      </c>
      <c r="P164" s="809"/>
      <c r="Q164" s="455"/>
      <c r="R164" s="455"/>
      <c r="S164" s="455"/>
      <c r="T164" s="455"/>
      <c r="U164" s="381"/>
    </row>
    <row r="165" spans="1:21" ht="17.25" customHeight="1" thickBot="1" x14ac:dyDescent="0.25">
      <c r="A165" s="36" t="s">
        <v>7</v>
      </c>
      <c r="B165" s="93" t="s">
        <v>9</v>
      </c>
      <c r="C165" s="1626" t="s">
        <v>46</v>
      </c>
      <c r="D165" s="1627"/>
      <c r="E165" s="1627"/>
      <c r="F165" s="1627"/>
      <c r="G165" s="1627"/>
      <c r="H165" s="1628"/>
      <c r="I165" s="1628"/>
      <c r="J165" s="1628"/>
      <c r="K165" s="1627"/>
      <c r="L165" s="1627"/>
      <c r="M165" s="1627"/>
      <c r="N165" s="1627"/>
      <c r="O165" s="1627"/>
      <c r="P165" s="1627"/>
      <c r="Q165" s="1627"/>
      <c r="R165" s="1627"/>
      <c r="S165" s="1627"/>
      <c r="T165" s="1627"/>
      <c r="U165" s="1629"/>
    </row>
    <row r="166" spans="1:21" ht="14.25" customHeight="1" x14ac:dyDescent="0.2">
      <c r="A166" s="105" t="s">
        <v>7</v>
      </c>
      <c r="B166" s="160" t="s">
        <v>9</v>
      </c>
      <c r="C166" s="916" t="s">
        <v>7</v>
      </c>
      <c r="D166" s="1704" t="s">
        <v>88</v>
      </c>
      <c r="E166" s="929"/>
      <c r="F166" s="428">
        <v>6</v>
      </c>
      <c r="G166" s="32" t="s">
        <v>28</v>
      </c>
      <c r="H166" s="182">
        <v>566.29999999999995</v>
      </c>
      <c r="I166" s="247">
        <v>566.29999999999995</v>
      </c>
      <c r="J166" s="182"/>
      <c r="K166" s="184">
        <v>574.5</v>
      </c>
      <c r="L166" s="247">
        <v>574.5</v>
      </c>
      <c r="M166" s="309"/>
      <c r="N166" s="184">
        <v>415</v>
      </c>
      <c r="O166" s="247">
        <v>415</v>
      </c>
      <c r="P166" s="309"/>
      <c r="Q166" s="930"/>
      <c r="R166" s="429"/>
      <c r="S166" s="430"/>
      <c r="T166" s="430"/>
      <c r="U166" s="431"/>
    </row>
    <row r="167" spans="1:21" ht="19.5" customHeight="1" x14ac:dyDescent="0.2">
      <c r="A167" s="106"/>
      <c r="B167" s="394"/>
      <c r="C167" s="1355"/>
      <c r="D167" s="1705"/>
      <c r="E167" s="1303"/>
      <c r="F167" s="70"/>
      <c r="G167" s="73" t="s">
        <v>62</v>
      </c>
      <c r="H167" s="931"/>
      <c r="I167" s="1448"/>
      <c r="J167" s="931"/>
      <c r="K167" s="1444"/>
      <c r="L167" s="1448"/>
      <c r="M167" s="1446"/>
      <c r="N167" s="1444"/>
      <c r="O167" s="1448"/>
      <c r="P167" s="1446"/>
      <c r="Q167" s="554"/>
      <c r="R167" s="269"/>
      <c r="S167" s="289"/>
      <c r="T167" s="1439"/>
      <c r="U167" s="117"/>
    </row>
    <row r="168" spans="1:21" ht="18.75" customHeight="1" x14ac:dyDescent="0.2">
      <c r="A168" s="106"/>
      <c r="B168" s="394"/>
      <c r="C168" s="1349"/>
      <c r="D168" s="1630" t="s">
        <v>56</v>
      </c>
      <c r="E168" s="1289"/>
      <c r="F168" s="70"/>
      <c r="G168" s="71"/>
      <c r="H168" s="774"/>
      <c r="I168" s="775"/>
      <c r="J168" s="774"/>
      <c r="K168" s="1445"/>
      <c r="L168" s="775"/>
      <c r="M168" s="1447"/>
      <c r="N168" s="1445"/>
      <c r="O168" s="775"/>
      <c r="P168" s="1447"/>
      <c r="Q168" s="941" t="s">
        <v>468</v>
      </c>
      <c r="R168" s="268">
        <v>350</v>
      </c>
      <c r="S168" s="288">
        <v>350</v>
      </c>
      <c r="T168" s="1440">
        <v>350</v>
      </c>
      <c r="U168" s="116"/>
    </row>
    <row r="169" spans="1:21" ht="28.5" customHeight="1" x14ac:dyDescent="0.2">
      <c r="A169" s="106"/>
      <c r="B169" s="394"/>
      <c r="C169" s="1349"/>
      <c r="D169" s="1631"/>
      <c r="E169" s="1289"/>
      <c r="F169" s="70"/>
      <c r="G169" s="72"/>
      <c r="H169" s="149"/>
      <c r="I169" s="238"/>
      <c r="J169" s="149"/>
      <c r="K169" s="1171"/>
      <c r="L169" s="238"/>
      <c r="M169" s="235"/>
      <c r="N169" s="1171"/>
      <c r="O169" s="238"/>
      <c r="P169" s="235"/>
      <c r="Q169" s="942" t="s">
        <v>178</v>
      </c>
      <c r="R169" s="268">
        <v>300</v>
      </c>
      <c r="S169" s="288">
        <v>300</v>
      </c>
      <c r="T169" s="1440">
        <v>300</v>
      </c>
      <c r="U169" s="116"/>
    </row>
    <row r="170" spans="1:21" ht="32.25" customHeight="1" x14ac:dyDescent="0.2">
      <c r="A170" s="106"/>
      <c r="B170" s="394"/>
      <c r="C170" s="1349"/>
      <c r="D170" s="1632"/>
      <c r="E170" s="1289"/>
      <c r="F170" s="70"/>
      <c r="G170" s="72"/>
      <c r="H170" s="149"/>
      <c r="I170" s="238"/>
      <c r="J170" s="149"/>
      <c r="K170" s="1171"/>
      <c r="L170" s="238"/>
      <c r="M170" s="235"/>
      <c r="N170" s="1171"/>
      <c r="O170" s="238"/>
      <c r="P170" s="235"/>
      <c r="Q170" s="1058" t="s">
        <v>94</v>
      </c>
      <c r="R170" s="1162">
        <v>36</v>
      </c>
      <c r="S170" s="1163">
        <v>36</v>
      </c>
      <c r="T170" s="1028">
        <v>36</v>
      </c>
      <c r="U170" s="1164"/>
    </row>
    <row r="171" spans="1:21" ht="24.75" customHeight="1" x14ac:dyDescent="0.2">
      <c r="A171" s="106"/>
      <c r="B171" s="394"/>
      <c r="C171" s="1332"/>
      <c r="D171" s="1631" t="s">
        <v>379</v>
      </c>
      <c r="E171" s="1303"/>
      <c r="F171" s="70"/>
      <c r="G171" s="72"/>
      <c r="H171" s="149"/>
      <c r="I171" s="238"/>
      <c r="J171" s="149"/>
      <c r="K171" s="1171"/>
      <c r="L171" s="238"/>
      <c r="M171" s="235"/>
      <c r="N171" s="1171"/>
      <c r="O171" s="238"/>
      <c r="P171" s="235"/>
      <c r="Q171" s="940" t="s">
        <v>124</v>
      </c>
      <c r="R171" s="711">
        <v>18</v>
      </c>
      <c r="S171" s="711">
        <v>18</v>
      </c>
      <c r="T171" s="1441">
        <v>18</v>
      </c>
      <c r="U171" s="714"/>
    </row>
    <row r="172" spans="1:21" ht="27.75" customHeight="1" x14ac:dyDescent="0.2">
      <c r="A172" s="106"/>
      <c r="B172" s="394"/>
      <c r="C172" s="1332"/>
      <c r="D172" s="1709"/>
      <c r="E172" s="1303"/>
      <c r="F172" s="70"/>
      <c r="G172" s="72"/>
      <c r="H172" s="149"/>
      <c r="I172" s="238"/>
      <c r="J172" s="149"/>
      <c r="K172" s="1171"/>
      <c r="L172" s="238"/>
      <c r="M172" s="235"/>
      <c r="N172" s="1171"/>
      <c r="O172" s="238"/>
      <c r="P172" s="235"/>
      <c r="Q172" s="816" t="s">
        <v>119</v>
      </c>
      <c r="R172" s="272">
        <v>32</v>
      </c>
      <c r="S172" s="542">
        <v>24</v>
      </c>
      <c r="T172" s="1442"/>
      <c r="U172" s="116"/>
    </row>
    <row r="173" spans="1:21" ht="26.25" customHeight="1" x14ac:dyDescent="0.2">
      <c r="A173" s="106"/>
      <c r="B173" s="394"/>
      <c r="C173" s="1332"/>
      <c r="D173" s="1709"/>
      <c r="E173" s="1303"/>
      <c r="F173" s="70"/>
      <c r="G173" s="72"/>
      <c r="H173" s="149"/>
      <c r="I173" s="238"/>
      <c r="J173" s="149"/>
      <c r="K173" s="1171"/>
      <c r="L173" s="238"/>
      <c r="M173" s="235"/>
      <c r="N173" s="1171"/>
      <c r="O173" s="238"/>
      <c r="P173" s="235"/>
      <c r="Q173" s="817" t="s">
        <v>337</v>
      </c>
      <c r="R173" s="272">
        <v>50</v>
      </c>
      <c r="S173" s="542"/>
      <c r="T173" s="1443"/>
      <c r="U173" s="116"/>
    </row>
    <row r="174" spans="1:21" ht="18.75" customHeight="1" x14ac:dyDescent="0.2">
      <c r="A174" s="106"/>
      <c r="B174" s="394"/>
      <c r="C174" s="1332"/>
      <c r="D174" s="1709"/>
      <c r="E174" s="119"/>
      <c r="F174" s="102"/>
      <c r="G174" s="72"/>
      <c r="H174" s="149"/>
      <c r="I174" s="238"/>
      <c r="J174" s="149"/>
      <c r="K174" s="1171"/>
      <c r="L174" s="238"/>
      <c r="M174" s="235"/>
      <c r="N174" s="1171"/>
      <c r="O174" s="238"/>
      <c r="P174" s="235"/>
      <c r="Q174" s="818" t="s">
        <v>48</v>
      </c>
      <c r="R174" s="433">
        <v>57</v>
      </c>
      <c r="S174" s="819">
        <v>53</v>
      </c>
      <c r="T174" s="819">
        <v>53</v>
      </c>
      <c r="U174" s="116"/>
    </row>
    <row r="175" spans="1:21" ht="29.25" customHeight="1" x14ac:dyDescent="0.2">
      <c r="A175" s="106"/>
      <c r="B175" s="394"/>
      <c r="C175" s="1332"/>
      <c r="D175" s="1709"/>
      <c r="E175" s="119"/>
      <c r="F175" s="102"/>
      <c r="G175" s="72"/>
      <c r="H175" s="149"/>
      <c r="I175" s="238"/>
      <c r="J175" s="149"/>
      <c r="K175" s="1171"/>
      <c r="L175" s="238"/>
      <c r="M175" s="235"/>
      <c r="N175" s="1171"/>
      <c r="O175" s="238"/>
      <c r="P175" s="235"/>
      <c r="Q175" s="816" t="s">
        <v>117</v>
      </c>
      <c r="R175" s="272"/>
      <c r="S175" s="542">
        <v>2</v>
      </c>
      <c r="T175" s="1442">
        <v>2</v>
      </c>
      <c r="U175" s="116"/>
    </row>
    <row r="176" spans="1:21" ht="39.75" customHeight="1" x14ac:dyDescent="0.2">
      <c r="A176" s="106"/>
      <c r="B176" s="394"/>
      <c r="C176" s="1332"/>
      <c r="D176" s="1318"/>
      <c r="E176" s="119"/>
      <c r="F176" s="102"/>
      <c r="G176" s="72"/>
      <c r="H176" s="149"/>
      <c r="I176" s="238"/>
      <c r="J176" s="149"/>
      <c r="K176" s="1171"/>
      <c r="L176" s="238"/>
      <c r="M176" s="235"/>
      <c r="N176" s="1171"/>
      <c r="O176" s="238"/>
      <c r="P176" s="235"/>
      <c r="Q176" s="817" t="s">
        <v>469</v>
      </c>
      <c r="R176" s="271">
        <v>50</v>
      </c>
      <c r="S176" s="543">
        <v>80</v>
      </c>
      <c r="T176" s="1443">
        <v>100</v>
      </c>
      <c r="U176" s="116"/>
    </row>
    <row r="177" spans="1:21" ht="51.75" customHeight="1" x14ac:dyDescent="0.2">
      <c r="A177" s="106"/>
      <c r="B177" s="394"/>
      <c r="C177" s="1332"/>
      <c r="D177" s="1318"/>
      <c r="E177" s="119"/>
      <c r="F177" s="102"/>
      <c r="G177" s="72"/>
      <c r="H177" s="149"/>
      <c r="I177" s="238"/>
      <c r="J177" s="149"/>
      <c r="K177" s="1171"/>
      <c r="L177" s="238"/>
      <c r="M177" s="235"/>
      <c r="N177" s="1171"/>
      <c r="O177" s="238"/>
      <c r="P177" s="235"/>
      <c r="Q177" s="816" t="s">
        <v>343</v>
      </c>
      <c r="R177" s="272">
        <v>100</v>
      </c>
      <c r="S177" s="542"/>
      <c r="T177" s="1442"/>
      <c r="U177" s="116"/>
    </row>
    <row r="178" spans="1:21" ht="45" customHeight="1" x14ac:dyDescent="0.2">
      <c r="A178" s="106"/>
      <c r="B178" s="394"/>
      <c r="C178" s="1332"/>
      <c r="D178" s="1318"/>
      <c r="E178" s="119"/>
      <c r="F178" s="102"/>
      <c r="G178" s="72"/>
      <c r="H178" s="149"/>
      <c r="I178" s="238"/>
      <c r="J178" s="149"/>
      <c r="K178" s="1171"/>
      <c r="L178" s="238"/>
      <c r="M178" s="235"/>
      <c r="N178" s="1171"/>
      <c r="O178" s="238"/>
      <c r="P178" s="235"/>
      <c r="Q178" s="816" t="s">
        <v>470</v>
      </c>
      <c r="R178" s="272">
        <v>2</v>
      </c>
      <c r="S178" s="542">
        <v>2</v>
      </c>
      <c r="T178" s="1442">
        <v>2</v>
      </c>
      <c r="U178" s="116"/>
    </row>
    <row r="179" spans="1:21" ht="54" customHeight="1" x14ac:dyDescent="0.2">
      <c r="A179" s="106"/>
      <c r="B179" s="394"/>
      <c r="C179" s="1332"/>
      <c r="D179" s="1318"/>
      <c r="E179" s="119"/>
      <c r="F179" s="102"/>
      <c r="G179" s="72"/>
      <c r="H179" s="149"/>
      <c r="I179" s="238"/>
      <c r="J179" s="149"/>
      <c r="K179" s="1171"/>
      <c r="L179" s="238"/>
      <c r="M179" s="235"/>
      <c r="N179" s="1171"/>
      <c r="O179" s="238"/>
      <c r="P179" s="235"/>
      <c r="Q179" s="816" t="s">
        <v>345</v>
      </c>
      <c r="R179" s="272">
        <v>50</v>
      </c>
      <c r="S179" s="542">
        <v>100</v>
      </c>
      <c r="T179" s="1442"/>
      <c r="U179" s="116"/>
    </row>
    <row r="180" spans="1:21" ht="27" customHeight="1" x14ac:dyDescent="0.2">
      <c r="A180" s="106"/>
      <c r="B180" s="394"/>
      <c r="C180" s="1332"/>
      <c r="D180" s="1318"/>
      <c r="E180" s="119"/>
      <c r="F180" s="102"/>
      <c r="G180" s="72"/>
      <c r="H180" s="149"/>
      <c r="I180" s="238"/>
      <c r="J180" s="149"/>
      <c r="K180" s="1171"/>
      <c r="L180" s="238"/>
      <c r="M180" s="235"/>
      <c r="N180" s="1171"/>
      <c r="O180" s="238"/>
      <c r="P180" s="235"/>
      <c r="Q180" s="816" t="s">
        <v>471</v>
      </c>
      <c r="R180" s="272">
        <v>1700</v>
      </c>
      <c r="S180" s="542"/>
      <c r="T180" s="1442"/>
      <c r="U180" s="116"/>
    </row>
    <row r="181" spans="1:21" ht="15" customHeight="1" x14ac:dyDescent="0.2">
      <c r="A181" s="106"/>
      <c r="B181" s="394"/>
      <c r="C181" s="1332"/>
      <c r="D181" s="1318"/>
      <c r="E181" s="119"/>
      <c r="F181" s="102"/>
      <c r="G181" s="72"/>
      <c r="H181" s="149"/>
      <c r="I181" s="238"/>
      <c r="J181" s="149"/>
      <c r="K181" s="1171"/>
      <c r="L181" s="238"/>
      <c r="M181" s="235"/>
      <c r="N181" s="1171"/>
      <c r="O181" s="238"/>
      <c r="P181" s="235"/>
      <c r="Q181" s="827" t="s">
        <v>341</v>
      </c>
      <c r="R181" s="272">
        <v>150</v>
      </c>
      <c r="S181" s="542"/>
      <c r="T181" s="1442"/>
      <c r="U181" s="116"/>
    </row>
    <row r="182" spans="1:21" ht="41.25" customHeight="1" x14ac:dyDescent="0.2">
      <c r="A182" s="106"/>
      <c r="B182" s="394"/>
      <c r="C182" s="1332"/>
      <c r="D182" s="1318"/>
      <c r="E182" s="119"/>
      <c r="F182" s="102"/>
      <c r="G182" s="72"/>
      <c r="H182" s="149"/>
      <c r="I182" s="238"/>
      <c r="J182" s="149"/>
      <c r="K182" s="1171"/>
      <c r="L182" s="238"/>
      <c r="M182" s="235"/>
      <c r="N182" s="1171"/>
      <c r="O182" s="238"/>
      <c r="P182" s="235"/>
      <c r="Q182" s="816" t="s">
        <v>340</v>
      </c>
      <c r="R182" s="272">
        <v>10</v>
      </c>
      <c r="S182" s="542">
        <v>60</v>
      </c>
      <c r="T182" s="1442">
        <v>100</v>
      </c>
      <c r="U182" s="116"/>
    </row>
    <row r="183" spans="1:21" ht="38.25" customHeight="1" x14ac:dyDescent="0.2">
      <c r="A183" s="106"/>
      <c r="B183" s="394"/>
      <c r="C183" s="1332"/>
      <c r="D183" s="1318"/>
      <c r="E183" s="119"/>
      <c r="F183" s="102"/>
      <c r="G183" s="73"/>
      <c r="H183" s="1173"/>
      <c r="I183" s="286"/>
      <c r="J183" s="150"/>
      <c r="K183" s="1173"/>
      <c r="L183" s="286"/>
      <c r="M183" s="1172"/>
      <c r="N183" s="1173"/>
      <c r="O183" s="286"/>
      <c r="P183" s="1449"/>
      <c r="Q183" s="818" t="s">
        <v>364</v>
      </c>
      <c r="R183" s="433">
        <v>10</v>
      </c>
      <c r="S183" s="934">
        <v>100</v>
      </c>
      <c r="T183" s="819"/>
      <c r="U183" s="116"/>
    </row>
    <row r="184" spans="1:21" ht="15" customHeight="1" thickBot="1" x14ac:dyDescent="0.25">
      <c r="A184" s="35"/>
      <c r="B184" s="1310"/>
      <c r="C184" s="46"/>
      <c r="D184" s="927"/>
      <c r="E184" s="928"/>
      <c r="F184" s="373"/>
      <c r="G184" s="48" t="s">
        <v>8</v>
      </c>
      <c r="H184" s="277">
        <f>SUM(H166:H183)</f>
        <v>566.29999999999995</v>
      </c>
      <c r="I184" s="1051">
        <f>SUM(I166:I183)</f>
        <v>566.29999999999995</v>
      </c>
      <c r="J184" s="808"/>
      <c r="K184" s="277">
        <f>SUM(K166:K183)</f>
        <v>574.5</v>
      </c>
      <c r="L184" s="1051">
        <f>SUM(L166:L183)</f>
        <v>574.5</v>
      </c>
      <c r="M184" s="1050"/>
      <c r="N184" s="277">
        <f>SUM(N166:N183)</f>
        <v>415</v>
      </c>
      <c r="O184" s="1051">
        <f>SUM(O166:O183)</f>
        <v>415</v>
      </c>
      <c r="P184" s="1050"/>
      <c r="Q184" s="1255"/>
      <c r="R184" s="57"/>
      <c r="S184" s="57"/>
      <c r="T184" s="1373"/>
      <c r="U184" s="992"/>
    </row>
    <row r="185" spans="1:21" ht="14.25" customHeight="1" thickBot="1" x14ac:dyDescent="0.25">
      <c r="A185" s="37" t="s">
        <v>7</v>
      </c>
      <c r="B185" s="9" t="s">
        <v>9</v>
      </c>
      <c r="C185" s="1634" t="s">
        <v>10</v>
      </c>
      <c r="D185" s="1634"/>
      <c r="E185" s="1634"/>
      <c r="F185" s="1634"/>
      <c r="G185" s="1634"/>
      <c r="H185" s="278">
        <f>H184</f>
        <v>566.29999999999995</v>
      </c>
      <c r="I185" s="435">
        <f>I184</f>
        <v>566.29999999999995</v>
      </c>
      <c r="J185" s="147"/>
      <c r="K185" s="278">
        <f t="shared" ref="K185:N185" si="13">K184</f>
        <v>574.5</v>
      </c>
      <c r="L185" s="435">
        <f t="shared" ref="L185" si="14">L184</f>
        <v>574.5</v>
      </c>
      <c r="M185" s="809"/>
      <c r="N185" s="278">
        <f t="shared" si="13"/>
        <v>415</v>
      </c>
      <c r="O185" s="435">
        <f t="shared" ref="O185" si="15">O184</f>
        <v>415</v>
      </c>
      <c r="P185" s="809"/>
      <c r="Q185" s="455"/>
      <c r="R185" s="455"/>
      <c r="S185" s="455"/>
      <c r="T185" s="455"/>
      <c r="U185" s="381"/>
    </row>
    <row r="186" spans="1:21" ht="18" customHeight="1" thickBot="1" x14ac:dyDescent="0.25">
      <c r="A186" s="36" t="s">
        <v>7</v>
      </c>
      <c r="B186" s="9" t="s">
        <v>30</v>
      </c>
      <c r="C186" s="1701" t="s">
        <v>208</v>
      </c>
      <c r="D186" s="1702"/>
      <c r="E186" s="1702"/>
      <c r="F186" s="1702"/>
      <c r="G186" s="1702"/>
      <c r="H186" s="1915"/>
      <c r="I186" s="1915"/>
      <c r="J186" s="1915"/>
      <c r="K186" s="1915"/>
      <c r="L186" s="1703"/>
      <c r="M186" s="1703"/>
      <c r="N186" s="1703"/>
      <c r="O186" s="1703"/>
      <c r="P186" s="1703"/>
      <c r="Q186" s="1703"/>
      <c r="R186" s="458"/>
      <c r="S186" s="458"/>
      <c r="T186" s="458"/>
      <c r="U186" s="384"/>
    </row>
    <row r="187" spans="1:21" ht="13.5" customHeight="1" x14ac:dyDescent="0.2">
      <c r="A187" s="466" t="s">
        <v>7</v>
      </c>
      <c r="B187" s="456" t="s">
        <v>30</v>
      </c>
      <c r="C187" s="1314" t="s">
        <v>7</v>
      </c>
      <c r="D187" s="1706" t="s">
        <v>113</v>
      </c>
      <c r="E187" s="475"/>
      <c r="F187" s="464">
        <v>6</v>
      </c>
      <c r="G187" s="296" t="s">
        <v>28</v>
      </c>
      <c r="H187" s="1257">
        <v>1049</v>
      </c>
      <c r="I187" s="1456">
        <v>1049</v>
      </c>
      <c r="J187" s="1451"/>
      <c r="K187" s="1257">
        <v>980</v>
      </c>
      <c r="L187" s="1456">
        <v>980</v>
      </c>
      <c r="M187" s="1451"/>
      <c r="N187" s="1257">
        <v>945</v>
      </c>
      <c r="O187" s="1456">
        <v>945</v>
      </c>
      <c r="P187" s="1451"/>
      <c r="Q187" s="425"/>
      <c r="R187" s="476"/>
      <c r="S187" s="477"/>
      <c r="T187" s="477"/>
      <c r="U187" s="478"/>
    </row>
    <row r="188" spans="1:21" ht="11.25" customHeight="1" x14ac:dyDescent="0.2">
      <c r="A188" s="466"/>
      <c r="B188" s="456"/>
      <c r="C188" s="1314"/>
      <c r="D188" s="1707"/>
      <c r="E188" s="351"/>
      <c r="F188" s="465"/>
      <c r="G188" s="1300" t="s">
        <v>62</v>
      </c>
      <c r="H188" s="291">
        <v>556.70000000000005</v>
      </c>
      <c r="I188" s="1457">
        <v>556.70000000000005</v>
      </c>
      <c r="J188" s="1452"/>
      <c r="K188" s="291"/>
      <c r="L188" s="1457"/>
      <c r="M188" s="1452"/>
      <c r="N188" s="1358"/>
      <c r="O188" s="1460"/>
      <c r="P188" s="1455"/>
      <c r="Q188" s="1344"/>
      <c r="R188" s="473"/>
      <c r="S188" s="474"/>
      <c r="T188" s="1463"/>
      <c r="U188" s="479"/>
    </row>
    <row r="189" spans="1:21" ht="7.5" customHeight="1" x14ac:dyDescent="0.2">
      <c r="A189" s="466"/>
      <c r="B189" s="456"/>
      <c r="C189" s="1314"/>
      <c r="D189" s="1708"/>
      <c r="E189" s="351"/>
      <c r="F189" s="465"/>
      <c r="G189" s="489"/>
      <c r="H189" s="1261"/>
      <c r="I189" s="1458"/>
      <c r="J189" s="1453"/>
      <c r="K189" s="1261"/>
      <c r="L189" s="1458"/>
      <c r="M189" s="1453"/>
      <c r="N189" s="1261"/>
      <c r="O189" s="1458"/>
      <c r="P189" s="1453"/>
      <c r="Q189" s="1344"/>
      <c r="R189" s="836"/>
      <c r="S189" s="937"/>
      <c r="T189" s="1464"/>
      <c r="U189" s="479"/>
    </row>
    <row r="190" spans="1:21" ht="16.5" customHeight="1" x14ac:dyDescent="0.2">
      <c r="A190" s="466"/>
      <c r="B190" s="456"/>
      <c r="C190" s="1314"/>
      <c r="D190" s="1647" t="s">
        <v>114</v>
      </c>
      <c r="E190" s="351"/>
      <c r="F190" s="465"/>
      <c r="G190" s="1300"/>
      <c r="H190" s="291"/>
      <c r="I190" s="1457"/>
      <c r="J190" s="1452"/>
      <c r="K190" s="291"/>
      <c r="L190" s="1457"/>
      <c r="M190" s="1452"/>
      <c r="N190" s="291"/>
      <c r="O190" s="1457"/>
      <c r="P190" s="1452"/>
      <c r="Q190" s="348"/>
      <c r="R190" s="935"/>
      <c r="S190" s="3"/>
      <c r="T190" s="1465"/>
      <c r="U190" s="936"/>
    </row>
    <row r="191" spans="1:21" ht="7.5" customHeight="1" x14ac:dyDescent="0.2">
      <c r="A191" s="466"/>
      <c r="B191" s="456"/>
      <c r="C191" s="1314"/>
      <c r="D191" s="1709"/>
      <c r="E191" s="351"/>
      <c r="F191" s="465"/>
      <c r="G191" s="1300"/>
      <c r="H191" s="446"/>
      <c r="I191" s="1416"/>
      <c r="J191" s="142"/>
      <c r="K191" s="1419"/>
      <c r="L191" s="1416"/>
      <c r="M191" s="142"/>
      <c r="N191" s="446"/>
      <c r="O191" s="1416"/>
      <c r="P191" s="142"/>
      <c r="Q191" s="546"/>
      <c r="R191" s="329"/>
      <c r="S191" s="1132"/>
      <c r="T191" s="1466"/>
      <c r="U191" s="552"/>
    </row>
    <row r="192" spans="1:21" ht="12.75" customHeight="1" x14ac:dyDescent="0.2">
      <c r="A192" s="466"/>
      <c r="B192" s="456"/>
      <c r="C192" s="1314"/>
      <c r="D192" s="1709"/>
      <c r="E192" s="351"/>
      <c r="F192" s="465"/>
      <c r="G192" s="1300"/>
      <c r="H192" s="446"/>
      <c r="I192" s="1416"/>
      <c r="J192" s="142"/>
      <c r="K192" s="1419"/>
      <c r="L192" s="1416"/>
      <c r="M192" s="142"/>
      <c r="N192" s="446"/>
      <c r="O192" s="1416"/>
      <c r="P192" s="142"/>
      <c r="Q192" s="546"/>
      <c r="R192" s="329"/>
      <c r="S192" s="1132"/>
      <c r="T192" s="1466"/>
      <c r="U192" s="552"/>
    </row>
    <row r="193" spans="1:24" ht="16.5" customHeight="1" x14ac:dyDescent="0.2">
      <c r="A193" s="466"/>
      <c r="B193" s="456"/>
      <c r="C193" s="1314"/>
      <c r="D193" s="481" t="s">
        <v>213</v>
      </c>
      <c r="E193" s="351"/>
      <c r="F193" s="465"/>
      <c r="G193" s="1300"/>
      <c r="H193" s="652"/>
      <c r="I193" s="1412"/>
      <c r="J193" s="654"/>
      <c r="K193" s="1411"/>
      <c r="L193" s="1412"/>
      <c r="M193" s="654"/>
      <c r="N193" s="1411"/>
      <c r="O193" s="1412"/>
      <c r="P193" s="654"/>
      <c r="Q193" s="61" t="s">
        <v>346</v>
      </c>
      <c r="R193" s="724">
        <v>350</v>
      </c>
      <c r="S193" s="758">
        <v>182</v>
      </c>
      <c r="T193" s="1467">
        <v>182</v>
      </c>
      <c r="U193" s="441"/>
    </row>
    <row r="194" spans="1:24" ht="16.5" customHeight="1" x14ac:dyDescent="0.2">
      <c r="A194" s="466"/>
      <c r="B194" s="456"/>
      <c r="C194" s="1314"/>
      <c r="D194" s="1718" t="s">
        <v>251</v>
      </c>
      <c r="E194" s="351"/>
      <c r="F194" s="465"/>
      <c r="G194" s="1300"/>
      <c r="H194" s="446"/>
      <c r="I194" s="1416"/>
      <c r="J194" s="142"/>
      <c r="K194" s="1419"/>
      <c r="L194" s="1416"/>
      <c r="M194" s="142"/>
      <c r="N194" s="1419"/>
      <c r="O194" s="1416"/>
      <c r="P194" s="142"/>
      <c r="Q194" s="1712" t="s">
        <v>118</v>
      </c>
      <c r="R194" s="847">
        <v>1000</v>
      </c>
      <c r="S194" s="844">
        <v>520</v>
      </c>
      <c r="T194" s="1468">
        <v>520</v>
      </c>
      <c r="U194" s="441"/>
    </row>
    <row r="195" spans="1:24" ht="14.25" customHeight="1" x14ac:dyDescent="0.2">
      <c r="A195" s="466"/>
      <c r="B195" s="456"/>
      <c r="C195" s="1314"/>
      <c r="D195" s="1719"/>
      <c r="E195" s="351"/>
      <c r="F195" s="465"/>
      <c r="G195" s="1300"/>
      <c r="H195" s="446"/>
      <c r="I195" s="1416"/>
      <c r="J195" s="142"/>
      <c r="K195" s="1419"/>
      <c r="L195" s="1416"/>
      <c r="M195" s="142"/>
      <c r="N195" s="1419"/>
      <c r="O195" s="1416"/>
      <c r="P195" s="142"/>
      <c r="Q195" s="1713"/>
      <c r="R195" s="848"/>
      <c r="S195" s="846"/>
      <c r="T195" s="259"/>
      <c r="U195" s="441"/>
    </row>
    <row r="196" spans="1:24" ht="26.25" customHeight="1" x14ac:dyDescent="0.2">
      <c r="A196" s="466"/>
      <c r="B196" s="456"/>
      <c r="C196" s="1314"/>
      <c r="D196" s="548" t="s">
        <v>252</v>
      </c>
      <c r="E196" s="351"/>
      <c r="F196" s="465"/>
      <c r="G196" s="489"/>
      <c r="H196" s="1462"/>
      <c r="I196" s="1461"/>
      <c r="J196" s="1450"/>
      <c r="K196" s="1462"/>
      <c r="L196" s="1461"/>
      <c r="M196" s="1450"/>
      <c r="N196" s="1462"/>
      <c r="O196" s="1461"/>
      <c r="P196" s="1241"/>
      <c r="Q196" s="61" t="s">
        <v>253</v>
      </c>
      <c r="R196" s="651">
        <v>23.4</v>
      </c>
      <c r="S196" s="592">
        <v>12</v>
      </c>
      <c r="T196" s="1469">
        <v>12</v>
      </c>
      <c r="U196" s="441"/>
    </row>
    <row r="197" spans="1:24" ht="15" customHeight="1" x14ac:dyDescent="0.2">
      <c r="A197" s="1714"/>
      <c r="B197" s="1715"/>
      <c r="C197" s="1716"/>
      <c r="D197" s="1630" t="s">
        <v>214</v>
      </c>
      <c r="E197" s="1717"/>
      <c r="F197" s="465"/>
      <c r="G197" s="1300"/>
      <c r="H197" s="446"/>
      <c r="I197" s="1416"/>
      <c r="J197" s="142"/>
      <c r="K197" s="446"/>
      <c r="L197" s="1416"/>
      <c r="M197" s="142"/>
      <c r="N197" s="1419"/>
      <c r="O197" s="1416"/>
      <c r="P197" s="142"/>
      <c r="Q197" s="1346" t="s">
        <v>246</v>
      </c>
      <c r="R197" s="274">
        <v>1</v>
      </c>
      <c r="S197" s="274"/>
      <c r="T197" s="1372"/>
      <c r="U197" s="441"/>
    </row>
    <row r="198" spans="1:24" ht="15.75" customHeight="1" x14ac:dyDescent="0.2">
      <c r="A198" s="1714"/>
      <c r="B198" s="1715"/>
      <c r="C198" s="1716"/>
      <c r="D198" s="1632"/>
      <c r="E198" s="1717"/>
      <c r="F198" s="465"/>
      <c r="G198" s="489"/>
      <c r="H198" s="107"/>
      <c r="I198" s="492"/>
      <c r="J198" s="141"/>
      <c r="K198" s="107"/>
      <c r="L198" s="492"/>
      <c r="M198" s="141"/>
      <c r="N198" s="107"/>
      <c r="O198" s="492"/>
      <c r="P198" s="141"/>
      <c r="Q198" s="1347"/>
      <c r="R198" s="275"/>
      <c r="S198" s="275"/>
      <c r="T198" s="1188"/>
      <c r="U198" s="441"/>
    </row>
    <row r="199" spans="1:24" ht="29.25" customHeight="1" x14ac:dyDescent="0.2">
      <c r="A199" s="1291"/>
      <c r="B199" s="1292"/>
      <c r="C199" s="1314"/>
      <c r="D199" s="483" t="s">
        <v>472</v>
      </c>
      <c r="E199" s="1335"/>
      <c r="F199" s="465"/>
      <c r="G199" s="489"/>
      <c r="H199" s="107"/>
      <c r="I199" s="492"/>
      <c r="J199" s="141"/>
      <c r="K199" s="107"/>
      <c r="L199" s="492"/>
      <c r="M199" s="141"/>
      <c r="N199" s="107"/>
      <c r="O199" s="492"/>
      <c r="P199" s="141"/>
      <c r="Q199" s="1347" t="s">
        <v>347</v>
      </c>
      <c r="R199" s="275">
        <v>1</v>
      </c>
      <c r="S199" s="274"/>
      <c r="T199" s="1372"/>
      <c r="U199" s="441"/>
    </row>
    <row r="200" spans="1:24" ht="24.75" customHeight="1" x14ac:dyDescent="0.2">
      <c r="A200" s="1291"/>
      <c r="B200" s="1292"/>
      <c r="C200" s="1332"/>
      <c r="D200" s="1647" t="s">
        <v>431</v>
      </c>
      <c r="E200" s="1289"/>
      <c r="F200" s="1284"/>
      <c r="G200" s="1300"/>
      <c r="H200" s="142"/>
      <c r="I200" s="1416"/>
      <c r="J200" s="142"/>
      <c r="K200" s="1419"/>
      <c r="L200" s="1416"/>
      <c r="M200" s="232"/>
      <c r="N200" s="1419"/>
      <c r="O200" s="1416"/>
      <c r="P200" s="142"/>
      <c r="Q200" s="1344" t="s">
        <v>348</v>
      </c>
      <c r="R200" s="741">
        <v>5</v>
      </c>
      <c r="S200" s="741">
        <v>5</v>
      </c>
      <c r="T200" s="1470">
        <v>5</v>
      </c>
      <c r="U200" s="634"/>
    </row>
    <row r="201" spans="1:24" ht="25.5" customHeight="1" x14ac:dyDescent="0.2">
      <c r="A201" s="1291"/>
      <c r="B201" s="1292"/>
      <c r="C201" s="1332"/>
      <c r="D201" s="1647"/>
      <c r="E201" s="1289"/>
      <c r="F201" s="1284"/>
      <c r="G201" s="1300"/>
      <c r="H201" s="142"/>
      <c r="I201" s="1416"/>
      <c r="J201" s="142"/>
      <c r="K201" s="1419"/>
      <c r="L201" s="1416"/>
      <c r="M201" s="232"/>
      <c r="N201" s="142"/>
      <c r="O201" s="1416"/>
      <c r="P201" s="142"/>
      <c r="Q201" s="1344" t="s">
        <v>349</v>
      </c>
      <c r="R201" s="212">
        <v>5</v>
      </c>
      <c r="S201" s="212">
        <v>8</v>
      </c>
      <c r="T201" s="633">
        <v>13</v>
      </c>
      <c r="U201" s="634"/>
    </row>
    <row r="202" spans="1:24" ht="15.75" customHeight="1" x14ac:dyDescent="0.2">
      <c r="A202" s="34"/>
      <c r="B202" s="1298"/>
      <c r="C202" s="904"/>
      <c r="D202" s="1710"/>
      <c r="E202" s="1335"/>
      <c r="F202" s="465"/>
      <c r="G202" s="1300"/>
      <c r="H202" s="446"/>
      <c r="I202" s="1416"/>
      <c r="J202" s="142"/>
      <c r="K202" s="446"/>
      <c r="L202" s="1416"/>
      <c r="M202" s="142"/>
      <c r="N202" s="1419"/>
      <c r="O202" s="1416"/>
      <c r="P202" s="142"/>
      <c r="Q202" s="43" t="s">
        <v>351</v>
      </c>
      <c r="R202" s="298">
        <v>100</v>
      </c>
      <c r="S202" s="298">
        <v>100</v>
      </c>
      <c r="T202" s="758">
        <v>100</v>
      </c>
      <c r="U202" s="441"/>
    </row>
    <row r="203" spans="1:24" ht="27" customHeight="1" x14ac:dyDescent="0.2">
      <c r="A203" s="34"/>
      <c r="B203" s="1298"/>
      <c r="C203" s="904"/>
      <c r="D203" s="1711"/>
      <c r="E203" s="1335"/>
      <c r="F203" s="465"/>
      <c r="G203" s="1300"/>
      <c r="H203" s="1419"/>
      <c r="I203" s="1416"/>
      <c r="J203" s="142"/>
      <c r="K203" s="1419"/>
      <c r="L203" s="1416"/>
      <c r="M203" s="232"/>
      <c r="N203" s="1419"/>
      <c r="O203" s="1416"/>
      <c r="P203" s="142"/>
      <c r="Q203" s="43" t="s">
        <v>350</v>
      </c>
      <c r="R203" s="298"/>
      <c r="S203" s="298">
        <v>5</v>
      </c>
      <c r="T203" s="758">
        <v>5</v>
      </c>
      <c r="U203" s="441"/>
    </row>
    <row r="204" spans="1:24" s="67" customFormat="1" ht="42.75" customHeight="1" x14ac:dyDescent="0.2">
      <c r="A204" s="799"/>
      <c r="B204" s="800"/>
      <c r="C204" s="939"/>
      <c r="D204" s="262"/>
      <c r="E204" s="805"/>
      <c r="F204" s="803"/>
      <c r="G204" s="1264"/>
      <c r="H204" s="1265"/>
      <c r="I204" s="1459"/>
      <c r="J204" s="1454"/>
      <c r="K204" s="1265"/>
      <c r="L204" s="1459"/>
      <c r="M204" s="1357"/>
      <c r="N204" s="1450"/>
      <c r="O204" s="1461"/>
      <c r="P204" s="1241"/>
      <c r="Q204" s="226" t="s">
        <v>377</v>
      </c>
      <c r="R204" s="846"/>
      <c r="S204" s="273">
        <v>1</v>
      </c>
      <c r="T204" s="259"/>
      <c r="U204" s="441"/>
    </row>
    <row r="205" spans="1:24" ht="15" customHeight="1" thickBot="1" x14ac:dyDescent="0.25">
      <c r="A205" s="35"/>
      <c r="B205" s="1310"/>
      <c r="C205" s="46"/>
      <c r="D205" s="927"/>
      <c r="E205" s="928"/>
      <c r="F205" s="373"/>
      <c r="G205" s="48" t="s">
        <v>8</v>
      </c>
      <c r="H205" s="277">
        <f>SUM(H187:H204)</f>
        <v>1605.7</v>
      </c>
      <c r="I205" s="1051">
        <f>SUM(I187:I204)</f>
        <v>1605.7</v>
      </c>
      <c r="J205" s="1050"/>
      <c r="K205" s="277">
        <f>SUM(K187:K204)</f>
        <v>980</v>
      </c>
      <c r="L205" s="1051">
        <f>SUM(L187:L204)</f>
        <v>980</v>
      </c>
      <c r="M205" s="1050"/>
      <c r="N205" s="277">
        <f>SUM(N187:N204)</f>
        <v>945</v>
      </c>
      <c r="O205" s="1051">
        <f>SUM(O187:O204)</f>
        <v>945</v>
      </c>
      <c r="P205" s="808"/>
      <c r="Q205" s="375"/>
      <c r="R205" s="57"/>
      <c r="S205" s="57"/>
      <c r="T205" s="1373"/>
      <c r="U205" s="992"/>
    </row>
    <row r="206" spans="1:24" ht="27.75" customHeight="1" x14ac:dyDescent="0.2">
      <c r="A206" s="38" t="s">
        <v>7</v>
      </c>
      <c r="B206" s="385" t="s">
        <v>30</v>
      </c>
      <c r="C206" s="386" t="s">
        <v>9</v>
      </c>
      <c r="D206" s="1334" t="s">
        <v>265</v>
      </c>
      <c r="E206" s="164"/>
      <c r="F206" s="1307" t="s">
        <v>54</v>
      </c>
      <c r="G206" s="79" t="s">
        <v>28</v>
      </c>
      <c r="H206" s="137">
        <v>10.7</v>
      </c>
      <c r="I206" s="224">
        <v>10.7</v>
      </c>
      <c r="J206" s="139"/>
      <c r="K206" s="137">
        <v>3.6</v>
      </c>
      <c r="L206" s="224">
        <v>3.6</v>
      </c>
      <c r="M206" s="139"/>
      <c r="N206" s="137"/>
      <c r="O206" s="224"/>
      <c r="P206" s="139"/>
      <c r="Q206" s="1256"/>
      <c r="R206" s="388"/>
      <c r="S206" s="388"/>
      <c r="T206" s="1471"/>
      <c r="U206" s="1474"/>
    </row>
    <row r="207" spans="1:24" ht="53.25" customHeight="1" x14ac:dyDescent="0.2">
      <c r="A207" s="466"/>
      <c r="B207" s="456"/>
      <c r="C207" s="1314"/>
      <c r="D207" s="483" t="s">
        <v>256</v>
      </c>
      <c r="E207" s="1335"/>
      <c r="F207" s="1284"/>
      <c r="G207" s="1300"/>
      <c r="H207" s="446"/>
      <c r="I207" s="1416"/>
      <c r="J207" s="142"/>
      <c r="K207" s="446"/>
      <c r="L207" s="1416"/>
      <c r="M207" s="142"/>
      <c r="N207" s="1419"/>
      <c r="O207" s="1416"/>
      <c r="P207" s="142"/>
      <c r="Q207" s="1316" t="s">
        <v>231</v>
      </c>
      <c r="R207" s="804">
        <v>1</v>
      </c>
      <c r="S207" s="804"/>
      <c r="T207" s="1472"/>
      <c r="U207" s="1475"/>
      <c r="X207" s="412"/>
    </row>
    <row r="208" spans="1:24" ht="40.5" customHeight="1" x14ac:dyDescent="0.2">
      <c r="A208" s="466"/>
      <c r="B208" s="456"/>
      <c r="C208" s="1314"/>
      <c r="D208" s="483" t="s">
        <v>257</v>
      </c>
      <c r="E208" s="1335"/>
      <c r="F208" s="1284"/>
      <c r="G208" s="1300"/>
      <c r="H208" s="446"/>
      <c r="I208" s="1416"/>
      <c r="J208" s="142"/>
      <c r="K208" s="446"/>
      <c r="L208" s="1416"/>
      <c r="M208" s="142"/>
      <c r="N208" s="1419"/>
      <c r="O208" s="1416"/>
      <c r="P208" s="142"/>
      <c r="Q208" s="943" t="s">
        <v>231</v>
      </c>
      <c r="R208" s="804"/>
      <c r="S208" s="804">
        <v>1</v>
      </c>
      <c r="T208" s="1472"/>
      <c r="U208" s="1475"/>
    </row>
    <row r="209" spans="1:22" ht="38.25" customHeight="1" x14ac:dyDescent="0.2">
      <c r="A209" s="466"/>
      <c r="B209" s="456"/>
      <c r="C209" s="1314"/>
      <c r="D209" s="1317" t="s">
        <v>329</v>
      </c>
      <c r="E209" s="167"/>
      <c r="F209" s="1284"/>
      <c r="G209" s="489"/>
      <c r="H209" s="107"/>
      <c r="I209" s="492"/>
      <c r="J209" s="141"/>
      <c r="K209" s="107"/>
      <c r="L209" s="492"/>
      <c r="M209" s="141"/>
      <c r="N209" s="107"/>
      <c r="O209" s="492"/>
      <c r="P209" s="233"/>
      <c r="Q209" s="1315" t="s">
        <v>231</v>
      </c>
      <c r="R209" s="273">
        <v>1</v>
      </c>
      <c r="S209" s="273"/>
      <c r="T209" s="1473"/>
      <c r="U209" s="1430"/>
      <c r="V209" s="11"/>
    </row>
    <row r="210" spans="1:22" ht="15" customHeight="1" thickBot="1" x14ac:dyDescent="0.25">
      <c r="A210" s="35"/>
      <c r="B210" s="1310"/>
      <c r="C210" s="46"/>
      <c r="D210" s="927"/>
      <c r="E210" s="928"/>
      <c r="F210" s="373"/>
      <c r="G210" s="48" t="s">
        <v>8</v>
      </c>
      <c r="H210" s="277">
        <f>SUM(H206:H209)</f>
        <v>10.7</v>
      </c>
      <c r="I210" s="1051">
        <f>SUM(I206:I209)</f>
        <v>10.7</v>
      </c>
      <c r="J210" s="1050"/>
      <c r="K210" s="277">
        <f t="shared" ref="K210:N210" si="16">SUM(K206:K209)</f>
        <v>3.6</v>
      </c>
      <c r="L210" s="1051">
        <f t="shared" ref="L210" si="17">SUM(L206:L209)</f>
        <v>3.6</v>
      </c>
      <c r="M210" s="1050"/>
      <c r="N210" s="277">
        <f t="shared" si="16"/>
        <v>0</v>
      </c>
      <c r="O210" s="1051">
        <f t="shared" ref="O210" si="18">SUM(O206:O209)</f>
        <v>0</v>
      </c>
      <c r="P210" s="808"/>
      <c r="Q210" s="375"/>
      <c r="R210" s="57"/>
      <c r="S210" s="57"/>
      <c r="T210" s="1373"/>
      <c r="U210" s="992"/>
    </row>
    <row r="211" spans="1:22" ht="13.5" thickBot="1" x14ac:dyDescent="0.25">
      <c r="A211" s="36" t="s">
        <v>7</v>
      </c>
      <c r="B211" s="9" t="s">
        <v>30</v>
      </c>
      <c r="C211" s="1633" t="s">
        <v>10</v>
      </c>
      <c r="D211" s="1634"/>
      <c r="E211" s="1634"/>
      <c r="F211" s="1634"/>
      <c r="G211" s="1635"/>
      <c r="H211" s="278">
        <f>H210+H205</f>
        <v>1616.4</v>
      </c>
      <c r="I211" s="435">
        <f>I210+I205</f>
        <v>1616.4</v>
      </c>
      <c r="J211" s="809"/>
      <c r="K211" s="278">
        <f t="shared" ref="K211:N211" si="19">K210+K205</f>
        <v>983.6</v>
      </c>
      <c r="L211" s="435">
        <f t="shared" ref="L211" si="20">L210+L205</f>
        <v>983.6</v>
      </c>
      <c r="M211" s="809"/>
      <c r="N211" s="278">
        <f t="shared" si="19"/>
        <v>945</v>
      </c>
      <c r="O211" s="435">
        <f t="shared" ref="O211" si="21">O210+O205</f>
        <v>945</v>
      </c>
      <c r="P211" s="147"/>
      <c r="Q211" s="455"/>
      <c r="R211" s="455"/>
      <c r="S211" s="455"/>
      <c r="T211" s="455"/>
      <c r="U211" s="381"/>
    </row>
    <row r="212" spans="1:22" ht="16.5" customHeight="1" thickBot="1" x14ac:dyDescent="0.25">
      <c r="A212" s="36" t="s">
        <v>7</v>
      </c>
      <c r="B212" s="9" t="s">
        <v>38</v>
      </c>
      <c r="C212" s="1701" t="s">
        <v>47</v>
      </c>
      <c r="D212" s="1702"/>
      <c r="E212" s="1702"/>
      <c r="F212" s="1702"/>
      <c r="G212" s="1702"/>
      <c r="H212" s="1703"/>
      <c r="I212" s="1703"/>
      <c r="J212" s="1703"/>
      <c r="K212" s="1703"/>
      <c r="L212" s="1703"/>
      <c r="M212" s="1703"/>
      <c r="N212" s="1703"/>
      <c r="O212" s="1703"/>
      <c r="P212" s="1703"/>
      <c r="Q212" s="290"/>
      <c r="R212" s="458"/>
      <c r="S212" s="458"/>
      <c r="T212" s="458"/>
      <c r="U212" s="384"/>
    </row>
    <row r="213" spans="1:22" s="67" customFormat="1" ht="39.75" customHeight="1" x14ac:dyDescent="0.2">
      <c r="A213" s="1691" t="s">
        <v>7</v>
      </c>
      <c r="B213" s="1693" t="s">
        <v>38</v>
      </c>
      <c r="C213" s="1695" t="s">
        <v>7</v>
      </c>
      <c r="D213" s="1697" t="s">
        <v>407</v>
      </c>
      <c r="E213" s="1699" t="s">
        <v>51</v>
      </c>
      <c r="F213" s="1307" t="s">
        <v>31</v>
      </c>
      <c r="G213" s="352" t="s">
        <v>28</v>
      </c>
      <c r="H213" s="353">
        <v>200</v>
      </c>
      <c r="I213" s="444">
        <v>200</v>
      </c>
      <c r="J213" s="1480"/>
      <c r="K213" s="353">
        <v>200</v>
      </c>
      <c r="L213" s="444">
        <v>200</v>
      </c>
      <c r="M213" s="1480"/>
      <c r="N213" s="353">
        <v>200</v>
      </c>
      <c r="O213" s="444">
        <v>200</v>
      </c>
      <c r="P213" s="1480"/>
      <c r="Q213" s="1487" t="s">
        <v>405</v>
      </c>
      <c r="R213" s="1038">
        <v>1</v>
      </c>
      <c r="S213" s="1044"/>
      <c r="T213" s="1044"/>
      <c r="U213" s="1045"/>
    </row>
    <row r="214" spans="1:22" s="67" customFormat="1" ht="27.75" customHeight="1" x14ac:dyDescent="0.2">
      <c r="A214" s="1692"/>
      <c r="B214" s="1694"/>
      <c r="C214" s="1696"/>
      <c r="D214" s="1698"/>
      <c r="E214" s="1700"/>
      <c r="F214" s="1294"/>
      <c r="G214" s="945" t="s">
        <v>62</v>
      </c>
      <c r="H214" s="1478">
        <v>115.8</v>
      </c>
      <c r="I214" s="1484">
        <v>115.8</v>
      </c>
      <c r="J214" s="1481"/>
      <c r="K214" s="1478"/>
      <c r="L214" s="1484"/>
      <c r="M214" s="1481"/>
      <c r="N214" s="1478"/>
      <c r="O214" s="1484"/>
      <c r="P214" s="1479"/>
      <c r="Q214" s="1492" t="s">
        <v>406</v>
      </c>
      <c r="R214" s="1274">
        <v>1155</v>
      </c>
      <c r="S214" s="1275">
        <v>1155</v>
      </c>
      <c r="T214" s="1275">
        <v>1155</v>
      </c>
      <c r="U214" s="1276"/>
    </row>
    <row r="215" spans="1:22" s="67" customFormat="1" ht="15" customHeight="1" thickBot="1" x14ac:dyDescent="0.25">
      <c r="A215" s="673"/>
      <c r="B215" s="674"/>
      <c r="C215" s="679"/>
      <c r="D215" s="677"/>
      <c r="E215" s="678"/>
      <c r="F215" s="513"/>
      <c r="G215" s="68" t="s">
        <v>8</v>
      </c>
      <c r="H215" s="305">
        <f>SUM(H213:H214)</f>
        <v>315.8</v>
      </c>
      <c r="I215" s="307">
        <f>SUM(I213:I214)</f>
        <v>315.8</v>
      </c>
      <c r="J215" s="1482"/>
      <c r="K215" s="305">
        <f>SUM(K213:K214)</f>
        <v>200</v>
      </c>
      <c r="L215" s="307">
        <f>SUM(L213:L214)</f>
        <v>200</v>
      </c>
      <c r="M215" s="1483"/>
      <c r="N215" s="305">
        <f>SUM(N213:N214)</f>
        <v>200</v>
      </c>
      <c r="O215" s="307">
        <f>SUM(O213:O214)</f>
        <v>200</v>
      </c>
      <c r="P215" s="1482"/>
      <c r="Q215" s="1488"/>
      <c r="R215" s="360"/>
      <c r="S215" s="361"/>
      <c r="T215" s="361"/>
      <c r="U215" s="362"/>
    </row>
    <row r="216" spans="1:22" ht="14.25" customHeight="1" x14ac:dyDescent="0.2">
      <c r="A216" s="1291" t="s">
        <v>7</v>
      </c>
      <c r="B216" s="1292" t="s">
        <v>38</v>
      </c>
      <c r="C216" s="1332" t="s">
        <v>9</v>
      </c>
      <c r="D216" s="1631" t="s">
        <v>179</v>
      </c>
      <c r="E216" s="167" t="s">
        <v>51</v>
      </c>
      <c r="F216" s="1284" t="s">
        <v>50</v>
      </c>
      <c r="G216" s="1300" t="s">
        <v>28</v>
      </c>
      <c r="H216" s="1419">
        <v>145</v>
      </c>
      <c r="I216" s="1416">
        <v>145</v>
      </c>
      <c r="J216" s="142"/>
      <c r="K216" s="1419"/>
      <c r="L216" s="1416"/>
      <c r="M216" s="232"/>
      <c r="N216" s="184">
        <v>800</v>
      </c>
      <c r="O216" s="247">
        <v>800</v>
      </c>
      <c r="P216" s="309"/>
      <c r="Q216" s="1489" t="s">
        <v>107</v>
      </c>
      <c r="R216" s="437"/>
      <c r="S216" s="438" t="s">
        <v>54</v>
      </c>
      <c r="T216" s="1476"/>
      <c r="U216" s="439"/>
    </row>
    <row r="217" spans="1:22" ht="18.75" customHeight="1" x14ac:dyDescent="0.2">
      <c r="A217" s="34"/>
      <c r="B217" s="1292"/>
      <c r="C217" s="90"/>
      <c r="D217" s="1631"/>
      <c r="E217" s="167"/>
      <c r="F217" s="1284"/>
      <c r="G217" s="1300"/>
      <c r="H217" s="142"/>
      <c r="I217" s="1416"/>
      <c r="J217" s="142"/>
      <c r="K217" s="1419"/>
      <c r="L217" s="1416"/>
      <c r="M217" s="232"/>
      <c r="N217" s="1419"/>
      <c r="O217" s="1416"/>
      <c r="P217" s="232"/>
      <c r="Q217" s="1911" t="s">
        <v>197</v>
      </c>
      <c r="R217" s="273"/>
      <c r="S217" s="440"/>
      <c r="T217" s="259">
        <v>15</v>
      </c>
      <c r="U217" s="441"/>
    </row>
    <row r="218" spans="1:22" ht="12.75" customHeight="1" x14ac:dyDescent="0.2">
      <c r="A218" s="34"/>
      <c r="B218" s="1292"/>
      <c r="C218" s="90"/>
      <c r="D218" s="1631"/>
      <c r="E218" s="167"/>
      <c r="F218" s="1284"/>
      <c r="G218" s="489"/>
      <c r="H218" s="107"/>
      <c r="I218" s="492"/>
      <c r="J218" s="141"/>
      <c r="K218" s="107"/>
      <c r="L218" s="492"/>
      <c r="M218" s="233"/>
      <c r="N218" s="107"/>
      <c r="O218" s="492"/>
      <c r="P218" s="494"/>
      <c r="Q218" s="1916"/>
      <c r="R218" s="273"/>
      <c r="S218" s="440"/>
      <c r="T218" s="259"/>
      <c r="U218" s="441"/>
    </row>
    <row r="219" spans="1:22" s="67" customFormat="1" ht="17.25" customHeight="1" thickBot="1" x14ac:dyDescent="0.25">
      <c r="A219" s="35"/>
      <c r="B219" s="81"/>
      <c r="C219" s="373"/>
      <c r="D219" s="1688"/>
      <c r="E219" s="165"/>
      <c r="F219" s="1198"/>
      <c r="G219" s="83" t="s">
        <v>8</v>
      </c>
      <c r="H219" s="305">
        <f>SUM(H216:H218)</f>
        <v>145</v>
      </c>
      <c r="I219" s="307">
        <f>SUM(I216:I218)</f>
        <v>145</v>
      </c>
      <c r="J219" s="1483"/>
      <c r="K219" s="305">
        <f t="shared" ref="K219:N219" si="22">K216</f>
        <v>0</v>
      </c>
      <c r="L219" s="307">
        <f t="shared" ref="L219" si="23">L216</f>
        <v>0</v>
      </c>
      <c r="M219" s="1482"/>
      <c r="N219" s="305">
        <f t="shared" si="22"/>
        <v>800</v>
      </c>
      <c r="O219" s="307">
        <f t="shared" ref="O219" si="24">O216</f>
        <v>800</v>
      </c>
      <c r="P219" s="1482"/>
      <c r="Q219" s="1488"/>
      <c r="R219" s="303"/>
      <c r="S219" s="442"/>
      <c r="T219" s="1477"/>
      <c r="U219" s="304"/>
    </row>
    <row r="220" spans="1:22" ht="13.5" thickBot="1" x14ac:dyDescent="0.25">
      <c r="A220" s="1309" t="s">
        <v>7</v>
      </c>
      <c r="B220" s="457" t="s">
        <v>38</v>
      </c>
      <c r="C220" s="1610" t="s">
        <v>10</v>
      </c>
      <c r="D220" s="1611"/>
      <c r="E220" s="1611"/>
      <c r="F220" s="1611"/>
      <c r="G220" s="1612"/>
      <c r="H220" s="278">
        <f>H219+H215</f>
        <v>460.8</v>
      </c>
      <c r="I220" s="435">
        <f>I219+I215</f>
        <v>460.8</v>
      </c>
      <c r="J220" s="435">
        <f>J219+J215</f>
        <v>0</v>
      </c>
      <c r="K220" s="278">
        <f t="shared" ref="K220:N220" si="25">K219+K215</f>
        <v>200</v>
      </c>
      <c r="L220" s="435">
        <f t="shared" ref="L220" si="26">L219+L215</f>
        <v>200</v>
      </c>
      <c r="M220" s="809"/>
      <c r="N220" s="278">
        <f t="shared" si="25"/>
        <v>1000</v>
      </c>
      <c r="O220" s="435">
        <f t="shared" ref="O220" si="27">O219+O215</f>
        <v>1000</v>
      </c>
      <c r="P220" s="809"/>
      <c r="Q220" s="455"/>
      <c r="R220" s="455"/>
      <c r="S220" s="455"/>
      <c r="T220" s="455"/>
      <c r="U220" s="381"/>
    </row>
    <row r="221" spans="1:22" ht="14.25" customHeight="1" thickBot="1" x14ac:dyDescent="0.25">
      <c r="A221" s="37" t="s">
        <v>7</v>
      </c>
      <c r="B221" s="1677" t="s">
        <v>11</v>
      </c>
      <c r="C221" s="1678"/>
      <c r="D221" s="1678"/>
      <c r="E221" s="1678"/>
      <c r="F221" s="1678"/>
      <c r="G221" s="1679"/>
      <c r="H221" s="158">
        <f>H220+H211+H185+H164</f>
        <v>13636.8</v>
      </c>
      <c r="I221" s="1485">
        <f>I220+I211+I185+I164</f>
        <v>13539.3</v>
      </c>
      <c r="J221" s="1485">
        <f>J220+J211+J185+J164</f>
        <v>-97.5</v>
      </c>
      <c r="K221" s="158">
        <f>K220+K211+K185+K164</f>
        <v>20004.599999999999</v>
      </c>
      <c r="L221" s="1485">
        <f>L220+L211+L185+L164</f>
        <v>20004.599999999999</v>
      </c>
      <c r="M221" s="1359"/>
      <c r="N221" s="158">
        <f>N220+N211+N185+N164</f>
        <v>17470.3</v>
      </c>
      <c r="O221" s="1485">
        <f>O220+O211+O185+O164</f>
        <v>17470.3</v>
      </c>
      <c r="P221" s="1490"/>
      <c r="Q221" s="1680"/>
      <c r="R221" s="1681"/>
      <c r="S221" s="1681"/>
      <c r="T221" s="1681"/>
      <c r="U221" s="1682"/>
    </row>
    <row r="222" spans="1:22" ht="14.25" customHeight="1" thickBot="1" x14ac:dyDescent="0.25">
      <c r="A222" s="28" t="s">
        <v>40</v>
      </c>
      <c r="B222" s="1683" t="s">
        <v>60</v>
      </c>
      <c r="C222" s="1684"/>
      <c r="D222" s="1684"/>
      <c r="E222" s="1684"/>
      <c r="F222" s="1684"/>
      <c r="G222" s="1685"/>
      <c r="H222" s="159">
        <f t="shared" ref="H222:N222" si="28">SUM(H221)</f>
        <v>13636.8</v>
      </c>
      <c r="I222" s="1486">
        <f t="shared" ref="I222:J222" si="29">SUM(I221)</f>
        <v>13539.3</v>
      </c>
      <c r="J222" s="1486">
        <f t="shared" si="29"/>
        <v>-97.5</v>
      </c>
      <c r="K222" s="159">
        <f t="shared" si="28"/>
        <v>20004.599999999999</v>
      </c>
      <c r="L222" s="1486">
        <f t="shared" ref="L222" si="30">SUM(L221)</f>
        <v>20004.599999999999</v>
      </c>
      <c r="M222" s="1360"/>
      <c r="N222" s="159">
        <f t="shared" si="28"/>
        <v>17470.3</v>
      </c>
      <c r="O222" s="1486">
        <f t="shared" ref="O222" si="31">SUM(O221)</f>
        <v>17470.3</v>
      </c>
      <c r="P222" s="1491"/>
      <c r="Q222" s="1686"/>
      <c r="R222" s="1686"/>
      <c r="S222" s="1686"/>
      <c r="T222" s="1686"/>
      <c r="U222" s="1687"/>
    </row>
    <row r="223" spans="1:22" s="13" customFormat="1" ht="17.25" customHeight="1" x14ac:dyDescent="0.2">
      <c r="A223" s="1322"/>
      <c r="B223" s="1323"/>
      <c r="C223" s="917"/>
      <c r="D223" s="1323"/>
      <c r="E223" s="1323"/>
      <c r="F223" s="1323"/>
      <c r="G223" s="1323"/>
      <c r="H223" s="562"/>
      <c r="I223" s="562"/>
      <c r="J223" s="562"/>
      <c r="K223" s="1323"/>
      <c r="L223" s="1323"/>
      <c r="M223" s="1323"/>
      <c r="N223" s="1323"/>
      <c r="O223" s="1323"/>
      <c r="P223" s="1323"/>
      <c r="Q223" s="1323"/>
      <c r="R223" s="1322"/>
      <c r="S223" s="1322"/>
      <c r="T223" s="1322"/>
      <c r="U223" s="1322"/>
    </row>
    <row r="224" spans="1:22" s="14" customFormat="1" ht="14.25" customHeight="1" thickBot="1" x14ac:dyDescent="0.25">
      <c r="A224" s="1603" t="s">
        <v>16</v>
      </c>
      <c r="B224" s="1603"/>
      <c r="C224" s="1603"/>
      <c r="D224" s="1603"/>
      <c r="E224" s="1603"/>
      <c r="F224" s="1603"/>
      <c r="G224" s="1603"/>
      <c r="H224" s="1324"/>
      <c r="I224" s="1324"/>
      <c r="J224" s="1324"/>
      <c r="K224" s="1324"/>
      <c r="L224" s="1324"/>
      <c r="M224" s="1324"/>
      <c r="N224" s="1324"/>
      <c r="O224" s="1324"/>
      <c r="P224" s="1324"/>
      <c r="Q224" s="21"/>
      <c r="R224" s="21"/>
      <c r="S224" s="21"/>
      <c r="T224" s="21"/>
      <c r="U224" s="21"/>
    </row>
    <row r="225" spans="1:21" ht="66" customHeight="1" thickBot="1" x14ac:dyDescent="0.25">
      <c r="A225" s="1604" t="s">
        <v>12</v>
      </c>
      <c r="B225" s="1605"/>
      <c r="C225" s="1605"/>
      <c r="D225" s="1605"/>
      <c r="E225" s="1605"/>
      <c r="F225" s="1605"/>
      <c r="G225" s="1606"/>
      <c r="H225" s="1519" t="s">
        <v>481</v>
      </c>
      <c r="I225" s="1520" t="s">
        <v>488</v>
      </c>
      <c r="J225" s="1521" t="s">
        <v>483</v>
      </c>
      <c r="K225" s="1522" t="s">
        <v>155</v>
      </c>
      <c r="L225" s="1520" t="s">
        <v>484</v>
      </c>
      <c r="M225" s="1521" t="s">
        <v>483</v>
      </c>
      <c r="N225" s="1522" t="s">
        <v>270</v>
      </c>
      <c r="O225" s="1523" t="s">
        <v>485</v>
      </c>
      <c r="P225" s="1521" t="s">
        <v>483</v>
      </c>
      <c r="Q225" s="2"/>
      <c r="R225" s="2"/>
      <c r="S225" s="2"/>
      <c r="T225" s="2"/>
      <c r="U225" s="2"/>
    </row>
    <row r="226" spans="1:21" ht="14.25" customHeight="1" x14ac:dyDescent="0.2">
      <c r="A226" s="1607" t="s">
        <v>17</v>
      </c>
      <c r="B226" s="1608"/>
      <c r="C226" s="1608"/>
      <c r="D226" s="1608"/>
      <c r="E226" s="1608"/>
      <c r="F226" s="1608"/>
      <c r="G226" s="1609"/>
      <c r="H226" s="1325">
        <f>H227+H236+H237+H238+H235</f>
        <v>13227.5</v>
      </c>
      <c r="I226" s="1507">
        <f>I227+I236+I237+I238+I235</f>
        <v>13130</v>
      </c>
      <c r="J226" s="1507">
        <f>J227+J236+J237+J238+J235</f>
        <v>-97.5</v>
      </c>
      <c r="K226" s="1493">
        <f>K227+K236+K237+K238+K235</f>
        <v>13182</v>
      </c>
      <c r="L226" s="1514">
        <f>L227+L236+L237+L238+L235</f>
        <v>13182</v>
      </c>
      <c r="M226" s="1501"/>
      <c r="N226" s="1493">
        <f ca="1">N227+N236+N237+N238+N235</f>
        <v>11063</v>
      </c>
      <c r="O226" s="1514">
        <f ca="1">O227+O236+O237+O238+O235</f>
        <v>11063</v>
      </c>
      <c r="P226" s="1501"/>
    </row>
    <row r="227" spans="1:21" ht="14.25" customHeight="1" x14ac:dyDescent="0.2">
      <c r="A227" s="1662" t="s">
        <v>98</v>
      </c>
      <c r="B227" s="1663"/>
      <c r="C227" s="1663"/>
      <c r="D227" s="1663"/>
      <c r="E227" s="1663"/>
      <c r="F227" s="1663"/>
      <c r="G227" s="1664"/>
      <c r="H227" s="1319">
        <f>SUM(H228:H234)</f>
        <v>11445.4</v>
      </c>
      <c r="I227" s="1508">
        <f>SUM(I228:I234)</f>
        <v>11347.9</v>
      </c>
      <c r="J227" s="1497">
        <f>I227-H227</f>
        <v>-97.5</v>
      </c>
      <c r="K227" s="1343">
        <f>SUM(K228:K234)</f>
        <v>13182</v>
      </c>
      <c r="L227" s="1508">
        <f>SUM(L228:L234)</f>
        <v>13182</v>
      </c>
      <c r="M227" s="1502"/>
      <c r="N227" s="1343">
        <f ca="1">SUM(N228:N234)</f>
        <v>11063</v>
      </c>
      <c r="O227" s="1508">
        <f ca="1">SUM(O228:O234)</f>
        <v>11063</v>
      </c>
      <c r="P227" s="1502"/>
      <c r="Q227" s="559"/>
    </row>
    <row r="228" spans="1:21" ht="14.25" customHeight="1" x14ac:dyDescent="0.2">
      <c r="A228" s="1665" t="s">
        <v>22</v>
      </c>
      <c r="B228" s="1666"/>
      <c r="C228" s="1666"/>
      <c r="D228" s="1666"/>
      <c r="E228" s="1666"/>
      <c r="F228" s="1666"/>
      <c r="G228" s="1667"/>
      <c r="H228" s="1320">
        <f>SUMIF(G15:G222,"SB",H15:H222)</f>
        <v>11332</v>
      </c>
      <c r="I228" s="1509">
        <f>SUMIF(G15:G222,"SB",I15:I222)</f>
        <v>11234.5</v>
      </c>
      <c r="J228" s="1374">
        <f>I228-H228</f>
        <v>-97.5</v>
      </c>
      <c r="K228" s="107">
        <f>SUMIF(G12:G222,"SB",K12:K222)</f>
        <v>13148.5</v>
      </c>
      <c r="L228" s="492">
        <f>SUMIF(G12:G222,"SB",L12:L222)</f>
        <v>13148.5</v>
      </c>
      <c r="M228" s="233"/>
      <c r="N228" s="107">
        <f>SUMIF(G12:G222,"SB",N12:N222)</f>
        <v>11029.5</v>
      </c>
      <c r="O228" s="492">
        <f>SUMIF(G12:G222,"SB",O12:O222)</f>
        <v>11029.5</v>
      </c>
      <c r="P228" s="233"/>
      <c r="Q228" s="17"/>
    </row>
    <row r="229" spans="1:21" ht="14.25" customHeight="1" x14ac:dyDescent="0.2">
      <c r="A229" s="1659" t="s">
        <v>23</v>
      </c>
      <c r="B229" s="1660"/>
      <c r="C229" s="1660"/>
      <c r="D229" s="1660"/>
      <c r="E229" s="1660"/>
      <c r="F229" s="1660"/>
      <c r="G229" s="1661"/>
      <c r="H229" s="1321">
        <f>SUMIF(G11:G222,"SB(SP)",H11:H222)</f>
        <v>33.5</v>
      </c>
      <c r="I229" s="1510">
        <f>SUMIF(G11:G222,"SB(SP)",I11:I222)</f>
        <v>33.5</v>
      </c>
      <c r="J229" s="1374">
        <f t="shared" ref="J229:J234" si="32">I229-H229</f>
        <v>0</v>
      </c>
      <c r="K229" s="1001">
        <f>SUMIF(G18:G222,"SB(SP)",K18:K222)</f>
        <v>33.5</v>
      </c>
      <c r="L229" s="1515">
        <f>SUMIF(G18:G222,"SB(SP)",L18:L222)</f>
        <v>33.5</v>
      </c>
      <c r="M229" s="1503"/>
      <c r="N229" s="1001">
        <f>SUMIF(G18:G222,"SB(SP)",N18:N222)</f>
        <v>33.5</v>
      </c>
      <c r="O229" s="1515">
        <f>SUMIF(G18:G222,"SB(SP)",O18:O222)</f>
        <v>33.5</v>
      </c>
      <c r="P229" s="1503"/>
      <c r="Q229" s="26"/>
    </row>
    <row r="230" spans="1:21" ht="12.75" customHeight="1" x14ac:dyDescent="0.2">
      <c r="A230" s="1659" t="s">
        <v>71</v>
      </c>
      <c r="B230" s="1660"/>
      <c r="C230" s="1660"/>
      <c r="D230" s="1660"/>
      <c r="E230" s="1660"/>
      <c r="F230" s="1660"/>
      <c r="G230" s="1661"/>
      <c r="H230" s="1321">
        <f>SUMIF(G12:G220,"SB(VR)",H12:H220)</f>
        <v>79.900000000000006</v>
      </c>
      <c r="I230" s="1510">
        <f>SUMIF(G12:G220,"SB(VR)",I12:I220)</f>
        <v>79.900000000000006</v>
      </c>
      <c r="J230" s="1374">
        <f t="shared" si="32"/>
        <v>0</v>
      </c>
      <c r="K230" s="1001">
        <f>SUMIF(G12:G222,"SB(VR)",K12:K222)</f>
        <v>0</v>
      </c>
      <c r="L230" s="1515">
        <f>SUMIF(G12:G222,"SB(VR)",L12:L222)</f>
        <v>0</v>
      </c>
      <c r="M230" s="1503"/>
      <c r="N230" s="1001">
        <f>SUMIF(G12:G222,"SB(VR)",N12:N222)</f>
        <v>0</v>
      </c>
      <c r="O230" s="1515">
        <f>SUMIF(G12:G222,"SB(VR)",O12:O222)</f>
        <v>0</v>
      </c>
      <c r="P230" s="1503"/>
      <c r="Q230" s="19"/>
      <c r="R230" s="1"/>
      <c r="S230" s="1"/>
      <c r="T230" s="1"/>
      <c r="U230" s="1"/>
    </row>
    <row r="231" spans="1:21" x14ac:dyDescent="0.2">
      <c r="A231" s="1659" t="s">
        <v>24</v>
      </c>
      <c r="B231" s="1660"/>
      <c r="C231" s="1660"/>
      <c r="D231" s="1660"/>
      <c r="E231" s="1660"/>
      <c r="F231" s="1660"/>
      <c r="G231" s="1661"/>
      <c r="H231" s="1321">
        <f>SUMIF(G12:G222,"SB(P)",H12:H222)</f>
        <v>0</v>
      </c>
      <c r="I231" s="1510">
        <f>SUMIF(G12:G222,"SB(P)",I12:I222)</f>
        <v>0</v>
      </c>
      <c r="J231" s="1374">
        <f t="shared" si="32"/>
        <v>0</v>
      </c>
      <c r="K231" s="1001">
        <f>SUMIF(G12:G222,"SB(P)",K12:K222)</f>
        <v>0</v>
      </c>
      <c r="L231" s="1515">
        <f>SUMIF(G12:G222,"SB(P)",L12:L222)</f>
        <v>0</v>
      </c>
      <c r="M231" s="1503"/>
      <c r="N231" s="1001">
        <f>SUMIF(G12:G222,"SB(P)",N12:N222)</f>
        <v>0</v>
      </c>
      <c r="O231" s="1515">
        <f>SUMIF(G12:G222,"SB(P)",O12:O222)</f>
        <v>0</v>
      </c>
      <c r="P231" s="1503"/>
      <c r="Q231" s="19"/>
      <c r="R231" s="1"/>
      <c r="S231" s="1"/>
      <c r="T231" s="1"/>
      <c r="U231" s="1"/>
    </row>
    <row r="232" spans="1:21" x14ac:dyDescent="0.2">
      <c r="A232" s="1659" t="s">
        <v>102</v>
      </c>
      <c r="B232" s="1660"/>
      <c r="C232" s="1660"/>
      <c r="D232" s="1660"/>
      <c r="E232" s="1660"/>
      <c r="F232" s="1660"/>
      <c r="G232" s="1661"/>
      <c r="H232" s="1321">
        <f>SUMIF(G14:G222,"SB(VB)",H14:H222)</f>
        <v>0</v>
      </c>
      <c r="I232" s="1510">
        <f>SUMIF(G14:G222,"SB(VB)",I14:I222)</f>
        <v>0</v>
      </c>
      <c r="J232" s="1374">
        <f t="shared" si="32"/>
        <v>0</v>
      </c>
      <c r="K232" s="1001">
        <f>SUMIF(G14:G222,"SB(VB)",K14:K222)</f>
        <v>0</v>
      </c>
      <c r="L232" s="1515">
        <f>SUMIF(G14:G222,"SB(VB)",L14:L222)</f>
        <v>0</v>
      </c>
      <c r="M232" s="1503"/>
      <c r="N232" s="1001">
        <f>SUMIF(G14:G222,"SB(VB)",N14:N222)</f>
        <v>0</v>
      </c>
      <c r="O232" s="1515">
        <f>SUMIF(G14:G222,"SB(VB)",O14:O222)</f>
        <v>0</v>
      </c>
      <c r="P232" s="1503"/>
    </row>
    <row r="233" spans="1:21" x14ac:dyDescent="0.2">
      <c r="A233" s="1653" t="s">
        <v>285</v>
      </c>
      <c r="B233" s="1654"/>
      <c r="C233" s="1654"/>
      <c r="D233" s="1654"/>
      <c r="E233" s="1654"/>
      <c r="F233" s="1654"/>
      <c r="G233" s="1655"/>
      <c r="H233" s="1321">
        <f>SUMIF(G12:G222,"SB(KPP)",H12:H222)</f>
        <v>0</v>
      </c>
      <c r="I233" s="1510">
        <f>SUMIF(G12:G222,"SB(KPP)",I12:I222)</f>
        <v>0</v>
      </c>
      <c r="J233" s="1374">
        <f t="shared" si="32"/>
        <v>0</v>
      </c>
      <c r="K233" s="1001">
        <f>SUMIF(G12:G222,"SB(KPP)",K12:K222)</f>
        <v>0</v>
      </c>
      <c r="L233" s="1515">
        <f>SUMIF(G12:G222,"SB(KPP)",L12:L222)</f>
        <v>0</v>
      </c>
      <c r="M233" s="1503"/>
      <c r="N233" s="1001">
        <f>SUMIF(G15:G219,"SB(KPP)",N15:N219)</f>
        <v>0</v>
      </c>
      <c r="O233" s="1515">
        <f>SUMIF(G15:G219,"SB(KPP)",O15:O219)</f>
        <v>0</v>
      </c>
      <c r="P233" s="1503"/>
      <c r="Q233" s="63"/>
      <c r="R233" s="63"/>
      <c r="S233" s="63"/>
      <c r="T233" s="63"/>
      <c r="U233" s="63"/>
    </row>
    <row r="234" spans="1:21" ht="27" customHeight="1" x14ac:dyDescent="0.2">
      <c r="A234" s="1656" t="s">
        <v>473</v>
      </c>
      <c r="B234" s="1657"/>
      <c r="C234" s="1657"/>
      <c r="D234" s="1657"/>
      <c r="E234" s="1657"/>
      <c r="F234" s="1657"/>
      <c r="G234" s="1658"/>
      <c r="H234" s="1321">
        <f>SUMIF(G12:G220,"SB(ES)",H12:H220)</f>
        <v>0</v>
      </c>
      <c r="I234" s="1510">
        <f>SUMIF(G12:G220,"SB(ES)",I12:I220)</f>
        <v>0</v>
      </c>
      <c r="J234" s="1374">
        <f t="shared" si="32"/>
        <v>0</v>
      </c>
      <c r="K234" s="1001">
        <f>SUMIF(G18:G220,"SB(ES)",K18:K220)</f>
        <v>0</v>
      </c>
      <c r="L234" s="1515">
        <f>SUMIF(G18:G220,"SB(ES)",L18:L220)</f>
        <v>0</v>
      </c>
      <c r="M234" s="1503"/>
      <c r="N234" s="1001">
        <f ca="1">SUMIF(G15:G219,"SB(ES)",N18:N220)</f>
        <v>0</v>
      </c>
      <c r="O234" s="1515">
        <f ca="1">SUMIF(G15:G219,"SB(ES)",O18:O220)</f>
        <v>0</v>
      </c>
      <c r="P234" s="1503"/>
    </row>
    <row r="235" spans="1:21" ht="14.25" customHeight="1" x14ac:dyDescent="0.2">
      <c r="A235" s="1650" t="s">
        <v>63</v>
      </c>
      <c r="B235" s="1651"/>
      <c r="C235" s="1651"/>
      <c r="D235" s="1651"/>
      <c r="E235" s="1651"/>
      <c r="F235" s="1651"/>
      <c r="G235" s="1652"/>
      <c r="H235" s="1326">
        <f>SUMIF(G10:G219,"SB(L)",H10:H219)</f>
        <v>1339.1</v>
      </c>
      <c r="I235" s="1511">
        <f>SUMIF(G10:G219,"SB(L)",I10:I219)</f>
        <v>1339.1</v>
      </c>
      <c r="J235" s="1499">
        <f>I235-H235</f>
        <v>0</v>
      </c>
      <c r="K235" s="1494">
        <f>SUMIF(G10:G219,"SB(L)",K10:K219)</f>
        <v>0</v>
      </c>
      <c r="L235" s="1516">
        <f>SUMIF(G10:G219,"SB(L)",L10:L219)</f>
        <v>0</v>
      </c>
      <c r="M235" s="1504"/>
      <c r="N235" s="1340">
        <f>SUMIF(G149:G223,"SB(L)",N149:N223)</f>
        <v>0</v>
      </c>
      <c r="O235" s="1511">
        <f>SUMIF(G149:G223,"SB(L)",O149:O223)</f>
        <v>0</v>
      </c>
      <c r="P235" s="1504"/>
    </row>
    <row r="236" spans="1:21" x14ac:dyDescent="0.2">
      <c r="A236" s="1650" t="s">
        <v>99</v>
      </c>
      <c r="B236" s="1651"/>
      <c r="C236" s="1651"/>
      <c r="D236" s="1651"/>
      <c r="E236" s="1651"/>
      <c r="F236" s="1651"/>
      <c r="G236" s="1652"/>
      <c r="H236" s="1326">
        <f>SUMIF(G18:G222,"SB(SPL)",H18:H222)</f>
        <v>0</v>
      </c>
      <c r="I236" s="1511">
        <f>SUMIF(G18:G222,"SB(SPL)",I18:I222)</f>
        <v>0</v>
      </c>
      <c r="J236" s="1499">
        <f t="shared" ref="J236:J239" si="33">I236-H236</f>
        <v>0</v>
      </c>
      <c r="K236" s="1326">
        <f>SUMIF(G18:G222,"SB(SPL)",K18:K222)</f>
        <v>0</v>
      </c>
      <c r="L236" s="1511">
        <f>SUMIF(G18:G222,"SB(SPL)",L18:L222)</f>
        <v>0</v>
      </c>
      <c r="M236" s="1341"/>
      <c r="N236" s="1340">
        <f>SUMIF(G18:G222,"SB(SPL)",N18:N222)</f>
        <v>0</v>
      </c>
      <c r="O236" s="1511">
        <f>SUMIF(G18:G222,"SB(SPL)",O18:O222)</f>
        <v>0</v>
      </c>
      <c r="P236" s="1342"/>
    </row>
    <row r="237" spans="1:21" x14ac:dyDescent="0.2">
      <c r="A237" s="1650" t="s">
        <v>103</v>
      </c>
      <c r="B237" s="1651"/>
      <c r="C237" s="1651"/>
      <c r="D237" s="1651"/>
      <c r="E237" s="1651"/>
      <c r="F237" s="1651"/>
      <c r="G237" s="1652"/>
      <c r="H237" s="1326">
        <f>SUMIF(G12:G222,"SB(ŽPL)",H12:H222)</f>
        <v>443</v>
      </c>
      <c r="I237" s="1511">
        <f>SUMIF(G12:G222,"SB(ŽPL)",I12:I222)</f>
        <v>443</v>
      </c>
      <c r="J237" s="1499">
        <f t="shared" si="33"/>
        <v>0</v>
      </c>
      <c r="K237" s="1326">
        <f>SUMIF(G12:G222,"SB(ŽPL)",K12:K222)</f>
        <v>0</v>
      </c>
      <c r="L237" s="1511">
        <f>SUMIF(G12:G222,"SB(ŽPL)",L12:L222)</f>
        <v>0</v>
      </c>
      <c r="M237" s="1341"/>
      <c r="N237" s="1340">
        <f>SUMIF(G12:G222,"SB(ŽPL)",N12:N222)</f>
        <v>0</v>
      </c>
      <c r="O237" s="1511">
        <f>SUMIF(G12:G222,"SB(ŽPL)",O12:O222)</f>
        <v>0</v>
      </c>
      <c r="P237" s="1342"/>
    </row>
    <row r="238" spans="1:21" ht="12" customHeight="1" x14ac:dyDescent="0.2">
      <c r="A238" s="1650" t="s">
        <v>100</v>
      </c>
      <c r="B238" s="1651"/>
      <c r="C238" s="1651"/>
      <c r="D238" s="1651"/>
      <c r="E238" s="1651"/>
      <c r="F238" s="1651"/>
      <c r="G238" s="1652"/>
      <c r="H238" s="1326">
        <f>SUMIF(G12:G222,"SB(VRL)",H12:H222)</f>
        <v>0</v>
      </c>
      <c r="I238" s="1511">
        <f>SUMIF(G12:G222,"SB(VRL)",I12:I222)</f>
        <v>0</v>
      </c>
      <c r="J238" s="1499">
        <f t="shared" si="33"/>
        <v>0</v>
      </c>
      <c r="K238" s="1494">
        <f>SUMIF(G18:G222,"SB(VRL)",K18:K222)</f>
        <v>0</v>
      </c>
      <c r="L238" s="1516">
        <f>SUMIF(G18:G222,"SB(VRL)",L18:L222)</f>
        <v>0</v>
      </c>
      <c r="M238" s="1504"/>
      <c r="N238" s="1494">
        <f>SUMIF(G18:G222,"SB(VRL)",N18:N222)</f>
        <v>0</v>
      </c>
      <c r="O238" s="1516">
        <f>SUMIF(G18:G222,"SB(VRL)",O18:O222)</f>
        <v>0</v>
      </c>
      <c r="P238" s="1504"/>
    </row>
    <row r="239" spans="1:21" ht="15" customHeight="1" x14ac:dyDescent="0.2">
      <c r="A239" s="1650" t="s">
        <v>361</v>
      </c>
      <c r="B239" s="1651"/>
      <c r="C239" s="1651"/>
      <c r="D239" s="1651"/>
      <c r="E239" s="1651"/>
      <c r="F239" s="1651"/>
      <c r="G239" s="1652"/>
      <c r="H239" s="1326">
        <f>SUMIF(G13:G222,"KPP",H13:H222)</f>
        <v>0</v>
      </c>
      <c r="I239" s="1511">
        <f>SUMIF(G13:G222,"KPP",I13:I222)</f>
        <v>0</v>
      </c>
      <c r="J239" s="1499">
        <f t="shared" si="33"/>
        <v>0</v>
      </c>
      <c r="K239" s="1340"/>
      <c r="L239" s="1511"/>
      <c r="M239" s="1342"/>
      <c r="N239" s="1340">
        <f>SUMIF(K15:K226,"KPP",N15:N226)</f>
        <v>0</v>
      </c>
      <c r="O239" s="1511">
        <f>SUMIF(G15:G222,"KPP",O15:O222)</f>
        <v>0</v>
      </c>
      <c r="P239" s="1342"/>
      <c r="Q239" s="63"/>
      <c r="R239" s="63"/>
      <c r="S239" s="63"/>
      <c r="T239" s="63"/>
      <c r="U239" s="63"/>
    </row>
    <row r="240" spans="1:21" x14ac:dyDescent="0.2">
      <c r="A240" s="1671" t="s">
        <v>18</v>
      </c>
      <c r="B240" s="1672"/>
      <c r="C240" s="1672"/>
      <c r="D240" s="1672"/>
      <c r="E240" s="1672"/>
      <c r="F240" s="1672"/>
      <c r="G240" s="1673"/>
      <c r="H240" s="1328">
        <f>SUM(H241:H244)</f>
        <v>409.3</v>
      </c>
      <c r="I240" s="1512">
        <f>SUM(I241:I244)</f>
        <v>409.3</v>
      </c>
      <c r="J240" s="1500">
        <f>I240-H240</f>
        <v>0</v>
      </c>
      <c r="K240" s="1495">
        <f>SUM(K242:K244)</f>
        <v>6822.6</v>
      </c>
      <c r="L240" s="1517">
        <f>SUM(L242:L244)</f>
        <v>6822.6</v>
      </c>
      <c r="M240" s="1505"/>
      <c r="N240" s="1495">
        <f>SUM(N242:N244)</f>
        <v>6407.3</v>
      </c>
      <c r="O240" s="1517">
        <f>SUM(O242:O244)</f>
        <v>6407.3</v>
      </c>
      <c r="P240" s="1505"/>
    </row>
    <row r="241" spans="1:37" x14ac:dyDescent="0.2">
      <c r="A241" s="1674" t="s">
        <v>204</v>
      </c>
      <c r="B241" s="1675"/>
      <c r="C241" s="1675"/>
      <c r="D241" s="1675"/>
      <c r="E241" s="1675"/>
      <c r="F241" s="1675"/>
      <c r="G241" s="1676"/>
      <c r="H241" s="1321">
        <f>SUMIF(G15:G222,"KVJUD",H15:H222)</f>
        <v>0</v>
      </c>
      <c r="I241" s="1510">
        <f>SUMIF(G15:G222,"KVJUD",I15:I222)</f>
        <v>0</v>
      </c>
      <c r="J241" s="1498">
        <f>I241-H241</f>
        <v>0</v>
      </c>
      <c r="K241" s="1001">
        <f>SUMIF(G15:G222,"KVJUD",K15:K222)</f>
        <v>0</v>
      </c>
      <c r="L241" s="1515">
        <f>SUMIF(G15:G222,"KVJUD",L15:L222)</f>
        <v>0</v>
      </c>
      <c r="M241" s="1503"/>
      <c r="N241" s="1001">
        <f>SUMIF(G15:G222,"KVJUD",N15:N222)</f>
        <v>0</v>
      </c>
      <c r="O241" s="1515">
        <f>SUMIF(G15:G222,"KVJUD",O15:O222)</f>
        <v>0</v>
      </c>
      <c r="P241" s="1503"/>
    </row>
    <row r="242" spans="1:37" ht="13.5" customHeight="1" x14ac:dyDescent="0.2">
      <c r="A242" s="1659" t="s">
        <v>26</v>
      </c>
      <c r="B242" s="1660"/>
      <c r="C242" s="1660"/>
      <c r="D242" s="1660"/>
      <c r="E242" s="1660"/>
      <c r="F242" s="1660"/>
      <c r="G242" s="1661"/>
      <c r="H242" s="1321">
        <f>SUMIF(G12:G222,"LRVB",H12:H222)</f>
        <v>32.5</v>
      </c>
      <c r="I242" s="1510">
        <f>SUMIF(G12:G222,"LRVB",I12:I222)</f>
        <v>32.5</v>
      </c>
      <c r="J242" s="1498">
        <f t="shared" ref="J242:J244" si="34">I242-H242</f>
        <v>0</v>
      </c>
      <c r="K242" s="1001">
        <f>SUMIF(G12:G222,"LRVB",K12:K222)</f>
        <v>553.20000000000005</v>
      </c>
      <c r="L242" s="1515">
        <f>SUMIF(G12:G222,"LRVB",L12:L222)</f>
        <v>553.20000000000005</v>
      </c>
      <c r="M242" s="1503"/>
      <c r="N242" s="1001">
        <f>SUMIF(G12:G222,"LRVB",N12:N222)</f>
        <v>519.6</v>
      </c>
      <c r="O242" s="1515">
        <f>SUMIF(G12:G222,"LRVB",O12:O222)</f>
        <v>519.6</v>
      </c>
      <c r="P242" s="1503"/>
    </row>
    <row r="243" spans="1:37" ht="14.25" customHeight="1" x14ac:dyDescent="0.2">
      <c r="A243" s="1656" t="s">
        <v>25</v>
      </c>
      <c r="B243" s="1657"/>
      <c r="C243" s="1657"/>
      <c r="D243" s="1657"/>
      <c r="E243" s="1657"/>
      <c r="F243" s="1657"/>
      <c r="G243" s="1658"/>
      <c r="H243" s="1321">
        <f>SUMIF(G13:G219,"ES",H13:H219)</f>
        <v>366.8</v>
      </c>
      <c r="I243" s="1510">
        <f>SUMIF(G13:G219,"ES",I13:I219)</f>
        <v>366.8</v>
      </c>
      <c r="J243" s="1498">
        <f t="shared" si="34"/>
        <v>0</v>
      </c>
      <c r="K243" s="1338">
        <f>SUMIF(G18:G219,"ES",K18:K219)</f>
        <v>6269.4</v>
      </c>
      <c r="L243" s="1510">
        <f>SUMIF(G18:G219,"ES",L18:L219)</f>
        <v>6269.4</v>
      </c>
      <c r="M243" s="1339"/>
      <c r="N243" s="1338">
        <f>SUMIF(G18:G219,"ES",N18:N219)</f>
        <v>5887.7</v>
      </c>
      <c r="O243" s="1510">
        <f>SUMIF(G18:G219,"ES",O18:O219)</f>
        <v>5887.7</v>
      </c>
      <c r="P243" s="1339"/>
    </row>
    <row r="244" spans="1:37" ht="15.75" customHeight="1" x14ac:dyDescent="0.2">
      <c r="A244" s="1659" t="s">
        <v>27</v>
      </c>
      <c r="B244" s="1660"/>
      <c r="C244" s="1660"/>
      <c r="D244" s="1660"/>
      <c r="E244" s="1660"/>
      <c r="F244" s="1660"/>
      <c r="G244" s="1661"/>
      <c r="H244" s="1321">
        <f>SUMIF(G11:G222,"Kt",H11:H222)</f>
        <v>10</v>
      </c>
      <c r="I244" s="1510">
        <f>SUMIF(G11:G222,"Kt",I11:I222)</f>
        <v>10</v>
      </c>
      <c r="J244" s="1498">
        <f t="shared" si="34"/>
        <v>0</v>
      </c>
      <c r="K244" s="1001">
        <f>SUMIF(G12:G222,"Kt",K12:K222)</f>
        <v>0</v>
      </c>
      <c r="L244" s="1515">
        <f>SUMIF(G12:G222,"Kt",L12:L222)</f>
        <v>0</v>
      </c>
      <c r="M244" s="1503"/>
      <c r="N244" s="1001">
        <f>SUMIF(G12:G222,"Kt",N12:N222)</f>
        <v>0</v>
      </c>
      <c r="O244" s="1515">
        <f>SUMIF(G12:G222,"Kt",O12:O222)</f>
        <v>0</v>
      </c>
      <c r="P244" s="1503"/>
    </row>
    <row r="245" spans="1:37" ht="15" customHeight="1" thickBot="1" x14ac:dyDescent="0.25">
      <c r="A245" s="1668" t="s">
        <v>19</v>
      </c>
      <c r="B245" s="1669"/>
      <c r="C245" s="1669"/>
      <c r="D245" s="1669"/>
      <c r="E245" s="1669"/>
      <c r="F245" s="1669"/>
      <c r="G245" s="1670"/>
      <c r="H245" s="1327">
        <f>SUM(H226,H240)</f>
        <v>13636.8</v>
      </c>
      <c r="I245" s="1513">
        <f>SUM(I226,I240)</f>
        <v>13539.3</v>
      </c>
      <c r="J245" s="1513">
        <f>SUM(J226,J240)</f>
        <v>-97.5</v>
      </c>
      <c r="K245" s="1496">
        <f>SUM(K226,K240)</f>
        <v>20004.599999999999</v>
      </c>
      <c r="L245" s="1518">
        <f>SUM(L226,L240)</f>
        <v>20004.599999999999</v>
      </c>
      <c r="M245" s="1506"/>
      <c r="N245" s="1496">
        <f ca="1">SUM(N226,N240)</f>
        <v>17470.3</v>
      </c>
      <c r="O245" s="1518">
        <f ca="1">SUM(O226,O240)</f>
        <v>17470.3</v>
      </c>
      <c r="P245" s="1506"/>
      <c r="R245" s="3"/>
      <c r="S245" s="3"/>
      <c r="T245" s="3"/>
      <c r="U245" s="3"/>
    </row>
    <row r="246" spans="1:37" x14ac:dyDescent="0.2">
      <c r="H246" s="13"/>
      <c r="I246" s="13"/>
      <c r="J246" s="13"/>
      <c r="K246" s="13"/>
      <c r="L246" s="13"/>
      <c r="M246" s="13"/>
      <c r="N246" s="13"/>
      <c r="O246" s="13"/>
      <c r="P246" s="13"/>
      <c r="Q246" s="13"/>
      <c r="R246" s="11"/>
      <c r="S246" s="11"/>
      <c r="T246" s="11"/>
      <c r="U246" s="11"/>
    </row>
    <row r="247" spans="1:37" x14ac:dyDescent="0.2">
      <c r="F247" s="1613" t="s">
        <v>474</v>
      </c>
      <c r="G247" s="1613"/>
      <c r="H247" s="1613"/>
      <c r="I247" s="1613"/>
      <c r="J247" s="1613"/>
      <c r="K247" s="1613"/>
      <c r="L247" s="1336"/>
      <c r="M247" s="1336"/>
      <c r="N247" s="13"/>
      <c r="O247" s="13"/>
      <c r="P247" s="13"/>
      <c r="Q247" s="82"/>
      <c r="R247" s="11"/>
      <c r="S247" s="11"/>
      <c r="T247" s="11"/>
      <c r="U247" s="11"/>
    </row>
    <row r="248" spans="1:37" x14ac:dyDescent="0.2">
      <c r="H248" s="99"/>
      <c r="I248" s="99"/>
      <c r="J248" s="99"/>
      <c r="K248" s="99"/>
      <c r="L248" s="99"/>
      <c r="M248" s="99"/>
      <c r="N248" s="99"/>
      <c r="O248" s="99"/>
      <c r="P248" s="99"/>
      <c r="Q248" s="13"/>
      <c r="R248" s="13"/>
      <c r="S248" s="13"/>
      <c r="T248" s="13"/>
      <c r="U248" s="13"/>
    </row>
    <row r="249" spans="1:37" x14ac:dyDescent="0.2">
      <c r="H249" s="18"/>
      <c r="I249" s="18"/>
      <c r="J249" s="18"/>
    </row>
    <row r="251" spans="1:37" s="8" customFormat="1" x14ac:dyDescent="0.2">
      <c r="C251" s="13"/>
      <c r="E251" s="16"/>
      <c r="F251" s="1336"/>
      <c r="G251" s="27"/>
      <c r="H251" s="63"/>
      <c r="I251" s="63"/>
      <c r="J251" s="63"/>
      <c r="K251" s="63"/>
      <c r="L251" s="63"/>
      <c r="M251" s="63"/>
      <c r="N251" s="63"/>
      <c r="O251" s="63"/>
      <c r="P251" s="63"/>
      <c r="V251" s="3"/>
      <c r="W251" s="3"/>
      <c r="X251" s="3"/>
      <c r="Y251" s="3"/>
      <c r="Z251" s="3"/>
      <c r="AA251" s="3"/>
      <c r="AB251" s="3"/>
      <c r="AC251" s="3"/>
      <c r="AD251" s="3"/>
      <c r="AE251" s="3"/>
      <c r="AF251" s="3"/>
      <c r="AG251" s="3"/>
      <c r="AH251" s="3"/>
      <c r="AI251" s="3"/>
      <c r="AJ251" s="3"/>
      <c r="AK251" s="3"/>
    </row>
  </sheetData>
  <mergeCells count="220">
    <mergeCell ref="O119:O121"/>
    <mergeCell ref="M8:M10"/>
    <mergeCell ref="Q119:Q120"/>
    <mergeCell ref="Q114:Q116"/>
    <mergeCell ref="A242:G242"/>
    <mergeCell ref="A243:G243"/>
    <mergeCell ref="A244:G244"/>
    <mergeCell ref="A245:G245"/>
    <mergeCell ref="F247:K247"/>
    <mergeCell ref="I8:I10"/>
    <mergeCell ref="A236:G236"/>
    <mergeCell ref="A237:G237"/>
    <mergeCell ref="A238:G238"/>
    <mergeCell ref="A239:G239"/>
    <mergeCell ref="A240:G240"/>
    <mergeCell ref="A241:G241"/>
    <mergeCell ref="A230:G230"/>
    <mergeCell ref="A231:G231"/>
    <mergeCell ref="A232:G232"/>
    <mergeCell ref="A233:G233"/>
    <mergeCell ref="A234:G234"/>
    <mergeCell ref="A235:G235"/>
    <mergeCell ref="A224:G224"/>
    <mergeCell ref="A225:G225"/>
    <mergeCell ref="A226:G226"/>
    <mergeCell ref="A227:G227"/>
    <mergeCell ref="A228:G228"/>
    <mergeCell ref="A229:G229"/>
    <mergeCell ref="D216:D219"/>
    <mergeCell ref="Q217:Q218"/>
    <mergeCell ref="C220:G220"/>
    <mergeCell ref="B221:G221"/>
    <mergeCell ref="Q221:U221"/>
    <mergeCell ref="B222:G222"/>
    <mergeCell ref="Q222:U222"/>
    <mergeCell ref="D200:D203"/>
    <mergeCell ref="C211:G211"/>
    <mergeCell ref="A213:A214"/>
    <mergeCell ref="B213:B214"/>
    <mergeCell ref="C213:C214"/>
    <mergeCell ref="D213:D214"/>
    <mergeCell ref="E213:E214"/>
    <mergeCell ref="D187:D189"/>
    <mergeCell ref="D190:D192"/>
    <mergeCell ref="D194:D195"/>
    <mergeCell ref="C212:P212"/>
    <mergeCell ref="Q194:Q195"/>
    <mergeCell ref="A197:A198"/>
    <mergeCell ref="B197:B198"/>
    <mergeCell ref="C197:C198"/>
    <mergeCell ref="D197:D198"/>
    <mergeCell ref="E197:E198"/>
    <mergeCell ref="C164:G164"/>
    <mergeCell ref="C165:U165"/>
    <mergeCell ref="D166:D167"/>
    <mergeCell ref="D168:D170"/>
    <mergeCell ref="D171:D175"/>
    <mergeCell ref="C185:G185"/>
    <mergeCell ref="C186:Q186"/>
    <mergeCell ref="Q156:Q157"/>
    <mergeCell ref="D158:D159"/>
    <mergeCell ref="E158:E159"/>
    <mergeCell ref="Q158:Q159"/>
    <mergeCell ref="D160:D162"/>
    <mergeCell ref="E160:E162"/>
    <mergeCell ref="D149:D151"/>
    <mergeCell ref="E149:E151"/>
    <mergeCell ref="F150:F153"/>
    <mergeCell ref="Q150:Q151"/>
    <mergeCell ref="D152:D154"/>
    <mergeCell ref="E152:E154"/>
    <mergeCell ref="Q153:Q154"/>
    <mergeCell ref="F154:F156"/>
    <mergeCell ref="D155:D157"/>
    <mergeCell ref="E155:E157"/>
    <mergeCell ref="D143:D145"/>
    <mergeCell ref="E143:E145"/>
    <mergeCell ref="F143:F145"/>
    <mergeCell ref="Q144:Q145"/>
    <mergeCell ref="D146:D148"/>
    <mergeCell ref="E146:E148"/>
    <mergeCell ref="F146:F148"/>
    <mergeCell ref="Q133:Q134"/>
    <mergeCell ref="D136:D139"/>
    <mergeCell ref="Q136:Q139"/>
    <mergeCell ref="D140:D142"/>
    <mergeCell ref="E140:E142"/>
    <mergeCell ref="F140:F142"/>
    <mergeCell ref="Q141:Q142"/>
    <mergeCell ref="A133:A135"/>
    <mergeCell ref="B133:B135"/>
    <mergeCell ref="C133:C135"/>
    <mergeCell ref="D133:D135"/>
    <mergeCell ref="E133:E135"/>
    <mergeCell ref="F133:F135"/>
    <mergeCell ref="D119:D121"/>
    <mergeCell ref="K119:K121"/>
    <mergeCell ref="N119:N121"/>
    <mergeCell ref="A130:A132"/>
    <mergeCell ref="B130:B132"/>
    <mergeCell ref="C130:C132"/>
    <mergeCell ref="D130:D132"/>
    <mergeCell ref="E130:E132"/>
    <mergeCell ref="F130:F132"/>
    <mergeCell ref="L119:L121"/>
    <mergeCell ref="U114:U116"/>
    <mergeCell ref="A117:A118"/>
    <mergeCell ref="B117:B118"/>
    <mergeCell ref="C117:C118"/>
    <mergeCell ref="D117:D118"/>
    <mergeCell ref="E117:E118"/>
    <mergeCell ref="F117:F118"/>
    <mergeCell ref="A114:A116"/>
    <mergeCell ref="B114:B116"/>
    <mergeCell ref="C114:C116"/>
    <mergeCell ref="D114:D116"/>
    <mergeCell ref="E114:E116"/>
    <mergeCell ref="F114:F116"/>
    <mergeCell ref="T114:T116"/>
    <mergeCell ref="D105:D107"/>
    <mergeCell ref="V106:AA106"/>
    <mergeCell ref="V108:Y108"/>
    <mergeCell ref="A109:A111"/>
    <mergeCell ref="B109:B111"/>
    <mergeCell ref="C109:C111"/>
    <mergeCell ref="D109:D111"/>
    <mergeCell ref="E109:E111"/>
    <mergeCell ref="F109:F111"/>
    <mergeCell ref="V95:Z95"/>
    <mergeCell ref="D97:D98"/>
    <mergeCell ref="Q97:Q98"/>
    <mergeCell ref="D99:D103"/>
    <mergeCell ref="E99:E104"/>
    <mergeCell ref="Q103:Q104"/>
    <mergeCell ref="D80:D83"/>
    <mergeCell ref="D84:D88"/>
    <mergeCell ref="E84:E88"/>
    <mergeCell ref="D89:D90"/>
    <mergeCell ref="Q89:Q90"/>
    <mergeCell ref="D91:D92"/>
    <mergeCell ref="U80:U83"/>
    <mergeCell ref="F69:F70"/>
    <mergeCell ref="A71:A73"/>
    <mergeCell ref="B71:B73"/>
    <mergeCell ref="C71:C73"/>
    <mergeCell ref="D71:D73"/>
    <mergeCell ref="D74:D77"/>
    <mergeCell ref="D66:D68"/>
    <mergeCell ref="E66:E68"/>
    <mergeCell ref="A69:A70"/>
    <mergeCell ref="B69:B70"/>
    <mergeCell ref="C69:C70"/>
    <mergeCell ref="D69:D70"/>
    <mergeCell ref="E69:E70"/>
    <mergeCell ref="D60:D61"/>
    <mergeCell ref="E60:E61"/>
    <mergeCell ref="Q60:Q61"/>
    <mergeCell ref="D62:D64"/>
    <mergeCell ref="E62:E64"/>
    <mergeCell ref="D54:D55"/>
    <mergeCell ref="E54:E55"/>
    <mergeCell ref="D56:D57"/>
    <mergeCell ref="E56:E57"/>
    <mergeCell ref="D58:D59"/>
    <mergeCell ref="E58:E59"/>
    <mergeCell ref="Q62:Q64"/>
    <mergeCell ref="D52:D53"/>
    <mergeCell ref="E52:E53"/>
    <mergeCell ref="F52:F53"/>
    <mergeCell ref="D46:D47"/>
    <mergeCell ref="E46:E47"/>
    <mergeCell ref="F46:F47"/>
    <mergeCell ref="D48:D49"/>
    <mergeCell ref="E48:E49"/>
    <mergeCell ref="F48:F49"/>
    <mergeCell ref="D24:D27"/>
    <mergeCell ref="E24:E40"/>
    <mergeCell ref="D41:D43"/>
    <mergeCell ref="E41:E45"/>
    <mergeCell ref="D44:D45"/>
    <mergeCell ref="F44:F45"/>
    <mergeCell ref="D18:D19"/>
    <mergeCell ref="D50:D51"/>
    <mergeCell ref="E50:E51"/>
    <mergeCell ref="F50:F51"/>
    <mergeCell ref="C20:C23"/>
    <mergeCell ref="D20:D23"/>
    <mergeCell ref="E20:E23"/>
    <mergeCell ref="A11:U11"/>
    <mergeCell ref="A12:U12"/>
    <mergeCell ref="B13:U13"/>
    <mergeCell ref="C14:U14"/>
    <mergeCell ref="D15:D17"/>
    <mergeCell ref="E15:E17"/>
    <mergeCell ref="F20:F23"/>
    <mergeCell ref="Q22:Q23"/>
    <mergeCell ref="U66:U70"/>
    <mergeCell ref="F8:F10"/>
    <mergeCell ref="G8:G10"/>
    <mergeCell ref="H8:H10"/>
    <mergeCell ref="K8:K10"/>
    <mergeCell ref="N8:N10"/>
    <mergeCell ref="Q9:Q10"/>
    <mergeCell ref="L8:L10"/>
    <mergeCell ref="A4:U4"/>
    <mergeCell ref="A5:U5"/>
    <mergeCell ref="A6:U6"/>
    <mergeCell ref="Q7:U7"/>
    <mergeCell ref="A8:A10"/>
    <mergeCell ref="B8:B10"/>
    <mergeCell ref="C8:C10"/>
    <mergeCell ref="D8:D10"/>
    <mergeCell ref="E8:E10"/>
    <mergeCell ref="J8:J10"/>
    <mergeCell ref="P8:P10"/>
    <mergeCell ref="Q8:T8"/>
    <mergeCell ref="R9:T9"/>
    <mergeCell ref="O8:O10"/>
    <mergeCell ref="A20:A23"/>
    <mergeCell ref="B20:B23"/>
  </mergeCells>
  <printOptions horizontalCentered="1"/>
  <pageMargins left="0.19685039370078741" right="0.19685039370078741" top="0.39370078740157483" bottom="0" header="0" footer="0"/>
  <pageSetup paperSize="9" scale="71" orientation="landscape" r:id="rId1"/>
  <rowBreaks count="7" manualBreakCount="7">
    <brk id="40" max="20" man="1"/>
    <brk id="73" max="20" man="1"/>
    <brk id="98" max="20" man="1"/>
    <brk id="125" max="20" man="1"/>
    <brk id="159" max="20" man="1"/>
    <brk id="184" max="20" man="1"/>
    <brk id="215" max="20"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317"/>
  <sheetViews>
    <sheetView zoomScaleNormal="100" zoomScaleSheetLayoutView="80" workbookViewId="0">
      <selection activeCell="AB13" sqref="AB13"/>
    </sheetView>
  </sheetViews>
  <sheetFormatPr defaultRowHeight="12.75" x14ac:dyDescent="0.2"/>
  <cols>
    <col min="1" max="4" width="2.7109375" style="8" customWidth="1"/>
    <col min="5" max="5" width="30" style="8" customWidth="1"/>
    <col min="6" max="6" width="3.28515625" style="16" customWidth="1"/>
    <col min="7" max="7" width="3.7109375" style="16" customWidth="1"/>
    <col min="8" max="8" width="3.28515625" style="22" customWidth="1"/>
    <col min="9" max="9" width="11.5703125" style="22" customWidth="1"/>
    <col min="10" max="10" width="7.42578125" style="27" customWidth="1"/>
    <col min="11" max="11" width="9.140625" style="8" customWidth="1"/>
    <col min="12" max="12" width="10.140625" style="8" customWidth="1"/>
    <col min="13" max="13" width="8.7109375" style="8" customWidth="1"/>
    <col min="14" max="14" width="8.140625" style="8" customWidth="1"/>
    <col min="15" max="15" width="6.140625" style="8" customWidth="1"/>
    <col min="16" max="16" width="7.7109375" style="8" customWidth="1"/>
    <col min="17" max="17" width="8.42578125" style="8" customWidth="1"/>
    <col min="18" max="18" width="8.7109375" style="8" customWidth="1"/>
    <col min="19" max="19" width="35.140625" style="8" customWidth="1"/>
    <col min="20" max="20" width="5" style="8" customWidth="1"/>
    <col min="21" max="21" width="5.140625" style="8" customWidth="1"/>
    <col min="22" max="23" width="4.5703125" style="8" customWidth="1"/>
    <col min="24" max="16384" width="9.140625" style="3"/>
  </cols>
  <sheetData>
    <row r="1" spans="1:23" s="186" customFormat="1" ht="14.25" customHeight="1" x14ac:dyDescent="0.25">
      <c r="S1" s="2020" t="s">
        <v>154</v>
      </c>
      <c r="T1" s="2021"/>
      <c r="U1" s="2021"/>
      <c r="V1" s="2021"/>
      <c r="W1" s="2021"/>
    </row>
    <row r="2" spans="1:23" s="67" customFormat="1" ht="15.75" x14ac:dyDescent="0.2">
      <c r="A2" s="1616" t="s">
        <v>268</v>
      </c>
      <c r="B2" s="1616"/>
      <c r="C2" s="1616"/>
      <c r="D2" s="1616"/>
      <c r="E2" s="1616"/>
      <c r="F2" s="1616"/>
      <c r="G2" s="1616"/>
      <c r="H2" s="1616"/>
      <c r="I2" s="1616"/>
      <c r="J2" s="1616"/>
      <c r="K2" s="1616"/>
      <c r="L2" s="1616"/>
      <c r="M2" s="1616"/>
      <c r="N2" s="1616"/>
      <c r="O2" s="1616"/>
      <c r="P2" s="1616"/>
      <c r="Q2" s="1616"/>
      <c r="R2" s="1616"/>
      <c r="S2" s="1616"/>
      <c r="T2" s="1616"/>
      <c r="U2" s="1616"/>
      <c r="V2" s="1616"/>
      <c r="W2" s="1616"/>
    </row>
    <row r="3" spans="1:23" ht="15.75" x14ac:dyDescent="0.2">
      <c r="A3" s="1617" t="s">
        <v>29</v>
      </c>
      <c r="B3" s="1617"/>
      <c r="C3" s="1617"/>
      <c r="D3" s="1617"/>
      <c r="E3" s="1617"/>
      <c r="F3" s="1617"/>
      <c r="G3" s="1617"/>
      <c r="H3" s="1617"/>
      <c r="I3" s="1617"/>
      <c r="J3" s="1617"/>
      <c r="K3" s="1617"/>
      <c r="L3" s="1617"/>
      <c r="M3" s="1617"/>
      <c r="N3" s="1617"/>
      <c r="O3" s="1617"/>
      <c r="P3" s="1617"/>
      <c r="Q3" s="1617"/>
      <c r="R3" s="1617"/>
      <c r="S3" s="1617"/>
      <c r="T3" s="1617"/>
      <c r="U3" s="1617"/>
      <c r="V3" s="1617"/>
      <c r="W3" s="1617"/>
    </row>
    <row r="4" spans="1:23" ht="15.75" x14ac:dyDescent="0.2">
      <c r="A4" s="1614" t="s">
        <v>125</v>
      </c>
      <c r="B4" s="1614"/>
      <c r="C4" s="1614"/>
      <c r="D4" s="1614"/>
      <c r="E4" s="1614"/>
      <c r="F4" s="1614"/>
      <c r="G4" s="1614"/>
      <c r="H4" s="1614"/>
      <c r="I4" s="1614"/>
      <c r="J4" s="1614"/>
      <c r="K4" s="1614"/>
      <c r="L4" s="1614"/>
      <c r="M4" s="1614"/>
      <c r="N4" s="1614"/>
      <c r="O4" s="1614"/>
      <c r="P4" s="1614"/>
      <c r="Q4" s="1614"/>
      <c r="R4" s="1614"/>
      <c r="S4" s="1614"/>
      <c r="T4" s="1614"/>
      <c r="U4" s="1614"/>
      <c r="V4" s="1614"/>
      <c r="W4" s="1614"/>
    </row>
    <row r="5" spans="1:23" ht="13.5" thickBot="1" x14ac:dyDescent="0.25">
      <c r="S5" s="1618" t="s">
        <v>121</v>
      </c>
      <c r="T5" s="1618"/>
      <c r="U5" s="1618"/>
      <c r="V5" s="1618"/>
      <c r="W5" s="1619"/>
    </row>
    <row r="6" spans="1:23" s="67" customFormat="1" ht="57" customHeight="1" x14ac:dyDescent="0.2">
      <c r="A6" s="1823" t="s">
        <v>21</v>
      </c>
      <c r="B6" s="1826" t="s">
        <v>0</v>
      </c>
      <c r="C6" s="1826" t="s">
        <v>1</v>
      </c>
      <c r="D6" s="1826" t="s">
        <v>77</v>
      </c>
      <c r="E6" s="1832" t="s">
        <v>14</v>
      </c>
      <c r="F6" s="1814" t="s">
        <v>2</v>
      </c>
      <c r="G6" s="2022" t="s">
        <v>129</v>
      </c>
      <c r="H6" s="1817" t="s">
        <v>3</v>
      </c>
      <c r="I6" s="2025" t="s">
        <v>78</v>
      </c>
      <c r="J6" s="1820" t="s">
        <v>4</v>
      </c>
      <c r="K6" s="2040" t="s">
        <v>383</v>
      </c>
      <c r="L6" s="2042" t="s">
        <v>384</v>
      </c>
      <c r="M6" s="2028" t="s">
        <v>269</v>
      </c>
      <c r="N6" s="2029"/>
      <c r="O6" s="2029"/>
      <c r="P6" s="2030"/>
      <c r="Q6" s="2031" t="s">
        <v>155</v>
      </c>
      <c r="R6" s="2031" t="s">
        <v>270</v>
      </c>
      <c r="S6" s="1807" t="s">
        <v>13</v>
      </c>
      <c r="T6" s="1808"/>
      <c r="U6" s="1808"/>
      <c r="V6" s="1808"/>
      <c r="W6" s="1809"/>
    </row>
    <row r="7" spans="1:23" s="67" customFormat="1" ht="18.75" customHeight="1" x14ac:dyDescent="0.2">
      <c r="A7" s="1824"/>
      <c r="B7" s="1827"/>
      <c r="C7" s="1827"/>
      <c r="D7" s="1827"/>
      <c r="E7" s="1833"/>
      <c r="F7" s="1815"/>
      <c r="G7" s="2023"/>
      <c r="H7" s="1818"/>
      <c r="I7" s="2026"/>
      <c r="J7" s="1821"/>
      <c r="K7" s="2041"/>
      <c r="L7" s="2043"/>
      <c r="M7" s="2034" t="s">
        <v>5</v>
      </c>
      <c r="N7" s="2036" t="s">
        <v>6</v>
      </c>
      <c r="O7" s="2037"/>
      <c r="P7" s="2038" t="s">
        <v>20</v>
      </c>
      <c r="Q7" s="2032"/>
      <c r="R7" s="2032"/>
      <c r="S7" s="1810" t="s">
        <v>14</v>
      </c>
      <c r="T7" s="2036" t="s">
        <v>93</v>
      </c>
      <c r="U7" s="1812"/>
      <c r="V7" s="1812"/>
      <c r="W7" s="1813"/>
    </row>
    <row r="8" spans="1:23" s="67" customFormat="1" ht="60.75" customHeight="1" thickBot="1" x14ac:dyDescent="0.25">
      <c r="A8" s="1825"/>
      <c r="B8" s="1828"/>
      <c r="C8" s="1828"/>
      <c r="D8" s="1828"/>
      <c r="E8" s="1834"/>
      <c r="F8" s="1816"/>
      <c r="G8" s="2024"/>
      <c r="H8" s="1819"/>
      <c r="I8" s="2027"/>
      <c r="J8" s="1822"/>
      <c r="K8" s="2041"/>
      <c r="L8" s="2043"/>
      <c r="M8" s="2035"/>
      <c r="N8" s="5" t="s">
        <v>5</v>
      </c>
      <c r="O8" s="4" t="s">
        <v>15</v>
      </c>
      <c r="P8" s="2039"/>
      <c r="Q8" s="2033"/>
      <c r="R8" s="2033"/>
      <c r="S8" s="1811"/>
      <c r="T8" s="6" t="s">
        <v>85</v>
      </c>
      <c r="U8" s="6" t="s">
        <v>97</v>
      </c>
      <c r="V8" s="187" t="s">
        <v>156</v>
      </c>
      <c r="W8" s="7" t="s">
        <v>271</v>
      </c>
    </row>
    <row r="9" spans="1:23" s="15" customFormat="1" ht="15" customHeight="1" x14ac:dyDescent="0.2">
      <c r="A9" s="1835" t="s">
        <v>65</v>
      </c>
      <c r="B9" s="1836"/>
      <c r="C9" s="1836"/>
      <c r="D9" s="1836"/>
      <c r="E9" s="1836"/>
      <c r="F9" s="1836"/>
      <c r="G9" s="1836"/>
      <c r="H9" s="1836"/>
      <c r="I9" s="1836"/>
      <c r="J9" s="1836"/>
      <c r="K9" s="1836"/>
      <c r="L9" s="1836"/>
      <c r="M9" s="1836"/>
      <c r="N9" s="1836"/>
      <c r="O9" s="1836"/>
      <c r="P9" s="1836"/>
      <c r="Q9" s="1836"/>
      <c r="R9" s="1836"/>
      <c r="S9" s="1836"/>
      <c r="T9" s="1836"/>
      <c r="U9" s="1836"/>
      <c r="V9" s="1836"/>
      <c r="W9" s="1837"/>
    </row>
    <row r="10" spans="1:23" s="15" customFormat="1" ht="14.25" customHeight="1" x14ac:dyDescent="0.2">
      <c r="A10" s="1838" t="s">
        <v>49</v>
      </c>
      <c r="B10" s="1839"/>
      <c r="C10" s="1839"/>
      <c r="D10" s="1839"/>
      <c r="E10" s="1839"/>
      <c r="F10" s="1839"/>
      <c r="G10" s="1839"/>
      <c r="H10" s="1839"/>
      <c r="I10" s="1839"/>
      <c r="J10" s="1839"/>
      <c r="K10" s="1839"/>
      <c r="L10" s="1839"/>
      <c r="M10" s="1839"/>
      <c r="N10" s="1839"/>
      <c r="O10" s="1839"/>
      <c r="P10" s="1839"/>
      <c r="Q10" s="1839"/>
      <c r="R10" s="1839"/>
      <c r="S10" s="1839"/>
      <c r="T10" s="1839"/>
      <c r="U10" s="1839"/>
      <c r="V10" s="1839"/>
      <c r="W10" s="1840"/>
    </row>
    <row r="11" spans="1:23" ht="15" customHeight="1" x14ac:dyDescent="0.2">
      <c r="A11" s="33" t="s">
        <v>7</v>
      </c>
      <c r="B11" s="1841" t="s">
        <v>66</v>
      </c>
      <c r="C11" s="1842"/>
      <c r="D11" s="1842"/>
      <c r="E11" s="1842"/>
      <c r="F11" s="1842"/>
      <c r="G11" s="1842"/>
      <c r="H11" s="1842"/>
      <c r="I11" s="1842"/>
      <c r="J11" s="1842"/>
      <c r="K11" s="1842"/>
      <c r="L11" s="1842"/>
      <c r="M11" s="1842"/>
      <c r="N11" s="1842"/>
      <c r="O11" s="1842"/>
      <c r="P11" s="1842"/>
      <c r="Q11" s="1842"/>
      <c r="R11" s="1842"/>
      <c r="S11" s="1842"/>
      <c r="T11" s="1842"/>
      <c r="U11" s="1842"/>
      <c r="V11" s="1842"/>
      <c r="W11" s="1843"/>
    </row>
    <row r="12" spans="1:23" ht="15.75" customHeight="1" x14ac:dyDescent="0.2">
      <c r="A12" s="54" t="s">
        <v>7</v>
      </c>
      <c r="B12" s="55" t="s">
        <v>7</v>
      </c>
      <c r="C12" s="1844" t="s">
        <v>45</v>
      </c>
      <c r="D12" s="1845"/>
      <c r="E12" s="1845"/>
      <c r="F12" s="1845"/>
      <c r="G12" s="1845"/>
      <c r="H12" s="1845"/>
      <c r="I12" s="1845"/>
      <c r="J12" s="1845"/>
      <c r="K12" s="1845"/>
      <c r="L12" s="1845"/>
      <c r="M12" s="1845"/>
      <c r="N12" s="1845"/>
      <c r="O12" s="1845"/>
      <c r="P12" s="1845"/>
      <c r="Q12" s="1845"/>
      <c r="R12" s="1845"/>
      <c r="S12" s="1845"/>
      <c r="T12" s="1845"/>
      <c r="U12" s="1845"/>
      <c r="V12" s="1845"/>
      <c r="W12" s="1846"/>
    </row>
    <row r="13" spans="1:23" ht="39" customHeight="1" x14ac:dyDescent="0.2">
      <c r="A13" s="1080" t="s">
        <v>7</v>
      </c>
      <c r="B13" s="1085" t="s">
        <v>7</v>
      </c>
      <c r="C13" s="1098" t="s">
        <v>7</v>
      </c>
      <c r="D13" s="1068"/>
      <c r="E13" s="370" t="s">
        <v>105</v>
      </c>
      <c r="F13" s="170"/>
      <c r="G13" s="391"/>
      <c r="H13" s="382" t="s">
        <v>31</v>
      </c>
      <c r="I13" s="1070" t="s">
        <v>282</v>
      </c>
      <c r="J13" s="50"/>
      <c r="K13" s="141"/>
      <c r="L13" s="144"/>
      <c r="M13" s="136"/>
      <c r="N13" s="136"/>
      <c r="O13" s="136"/>
      <c r="P13" s="142"/>
      <c r="Q13" s="143"/>
      <c r="R13" s="136"/>
      <c r="S13" s="459"/>
      <c r="T13" s="463"/>
      <c r="U13" s="463"/>
      <c r="V13" s="227"/>
      <c r="W13" s="501"/>
    </row>
    <row r="14" spans="1:23" ht="16.5" customHeight="1" x14ac:dyDescent="0.2">
      <c r="A14" s="1080"/>
      <c r="B14" s="1085"/>
      <c r="C14" s="1098"/>
      <c r="D14" s="1067" t="s">
        <v>7</v>
      </c>
      <c r="E14" s="1646" t="s">
        <v>128</v>
      </c>
      <c r="F14" s="1090"/>
      <c r="G14" s="2045" t="s">
        <v>131</v>
      </c>
      <c r="H14" s="1092"/>
      <c r="I14" s="1947"/>
      <c r="J14" s="77" t="s">
        <v>28</v>
      </c>
      <c r="K14" s="180">
        <v>99</v>
      </c>
      <c r="L14" s="143">
        <v>99</v>
      </c>
      <c r="M14" s="135">
        <v>140</v>
      </c>
      <c r="N14" s="135">
        <v>140</v>
      </c>
      <c r="O14" s="135"/>
      <c r="P14" s="180"/>
      <c r="Q14" s="143">
        <v>140</v>
      </c>
      <c r="R14" s="180">
        <v>140</v>
      </c>
      <c r="S14" s="64" t="s">
        <v>477</v>
      </c>
      <c r="T14" s="190">
        <v>3.4</v>
      </c>
      <c r="U14" s="207">
        <v>3.9</v>
      </c>
      <c r="V14" s="498">
        <v>3.9</v>
      </c>
      <c r="W14" s="986">
        <v>3.9</v>
      </c>
    </row>
    <row r="15" spans="1:23" ht="25.5" customHeight="1" x14ac:dyDescent="0.2">
      <c r="A15" s="1080"/>
      <c r="B15" s="1085"/>
      <c r="C15" s="1098"/>
      <c r="D15" s="1099"/>
      <c r="E15" s="1647"/>
      <c r="F15" s="1090"/>
      <c r="G15" s="2045"/>
      <c r="H15" s="1092"/>
      <c r="I15" s="1947"/>
      <c r="J15" s="31"/>
      <c r="K15" s="142"/>
      <c r="L15" s="447"/>
      <c r="M15" s="136"/>
      <c r="N15" s="136"/>
      <c r="O15" s="136"/>
      <c r="P15" s="142"/>
      <c r="Q15" s="447"/>
      <c r="R15" s="142"/>
      <c r="S15" s="39" t="s">
        <v>478</v>
      </c>
      <c r="T15" s="485" t="s">
        <v>245</v>
      </c>
      <c r="U15" s="343" t="s">
        <v>306</v>
      </c>
      <c r="V15" s="499" t="s">
        <v>307</v>
      </c>
      <c r="W15" s="987" t="s">
        <v>307</v>
      </c>
    </row>
    <row r="16" spans="1:23" ht="17.25" customHeight="1" x14ac:dyDescent="0.2">
      <c r="A16" s="1080"/>
      <c r="B16" s="1085"/>
      <c r="C16" s="1098"/>
      <c r="D16" s="1099"/>
      <c r="E16" s="1788"/>
      <c r="F16" s="1090"/>
      <c r="G16" s="2046"/>
      <c r="H16" s="1092"/>
      <c r="I16" s="2044"/>
      <c r="J16" s="49"/>
      <c r="K16" s="142"/>
      <c r="L16" s="447"/>
      <c r="M16" s="136"/>
      <c r="N16" s="136"/>
      <c r="O16" s="136"/>
      <c r="P16" s="142"/>
      <c r="Q16" s="447"/>
      <c r="R16" s="142"/>
      <c r="S16" s="514" t="s">
        <v>266</v>
      </c>
      <c r="T16" s="484">
        <v>300</v>
      </c>
      <c r="U16" s="471"/>
      <c r="V16" s="500"/>
      <c r="W16" s="502"/>
    </row>
    <row r="17" spans="1:23" ht="16.5" customHeight="1" x14ac:dyDescent="0.2">
      <c r="A17" s="1714"/>
      <c r="B17" s="1715"/>
      <c r="C17" s="2016"/>
      <c r="D17" s="1939" t="s">
        <v>9</v>
      </c>
      <c r="E17" s="1646" t="s">
        <v>34</v>
      </c>
      <c r="F17" s="1853" t="s">
        <v>110</v>
      </c>
      <c r="G17" s="1937" t="s">
        <v>132</v>
      </c>
      <c r="H17" s="1649"/>
      <c r="I17" s="1948"/>
      <c r="J17" s="1109" t="s">
        <v>28</v>
      </c>
      <c r="K17" s="180">
        <v>15.4</v>
      </c>
      <c r="L17" s="143">
        <v>15.4</v>
      </c>
      <c r="M17" s="135">
        <v>15.6</v>
      </c>
      <c r="N17" s="135">
        <v>15.6</v>
      </c>
      <c r="O17" s="135"/>
      <c r="P17" s="180"/>
      <c r="Q17" s="143">
        <v>15.6</v>
      </c>
      <c r="R17" s="180">
        <v>15.6</v>
      </c>
      <c r="S17" s="390" t="s">
        <v>36</v>
      </c>
      <c r="T17" s="103">
        <v>4</v>
      </c>
      <c r="U17" s="103">
        <v>4</v>
      </c>
      <c r="V17" s="103">
        <v>4</v>
      </c>
      <c r="W17" s="196">
        <v>4</v>
      </c>
    </row>
    <row r="18" spans="1:23" ht="16.5" customHeight="1" x14ac:dyDescent="0.2">
      <c r="A18" s="1714"/>
      <c r="B18" s="1715"/>
      <c r="C18" s="2016"/>
      <c r="D18" s="1747"/>
      <c r="E18" s="1647"/>
      <c r="F18" s="1854"/>
      <c r="G18" s="1946"/>
      <c r="H18" s="1649"/>
      <c r="I18" s="1948"/>
      <c r="J18" s="1107" t="s">
        <v>62</v>
      </c>
      <c r="K18" s="142"/>
      <c r="L18" s="447"/>
      <c r="M18" s="136">
        <v>55</v>
      </c>
      <c r="N18" s="136"/>
      <c r="O18" s="136"/>
      <c r="P18" s="142">
        <v>55</v>
      </c>
      <c r="Q18" s="447"/>
      <c r="R18" s="232"/>
      <c r="S18" s="39" t="s">
        <v>92</v>
      </c>
      <c r="T18" s="40">
        <v>3</v>
      </c>
      <c r="U18" s="40">
        <v>3</v>
      </c>
      <c r="V18" s="40">
        <v>3</v>
      </c>
      <c r="W18" s="197">
        <v>3</v>
      </c>
    </row>
    <row r="19" spans="1:23" ht="16.5" customHeight="1" x14ac:dyDescent="0.2">
      <c r="A19" s="1714"/>
      <c r="B19" s="1715"/>
      <c r="C19" s="2016"/>
      <c r="D19" s="1747"/>
      <c r="E19" s="1647"/>
      <c r="F19" s="1854"/>
      <c r="G19" s="1946"/>
      <c r="H19" s="1649"/>
      <c r="I19" s="1948"/>
      <c r="J19" s="1107" t="s">
        <v>28</v>
      </c>
      <c r="K19" s="142"/>
      <c r="L19" s="447">
        <v>55</v>
      </c>
      <c r="M19" s="136"/>
      <c r="N19" s="136"/>
      <c r="O19" s="136"/>
      <c r="P19" s="142"/>
      <c r="Q19" s="447"/>
      <c r="R19" s="142"/>
      <c r="S19" s="1849" t="s">
        <v>190</v>
      </c>
      <c r="T19" s="460">
        <v>100</v>
      </c>
      <c r="U19" s="460">
        <v>100</v>
      </c>
      <c r="V19" s="445"/>
      <c r="W19" s="52"/>
    </row>
    <row r="20" spans="1:23" ht="15.75" customHeight="1" x14ac:dyDescent="0.2">
      <c r="A20" s="1714"/>
      <c r="B20" s="1715"/>
      <c r="C20" s="2016"/>
      <c r="D20" s="1747"/>
      <c r="E20" s="1648"/>
      <c r="F20" s="1855"/>
      <c r="G20" s="2047"/>
      <c r="H20" s="1649"/>
      <c r="I20" s="2048"/>
      <c r="J20" s="489" t="s">
        <v>53</v>
      </c>
      <c r="K20" s="141">
        <v>64.099999999999994</v>
      </c>
      <c r="L20" s="144">
        <v>64.099999999999994</v>
      </c>
      <c r="M20" s="134"/>
      <c r="N20" s="134"/>
      <c r="O20" s="134"/>
      <c r="P20" s="141"/>
      <c r="Q20" s="144"/>
      <c r="R20" s="141"/>
      <c r="S20" s="1850"/>
      <c r="T20" s="462"/>
      <c r="U20" s="462"/>
      <c r="V20" s="324"/>
      <c r="W20" s="843"/>
    </row>
    <row r="21" spans="1:23" ht="18" customHeight="1" x14ac:dyDescent="0.2">
      <c r="A21" s="1080"/>
      <c r="B21" s="1085"/>
      <c r="C21" s="1098"/>
      <c r="D21" s="1939" t="s">
        <v>30</v>
      </c>
      <c r="E21" s="1646" t="s">
        <v>35</v>
      </c>
      <c r="F21" s="1847"/>
      <c r="G21" s="903"/>
      <c r="H21" s="1092"/>
      <c r="I21" s="1072"/>
      <c r="J21" s="1107" t="s">
        <v>28</v>
      </c>
      <c r="K21" s="142">
        <v>351.2</v>
      </c>
      <c r="L21" s="447">
        <v>351.2</v>
      </c>
      <c r="M21" s="136">
        <f>N21+P21</f>
        <v>313.39999999999998</v>
      </c>
      <c r="N21" s="136">
        <v>255.5</v>
      </c>
      <c r="O21" s="136">
        <f>O22+O23+O24+O30+O33+O36</f>
        <v>0</v>
      </c>
      <c r="P21" s="136">
        <v>57.9</v>
      </c>
      <c r="Q21" s="447">
        <v>313.39999999999998</v>
      </c>
      <c r="R21" s="447">
        <v>313.39999999999998</v>
      </c>
      <c r="S21" s="620" t="s">
        <v>308</v>
      </c>
      <c r="T21" s="621"/>
      <c r="U21" s="621"/>
      <c r="V21" s="622"/>
      <c r="W21" s="52"/>
    </row>
    <row r="22" spans="1:23" ht="29.25" customHeight="1" x14ac:dyDescent="0.2">
      <c r="A22" s="1080"/>
      <c r="B22" s="1085"/>
      <c r="C22" s="1098"/>
      <c r="D22" s="1747"/>
      <c r="E22" s="1851"/>
      <c r="F22" s="1789"/>
      <c r="G22" s="1090"/>
      <c r="H22" s="1092"/>
      <c r="I22" s="1072"/>
      <c r="J22" s="1107" t="s">
        <v>62</v>
      </c>
      <c r="K22" s="142"/>
      <c r="L22" s="447"/>
      <c r="M22" s="136">
        <v>97.5</v>
      </c>
      <c r="N22" s="136"/>
      <c r="O22" s="136"/>
      <c r="P22" s="142">
        <v>97.5</v>
      </c>
      <c r="Q22" s="447"/>
      <c r="R22" s="232"/>
      <c r="S22" s="1126" t="s">
        <v>309</v>
      </c>
      <c r="T22" s="460"/>
      <c r="U22" s="460">
        <v>430</v>
      </c>
      <c r="V22" s="504">
        <v>430</v>
      </c>
      <c r="W22" s="461">
        <v>430</v>
      </c>
    </row>
    <row r="23" spans="1:23" ht="25.5" customHeight="1" x14ac:dyDescent="0.2">
      <c r="A23" s="1080"/>
      <c r="B23" s="1085"/>
      <c r="C23" s="1098"/>
      <c r="D23" s="1747"/>
      <c r="E23" s="1851"/>
      <c r="F23" s="1789"/>
      <c r="G23" s="1090"/>
      <c r="H23" s="1092"/>
      <c r="I23" s="1072"/>
      <c r="J23" s="1107"/>
      <c r="K23" s="142"/>
      <c r="L23" s="447"/>
      <c r="M23" s="136"/>
      <c r="N23" s="136"/>
      <c r="O23" s="136"/>
      <c r="P23" s="142"/>
      <c r="Q23" s="447"/>
      <c r="R23" s="232"/>
      <c r="S23" s="60" t="s">
        <v>225</v>
      </c>
      <c r="T23" s="623">
        <v>60</v>
      </c>
      <c r="U23" s="623">
        <v>42</v>
      </c>
      <c r="V23" s="624">
        <v>42</v>
      </c>
      <c r="W23" s="625">
        <v>42</v>
      </c>
    </row>
    <row r="24" spans="1:23" ht="15" customHeight="1" x14ac:dyDescent="0.2">
      <c r="A24" s="1080"/>
      <c r="B24" s="1085"/>
      <c r="C24" s="1098"/>
      <c r="D24" s="1747"/>
      <c r="E24" s="1851"/>
      <c r="F24" s="1789"/>
      <c r="G24" s="1064"/>
      <c r="H24" s="1092"/>
      <c r="I24" s="1072"/>
      <c r="J24" s="1107"/>
      <c r="K24" s="142"/>
      <c r="L24" s="447"/>
      <c r="M24" s="136"/>
      <c r="N24" s="136"/>
      <c r="O24" s="136"/>
      <c r="P24" s="142"/>
      <c r="Q24" s="447"/>
      <c r="R24" s="232"/>
      <c r="S24" s="627" t="s">
        <v>310</v>
      </c>
      <c r="T24" s="409"/>
      <c r="U24" s="409"/>
      <c r="V24" s="628"/>
      <c r="W24" s="629"/>
    </row>
    <row r="25" spans="1:23" ht="13.5" customHeight="1" x14ac:dyDescent="0.2">
      <c r="A25" s="1080"/>
      <c r="B25" s="1085"/>
      <c r="C25" s="1098"/>
      <c r="D25" s="1747"/>
      <c r="E25" s="317"/>
      <c r="F25" s="1789"/>
      <c r="G25" s="1064"/>
      <c r="H25" s="1092"/>
      <c r="I25" s="1072"/>
      <c r="J25" s="1107"/>
      <c r="K25" s="142"/>
      <c r="L25" s="447"/>
      <c r="M25" s="136"/>
      <c r="N25" s="136"/>
      <c r="O25" s="136"/>
      <c r="P25" s="142"/>
      <c r="Q25" s="447"/>
      <c r="R25" s="232"/>
      <c r="S25" s="1088" t="s">
        <v>123</v>
      </c>
      <c r="T25" s="104">
        <v>18</v>
      </c>
      <c r="U25" s="104">
        <v>13</v>
      </c>
      <c r="V25" s="630">
        <v>13</v>
      </c>
      <c r="W25" s="56">
        <v>13</v>
      </c>
    </row>
    <row r="26" spans="1:23" ht="13.5" customHeight="1" x14ac:dyDescent="0.2">
      <c r="A26" s="1080"/>
      <c r="B26" s="1085"/>
      <c r="C26" s="1098"/>
      <c r="D26" s="1747"/>
      <c r="E26" s="317"/>
      <c r="F26" s="1789"/>
      <c r="G26" s="1064"/>
      <c r="H26" s="1092"/>
      <c r="I26" s="1072"/>
      <c r="J26" s="1107"/>
      <c r="K26" s="142"/>
      <c r="L26" s="447"/>
      <c r="M26" s="136"/>
      <c r="N26" s="136"/>
      <c r="O26" s="136"/>
      <c r="P26" s="142"/>
      <c r="Q26" s="447"/>
      <c r="R26" s="232"/>
      <c r="S26" s="1087" t="s">
        <v>37</v>
      </c>
      <c r="T26" s="45" t="s">
        <v>183</v>
      </c>
      <c r="U26" s="45" t="s">
        <v>311</v>
      </c>
      <c r="V26" s="246" t="s">
        <v>311</v>
      </c>
      <c r="W26" s="631" t="s">
        <v>311</v>
      </c>
    </row>
    <row r="27" spans="1:23" ht="13.5" customHeight="1" x14ac:dyDescent="0.2">
      <c r="A27" s="1080"/>
      <c r="B27" s="1085"/>
      <c r="C27" s="1098"/>
      <c r="D27" s="1747"/>
      <c r="E27" s="317"/>
      <c r="F27" s="1789"/>
      <c r="G27" s="1064"/>
      <c r="H27" s="1092"/>
      <c r="I27" s="1072"/>
      <c r="J27" s="1107"/>
      <c r="K27" s="142"/>
      <c r="L27" s="447"/>
      <c r="M27" s="136"/>
      <c r="N27" s="136"/>
      <c r="O27" s="136"/>
      <c r="P27" s="142"/>
      <c r="Q27" s="447"/>
      <c r="R27" s="232"/>
      <c r="S27" s="1087" t="s">
        <v>90</v>
      </c>
      <c r="T27" s="45" t="s">
        <v>185</v>
      </c>
      <c r="U27" s="45" t="s">
        <v>312</v>
      </c>
      <c r="V27" s="246" t="s">
        <v>312</v>
      </c>
      <c r="W27" s="631" t="s">
        <v>312</v>
      </c>
    </row>
    <row r="28" spans="1:23" ht="15" customHeight="1" x14ac:dyDescent="0.2">
      <c r="A28" s="1080"/>
      <c r="B28" s="1085"/>
      <c r="C28" s="1098"/>
      <c r="D28" s="1747"/>
      <c r="E28" s="317"/>
      <c r="F28" s="1789"/>
      <c r="G28" s="1064"/>
      <c r="H28" s="1092"/>
      <c r="I28" s="1072"/>
      <c r="J28" s="1107"/>
      <c r="K28" s="142"/>
      <c r="L28" s="447"/>
      <c r="M28" s="136"/>
      <c r="N28" s="136"/>
      <c r="O28" s="136"/>
      <c r="P28" s="142"/>
      <c r="Q28" s="447"/>
      <c r="R28" s="232"/>
      <c r="S28" s="1087" t="s">
        <v>313</v>
      </c>
      <c r="T28" s="45"/>
      <c r="U28" s="45" t="s">
        <v>314</v>
      </c>
      <c r="V28" s="246" t="s">
        <v>314</v>
      </c>
      <c r="W28" s="631" t="s">
        <v>314</v>
      </c>
    </row>
    <row r="29" spans="1:23" ht="17.25" customHeight="1" x14ac:dyDescent="0.2">
      <c r="A29" s="1080"/>
      <c r="B29" s="1085"/>
      <c r="C29" s="1098"/>
      <c r="D29" s="1747"/>
      <c r="E29" s="317"/>
      <c r="F29" s="1789"/>
      <c r="G29" s="1064"/>
      <c r="H29" s="1092"/>
      <c r="I29" s="1072"/>
      <c r="J29" s="1107"/>
      <c r="K29" s="142"/>
      <c r="L29" s="447"/>
      <c r="M29" s="136"/>
      <c r="N29" s="136"/>
      <c r="O29" s="136"/>
      <c r="P29" s="142"/>
      <c r="Q29" s="447"/>
      <c r="R29" s="232"/>
      <c r="S29" s="226" t="s">
        <v>315</v>
      </c>
      <c r="T29" s="314"/>
      <c r="U29" s="314" t="s">
        <v>316</v>
      </c>
      <c r="V29" s="315" t="s">
        <v>316</v>
      </c>
      <c r="W29" s="316" t="s">
        <v>316</v>
      </c>
    </row>
    <row r="30" spans="1:23" ht="14.25" customHeight="1" x14ac:dyDescent="0.2">
      <c r="A30" s="1080"/>
      <c r="B30" s="1085"/>
      <c r="C30" s="1098"/>
      <c r="D30" s="1747"/>
      <c r="E30" s="317"/>
      <c r="F30" s="1789"/>
      <c r="G30" s="1064"/>
      <c r="H30" s="1092"/>
      <c r="I30" s="1072"/>
      <c r="J30" s="1107"/>
      <c r="K30" s="142"/>
      <c r="L30" s="447"/>
      <c r="M30" s="136"/>
      <c r="N30" s="136"/>
      <c r="O30" s="136"/>
      <c r="P30" s="142"/>
      <c r="Q30" s="447"/>
      <c r="R30" s="232"/>
      <c r="S30" s="632" t="s">
        <v>317</v>
      </c>
      <c r="T30" s="409"/>
      <c r="U30" s="409"/>
      <c r="V30" s="628"/>
      <c r="W30" s="629"/>
    </row>
    <row r="31" spans="1:23" ht="13.5" customHeight="1" x14ac:dyDescent="0.2">
      <c r="A31" s="1080"/>
      <c r="B31" s="1085"/>
      <c r="C31" s="1098"/>
      <c r="D31" s="1747"/>
      <c r="E31" s="317"/>
      <c r="F31" s="1789"/>
      <c r="G31" s="1064"/>
      <c r="H31" s="1092"/>
      <c r="I31" s="1072"/>
      <c r="J31" s="1107"/>
      <c r="K31" s="142"/>
      <c r="L31" s="447"/>
      <c r="M31" s="136"/>
      <c r="N31" s="136"/>
      <c r="O31" s="136"/>
      <c r="P31" s="142"/>
      <c r="Q31" s="447"/>
      <c r="R31" s="232"/>
      <c r="S31" s="1087" t="s">
        <v>227</v>
      </c>
      <c r="T31" s="212" t="s">
        <v>183</v>
      </c>
      <c r="U31" s="212" t="s">
        <v>318</v>
      </c>
      <c r="V31" s="633" t="s">
        <v>318</v>
      </c>
      <c r="W31" s="634" t="s">
        <v>318</v>
      </c>
    </row>
    <row r="32" spans="1:23" ht="18" customHeight="1" x14ac:dyDescent="0.2">
      <c r="A32" s="1080"/>
      <c r="B32" s="1085"/>
      <c r="C32" s="1098"/>
      <c r="D32" s="1747"/>
      <c r="E32" s="317"/>
      <c r="F32" s="1789"/>
      <c r="G32" s="1064"/>
      <c r="H32" s="1092"/>
      <c r="I32" s="1072"/>
      <c r="J32" s="1107"/>
      <c r="K32" s="142"/>
      <c r="L32" s="447"/>
      <c r="M32" s="136"/>
      <c r="N32" s="136"/>
      <c r="O32" s="136"/>
      <c r="P32" s="142"/>
      <c r="Q32" s="447"/>
      <c r="R32" s="232"/>
      <c r="S32" s="906" t="s">
        <v>226</v>
      </c>
      <c r="T32" s="314" t="s">
        <v>184</v>
      </c>
      <c r="U32" s="314" t="s">
        <v>184</v>
      </c>
      <c r="V32" s="315" t="s">
        <v>184</v>
      </c>
      <c r="W32" s="316" t="s">
        <v>184</v>
      </c>
    </row>
    <row r="33" spans="1:23" ht="15" customHeight="1" x14ac:dyDescent="0.2">
      <c r="A33" s="1080"/>
      <c r="B33" s="1085"/>
      <c r="C33" s="1098"/>
      <c r="D33" s="1747"/>
      <c r="E33" s="317"/>
      <c r="F33" s="1789"/>
      <c r="G33" s="1105"/>
      <c r="H33" s="1092"/>
      <c r="I33" s="1072"/>
      <c r="J33" s="1107"/>
      <c r="K33" s="142"/>
      <c r="L33" s="447"/>
      <c r="M33" s="136"/>
      <c r="N33" s="136"/>
      <c r="O33" s="136"/>
      <c r="P33" s="142"/>
      <c r="Q33" s="447"/>
      <c r="R33" s="232"/>
      <c r="S33" s="632" t="s">
        <v>319</v>
      </c>
      <c r="T33" s="212"/>
      <c r="U33" s="212"/>
      <c r="V33" s="633"/>
      <c r="W33" s="634"/>
    </row>
    <row r="34" spans="1:23" ht="18.75" customHeight="1" x14ac:dyDescent="0.2">
      <c r="A34" s="1080"/>
      <c r="B34" s="1085"/>
      <c r="C34" s="1098"/>
      <c r="D34" s="1747"/>
      <c r="E34" s="317"/>
      <c r="F34" s="1789"/>
      <c r="G34" s="1064"/>
      <c r="H34" s="1092"/>
      <c r="I34" s="1072"/>
      <c r="J34" s="1107"/>
      <c r="K34" s="142"/>
      <c r="L34" s="447"/>
      <c r="M34" s="136"/>
      <c r="N34" s="136"/>
      <c r="O34" s="136"/>
      <c r="P34" s="142"/>
      <c r="Q34" s="447"/>
      <c r="R34" s="232"/>
      <c r="S34" s="1087" t="s">
        <v>216</v>
      </c>
      <c r="T34" s="212">
        <v>170</v>
      </c>
      <c r="U34" s="212">
        <v>150</v>
      </c>
      <c r="V34" s="633">
        <v>150</v>
      </c>
      <c r="W34" s="634">
        <v>150</v>
      </c>
    </row>
    <row r="35" spans="1:23" ht="25.5" customHeight="1" x14ac:dyDescent="0.2">
      <c r="A35" s="1080"/>
      <c r="B35" s="1085"/>
      <c r="C35" s="1098"/>
      <c r="D35" s="1747"/>
      <c r="E35" s="317"/>
      <c r="F35" s="1789"/>
      <c r="G35" s="1064"/>
      <c r="H35" s="1092"/>
      <c r="I35" s="1072"/>
      <c r="J35" s="1107"/>
      <c r="K35" s="142"/>
      <c r="L35" s="447"/>
      <c r="M35" s="136"/>
      <c r="N35" s="136"/>
      <c r="O35" s="136"/>
      <c r="P35" s="142"/>
      <c r="Q35" s="447"/>
      <c r="R35" s="232"/>
      <c r="S35" s="1087" t="s">
        <v>217</v>
      </c>
      <c r="T35" s="212">
        <v>870</v>
      </c>
      <c r="U35" s="212">
        <v>870</v>
      </c>
      <c r="V35" s="633">
        <v>870</v>
      </c>
      <c r="W35" s="634">
        <v>870</v>
      </c>
    </row>
    <row r="36" spans="1:23" ht="27" customHeight="1" x14ac:dyDescent="0.2">
      <c r="A36" s="1080"/>
      <c r="B36" s="1085"/>
      <c r="C36" s="1098"/>
      <c r="D36" s="1747"/>
      <c r="E36" s="317"/>
      <c r="F36" s="1789"/>
      <c r="G36" s="1064"/>
      <c r="H36" s="1092"/>
      <c r="I36" s="1072"/>
      <c r="J36" s="1107"/>
      <c r="K36" s="142"/>
      <c r="L36" s="447"/>
      <c r="M36" s="136"/>
      <c r="N36" s="136"/>
      <c r="O36" s="136"/>
      <c r="P36" s="142"/>
      <c r="Q36" s="447"/>
      <c r="R36" s="232"/>
      <c r="S36" s="62" t="s">
        <v>432</v>
      </c>
      <c r="T36" s="314">
        <v>1</v>
      </c>
      <c r="U36" s="314">
        <v>1</v>
      </c>
      <c r="V36" s="315">
        <v>1</v>
      </c>
      <c r="W36" s="316">
        <v>1</v>
      </c>
    </row>
    <row r="37" spans="1:23" ht="45" customHeight="1" x14ac:dyDescent="0.2">
      <c r="A37" s="1080"/>
      <c r="B37" s="1085"/>
      <c r="C37" s="1098"/>
      <c r="D37" s="1747"/>
      <c r="E37" s="317"/>
      <c r="F37" s="1789"/>
      <c r="G37" s="1064"/>
      <c r="H37" s="1092"/>
      <c r="I37" s="1072"/>
      <c r="J37" s="1107"/>
      <c r="K37" s="142"/>
      <c r="L37" s="447"/>
      <c r="M37" s="136"/>
      <c r="N37" s="136"/>
      <c r="O37" s="136"/>
      <c r="P37" s="142"/>
      <c r="Q37" s="447"/>
      <c r="R37" s="232"/>
      <c r="S37" s="61" t="s">
        <v>390</v>
      </c>
      <c r="T37" s="325">
        <v>2</v>
      </c>
      <c r="U37" s="325">
        <v>2</v>
      </c>
      <c r="V37" s="506"/>
      <c r="W37" s="507"/>
    </row>
    <row r="38" spans="1:23" ht="31.5" customHeight="1" x14ac:dyDescent="0.2">
      <c r="A38" s="1080"/>
      <c r="B38" s="1085"/>
      <c r="C38" s="1098"/>
      <c r="D38" s="1747"/>
      <c r="E38" s="317"/>
      <c r="F38" s="1789"/>
      <c r="G38" s="1064"/>
      <c r="H38" s="1092"/>
      <c r="I38" s="1072"/>
      <c r="J38" s="1107"/>
      <c r="K38" s="142"/>
      <c r="L38" s="447"/>
      <c r="M38" s="136"/>
      <c r="N38" s="136"/>
      <c r="O38" s="136"/>
      <c r="P38" s="142"/>
      <c r="Q38" s="447"/>
      <c r="R38" s="142"/>
      <c r="S38" s="839" t="s">
        <v>234</v>
      </c>
      <c r="T38" s="635">
        <v>10</v>
      </c>
      <c r="U38" s="450"/>
      <c r="V38" s="505"/>
      <c r="W38" s="507"/>
    </row>
    <row r="39" spans="1:23" ht="25.5" customHeight="1" x14ac:dyDescent="0.2">
      <c r="A39" s="1080"/>
      <c r="B39" s="1085"/>
      <c r="C39" s="1098"/>
      <c r="D39" s="1940"/>
      <c r="E39" s="318"/>
      <c r="F39" s="1852"/>
      <c r="G39" s="1065"/>
      <c r="H39" s="1092"/>
      <c r="I39" s="1072"/>
      <c r="J39" s="489"/>
      <c r="K39" s="141"/>
      <c r="L39" s="144"/>
      <c r="M39" s="134"/>
      <c r="N39" s="134"/>
      <c r="O39" s="134"/>
      <c r="P39" s="141"/>
      <c r="Q39" s="144"/>
      <c r="R39" s="141"/>
      <c r="S39" s="756" t="s">
        <v>186</v>
      </c>
      <c r="T39" s="757">
        <v>2</v>
      </c>
      <c r="U39" s="450"/>
      <c r="V39" s="505" t="s">
        <v>321</v>
      </c>
      <c r="W39" s="507" t="s">
        <v>321</v>
      </c>
    </row>
    <row r="40" spans="1:23" ht="29.25" customHeight="1" x14ac:dyDescent="0.2">
      <c r="A40" s="1080"/>
      <c r="B40" s="1085"/>
      <c r="C40" s="572"/>
      <c r="D40" s="2096" t="s">
        <v>38</v>
      </c>
      <c r="E40" s="1647" t="s">
        <v>207</v>
      </c>
      <c r="F40" s="1802" t="s">
        <v>210</v>
      </c>
      <c r="G40" s="1946" t="s">
        <v>286</v>
      </c>
      <c r="H40" s="1092"/>
      <c r="I40" s="1947" t="s">
        <v>282</v>
      </c>
      <c r="J40" s="31" t="s">
        <v>53</v>
      </c>
      <c r="K40" s="142">
        <v>16</v>
      </c>
      <c r="L40" s="447">
        <v>16</v>
      </c>
      <c r="M40" s="446"/>
      <c r="N40" s="491"/>
      <c r="O40" s="136"/>
      <c r="P40" s="142"/>
      <c r="Q40" s="447"/>
      <c r="R40" s="142"/>
      <c r="S40" s="639" t="s">
        <v>240</v>
      </c>
      <c r="T40" s="104"/>
      <c r="U40" s="47">
        <v>100</v>
      </c>
      <c r="V40" s="210"/>
      <c r="W40" s="199"/>
    </row>
    <row r="41" spans="1:23" ht="14.25" customHeight="1" x14ac:dyDescent="0.2">
      <c r="A41" s="1080"/>
      <c r="B41" s="1085"/>
      <c r="C41" s="572"/>
      <c r="D41" s="2096"/>
      <c r="E41" s="1647"/>
      <c r="F41" s="1803"/>
      <c r="G41" s="1946"/>
      <c r="H41" s="1092"/>
      <c r="I41" s="1947"/>
      <c r="J41" s="31" t="s">
        <v>28</v>
      </c>
      <c r="K41" s="142">
        <v>34.5</v>
      </c>
      <c r="L41" s="447">
        <v>34.5</v>
      </c>
      <c r="M41" s="446">
        <v>500</v>
      </c>
      <c r="N41" s="491"/>
      <c r="O41" s="136"/>
      <c r="P41" s="142">
        <v>500</v>
      </c>
      <c r="Q41" s="447"/>
      <c r="R41" s="142"/>
      <c r="S41" s="1120" t="s">
        <v>209</v>
      </c>
      <c r="T41" s="24"/>
      <c r="U41" s="24">
        <v>1</v>
      </c>
      <c r="V41" s="24"/>
      <c r="W41" s="377"/>
    </row>
    <row r="42" spans="1:23" ht="25.5" customHeight="1" x14ac:dyDescent="0.2">
      <c r="A42" s="1080"/>
      <c r="B42" s="1085"/>
      <c r="C42" s="572"/>
      <c r="D42" s="1936"/>
      <c r="E42" s="1648"/>
      <c r="F42" s="1803"/>
      <c r="G42" s="1938"/>
      <c r="H42" s="1092"/>
      <c r="I42" s="1947"/>
      <c r="J42" s="84"/>
      <c r="K42" s="161"/>
      <c r="L42" s="144"/>
      <c r="M42" s="107"/>
      <c r="N42" s="492"/>
      <c r="O42" s="134"/>
      <c r="P42" s="141"/>
      <c r="Q42" s="144"/>
      <c r="R42" s="233"/>
      <c r="S42" s="638" t="s">
        <v>107</v>
      </c>
      <c r="T42" s="398">
        <v>1</v>
      </c>
      <c r="U42" s="98"/>
      <c r="V42" s="98"/>
      <c r="W42" s="200"/>
    </row>
    <row r="43" spans="1:23" ht="15" customHeight="1" x14ac:dyDescent="0.2">
      <c r="A43" s="1080"/>
      <c r="B43" s="1085"/>
      <c r="C43" s="573"/>
      <c r="D43" s="1935" t="s">
        <v>39</v>
      </c>
      <c r="E43" s="1646" t="s">
        <v>180</v>
      </c>
      <c r="F43" s="1803"/>
      <c r="G43" s="1937" t="s">
        <v>291</v>
      </c>
      <c r="H43" s="1856"/>
      <c r="I43" s="1947"/>
      <c r="J43" s="77" t="s">
        <v>28</v>
      </c>
      <c r="K43" s="180">
        <v>29</v>
      </c>
      <c r="L43" s="447">
        <v>29</v>
      </c>
      <c r="M43" s="178">
        <v>195</v>
      </c>
      <c r="N43" s="491"/>
      <c r="O43" s="491"/>
      <c r="P43" s="493">
        <v>195</v>
      </c>
      <c r="Q43" s="447">
        <v>195</v>
      </c>
      <c r="R43" s="142"/>
      <c r="S43" s="639" t="s">
        <v>240</v>
      </c>
      <c r="T43" s="104"/>
      <c r="U43" s="104">
        <v>50</v>
      </c>
      <c r="V43" s="273">
        <v>100</v>
      </c>
      <c r="W43" s="263"/>
    </row>
    <row r="44" spans="1:23" ht="30" customHeight="1" x14ac:dyDescent="0.2">
      <c r="A44" s="1080"/>
      <c r="B44" s="1085"/>
      <c r="C44" s="1098"/>
      <c r="D44" s="1936"/>
      <c r="E44" s="1648"/>
      <c r="F44" s="1804"/>
      <c r="G44" s="1938"/>
      <c r="H44" s="1887"/>
      <c r="I44" s="1947"/>
      <c r="J44" s="489"/>
      <c r="K44" s="141"/>
      <c r="L44" s="144"/>
      <c r="M44" s="134"/>
      <c r="N44" s="134"/>
      <c r="O44" s="134"/>
      <c r="P44" s="141"/>
      <c r="Q44" s="144"/>
      <c r="R44" s="107"/>
      <c r="S44" s="638" t="s">
        <v>107</v>
      </c>
      <c r="T44" s="398">
        <v>1</v>
      </c>
      <c r="U44" s="98"/>
      <c r="V44" s="98"/>
      <c r="W44" s="264"/>
    </row>
    <row r="45" spans="1:23" ht="27" customHeight="1" x14ac:dyDescent="0.2">
      <c r="A45" s="1191"/>
      <c r="B45" s="1192"/>
      <c r="C45" s="573"/>
      <c r="D45" s="1935" t="s">
        <v>32</v>
      </c>
      <c r="E45" s="1785" t="s">
        <v>160</v>
      </c>
      <c r="F45" s="1795" t="s">
        <v>120</v>
      </c>
      <c r="G45" s="1937" t="s">
        <v>289</v>
      </c>
      <c r="H45" s="1649"/>
      <c r="I45" s="1947"/>
      <c r="J45" s="77" t="s">
        <v>28</v>
      </c>
      <c r="K45" s="180">
        <v>67</v>
      </c>
      <c r="L45" s="143">
        <v>67</v>
      </c>
      <c r="M45" s="135">
        <f>174.8-62</f>
        <v>112.8</v>
      </c>
      <c r="N45" s="135"/>
      <c r="O45" s="135"/>
      <c r="P45" s="180">
        <f>174.8-62</f>
        <v>112.8</v>
      </c>
      <c r="Q45" s="143"/>
      <c r="R45" s="180"/>
      <c r="S45" s="637" t="s">
        <v>241</v>
      </c>
      <c r="T45" s="47"/>
      <c r="U45" s="47">
        <v>100</v>
      </c>
      <c r="V45" s="274"/>
      <c r="W45" s="263"/>
    </row>
    <row r="46" spans="1:23" ht="17.25" customHeight="1" x14ac:dyDescent="0.2">
      <c r="A46" s="1191"/>
      <c r="B46" s="1192"/>
      <c r="C46" s="1193"/>
      <c r="D46" s="1936"/>
      <c r="E46" s="1801"/>
      <c r="F46" s="1737"/>
      <c r="G46" s="1938"/>
      <c r="H46" s="1649"/>
      <c r="I46" s="1947"/>
      <c r="J46" s="78" t="s">
        <v>62</v>
      </c>
      <c r="K46" s="141"/>
      <c r="L46" s="144"/>
      <c r="M46" s="134">
        <v>62</v>
      </c>
      <c r="N46" s="134"/>
      <c r="O46" s="134"/>
      <c r="P46" s="141">
        <v>62</v>
      </c>
      <c r="Q46" s="144"/>
      <c r="R46" s="107"/>
      <c r="S46" s="643" t="s">
        <v>188</v>
      </c>
      <c r="T46" s="338">
        <v>1</v>
      </c>
      <c r="U46" s="98"/>
      <c r="V46" s="98"/>
      <c r="W46" s="264"/>
    </row>
    <row r="47" spans="1:23" ht="15.75" customHeight="1" x14ac:dyDescent="0.2">
      <c r="A47" s="1191"/>
      <c r="B47" s="1192"/>
      <c r="C47" s="573"/>
      <c r="D47" s="1935" t="s">
        <v>40</v>
      </c>
      <c r="E47" s="1785" t="s">
        <v>187</v>
      </c>
      <c r="F47" s="1795" t="s">
        <v>210</v>
      </c>
      <c r="G47" s="1937"/>
      <c r="H47" s="1800"/>
      <c r="I47" s="1948"/>
      <c r="J47" s="77" t="s">
        <v>28</v>
      </c>
      <c r="K47" s="180"/>
      <c r="L47" s="143"/>
      <c r="M47" s="180">
        <v>20</v>
      </c>
      <c r="N47" s="215"/>
      <c r="O47" s="135"/>
      <c r="P47" s="180">
        <v>20</v>
      </c>
      <c r="Q47" s="143">
        <v>280</v>
      </c>
      <c r="R47" s="180"/>
      <c r="S47" s="640" t="s">
        <v>107</v>
      </c>
      <c r="T47" s="460"/>
      <c r="U47" s="460">
        <v>1</v>
      </c>
      <c r="V47" s="191"/>
      <c r="W47" s="641"/>
    </row>
    <row r="48" spans="1:23" ht="26.25" customHeight="1" x14ac:dyDescent="0.2">
      <c r="A48" s="1191"/>
      <c r="B48" s="1192"/>
      <c r="C48" s="1193"/>
      <c r="D48" s="1936"/>
      <c r="E48" s="1801"/>
      <c r="F48" s="1798"/>
      <c r="G48" s="1938"/>
      <c r="H48" s="1800"/>
      <c r="I48" s="1948"/>
      <c r="J48" s="489"/>
      <c r="K48" s="141"/>
      <c r="L48" s="144"/>
      <c r="M48" s="141"/>
      <c r="N48" s="492"/>
      <c r="O48" s="134"/>
      <c r="P48" s="141"/>
      <c r="Q48" s="144"/>
      <c r="R48" s="141"/>
      <c r="S48" s="642" t="s">
        <v>168</v>
      </c>
      <c r="T48" s="462"/>
      <c r="U48" s="462"/>
      <c r="V48" s="324">
        <v>100</v>
      </c>
      <c r="W48" s="86"/>
    </row>
    <row r="49" spans="1:25" ht="18" customHeight="1" x14ac:dyDescent="0.2">
      <c r="A49" s="1080"/>
      <c r="B49" s="1085"/>
      <c r="C49" s="573"/>
      <c r="D49" s="1935" t="s">
        <v>33</v>
      </c>
      <c r="E49" s="1785" t="s">
        <v>158</v>
      </c>
      <c r="F49" s="1795" t="s">
        <v>120</v>
      </c>
      <c r="G49" s="1937" t="s">
        <v>288</v>
      </c>
      <c r="H49" s="1800"/>
      <c r="I49" s="1948"/>
      <c r="J49" s="77" t="s">
        <v>28</v>
      </c>
      <c r="K49" s="180">
        <v>300</v>
      </c>
      <c r="L49" s="143">
        <v>300</v>
      </c>
      <c r="M49" s="180">
        <v>281</v>
      </c>
      <c r="N49" s="215"/>
      <c r="O49" s="135"/>
      <c r="P49" s="180">
        <v>281</v>
      </c>
      <c r="Q49" s="143">
        <v>724.6</v>
      </c>
      <c r="R49" s="180"/>
      <c r="S49" s="1061" t="s">
        <v>159</v>
      </c>
      <c r="T49" s="336"/>
      <c r="U49" s="104">
        <v>1</v>
      </c>
      <c r="V49" s="192"/>
      <c r="W49" s="25"/>
    </row>
    <row r="50" spans="1:25" ht="25.5" customHeight="1" x14ac:dyDescent="0.2">
      <c r="A50" s="1080"/>
      <c r="B50" s="1085"/>
      <c r="C50" s="1098"/>
      <c r="D50" s="1936"/>
      <c r="E50" s="1801"/>
      <c r="F50" s="1737"/>
      <c r="G50" s="1938"/>
      <c r="H50" s="1800"/>
      <c r="I50" s="1948"/>
      <c r="J50" s="489" t="s">
        <v>62</v>
      </c>
      <c r="K50" s="141"/>
      <c r="L50" s="144"/>
      <c r="M50" s="141">
        <v>250</v>
      </c>
      <c r="N50" s="492"/>
      <c r="O50" s="134"/>
      <c r="P50" s="141">
        <v>250</v>
      </c>
      <c r="Q50" s="144"/>
      <c r="R50" s="141"/>
      <c r="S50" s="219" t="s">
        <v>167</v>
      </c>
      <c r="T50" s="338"/>
      <c r="U50" s="98">
        <v>50</v>
      </c>
      <c r="V50" s="194">
        <v>100</v>
      </c>
      <c r="W50" s="86"/>
    </row>
    <row r="51" spans="1:25" ht="15" customHeight="1" x14ac:dyDescent="0.2">
      <c r="A51" s="1080"/>
      <c r="B51" s="1085"/>
      <c r="C51" s="573"/>
      <c r="D51" s="1935" t="s">
        <v>68</v>
      </c>
      <c r="E51" s="1785" t="s">
        <v>409</v>
      </c>
      <c r="F51" s="1795" t="s">
        <v>120</v>
      </c>
      <c r="G51" s="1937"/>
      <c r="H51" s="1800"/>
      <c r="I51" s="1948"/>
      <c r="J51" s="77" t="s">
        <v>28</v>
      </c>
      <c r="K51" s="180"/>
      <c r="L51" s="143"/>
      <c r="M51" s="180">
        <v>15</v>
      </c>
      <c r="N51" s="215">
        <v>15</v>
      </c>
      <c r="O51" s="135"/>
      <c r="P51" s="180"/>
      <c r="Q51" s="143"/>
      <c r="R51" s="180"/>
      <c r="S51" s="1061" t="s">
        <v>188</v>
      </c>
      <c r="T51" s="336"/>
      <c r="U51" s="104">
        <v>1</v>
      </c>
      <c r="V51" s="192"/>
      <c r="W51" s="25"/>
    </row>
    <row r="52" spans="1:25" ht="27.75" customHeight="1" x14ac:dyDescent="0.2">
      <c r="A52" s="1080"/>
      <c r="B52" s="1085"/>
      <c r="C52" s="1098"/>
      <c r="D52" s="1936"/>
      <c r="E52" s="1801"/>
      <c r="F52" s="1737"/>
      <c r="G52" s="1938"/>
      <c r="H52" s="1800"/>
      <c r="I52" s="1948"/>
      <c r="J52" s="489" t="s">
        <v>28</v>
      </c>
      <c r="K52" s="141"/>
      <c r="L52" s="144"/>
      <c r="M52" s="141"/>
      <c r="N52" s="492"/>
      <c r="O52" s="134"/>
      <c r="P52" s="141"/>
      <c r="Q52" s="144">
        <v>150</v>
      </c>
      <c r="R52" s="141"/>
      <c r="S52" s="219" t="s">
        <v>410</v>
      </c>
      <c r="T52" s="338"/>
      <c r="U52" s="98"/>
      <c r="V52" s="194"/>
      <c r="W52" s="364"/>
    </row>
    <row r="53" spans="1:25" ht="15.75" customHeight="1" x14ac:dyDescent="0.2">
      <c r="A53" s="1080"/>
      <c r="B53" s="1085"/>
      <c r="C53" s="572"/>
      <c r="D53" s="1935" t="s">
        <v>281</v>
      </c>
      <c r="E53" s="1646" t="s">
        <v>206</v>
      </c>
      <c r="F53" s="1795" t="s">
        <v>210</v>
      </c>
      <c r="G53" s="1937"/>
      <c r="H53" s="1092"/>
      <c r="I53" s="1947"/>
      <c r="J53" s="77" t="s">
        <v>53</v>
      </c>
      <c r="K53" s="180">
        <v>10</v>
      </c>
      <c r="L53" s="143">
        <v>10</v>
      </c>
      <c r="M53" s="135">
        <v>10</v>
      </c>
      <c r="N53" s="135"/>
      <c r="O53" s="135"/>
      <c r="P53" s="180">
        <v>10</v>
      </c>
      <c r="Q53" s="143"/>
      <c r="R53" s="180"/>
      <c r="S53" s="1201" t="s">
        <v>159</v>
      </c>
      <c r="T53" s="104"/>
      <c r="U53" s="274">
        <v>1</v>
      </c>
      <c r="V53" s="274"/>
      <c r="W53" s="263"/>
    </row>
    <row r="54" spans="1:25" ht="29.25" customHeight="1" x14ac:dyDescent="0.2">
      <c r="A54" s="1080"/>
      <c r="B54" s="1085"/>
      <c r="C54" s="572"/>
      <c r="D54" s="1936"/>
      <c r="E54" s="1648"/>
      <c r="F54" s="1798"/>
      <c r="G54" s="1938"/>
      <c r="H54" s="1093"/>
      <c r="I54" s="1947"/>
      <c r="J54" s="78" t="s">
        <v>28</v>
      </c>
      <c r="K54" s="141"/>
      <c r="L54" s="144"/>
      <c r="M54" s="134"/>
      <c r="N54" s="134"/>
      <c r="O54" s="134"/>
      <c r="P54" s="141"/>
      <c r="Q54" s="144"/>
      <c r="R54" s="141"/>
      <c r="S54" s="219" t="s">
        <v>167</v>
      </c>
      <c r="T54" s="398"/>
      <c r="U54" s="98"/>
      <c r="V54" s="98"/>
      <c r="W54" s="264"/>
    </row>
    <row r="55" spans="1:25" ht="24.75" customHeight="1" x14ac:dyDescent="0.2">
      <c r="A55" s="1080"/>
      <c r="B55" s="1085"/>
      <c r="C55" s="572"/>
      <c r="D55" s="1935" t="s">
        <v>353</v>
      </c>
      <c r="E55" s="1646" t="s">
        <v>356</v>
      </c>
      <c r="F55" s="1795" t="s">
        <v>210</v>
      </c>
      <c r="G55" s="1937"/>
      <c r="H55" s="1092"/>
      <c r="I55" s="1947"/>
      <c r="J55" s="77" t="s">
        <v>28</v>
      </c>
      <c r="K55" s="180"/>
      <c r="L55" s="143"/>
      <c r="M55" s="135"/>
      <c r="N55" s="135"/>
      <c r="O55" s="135"/>
      <c r="P55" s="180"/>
      <c r="Q55" s="143">
        <v>400</v>
      </c>
      <c r="R55" s="180"/>
      <c r="S55" s="639" t="s">
        <v>239</v>
      </c>
      <c r="T55" s="104"/>
      <c r="U55" s="274"/>
      <c r="V55" s="274">
        <v>100</v>
      </c>
      <c r="W55" s="263"/>
      <c r="Y55" s="412"/>
    </row>
    <row r="56" spans="1:25" ht="19.5" customHeight="1" x14ac:dyDescent="0.2">
      <c r="A56" s="1080"/>
      <c r="B56" s="1085"/>
      <c r="C56" s="572"/>
      <c r="D56" s="1936"/>
      <c r="E56" s="1648"/>
      <c r="F56" s="1798"/>
      <c r="G56" s="1938"/>
      <c r="H56" s="1093"/>
      <c r="I56" s="1947"/>
      <c r="J56" s="78" t="s">
        <v>28</v>
      </c>
      <c r="K56" s="141"/>
      <c r="L56" s="144"/>
      <c r="M56" s="134"/>
      <c r="N56" s="134"/>
      <c r="O56" s="134"/>
      <c r="P56" s="141"/>
      <c r="Q56" s="144"/>
      <c r="R56" s="141"/>
      <c r="S56" s="638" t="s">
        <v>107</v>
      </c>
      <c r="T56" s="398">
        <v>1</v>
      </c>
      <c r="U56" s="98"/>
      <c r="V56" s="98"/>
      <c r="W56" s="264"/>
    </row>
    <row r="57" spans="1:25" ht="15" customHeight="1" x14ac:dyDescent="0.2">
      <c r="A57" s="1080"/>
      <c r="B57" s="1085"/>
      <c r="C57" s="572"/>
      <c r="D57" s="1935" t="s">
        <v>357</v>
      </c>
      <c r="E57" s="1646" t="s">
        <v>358</v>
      </c>
      <c r="F57" s="1795" t="s">
        <v>210</v>
      </c>
      <c r="G57" s="1937"/>
      <c r="H57" s="1092"/>
      <c r="I57" s="1947"/>
      <c r="J57" s="77" t="s">
        <v>28</v>
      </c>
      <c r="K57" s="180"/>
      <c r="L57" s="143"/>
      <c r="M57" s="135"/>
      <c r="N57" s="135"/>
      <c r="O57" s="135"/>
      <c r="P57" s="180"/>
      <c r="Q57" s="143">
        <v>150</v>
      </c>
      <c r="R57" s="180"/>
      <c r="S57" s="1061" t="s">
        <v>360</v>
      </c>
      <c r="T57" s="336"/>
      <c r="U57" s="104"/>
      <c r="V57" s="274">
        <v>1</v>
      </c>
      <c r="W57" s="263"/>
    </row>
    <row r="58" spans="1:25" ht="29.25" customHeight="1" x14ac:dyDescent="0.2">
      <c r="A58" s="1080"/>
      <c r="B58" s="1085"/>
      <c r="C58" s="572"/>
      <c r="D58" s="1936"/>
      <c r="E58" s="1648"/>
      <c r="F58" s="1798"/>
      <c r="G58" s="1938"/>
      <c r="H58" s="1093"/>
      <c r="I58" s="1947"/>
      <c r="J58" s="78" t="s">
        <v>28</v>
      </c>
      <c r="K58" s="141"/>
      <c r="L58" s="144"/>
      <c r="M58" s="134"/>
      <c r="N58" s="134"/>
      <c r="O58" s="134"/>
      <c r="P58" s="141"/>
      <c r="Q58" s="144"/>
      <c r="R58" s="141"/>
      <c r="S58" s="219" t="s">
        <v>359</v>
      </c>
      <c r="T58" s="338"/>
      <c r="U58" s="98"/>
      <c r="V58" s="98">
        <v>100</v>
      </c>
      <c r="W58" s="264"/>
    </row>
    <row r="59" spans="1:25" ht="18" customHeight="1" x14ac:dyDescent="0.2">
      <c r="A59" s="1269"/>
      <c r="B59" s="1270"/>
      <c r="C59" s="1271"/>
      <c r="D59" s="1268" t="s">
        <v>389</v>
      </c>
      <c r="E59" s="1647" t="s">
        <v>236</v>
      </c>
      <c r="F59" s="1944" t="s">
        <v>120</v>
      </c>
      <c r="G59" s="1946" t="s">
        <v>290</v>
      </c>
      <c r="H59" s="1267"/>
      <c r="I59" s="1947"/>
      <c r="J59" s="31" t="s">
        <v>28</v>
      </c>
      <c r="K59" s="142">
        <v>492</v>
      </c>
      <c r="L59" s="447">
        <v>355</v>
      </c>
      <c r="M59" s="446"/>
      <c r="N59" s="491"/>
      <c r="O59" s="142"/>
      <c r="P59" s="493"/>
      <c r="Q59" s="447"/>
      <c r="R59" s="142"/>
      <c r="S59" s="1777" t="s">
        <v>242</v>
      </c>
      <c r="T59" s="332">
        <v>100</v>
      </c>
      <c r="U59" s="332">
        <v>100</v>
      </c>
      <c r="V59" s="332"/>
      <c r="W59" s="763"/>
    </row>
    <row r="60" spans="1:25" ht="21.75" customHeight="1" x14ac:dyDescent="0.2">
      <c r="A60" s="1269"/>
      <c r="B60" s="1270"/>
      <c r="C60" s="1271"/>
      <c r="D60" s="371"/>
      <c r="E60" s="1647"/>
      <c r="F60" s="1945"/>
      <c r="G60" s="2114"/>
      <c r="H60" s="1267"/>
      <c r="I60" s="1947"/>
      <c r="J60" s="31" t="s">
        <v>62</v>
      </c>
      <c r="K60" s="142">
        <v>107.5</v>
      </c>
      <c r="L60" s="447">
        <v>107.5</v>
      </c>
      <c r="M60" s="446">
        <v>30</v>
      </c>
      <c r="N60" s="491"/>
      <c r="O60" s="216"/>
      <c r="P60" s="493">
        <v>30</v>
      </c>
      <c r="Q60" s="447"/>
      <c r="R60" s="142"/>
      <c r="S60" s="1793"/>
      <c r="T60" s="208"/>
      <c r="U60" s="208"/>
      <c r="V60" s="208"/>
      <c r="W60" s="909"/>
    </row>
    <row r="61" spans="1:25" ht="15.75" customHeight="1" x14ac:dyDescent="0.2">
      <c r="A61" s="1269"/>
      <c r="B61" s="1270"/>
      <c r="C61" s="1271"/>
      <c r="D61" s="372"/>
      <c r="E61" s="1943"/>
      <c r="F61" s="1798"/>
      <c r="G61" s="2115"/>
      <c r="H61" s="1267"/>
      <c r="I61" s="1272"/>
      <c r="J61" s="78"/>
      <c r="K61" s="141"/>
      <c r="L61" s="144"/>
      <c r="M61" s="107"/>
      <c r="N61" s="492"/>
      <c r="O61" s="217"/>
      <c r="P61" s="494"/>
      <c r="Q61" s="144"/>
      <c r="R61" s="141"/>
      <c r="S61" s="404"/>
      <c r="T61" s="1277"/>
      <c r="U61" s="1278"/>
      <c r="V61" s="1278"/>
      <c r="W61" s="1279"/>
    </row>
    <row r="62" spans="1:25" ht="17.25" customHeight="1" x14ac:dyDescent="0.2">
      <c r="A62" s="1080"/>
      <c r="B62" s="1085"/>
      <c r="C62" s="1098"/>
      <c r="D62" s="2117" t="s">
        <v>445</v>
      </c>
      <c r="E62" s="1646" t="s">
        <v>122</v>
      </c>
      <c r="F62" s="2102" t="s">
        <v>120</v>
      </c>
      <c r="G62" s="1946" t="s">
        <v>145</v>
      </c>
      <c r="H62" s="1649" t="s">
        <v>50</v>
      </c>
      <c r="I62" s="2104" t="s">
        <v>283</v>
      </c>
      <c r="J62" s="1109" t="s">
        <v>28</v>
      </c>
      <c r="K62" s="180"/>
      <c r="L62" s="143"/>
      <c r="M62" s="222">
        <v>20.5</v>
      </c>
      <c r="N62" s="491"/>
      <c r="O62" s="216"/>
      <c r="P62" s="493">
        <v>20.5</v>
      </c>
      <c r="Q62" s="253"/>
      <c r="R62" s="142"/>
      <c r="S62" s="1689" t="s">
        <v>243</v>
      </c>
      <c r="T62" s="104">
        <v>60</v>
      </c>
      <c r="U62" s="104">
        <v>100</v>
      </c>
      <c r="V62" s="104"/>
      <c r="W62" s="56"/>
    </row>
    <row r="63" spans="1:25" ht="17.25" customHeight="1" x14ac:dyDescent="0.2">
      <c r="A63" s="1080"/>
      <c r="B63" s="1085"/>
      <c r="C63" s="1098"/>
      <c r="D63" s="2117"/>
      <c r="E63" s="1647"/>
      <c r="F63" s="2102"/>
      <c r="G63" s="1946"/>
      <c r="H63" s="1649"/>
      <c r="I63" s="2104"/>
      <c r="J63" s="1107" t="s">
        <v>247</v>
      </c>
      <c r="K63" s="142">
        <v>600</v>
      </c>
      <c r="L63" s="447">
        <v>569.79999999999995</v>
      </c>
      <c r="M63" s="222">
        <v>443</v>
      </c>
      <c r="N63" s="491"/>
      <c r="O63" s="216"/>
      <c r="P63" s="493">
        <v>443</v>
      </c>
      <c r="Q63" s="253"/>
      <c r="R63" s="142"/>
      <c r="S63" s="1689"/>
      <c r="T63" s="104"/>
      <c r="U63" s="104"/>
      <c r="V63" s="104"/>
      <c r="W63" s="198"/>
    </row>
    <row r="64" spans="1:25" ht="16.5" customHeight="1" x14ac:dyDescent="0.2">
      <c r="A64" s="1080"/>
      <c r="B64" s="1085"/>
      <c r="C64" s="1098"/>
      <c r="D64" s="2118"/>
      <c r="E64" s="1783"/>
      <c r="F64" s="2102"/>
      <c r="G64" s="2114"/>
      <c r="H64" s="1649"/>
      <c r="I64" s="2105"/>
      <c r="J64" s="1107" t="s">
        <v>362</v>
      </c>
      <c r="K64" s="142">
        <v>400</v>
      </c>
      <c r="L64" s="447"/>
      <c r="M64" s="449"/>
      <c r="N64" s="491"/>
      <c r="O64" s="216"/>
      <c r="P64" s="493"/>
      <c r="Q64" s="447"/>
      <c r="R64" s="142"/>
      <c r="S64" s="1690"/>
      <c r="T64" s="104"/>
      <c r="U64" s="104"/>
      <c r="V64" s="104"/>
      <c r="W64" s="198"/>
    </row>
    <row r="65" spans="1:23" ht="15.75" customHeight="1" x14ac:dyDescent="0.2">
      <c r="A65" s="1080"/>
      <c r="B65" s="1085"/>
      <c r="C65" s="1098"/>
      <c r="D65" s="2118"/>
      <c r="E65" s="1784"/>
      <c r="F65" s="2103"/>
      <c r="G65" s="2115"/>
      <c r="H65" s="1889"/>
      <c r="I65" s="2105"/>
      <c r="J65" s="489" t="s">
        <v>104</v>
      </c>
      <c r="K65" s="141"/>
      <c r="L65" s="144">
        <v>457.3</v>
      </c>
      <c r="M65" s="141"/>
      <c r="N65" s="492"/>
      <c r="O65" s="217"/>
      <c r="P65" s="494"/>
      <c r="Q65" s="144"/>
      <c r="R65" s="141"/>
      <c r="S65" s="510"/>
      <c r="T65" s="98"/>
      <c r="U65" s="98"/>
      <c r="V65" s="98"/>
      <c r="W65" s="204"/>
    </row>
    <row r="66" spans="1:23" ht="27.75" customHeight="1" x14ac:dyDescent="0.2">
      <c r="A66" s="1080"/>
      <c r="B66" s="1085"/>
      <c r="C66" s="573"/>
      <c r="D66" s="1939"/>
      <c r="E66" s="2101" t="s">
        <v>91</v>
      </c>
      <c r="F66" s="1795" t="s">
        <v>120</v>
      </c>
      <c r="G66" s="1937" t="s">
        <v>157</v>
      </c>
      <c r="H66" s="1800"/>
      <c r="I66" s="1948"/>
      <c r="J66" s="77" t="s">
        <v>28</v>
      </c>
      <c r="K66" s="180">
        <v>351.5</v>
      </c>
      <c r="L66" s="143">
        <v>351.5</v>
      </c>
      <c r="M66" s="180"/>
      <c r="N66" s="215"/>
      <c r="O66" s="135"/>
      <c r="P66" s="180"/>
      <c r="Q66" s="143"/>
      <c r="R66" s="180"/>
      <c r="S66" s="2131" t="s">
        <v>167</v>
      </c>
      <c r="T66" s="400">
        <v>100</v>
      </c>
      <c r="U66" s="274"/>
      <c r="V66" s="274"/>
      <c r="W66" s="330"/>
    </row>
    <row r="67" spans="1:23" ht="21" customHeight="1" x14ac:dyDescent="0.2">
      <c r="A67" s="1080"/>
      <c r="B67" s="1085"/>
      <c r="C67" s="1098"/>
      <c r="D67" s="1940"/>
      <c r="E67" s="1924"/>
      <c r="F67" s="1737"/>
      <c r="G67" s="1938"/>
      <c r="H67" s="1800"/>
      <c r="I67" s="1948"/>
      <c r="J67" s="489"/>
      <c r="K67" s="141"/>
      <c r="L67" s="144"/>
      <c r="M67" s="141"/>
      <c r="N67" s="492"/>
      <c r="O67" s="134"/>
      <c r="P67" s="141"/>
      <c r="Q67" s="144"/>
      <c r="R67" s="141"/>
      <c r="S67" s="2132"/>
      <c r="T67" s="398"/>
      <c r="U67" s="275"/>
      <c r="V67" s="275"/>
      <c r="W67" s="364"/>
    </row>
    <row r="68" spans="1:23" ht="21" customHeight="1" x14ac:dyDescent="0.2">
      <c r="A68" s="1080"/>
      <c r="B68" s="1085"/>
      <c r="C68" s="573"/>
      <c r="D68" s="1939"/>
      <c r="E68" s="2101" t="s">
        <v>189</v>
      </c>
      <c r="F68" s="1941" t="s">
        <v>210</v>
      </c>
      <c r="G68" s="1937" t="s">
        <v>287</v>
      </c>
      <c r="H68" s="1890"/>
      <c r="I68" s="1948"/>
      <c r="J68" s="77" t="s">
        <v>28</v>
      </c>
      <c r="K68" s="180">
        <v>4</v>
      </c>
      <c r="L68" s="143">
        <v>86</v>
      </c>
      <c r="M68" s="180"/>
      <c r="N68" s="215"/>
      <c r="O68" s="135"/>
      <c r="P68" s="180"/>
      <c r="Q68" s="143"/>
      <c r="R68" s="180"/>
      <c r="S68" s="397" t="s">
        <v>188</v>
      </c>
      <c r="T68" s="336">
        <v>1</v>
      </c>
      <c r="U68" s="104"/>
      <c r="V68" s="193"/>
      <c r="W68" s="396"/>
    </row>
    <row r="69" spans="1:23" ht="27.75" customHeight="1" x14ac:dyDescent="0.2">
      <c r="A69" s="1080"/>
      <c r="B69" s="1085"/>
      <c r="C69" s="1098"/>
      <c r="D69" s="1940"/>
      <c r="E69" s="1924"/>
      <c r="F69" s="1942"/>
      <c r="G69" s="1938"/>
      <c r="H69" s="1888"/>
      <c r="I69" s="2116"/>
      <c r="J69" s="489"/>
      <c r="K69" s="141"/>
      <c r="L69" s="144"/>
      <c r="M69" s="141"/>
      <c r="N69" s="492"/>
      <c r="O69" s="134"/>
      <c r="P69" s="141"/>
      <c r="Q69" s="144"/>
      <c r="R69" s="141"/>
      <c r="S69" s="509" t="s">
        <v>232</v>
      </c>
      <c r="T69" s="338">
        <v>100</v>
      </c>
      <c r="U69" s="98"/>
      <c r="V69" s="194"/>
      <c r="W69" s="86"/>
    </row>
    <row r="70" spans="1:23" ht="18" customHeight="1" x14ac:dyDescent="0.2">
      <c r="A70" s="1080"/>
      <c r="B70" s="1085"/>
      <c r="C70" s="573"/>
      <c r="D70" s="1939"/>
      <c r="E70" s="2084" t="s">
        <v>263</v>
      </c>
      <c r="F70" s="2090" t="s">
        <v>51</v>
      </c>
      <c r="G70" s="1932" t="s">
        <v>148</v>
      </c>
      <c r="H70" s="2106" t="s">
        <v>50</v>
      </c>
      <c r="I70" s="2108" t="s">
        <v>82</v>
      </c>
      <c r="J70" s="749" t="s">
        <v>247</v>
      </c>
      <c r="K70" s="731"/>
      <c r="L70" s="729">
        <v>30.2</v>
      </c>
      <c r="M70" s="750"/>
      <c r="N70" s="730"/>
      <c r="O70" s="751"/>
      <c r="P70" s="752"/>
      <c r="Q70" s="729"/>
      <c r="R70" s="731"/>
      <c r="S70" s="2133" t="s">
        <v>169</v>
      </c>
      <c r="T70" s="400">
        <v>100</v>
      </c>
      <c r="U70" s="400"/>
      <c r="V70" s="400"/>
      <c r="W70" s="401"/>
    </row>
    <row r="71" spans="1:23" ht="36.75" customHeight="1" x14ac:dyDescent="0.2">
      <c r="A71" s="1080"/>
      <c r="B71" s="1085"/>
      <c r="C71" s="1098"/>
      <c r="D71" s="1940"/>
      <c r="E71" s="2085"/>
      <c r="F71" s="2091"/>
      <c r="G71" s="1933"/>
      <c r="H71" s="2107"/>
      <c r="I71" s="2109"/>
      <c r="J71" s="732"/>
      <c r="K71" s="609"/>
      <c r="L71" s="612"/>
      <c r="M71" s="753"/>
      <c r="N71" s="753"/>
      <c r="O71" s="734"/>
      <c r="P71" s="611"/>
      <c r="Q71" s="612"/>
      <c r="R71" s="734"/>
      <c r="S71" s="2134"/>
      <c r="T71" s="398"/>
      <c r="U71" s="398"/>
      <c r="V71" s="398"/>
      <c r="W71" s="402"/>
    </row>
    <row r="72" spans="1:23" ht="18.75" customHeight="1" thickBot="1" x14ac:dyDescent="0.25">
      <c r="A72" s="1123"/>
      <c r="B72" s="457"/>
      <c r="C72" s="563"/>
      <c r="D72" s="567"/>
      <c r="E72" s="568"/>
      <c r="F72" s="569"/>
      <c r="G72" s="570"/>
      <c r="H72" s="571"/>
      <c r="I72" s="566"/>
      <c r="J72" s="30" t="s">
        <v>8</v>
      </c>
      <c r="K72" s="277">
        <f t="shared" ref="K72:R72" si="0">SUM(K14:K71)</f>
        <v>2941.2</v>
      </c>
      <c r="L72" s="248">
        <f t="shared" si="0"/>
        <v>2998.5</v>
      </c>
      <c r="M72" s="277">
        <f t="shared" si="0"/>
        <v>2560.8000000000002</v>
      </c>
      <c r="N72" s="277">
        <f t="shared" si="0"/>
        <v>426.1</v>
      </c>
      <c r="O72" s="277">
        <f t="shared" si="0"/>
        <v>0</v>
      </c>
      <c r="P72" s="277">
        <f t="shared" si="0"/>
        <v>2134.6999999999998</v>
      </c>
      <c r="Q72" s="277">
        <f t="shared" si="0"/>
        <v>2368.6</v>
      </c>
      <c r="R72" s="277">
        <f t="shared" si="0"/>
        <v>469</v>
      </c>
      <c r="S72" s="564"/>
      <c r="T72" s="574"/>
      <c r="U72" s="574"/>
      <c r="V72" s="574"/>
      <c r="W72" s="565"/>
    </row>
    <row r="73" spans="1:23" ht="27" customHeight="1" x14ac:dyDescent="0.2">
      <c r="A73" s="1080" t="s">
        <v>7</v>
      </c>
      <c r="B73" s="1097" t="s">
        <v>7</v>
      </c>
      <c r="C73" s="1098" t="s">
        <v>9</v>
      </c>
      <c r="D73" s="94"/>
      <c r="E73" s="114" t="s">
        <v>57</v>
      </c>
      <c r="F73" s="109"/>
      <c r="G73" s="115"/>
      <c r="H73" s="1121" t="s">
        <v>31</v>
      </c>
      <c r="I73" s="2110" t="s">
        <v>80</v>
      </c>
      <c r="J73" s="79"/>
      <c r="K73" s="137"/>
      <c r="L73" s="230"/>
      <c r="M73" s="137"/>
      <c r="N73" s="224"/>
      <c r="O73" s="224"/>
      <c r="P73" s="139"/>
      <c r="Q73" s="137"/>
      <c r="R73" s="230"/>
      <c r="S73" s="229"/>
      <c r="T73" s="211"/>
      <c r="U73" s="211"/>
      <c r="V73" s="211"/>
      <c r="W73" s="201"/>
    </row>
    <row r="74" spans="1:23" ht="28.5" customHeight="1" x14ac:dyDescent="0.2">
      <c r="A74" s="1714"/>
      <c r="B74" s="1744"/>
      <c r="C74" s="2016"/>
      <c r="D74" s="1747" t="s">
        <v>7</v>
      </c>
      <c r="E74" s="1646" t="s">
        <v>74</v>
      </c>
      <c r="F74" s="2099"/>
      <c r="G74" s="1937" t="s">
        <v>149</v>
      </c>
      <c r="H74" s="1649"/>
      <c r="I74" s="2111"/>
      <c r="J74" s="12" t="s">
        <v>28</v>
      </c>
      <c r="K74" s="446">
        <v>2721</v>
      </c>
      <c r="L74" s="143">
        <f>2583.6+137.4-40-17.3</f>
        <v>2663.7</v>
      </c>
      <c r="M74" s="1543">
        <f>2773.7-110</f>
        <v>2663.7</v>
      </c>
      <c r="N74" s="1544">
        <f>2773.7-110</f>
        <v>2663.7</v>
      </c>
      <c r="O74" s="491"/>
      <c r="P74" s="136"/>
      <c r="Q74" s="178">
        <v>2773.7</v>
      </c>
      <c r="R74" s="447">
        <v>2773.7</v>
      </c>
      <c r="S74" s="76" t="s">
        <v>218</v>
      </c>
      <c r="T74" s="490">
        <v>8.6</v>
      </c>
      <c r="U74" s="490">
        <v>8.6</v>
      </c>
      <c r="V74" s="490">
        <v>8.6</v>
      </c>
      <c r="W74" s="202">
        <v>8.6</v>
      </c>
    </row>
    <row r="75" spans="1:23" ht="21.75" customHeight="1" x14ac:dyDescent="0.2">
      <c r="A75" s="1714"/>
      <c r="B75" s="1744"/>
      <c r="C75" s="2016"/>
      <c r="D75" s="1747"/>
      <c r="E75" s="1784"/>
      <c r="F75" s="2100"/>
      <c r="G75" s="2122"/>
      <c r="H75" s="1649"/>
      <c r="I75" s="2111"/>
      <c r="J75" s="489" t="s">
        <v>62</v>
      </c>
      <c r="K75" s="107">
        <v>62.9</v>
      </c>
      <c r="L75" s="144">
        <v>62.9</v>
      </c>
      <c r="M75" s="107">
        <v>50</v>
      </c>
      <c r="N75" s="492">
        <v>50</v>
      </c>
      <c r="O75" s="492"/>
      <c r="P75" s="134"/>
      <c r="Q75" s="138"/>
      <c r="R75" s="144"/>
      <c r="S75" s="1058" t="s">
        <v>275</v>
      </c>
      <c r="T75" s="1060">
        <v>1000</v>
      </c>
      <c r="U75" s="1059">
        <v>1196</v>
      </c>
      <c r="V75" s="194"/>
      <c r="W75" s="322"/>
    </row>
    <row r="76" spans="1:23" ht="18" customHeight="1" x14ac:dyDescent="0.2">
      <c r="A76" s="1714"/>
      <c r="B76" s="1744"/>
      <c r="C76" s="2016"/>
      <c r="D76" s="1939" t="s">
        <v>9</v>
      </c>
      <c r="E76" s="1785" t="s">
        <v>41</v>
      </c>
      <c r="F76" s="1113"/>
      <c r="G76" s="2119" t="s">
        <v>133</v>
      </c>
      <c r="H76" s="1092"/>
      <c r="I76" s="1948"/>
      <c r="J76" s="10" t="s">
        <v>28</v>
      </c>
      <c r="K76" s="153">
        <v>97.4</v>
      </c>
      <c r="L76" s="447">
        <f>97.4+40+17.3</f>
        <v>154.69999999999999</v>
      </c>
      <c r="M76" s="153">
        <f>N76+P76</f>
        <v>154.5</v>
      </c>
      <c r="N76" s="215">
        <v>118.2</v>
      </c>
      <c r="O76" s="215"/>
      <c r="P76" s="135">
        <v>36.299999999999997</v>
      </c>
      <c r="Q76" s="179">
        <v>118</v>
      </c>
      <c r="R76" s="143">
        <v>118</v>
      </c>
      <c r="S76" s="75" t="s">
        <v>43</v>
      </c>
      <c r="T76" s="103">
        <v>55</v>
      </c>
      <c r="U76" s="103">
        <v>57</v>
      </c>
      <c r="V76" s="103">
        <v>57</v>
      </c>
      <c r="W76" s="196">
        <v>57</v>
      </c>
    </row>
    <row r="77" spans="1:23" ht="26.25" customHeight="1" x14ac:dyDescent="0.2">
      <c r="A77" s="1714"/>
      <c r="B77" s="1744"/>
      <c r="C77" s="2016"/>
      <c r="D77" s="1747"/>
      <c r="E77" s="1791"/>
      <c r="F77" s="1114"/>
      <c r="G77" s="2093"/>
      <c r="H77" s="1092"/>
      <c r="I77" s="1948"/>
      <c r="J77" s="1107" t="s">
        <v>44</v>
      </c>
      <c r="K77" s="446">
        <v>0.8</v>
      </c>
      <c r="L77" s="447">
        <v>0.8</v>
      </c>
      <c r="M77" s="446">
        <v>0.8</v>
      </c>
      <c r="N77" s="491">
        <v>0.8</v>
      </c>
      <c r="O77" s="491"/>
      <c r="P77" s="136"/>
      <c r="Q77" s="178">
        <v>0.8</v>
      </c>
      <c r="R77" s="447">
        <v>0.8</v>
      </c>
      <c r="S77" s="43" t="s">
        <v>75</v>
      </c>
      <c r="T77" s="1133">
        <v>1985</v>
      </c>
      <c r="U77" s="1133">
        <v>2900</v>
      </c>
      <c r="V77" s="1133">
        <v>2900</v>
      </c>
      <c r="W77" s="1134">
        <v>2900</v>
      </c>
    </row>
    <row r="78" spans="1:23" ht="27" customHeight="1" x14ac:dyDescent="0.2">
      <c r="A78" s="1714"/>
      <c r="B78" s="1744"/>
      <c r="C78" s="2016"/>
      <c r="D78" s="1940"/>
      <c r="E78" s="1792"/>
      <c r="F78" s="308"/>
      <c r="G78" s="2121"/>
      <c r="H78" s="1092"/>
      <c r="I78" s="2048"/>
      <c r="J78" s="1107" t="s">
        <v>96</v>
      </c>
      <c r="K78" s="446">
        <v>0.2</v>
      </c>
      <c r="L78" s="447">
        <v>0.2</v>
      </c>
      <c r="M78" s="107"/>
      <c r="N78" s="492"/>
      <c r="O78" s="492"/>
      <c r="P78" s="134"/>
      <c r="Q78" s="138"/>
      <c r="R78" s="144"/>
      <c r="S78" s="249" t="s">
        <v>235</v>
      </c>
      <c r="T78" s="312"/>
      <c r="U78" s="312">
        <v>1</v>
      </c>
      <c r="V78" s="515"/>
      <c r="W78" s="840"/>
    </row>
    <row r="79" spans="1:23" ht="16.5" customHeight="1" x14ac:dyDescent="0.2">
      <c r="A79" s="1080"/>
      <c r="B79" s="1097"/>
      <c r="C79" s="1098"/>
      <c r="D79" s="1067" t="s">
        <v>30</v>
      </c>
      <c r="E79" s="1785" t="s">
        <v>166</v>
      </c>
      <c r="F79" s="1104"/>
      <c r="G79" s="2119" t="s">
        <v>134</v>
      </c>
      <c r="H79" s="1092"/>
      <c r="I79" s="1072"/>
      <c r="J79" s="1109" t="s">
        <v>28</v>
      </c>
      <c r="K79" s="153">
        <v>63.8</v>
      </c>
      <c r="L79" s="143">
        <v>63.8</v>
      </c>
      <c r="M79" s="153">
        <f>30.2+21.4+2.3</f>
        <v>53.9</v>
      </c>
      <c r="N79" s="215">
        <f>30.2+8.4+2.3</f>
        <v>40.9</v>
      </c>
      <c r="O79" s="215"/>
      <c r="P79" s="135">
        <v>13</v>
      </c>
      <c r="Q79" s="179">
        <v>30.2</v>
      </c>
      <c r="R79" s="143">
        <v>30.2</v>
      </c>
      <c r="S79" s="419" t="s">
        <v>219</v>
      </c>
      <c r="T79" s="420" t="s">
        <v>162</v>
      </c>
      <c r="U79" s="421" t="s">
        <v>162</v>
      </c>
      <c r="V79" s="421" t="s">
        <v>162</v>
      </c>
      <c r="W79" s="422" t="s">
        <v>162</v>
      </c>
    </row>
    <row r="80" spans="1:23" ht="19.5" customHeight="1" x14ac:dyDescent="0.2">
      <c r="A80" s="1080"/>
      <c r="B80" s="1097"/>
      <c r="C80" s="1098"/>
      <c r="D80" s="1099"/>
      <c r="E80" s="1711"/>
      <c r="F80" s="1105"/>
      <c r="G80" s="2120"/>
      <c r="H80" s="1092"/>
      <c r="I80" s="1072"/>
      <c r="J80" s="1107" t="s">
        <v>62</v>
      </c>
      <c r="K80" s="446">
        <v>1.7</v>
      </c>
      <c r="L80" s="447">
        <v>1.7</v>
      </c>
      <c r="M80" s="446"/>
      <c r="N80" s="491"/>
      <c r="O80" s="491"/>
      <c r="P80" s="136"/>
      <c r="Q80" s="178"/>
      <c r="R80" s="447"/>
      <c r="S80" s="185" t="s">
        <v>220</v>
      </c>
      <c r="T80" s="314" t="s">
        <v>161</v>
      </c>
      <c r="U80" s="315" t="s">
        <v>161</v>
      </c>
      <c r="V80" s="516" t="s">
        <v>161</v>
      </c>
      <c r="W80" s="316" t="s">
        <v>161</v>
      </c>
    </row>
    <row r="81" spans="1:23" ht="30" customHeight="1" x14ac:dyDescent="0.2">
      <c r="A81" s="1080"/>
      <c r="B81" s="1097"/>
      <c r="C81" s="1098"/>
      <c r="D81" s="1099"/>
      <c r="E81" s="1711"/>
      <c r="F81" s="1105"/>
      <c r="G81" s="2120"/>
      <c r="H81" s="1092"/>
      <c r="I81" s="1072"/>
      <c r="J81" s="1107" t="s">
        <v>28</v>
      </c>
      <c r="K81" s="446"/>
      <c r="L81" s="447"/>
      <c r="M81" s="446"/>
      <c r="N81" s="491"/>
      <c r="O81" s="491"/>
      <c r="P81" s="136"/>
      <c r="Q81" s="178"/>
      <c r="R81" s="447"/>
      <c r="S81" s="340" t="s">
        <v>322</v>
      </c>
      <c r="T81" s="53" t="s">
        <v>375</v>
      </c>
      <c r="U81" s="644" t="s">
        <v>374</v>
      </c>
      <c r="V81" s="645"/>
      <c r="W81" s="646"/>
    </row>
    <row r="82" spans="1:23" ht="30" customHeight="1" x14ac:dyDescent="0.2">
      <c r="A82" s="1080"/>
      <c r="B82" s="1097"/>
      <c r="C82" s="1098"/>
      <c r="D82" s="1099"/>
      <c r="E82" s="1786"/>
      <c r="F82" s="1106"/>
      <c r="G82" s="2121"/>
      <c r="H82" s="1092"/>
      <c r="I82" s="1072"/>
      <c r="J82" s="29" t="s">
        <v>28</v>
      </c>
      <c r="K82" s="107"/>
      <c r="L82" s="144"/>
      <c r="M82" s="107"/>
      <c r="N82" s="492"/>
      <c r="O82" s="492"/>
      <c r="P82" s="134"/>
      <c r="Q82" s="138"/>
      <c r="R82" s="144"/>
      <c r="S82" s="185" t="s">
        <v>211</v>
      </c>
      <c r="T82" s="45" t="s">
        <v>191</v>
      </c>
      <c r="U82" s="246" t="s">
        <v>192</v>
      </c>
      <c r="V82" s="517"/>
      <c r="W82" s="228"/>
    </row>
    <row r="83" spans="1:23" ht="35.25" customHeight="1" x14ac:dyDescent="0.2">
      <c r="A83" s="1080"/>
      <c r="B83" s="1097"/>
      <c r="C83" s="1098"/>
      <c r="D83" s="1067" t="s">
        <v>38</v>
      </c>
      <c r="E83" s="1073" t="s">
        <v>61</v>
      </c>
      <c r="F83" s="1105"/>
      <c r="G83" s="1112" t="s">
        <v>135</v>
      </c>
      <c r="H83" s="1093"/>
      <c r="I83" s="1116"/>
      <c r="J83" s="29" t="s">
        <v>28</v>
      </c>
      <c r="K83" s="107">
        <v>95</v>
      </c>
      <c r="L83" s="144">
        <v>95</v>
      </c>
      <c r="M83" s="107">
        <v>95</v>
      </c>
      <c r="N83" s="492">
        <v>95</v>
      </c>
      <c r="O83" s="221"/>
      <c r="P83" s="310"/>
      <c r="Q83" s="311">
        <v>95</v>
      </c>
      <c r="R83" s="146">
        <v>95</v>
      </c>
      <c r="S83" s="585" t="s">
        <v>42</v>
      </c>
      <c r="T83" s="586">
        <v>11</v>
      </c>
      <c r="U83" s="587">
        <v>10</v>
      </c>
      <c r="V83" s="587">
        <v>10</v>
      </c>
      <c r="W83" s="588">
        <v>10</v>
      </c>
    </row>
    <row r="84" spans="1:23" ht="16.5" customHeight="1" thickBot="1" x14ac:dyDescent="0.25">
      <c r="A84" s="35"/>
      <c r="B84" s="1122"/>
      <c r="C84" s="563"/>
      <c r="D84" s="567"/>
      <c r="E84" s="568"/>
      <c r="F84" s="569"/>
      <c r="G84" s="570"/>
      <c r="H84" s="578"/>
      <c r="I84" s="566"/>
      <c r="J84" s="30" t="s">
        <v>8</v>
      </c>
      <c r="K84" s="277">
        <f t="shared" ref="K84:R84" si="1">SUM(K74:K83)</f>
        <v>3042.8</v>
      </c>
      <c r="L84" s="248">
        <f t="shared" si="1"/>
        <v>3042.8</v>
      </c>
      <c r="M84" s="277">
        <f t="shared" si="1"/>
        <v>3017.9</v>
      </c>
      <c r="N84" s="277">
        <f t="shared" si="1"/>
        <v>2968.6</v>
      </c>
      <c r="O84" s="277">
        <f t="shared" si="1"/>
        <v>0</v>
      </c>
      <c r="P84" s="277">
        <f t="shared" si="1"/>
        <v>49.3</v>
      </c>
      <c r="Q84" s="277">
        <f t="shared" si="1"/>
        <v>3017.7</v>
      </c>
      <c r="R84" s="248">
        <f t="shared" si="1"/>
        <v>3017.7</v>
      </c>
      <c r="S84" s="564"/>
      <c r="T84" s="584"/>
      <c r="U84" s="584"/>
      <c r="V84" s="584"/>
      <c r="W84" s="565"/>
    </row>
    <row r="85" spans="1:23" ht="25.5" customHeight="1" x14ac:dyDescent="0.2">
      <c r="A85" s="1096" t="s">
        <v>7</v>
      </c>
      <c r="B85" s="1100" t="s">
        <v>7</v>
      </c>
      <c r="C85" s="581" t="s">
        <v>30</v>
      </c>
      <c r="D85" s="95"/>
      <c r="E85" s="121" t="s">
        <v>58</v>
      </c>
      <c r="F85" s="168"/>
      <c r="G85" s="169"/>
      <c r="H85" s="1121" t="s">
        <v>31</v>
      </c>
      <c r="I85" s="96"/>
      <c r="J85" s="79"/>
      <c r="K85" s="139"/>
      <c r="L85" s="230"/>
      <c r="M85" s="137"/>
      <c r="N85" s="224"/>
      <c r="O85" s="224"/>
      <c r="P85" s="139"/>
      <c r="Q85" s="230"/>
      <c r="R85" s="231"/>
      <c r="S85" s="97"/>
      <c r="T85" s="211"/>
      <c r="U85" s="211"/>
      <c r="V85" s="211"/>
      <c r="W85" s="201"/>
    </row>
    <row r="86" spans="1:23" ht="39" customHeight="1" x14ac:dyDescent="0.2">
      <c r="A86" s="1080"/>
      <c r="B86" s="1097"/>
      <c r="C86" s="572"/>
      <c r="D86" s="1099" t="s">
        <v>7</v>
      </c>
      <c r="E86" s="762" t="s">
        <v>421</v>
      </c>
      <c r="F86" s="910"/>
      <c r="G86" s="2093" t="s">
        <v>146</v>
      </c>
      <c r="H86" s="1092"/>
      <c r="I86" s="1110"/>
      <c r="J86" s="77"/>
      <c r="K86" s="143"/>
      <c r="L86" s="146"/>
      <c r="M86" s="251"/>
      <c r="N86" s="221"/>
      <c r="O86" s="221"/>
      <c r="P86" s="181"/>
      <c r="Q86" s="146"/>
      <c r="R86" s="663"/>
      <c r="S86" s="664" t="s">
        <v>365</v>
      </c>
      <c r="T86" s="665">
        <v>60</v>
      </c>
      <c r="U86" s="655">
        <v>80</v>
      </c>
      <c r="V86" s="655">
        <v>100</v>
      </c>
      <c r="W86" s="656"/>
    </row>
    <row r="87" spans="1:23" ht="27" customHeight="1" x14ac:dyDescent="0.2">
      <c r="A87" s="1080"/>
      <c r="B87" s="1097"/>
      <c r="C87" s="572"/>
      <c r="D87" s="1099"/>
      <c r="E87" s="1647" t="s">
        <v>422</v>
      </c>
      <c r="F87" s="1789" t="s">
        <v>70</v>
      </c>
      <c r="G87" s="2093"/>
      <c r="H87" s="1092"/>
      <c r="I87" s="2087" t="s">
        <v>80</v>
      </c>
      <c r="J87" s="77" t="s">
        <v>28</v>
      </c>
      <c r="K87" s="143">
        <v>78</v>
      </c>
      <c r="L87" s="447">
        <v>78</v>
      </c>
      <c r="M87" s="446">
        <f>N87+P87</f>
        <v>48.1</v>
      </c>
      <c r="N87" s="491">
        <v>3.1</v>
      </c>
      <c r="O87" s="491">
        <v>0.4</v>
      </c>
      <c r="P87" s="142">
        <v>45</v>
      </c>
      <c r="Q87" s="447">
        <v>3.5</v>
      </c>
      <c r="R87" s="241"/>
      <c r="S87" s="419" t="s">
        <v>413</v>
      </c>
      <c r="T87" s="671"/>
      <c r="U87" s="671">
        <v>273</v>
      </c>
      <c r="V87" s="671"/>
      <c r="W87" s="672"/>
    </row>
    <row r="88" spans="1:23" ht="43.5" customHeight="1" x14ac:dyDescent="0.2">
      <c r="A88" s="1080"/>
      <c r="B88" s="1097"/>
      <c r="C88" s="572"/>
      <c r="D88" s="1099"/>
      <c r="E88" s="1647"/>
      <c r="F88" s="1790"/>
      <c r="G88" s="2093"/>
      <c r="H88" s="1092"/>
      <c r="I88" s="2086"/>
      <c r="J88" s="31" t="s">
        <v>72</v>
      </c>
      <c r="K88" s="447"/>
      <c r="L88" s="447"/>
      <c r="M88" s="446">
        <v>7.1</v>
      </c>
      <c r="N88" s="491">
        <v>7.1</v>
      </c>
      <c r="O88" s="491"/>
      <c r="P88" s="142"/>
      <c r="Q88" s="447"/>
      <c r="R88" s="241"/>
      <c r="S88" s="666" t="s">
        <v>438</v>
      </c>
      <c r="T88" s="208"/>
      <c r="U88" s="208">
        <v>100</v>
      </c>
      <c r="V88" s="208"/>
      <c r="W88" s="909"/>
    </row>
    <row r="89" spans="1:23" ht="26.25" customHeight="1" x14ac:dyDescent="0.2">
      <c r="A89" s="1080"/>
      <c r="B89" s="1097"/>
      <c r="C89" s="572"/>
      <c r="D89" s="1099"/>
      <c r="E89" s="1069"/>
      <c r="F89" s="894"/>
      <c r="G89" s="523"/>
      <c r="H89" s="1092"/>
      <c r="I89" s="675"/>
      <c r="J89" s="31"/>
      <c r="K89" s="446"/>
      <c r="L89" s="446"/>
      <c r="M89" s="446"/>
      <c r="N89" s="491"/>
      <c r="O89" s="491"/>
      <c r="P89" s="142"/>
      <c r="Q89" s="447"/>
      <c r="R89" s="232"/>
      <c r="S89" s="518" t="s">
        <v>325</v>
      </c>
      <c r="T89" s="659">
        <v>2</v>
      </c>
      <c r="U89" s="521">
        <v>2</v>
      </c>
      <c r="V89" s="521">
        <v>2</v>
      </c>
      <c r="W89" s="522"/>
    </row>
    <row r="90" spans="1:23" ht="15.75" customHeight="1" x14ac:dyDescent="0.2">
      <c r="A90" s="1080"/>
      <c r="B90" s="1097"/>
      <c r="C90" s="572"/>
      <c r="D90" s="1099"/>
      <c r="E90" s="1069"/>
      <c r="F90" s="894"/>
      <c r="G90" s="110"/>
      <c r="H90" s="1092"/>
      <c r="I90" s="2086"/>
      <c r="J90" s="31"/>
      <c r="K90" s="447"/>
      <c r="L90" s="447"/>
      <c r="M90" s="446"/>
      <c r="N90" s="491"/>
      <c r="O90" s="491"/>
      <c r="P90" s="142"/>
      <c r="Q90" s="447"/>
      <c r="R90" s="232"/>
      <c r="S90" s="62" t="s">
        <v>326</v>
      </c>
      <c r="T90" s="647">
        <v>5</v>
      </c>
      <c r="U90" s="658">
        <v>5</v>
      </c>
      <c r="V90" s="658">
        <v>5</v>
      </c>
      <c r="W90" s="335"/>
    </row>
    <row r="91" spans="1:23" ht="25.5" customHeight="1" x14ac:dyDescent="0.2">
      <c r="A91" s="1080"/>
      <c r="B91" s="1097"/>
      <c r="C91" s="572"/>
      <c r="D91" s="1099"/>
      <c r="E91" s="1069"/>
      <c r="F91" s="766"/>
      <c r="G91" s="110"/>
      <c r="H91" s="1092"/>
      <c r="I91" s="2092"/>
      <c r="J91" s="31"/>
      <c r="K91" s="446"/>
      <c r="L91" s="446"/>
      <c r="M91" s="446"/>
      <c r="N91" s="491"/>
      <c r="O91" s="491"/>
      <c r="P91" s="142"/>
      <c r="Q91" s="447"/>
      <c r="R91" s="232"/>
      <c r="S91" s="42" t="s">
        <v>327</v>
      </c>
      <c r="T91" s="519"/>
      <c r="U91" s="650">
        <v>20</v>
      </c>
      <c r="V91" s="650">
        <v>20</v>
      </c>
      <c r="W91" s="522"/>
    </row>
    <row r="92" spans="1:23" ht="51" customHeight="1" x14ac:dyDescent="0.2">
      <c r="A92" s="1080"/>
      <c r="B92" s="1097"/>
      <c r="C92" s="572"/>
      <c r="D92" s="1099"/>
      <c r="E92" s="1066"/>
      <c r="F92" s="119"/>
      <c r="G92" s="110"/>
      <c r="H92" s="1092"/>
      <c r="I92" s="675"/>
      <c r="J92" s="78"/>
      <c r="K92" s="107"/>
      <c r="L92" s="107"/>
      <c r="M92" s="107"/>
      <c r="N92" s="492"/>
      <c r="O92" s="492"/>
      <c r="P92" s="141"/>
      <c r="Q92" s="144"/>
      <c r="R92" s="233"/>
      <c r="S92" s="649" t="s">
        <v>276</v>
      </c>
      <c r="T92" s="648">
        <v>100</v>
      </c>
      <c r="U92" s="209"/>
      <c r="V92" s="209"/>
      <c r="W92" s="497"/>
    </row>
    <row r="93" spans="1:23" ht="26.25" customHeight="1" x14ac:dyDescent="0.2">
      <c r="A93" s="1080"/>
      <c r="B93" s="1097"/>
      <c r="C93" s="572"/>
      <c r="D93" s="1099"/>
      <c r="E93" s="1646" t="s">
        <v>435</v>
      </c>
      <c r="F93" s="133"/>
      <c r="G93" s="110"/>
      <c r="H93" s="1092"/>
      <c r="I93" s="2086"/>
      <c r="J93" s="77" t="s">
        <v>28</v>
      </c>
      <c r="K93" s="153">
        <v>11</v>
      </c>
      <c r="L93" s="153">
        <v>11</v>
      </c>
      <c r="M93" s="153">
        <f>N93+P93</f>
        <v>37.6</v>
      </c>
      <c r="N93" s="215">
        <v>2.6</v>
      </c>
      <c r="O93" s="215"/>
      <c r="P93" s="180">
        <v>35</v>
      </c>
      <c r="Q93" s="143">
        <v>1</v>
      </c>
      <c r="R93" s="234"/>
      <c r="S93" s="670" t="s">
        <v>324</v>
      </c>
      <c r="T93" s="1136"/>
      <c r="U93" s="671">
        <v>100</v>
      </c>
      <c r="V93" s="671"/>
      <c r="W93" s="763"/>
    </row>
    <row r="94" spans="1:23" ht="16.5" customHeight="1" x14ac:dyDescent="0.2">
      <c r="A94" s="1080"/>
      <c r="B94" s="1097"/>
      <c r="C94" s="572"/>
      <c r="D94" s="1099"/>
      <c r="E94" s="1707"/>
      <c r="F94" s="133"/>
      <c r="G94" s="110"/>
      <c r="H94" s="1092"/>
      <c r="I94" s="1959"/>
      <c r="J94" s="31" t="s">
        <v>72</v>
      </c>
      <c r="K94" s="447">
        <v>5</v>
      </c>
      <c r="L94" s="447">
        <v>5</v>
      </c>
      <c r="M94" s="652"/>
      <c r="N94" s="653"/>
      <c r="O94" s="653"/>
      <c r="P94" s="654"/>
      <c r="Q94" s="1095"/>
      <c r="R94" s="1125"/>
      <c r="S94" s="42" t="s">
        <v>323</v>
      </c>
      <c r="T94" s="657" t="s">
        <v>50</v>
      </c>
      <c r="U94" s="650">
        <v>5</v>
      </c>
      <c r="V94" s="650">
        <v>5</v>
      </c>
      <c r="W94" s="522"/>
    </row>
    <row r="95" spans="1:23" ht="17.25" customHeight="1" x14ac:dyDescent="0.2">
      <c r="A95" s="1080"/>
      <c r="B95" s="1097"/>
      <c r="C95" s="572"/>
      <c r="D95" s="1099"/>
      <c r="E95" s="1707"/>
      <c r="F95" s="133"/>
      <c r="G95" s="110"/>
      <c r="H95" s="1092"/>
      <c r="I95" s="1107"/>
      <c r="J95" s="31"/>
      <c r="K95" s="446"/>
      <c r="L95" s="446"/>
      <c r="M95" s="446"/>
      <c r="N95" s="491"/>
      <c r="O95" s="491"/>
      <c r="P95" s="142"/>
      <c r="Q95" s="447"/>
      <c r="R95" s="232"/>
      <c r="S95" s="518" t="s">
        <v>328</v>
      </c>
      <c r="T95" s="772">
        <v>1</v>
      </c>
      <c r="U95" s="521">
        <v>1</v>
      </c>
      <c r="V95" s="521"/>
      <c r="W95" s="522"/>
    </row>
    <row r="96" spans="1:23" ht="29.25" customHeight="1" x14ac:dyDescent="0.2">
      <c r="A96" s="1080"/>
      <c r="B96" s="1097"/>
      <c r="C96" s="572"/>
      <c r="D96" s="1099"/>
      <c r="E96" s="1069"/>
      <c r="F96" s="133"/>
      <c r="G96" s="110"/>
      <c r="H96" s="1092"/>
      <c r="I96" s="1107"/>
      <c r="J96" s="31"/>
      <c r="K96" s="446"/>
      <c r="L96" s="446"/>
      <c r="M96" s="446"/>
      <c r="N96" s="491"/>
      <c r="O96" s="491"/>
      <c r="P96" s="142"/>
      <c r="Q96" s="447"/>
      <c r="R96" s="232"/>
      <c r="S96" s="661" t="s">
        <v>325</v>
      </c>
      <c r="T96" s="660">
        <v>2</v>
      </c>
      <c r="U96" s="334">
        <v>2</v>
      </c>
      <c r="V96" s="334">
        <v>2</v>
      </c>
      <c r="W96" s="335"/>
    </row>
    <row r="97" spans="1:30" ht="52.5" customHeight="1" x14ac:dyDescent="0.2">
      <c r="A97" s="1080"/>
      <c r="B97" s="1097"/>
      <c r="C97" s="572"/>
      <c r="D97" s="1099"/>
      <c r="E97" s="1069"/>
      <c r="F97" s="133"/>
      <c r="G97" s="110"/>
      <c r="H97" s="1092"/>
      <c r="I97" s="1107"/>
      <c r="J97" s="31"/>
      <c r="K97" s="446"/>
      <c r="L97" s="446"/>
      <c r="M97" s="446"/>
      <c r="N97" s="491"/>
      <c r="O97" s="491"/>
      <c r="P97" s="142"/>
      <c r="Q97" s="447"/>
      <c r="R97" s="232"/>
      <c r="S97" s="668" t="s">
        <v>278</v>
      </c>
      <c r="T97" s="669" t="s">
        <v>54</v>
      </c>
      <c r="U97" s="521"/>
      <c r="V97" s="521"/>
      <c r="W97" s="522"/>
    </row>
    <row r="98" spans="1:30" ht="39" customHeight="1" x14ac:dyDescent="0.2">
      <c r="A98" s="1080"/>
      <c r="B98" s="1097"/>
      <c r="C98" s="572"/>
      <c r="D98" s="1099"/>
      <c r="E98" s="1066"/>
      <c r="F98" s="894"/>
      <c r="G98" s="110"/>
      <c r="H98" s="1092"/>
      <c r="I98" s="1107"/>
      <c r="J98" s="78"/>
      <c r="K98" s="144"/>
      <c r="L98" s="144"/>
      <c r="M98" s="107"/>
      <c r="N98" s="492"/>
      <c r="O98" s="492"/>
      <c r="P98" s="141"/>
      <c r="Q98" s="144"/>
      <c r="R98" s="233"/>
      <c r="S98" s="649" t="s">
        <v>277</v>
      </c>
      <c r="T98" s="525">
        <v>100</v>
      </c>
      <c r="U98" s="209"/>
      <c r="V98" s="209"/>
      <c r="W98" s="497"/>
    </row>
    <row r="99" spans="1:30" ht="27" customHeight="1" x14ac:dyDescent="0.2">
      <c r="A99" s="1080"/>
      <c r="B99" s="1097"/>
      <c r="C99" s="572"/>
      <c r="D99" s="1099"/>
      <c r="E99" s="1646" t="s">
        <v>366</v>
      </c>
      <c r="F99" s="133"/>
      <c r="G99" s="110"/>
      <c r="H99" s="1092"/>
      <c r="I99" s="2086"/>
      <c r="J99" s="77" t="s">
        <v>28</v>
      </c>
      <c r="K99" s="153">
        <v>45.9</v>
      </c>
      <c r="L99" s="143">
        <v>45.9</v>
      </c>
      <c r="M99" s="754">
        <v>0.5</v>
      </c>
      <c r="N99" s="653">
        <v>0.5</v>
      </c>
      <c r="O99" s="653">
        <v>0.4</v>
      </c>
      <c r="P99" s="654"/>
      <c r="Q99" s="1095">
        <v>0.5</v>
      </c>
      <c r="R99" s="1095"/>
      <c r="S99" s="1137" t="s">
        <v>327</v>
      </c>
      <c r="T99" s="1138"/>
      <c r="U99" s="671">
        <v>20</v>
      </c>
      <c r="V99" s="671">
        <v>20</v>
      </c>
      <c r="W99" s="672"/>
    </row>
    <row r="100" spans="1:30" ht="40.5" customHeight="1" x14ac:dyDescent="0.2">
      <c r="A100" s="1080"/>
      <c r="B100" s="1097"/>
      <c r="C100" s="572"/>
      <c r="D100" s="1099"/>
      <c r="E100" s="1648"/>
      <c r="F100" s="133"/>
      <c r="G100" s="110"/>
      <c r="H100" s="1092"/>
      <c r="I100" s="2086"/>
      <c r="J100" s="78"/>
      <c r="K100" s="107"/>
      <c r="L100" s="144"/>
      <c r="M100" s="446"/>
      <c r="N100" s="491"/>
      <c r="O100" s="491"/>
      <c r="P100" s="142"/>
      <c r="Q100" s="447"/>
      <c r="R100" s="232"/>
      <c r="S100" s="764" t="s">
        <v>279</v>
      </c>
      <c r="T100" s="403">
        <v>100</v>
      </c>
      <c r="U100" s="208"/>
      <c r="V100" s="208"/>
      <c r="W100" s="909"/>
    </row>
    <row r="101" spans="1:30" ht="21.75" customHeight="1" x14ac:dyDescent="0.2">
      <c r="A101" s="1080"/>
      <c r="B101" s="1097"/>
      <c r="C101" s="572"/>
      <c r="D101" s="1099"/>
      <c r="E101" s="1647" t="s">
        <v>433</v>
      </c>
      <c r="F101" s="133"/>
      <c r="G101" s="110"/>
      <c r="H101" s="1092"/>
      <c r="I101" s="2086"/>
      <c r="J101" s="31" t="s">
        <v>28</v>
      </c>
      <c r="K101" s="446"/>
      <c r="L101" s="446"/>
      <c r="M101" s="153">
        <f>N101+P101</f>
        <v>46</v>
      </c>
      <c r="N101" s="215">
        <v>1</v>
      </c>
      <c r="O101" s="215"/>
      <c r="P101" s="180">
        <v>45</v>
      </c>
      <c r="Q101" s="143">
        <v>1</v>
      </c>
      <c r="R101" s="765"/>
      <c r="S101" s="1891" t="s">
        <v>439</v>
      </c>
      <c r="T101" s="332"/>
      <c r="U101" s="332">
        <v>100</v>
      </c>
      <c r="V101" s="332"/>
      <c r="W101" s="763"/>
    </row>
    <row r="102" spans="1:30" ht="23.25" customHeight="1" x14ac:dyDescent="0.2">
      <c r="A102" s="1080"/>
      <c r="B102" s="1097"/>
      <c r="C102" s="572"/>
      <c r="D102" s="1099"/>
      <c r="E102" s="1647"/>
      <c r="F102" s="133"/>
      <c r="G102" s="110"/>
      <c r="H102" s="1092"/>
      <c r="I102" s="2086"/>
      <c r="J102" s="84" t="s">
        <v>72</v>
      </c>
      <c r="K102" s="220">
        <v>9.3000000000000007</v>
      </c>
      <c r="L102" s="220">
        <v>9.3000000000000007</v>
      </c>
      <c r="M102" s="220"/>
      <c r="N102" s="225"/>
      <c r="O102" s="225"/>
      <c r="P102" s="161"/>
      <c r="Q102" s="145"/>
      <c r="R102" s="242"/>
      <c r="S102" s="2135"/>
      <c r="T102" s="334"/>
      <c r="U102" s="334"/>
      <c r="V102" s="334"/>
      <c r="W102" s="335"/>
      <c r="Y102" s="412"/>
      <c r="Z102" s="412"/>
      <c r="AA102" s="412"/>
      <c r="AB102" s="412"/>
      <c r="AC102" s="412"/>
      <c r="AD102" s="412"/>
    </row>
    <row r="103" spans="1:30" ht="27.75" customHeight="1" x14ac:dyDescent="0.2">
      <c r="A103" s="1080"/>
      <c r="B103" s="1097"/>
      <c r="C103" s="572"/>
      <c r="D103" s="1099"/>
      <c r="E103" s="1646" t="s">
        <v>367</v>
      </c>
      <c r="F103" s="133"/>
      <c r="G103" s="110"/>
      <c r="H103" s="1092"/>
      <c r="I103" s="2086"/>
      <c r="J103" s="77" t="s">
        <v>28</v>
      </c>
      <c r="K103" s="153">
        <v>31</v>
      </c>
      <c r="L103" s="153">
        <v>31</v>
      </c>
      <c r="M103" s="153">
        <v>0.6</v>
      </c>
      <c r="N103" s="215">
        <v>0.6</v>
      </c>
      <c r="O103" s="215"/>
      <c r="P103" s="180"/>
      <c r="Q103" s="143"/>
      <c r="R103" s="765"/>
      <c r="S103" s="670" t="s">
        <v>330</v>
      </c>
      <c r="T103" s="671"/>
      <c r="U103" s="671">
        <v>4</v>
      </c>
      <c r="V103" s="671"/>
      <c r="W103" s="672"/>
    </row>
    <row r="104" spans="1:30" ht="26.25" customHeight="1" x14ac:dyDescent="0.2">
      <c r="A104" s="1080"/>
      <c r="B104" s="1097"/>
      <c r="C104" s="572"/>
      <c r="D104" s="1099"/>
      <c r="E104" s="1707"/>
      <c r="F104" s="133"/>
      <c r="G104" s="110"/>
      <c r="H104" s="1092"/>
      <c r="I104" s="2086"/>
      <c r="J104" s="78" t="s">
        <v>72</v>
      </c>
      <c r="K104" s="107"/>
      <c r="L104" s="107"/>
      <c r="M104" s="107">
        <v>7.2</v>
      </c>
      <c r="N104" s="492">
        <v>7.2</v>
      </c>
      <c r="O104" s="492"/>
      <c r="P104" s="141"/>
      <c r="Q104" s="144"/>
      <c r="R104" s="1139"/>
      <c r="S104" s="1140" t="s">
        <v>414</v>
      </c>
      <c r="T104" s="209"/>
      <c r="U104" s="209">
        <v>276</v>
      </c>
      <c r="V104" s="209"/>
      <c r="W104" s="909"/>
    </row>
    <row r="105" spans="1:30" ht="18" customHeight="1" x14ac:dyDescent="0.2">
      <c r="A105" s="1080"/>
      <c r="B105" s="1097"/>
      <c r="C105" s="572"/>
      <c r="D105" s="1099"/>
      <c r="E105" s="1646" t="s">
        <v>368</v>
      </c>
      <c r="F105" s="133"/>
      <c r="G105" s="110"/>
      <c r="H105" s="1092"/>
      <c r="I105" s="2088"/>
      <c r="J105" s="31" t="s">
        <v>28</v>
      </c>
      <c r="K105" s="447">
        <v>192.8</v>
      </c>
      <c r="L105" s="447">
        <v>192.8</v>
      </c>
      <c r="M105" s="446">
        <v>30</v>
      </c>
      <c r="N105" s="491"/>
      <c r="O105" s="491"/>
      <c r="P105" s="142">
        <v>30</v>
      </c>
      <c r="Q105" s="447">
        <v>1</v>
      </c>
      <c r="R105" s="232"/>
      <c r="S105" s="1725" t="s">
        <v>115</v>
      </c>
      <c r="T105" s="769">
        <v>2</v>
      </c>
      <c r="U105" s="208">
        <v>4</v>
      </c>
      <c r="V105" s="208"/>
      <c r="W105" s="763"/>
    </row>
    <row r="106" spans="1:30" ht="10.5" customHeight="1" x14ac:dyDescent="0.2">
      <c r="A106" s="1080"/>
      <c r="B106" s="1097"/>
      <c r="C106" s="572"/>
      <c r="D106" s="1099"/>
      <c r="E106" s="1784"/>
      <c r="F106" s="133"/>
      <c r="G106" s="110"/>
      <c r="H106" s="1092"/>
      <c r="I106" s="2089"/>
      <c r="J106" s="78"/>
      <c r="K106" s="144"/>
      <c r="L106" s="144"/>
      <c r="M106" s="107"/>
      <c r="N106" s="492"/>
      <c r="O106" s="492"/>
      <c r="P106" s="141"/>
      <c r="Q106" s="144"/>
      <c r="R106" s="233"/>
      <c r="S106" s="1726"/>
      <c r="T106" s="520"/>
      <c r="U106" s="209"/>
      <c r="V106" s="209"/>
      <c r="W106" s="497"/>
    </row>
    <row r="107" spans="1:30" ht="37.5" customHeight="1" x14ac:dyDescent="0.2">
      <c r="A107" s="1080"/>
      <c r="B107" s="1097"/>
      <c r="C107" s="572"/>
      <c r="D107" s="1099"/>
      <c r="E107" s="767" t="s">
        <v>395</v>
      </c>
      <c r="F107" s="133"/>
      <c r="G107" s="110"/>
      <c r="H107" s="1092"/>
      <c r="I107" s="2086"/>
      <c r="J107" s="1141" t="s">
        <v>28</v>
      </c>
      <c r="K107" s="768"/>
      <c r="L107" s="768"/>
      <c r="M107" s="251">
        <v>44.6</v>
      </c>
      <c r="N107" s="221"/>
      <c r="O107" s="221"/>
      <c r="P107" s="1142">
        <v>44.6</v>
      </c>
      <c r="Q107" s="146"/>
      <c r="R107" s="1032"/>
      <c r="S107" s="483" t="s">
        <v>369</v>
      </c>
      <c r="T107" s="665"/>
      <c r="U107" s="655">
        <v>1</v>
      </c>
      <c r="V107" s="655"/>
      <c r="W107" s="656"/>
      <c r="Y107" s="412"/>
      <c r="Z107" s="412"/>
      <c r="AA107" s="412"/>
      <c r="AB107" s="412"/>
      <c r="AC107" s="412"/>
      <c r="AD107" s="412"/>
    </row>
    <row r="108" spans="1:30" ht="39" customHeight="1" x14ac:dyDescent="0.2">
      <c r="A108" s="1080"/>
      <c r="B108" s="1097"/>
      <c r="C108" s="572"/>
      <c r="D108" s="1099"/>
      <c r="E108" s="1069" t="s">
        <v>396</v>
      </c>
      <c r="F108" s="133"/>
      <c r="G108" s="110"/>
      <c r="H108" s="1092"/>
      <c r="I108" s="1959"/>
      <c r="J108" s="31" t="s">
        <v>28</v>
      </c>
      <c r="K108" s="447"/>
      <c r="L108" s="447"/>
      <c r="M108" s="446">
        <v>100</v>
      </c>
      <c r="N108" s="491"/>
      <c r="O108" s="491"/>
      <c r="P108" s="142">
        <v>100</v>
      </c>
      <c r="Q108" s="447">
        <v>220</v>
      </c>
      <c r="R108" s="232">
        <v>236</v>
      </c>
      <c r="S108" s="1077" t="s">
        <v>370</v>
      </c>
      <c r="T108" s="769"/>
      <c r="U108" s="208"/>
      <c r="V108" s="208"/>
      <c r="W108" s="909"/>
    </row>
    <row r="109" spans="1:30" ht="14.1" customHeight="1" x14ac:dyDescent="0.2">
      <c r="A109" s="1080"/>
      <c r="B109" s="1097"/>
      <c r="C109" s="572"/>
      <c r="D109" s="1099"/>
      <c r="E109" s="1069"/>
      <c r="F109" s="119"/>
      <c r="G109" s="110"/>
      <c r="H109" s="1092"/>
      <c r="I109" s="773"/>
      <c r="J109" s="31"/>
      <c r="K109" s="447"/>
      <c r="L109" s="447"/>
      <c r="M109" s="446"/>
      <c r="N109" s="491"/>
      <c r="O109" s="491"/>
      <c r="P109" s="142"/>
      <c r="Q109" s="447"/>
      <c r="R109" s="232"/>
      <c r="S109" s="1143" t="s">
        <v>417</v>
      </c>
      <c r="T109" s="667"/>
      <c r="U109" s="426">
        <v>2</v>
      </c>
      <c r="V109" s="426"/>
      <c r="W109" s="524"/>
    </row>
    <row r="110" spans="1:30" ht="14.25" customHeight="1" x14ac:dyDescent="0.2">
      <c r="A110" s="1080"/>
      <c r="B110" s="1097"/>
      <c r="C110" s="572"/>
      <c r="D110" s="1099"/>
      <c r="E110" s="1069"/>
      <c r="F110" s="119"/>
      <c r="G110" s="110"/>
      <c r="H110" s="1092"/>
      <c r="I110" s="778"/>
      <c r="J110" s="31"/>
      <c r="K110" s="447"/>
      <c r="L110" s="447"/>
      <c r="M110" s="446"/>
      <c r="N110" s="491"/>
      <c r="O110" s="491"/>
      <c r="P110" s="142"/>
      <c r="Q110" s="447"/>
      <c r="R110" s="232"/>
      <c r="S110" s="1144" t="s">
        <v>418</v>
      </c>
      <c r="T110" s="1145"/>
      <c r="U110" s="334"/>
      <c r="V110" s="334"/>
      <c r="W110" s="335"/>
    </row>
    <row r="111" spans="1:30" ht="15.75" customHeight="1" x14ac:dyDescent="0.2">
      <c r="A111" s="1080"/>
      <c r="B111" s="1097"/>
      <c r="C111" s="572"/>
      <c r="D111" s="1099"/>
      <c r="E111" s="1069"/>
      <c r="F111" s="119"/>
      <c r="G111" s="110"/>
      <c r="H111" s="1092"/>
      <c r="I111" s="778"/>
      <c r="J111" s="31"/>
      <c r="K111" s="447"/>
      <c r="L111" s="447"/>
      <c r="M111" s="446"/>
      <c r="N111" s="491"/>
      <c r="O111" s="491"/>
      <c r="P111" s="142"/>
      <c r="Q111" s="447"/>
      <c r="R111" s="232"/>
      <c r="S111" s="1143" t="s">
        <v>419</v>
      </c>
      <c r="T111" s="667"/>
      <c r="U111" s="426"/>
      <c r="V111" s="426">
        <v>2</v>
      </c>
      <c r="W111" s="524"/>
    </row>
    <row r="112" spans="1:30" ht="30" customHeight="1" x14ac:dyDescent="0.2">
      <c r="A112" s="1080"/>
      <c r="B112" s="1097"/>
      <c r="C112" s="572"/>
      <c r="D112" s="1099"/>
      <c r="E112" s="1069"/>
      <c r="F112" s="119"/>
      <c r="G112" s="110"/>
      <c r="H112" s="1092"/>
      <c r="I112" s="778"/>
      <c r="J112" s="31"/>
      <c r="K112" s="447"/>
      <c r="L112" s="447"/>
      <c r="M112" s="446"/>
      <c r="N112" s="491"/>
      <c r="O112" s="491"/>
      <c r="P112" s="142"/>
      <c r="Q112" s="447"/>
      <c r="R112" s="232"/>
      <c r="S112" s="906" t="s">
        <v>420</v>
      </c>
      <c r="T112" s="1145"/>
      <c r="U112" s="334"/>
      <c r="V112" s="334"/>
      <c r="W112" s="335"/>
    </row>
    <row r="113" spans="1:25" ht="16.5" customHeight="1" x14ac:dyDescent="0.2">
      <c r="A113" s="1080"/>
      <c r="B113" s="1097"/>
      <c r="C113" s="572"/>
      <c r="D113" s="1099"/>
      <c r="E113" s="1069"/>
      <c r="F113" s="119"/>
      <c r="G113" s="110"/>
      <c r="H113" s="1092"/>
      <c r="I113" s="778"/>
      <c r="J113" s="31"/>
      <c r="K113" s="447"/>
      <c r="L113" s="447"/>
      <c r="M113" s="446"/>
      <c r="N113" s="491"/>
      <c r="O113" s="491"/>
      <c r="P113" s="142"/>
      <c r="Q113" s="447"/>
      <c r="R113" s="232"/>
      <c r="S113" s="1074" t="s">
        <v>415</v>
      </c>
      <c r="T113" s="667"/>
      <c r="U113" s="426"/>
      <c r="V113" s="426"/>
      <c r="W113" s="524">
        <v>2</v>
      </c>
    </row>
    <row r="114" spans="1:25" ht="15" customHeight="1" x14ac:dyDescent="0.2">
      <c r="A114" s="1080"/>
      <c r="B114" s="1097"/>
      <c r="C114" s="572"/>
      <c r="D114" s="1068"/>
      <c r="E114" s="1066"/>
      <c r="F114" s="120"/>
      <c r="G114" s="111"/>
      <c r="H114" s="1093"/>
      <c r="I114" s="1111"/>
      <c r="J114" s="78"/>
      <c r="K114" s="144"/>
      <c r="L114" s="144"/>
      <c r="M114" s="107"/>
      <c r="N114" s="492"/>
      <c r="O114" s="492"/>
      <c r="P114" s="141"/>
      <c r="Q114" s="144"/>
      <c r="R114" s="233"/>
      <c r="S114" s="374" t="s">
        <v>416</v>
      </c>
      <c r="T114" s="520"/>
      <c r="U114" s="209"/>
      <c r="V114" s="209"/>
      <c r="W114" s="497"/>
    </row>
    <row r="115" spans="1:25" ht="29.25" customHeight="1" x14ac:dyDescent="0.2">
      <c r="A115" s="1080"/>
      <c r="B115" s="1097"/>
      <c r="C115" s="1098"/>
      <c r="D115" s="173" t="s">
        <v>9</v>
      </c>
      <c r="E115" s="1646" t="s">
        <v>165</v>
      </c>
      <c r="F115" s="903"/>
      <c r="G115" s="2112">
        <v>7010304</v>
      </c>
      <c r="H115" s="662"/>
      <c r="I115" s="2097" t="s">
        <v>80</v>
      </c>
      <c r="J115" s="1109" t="s">
        <v>28</v>
      </c>
      <c r="K115" s="180">
        <v>10</v>
      </c>
      <c r="L115" s="143">
        <v>10</v>
      </c>
      <c r="M115" s="153">
        <v>8</v>
      </c>
      <c r="N115" s="215">
        <v>8</v>
      </c>
      <c r="O115" s="215"/>
      <c r="P115" s="180"/>
      <c r="Q115" s="143">
        <v>8</v>
      </c>
      <c r="R115" s="234">
        <v>8</v>
      </c>
      <c r="S115" s="1777" t="s">
        <v>444</v>
      </c>
      <c r="T115" s="332">
        <v>1</v>
      </c>
      <c r="U115" s="332">
        <v>1</v>
      </c>
      <c r="V115" s="332">
        <v>1</v>
      </c>
      <c r="W115" s="763">
        <v>1</v>
      </c>
    </row>
    <row r="116" spans="1:25" ht="21.75" customHeight="1" x14ac:dyDescent="0.2">
      <c r="A116" s="1080"/>
      <c r="B116" s="1097"/>
      <c r="C116" s="572"/>
      <c r="D116" s="1068"/>
      <c r="E116" s="1648"/>
      <c r="F116" s="1091"/>
      <c r="G116" s="2113"/>
      <c r="H116" s="1093"/>
      <c r="I116" s="2098"/>
      <c r="J116" s="29"/>
      <c r="K116" s="141"/>
      <c r="L116" s="144"/>
      <c r="M116" s="107"/>
      <c r="N116" s="492"/>
      <c r="O116" s="492"/>
      <c r="P116" s="141"/>
      <c r="Q116" s="144"/>
      <c r="R116" s="233"/>
      <c r="S116" s="1778"/>
      <c r="T116" s="98"/>
      <c r="U116" s="98"/>
      <c r="V116" s="98"/>
      <c r="W116" s="204"/>
    </row>
    <row r="117" spans="1:25" ht="15.75" customHeight="1" x14ac:dyDescent="0.2">
      <c r="A117" s="1080"/>
      <c r="B117" s="1097"/>
      <c r="C117" s="572"/>
      <c r="D117" s="1067" t="s">
        <v>30</v>
      </c>
      <c r="E117" s="1646" t="s">
        <v>95</v>
      </c>
      <c r="F117" s="2082" t="s">
        <v>70</v>
      </c>
      <c r="G117" s="2129" t="s">
        <v>138</v>
      </c>
      <c r="H117" s="1092"/>
      <c r="I117" s="1948" t="s">
        <v>87</v>
      </c>
      <c r="J117" s="1109" t="s">
        <v>28</v>
      </c>
      <c r="K117" s="149">
        <v>804.8</v>
      </c>
      <c r="L117" s="237">
        <v>804.8</v>
      </c>
      <c r="M117" s="686">
        <f>N117</f>
        <v>612.5</v>
      </c>
      <c r="N117" s="687">
        <f>577.5+4.9+17.6+12.5</f>
        <v>612.5</v>
      </c>
      <c r="O117" s="687">
        <f>327.9+3.7+13.5+9.6</f>
        <v>354.7</v>
      </c>
      <c r="P117" s="688"/>
      <c r="Q117" s="237">
        <f>578+54.1</f>
        <v>632.1</v>
      </c>
      <c r="R117" s="235">
        <f>816+54.1</f>
        <v>870.1</v>
      </c>
      <c r="S117" s="689" t="s">
        <v>171</v>
      </c>
      <c r="T117" s="690">
        <v>20.5</v>
      </c>
      <c r="U117" s="681">
        <v>22.5</v>
      </c>
      <c r="V117" s="681">
        <v>22.5</v>
      </c>
      <c r="W117" s="691">
        <v>22.5</v>
      </c>
    </row>
    <row r="118" spans="1:25" ht="15.75" customHeight="1" x14ac:dyDescent="0.2">
      <c r="A118" s="1080"/>
      <c r="B118" s="1097"/>
      <c r="C118" s="572"/>
      <c r="D118" s="91"/>
      <c r="E118" s="1647"/>
      <c r="F118" s="2083"/>
      <c r="G118" s="2130"/>
      <c r="H118" s="1092"/>
      <c r="I118" s="2048"/>
      <c r="J118" s="1107" t="s">
        <v>101</v>
      </c>
      <c r="K118" s="446"/>
      <c r="L118" s="447">
        <v>4.5999999999999996</v>
      </c>
      <c r="M118" s="686"/>
      <c r="N118" s="687"/>
      <c r="O118" s="692"/>
      <c r="P118" s="693"/>
      <c r="Q118" s="447"/>
      <c r="R118" s="232"/>
      <c r="S118" s="694" t="s">
        <v>172</v>
      </c>
      <c r="T118" s="695">
        <v>107</v>
      </c>
      <c r="U118" s="682">
        <v>110</v>
      </c>
      <c r="V118" s="682">
        <v>110</v>
      </c>
      <c r="W118" s="683">
        <v>110</v>
      </c>
    </row>
    <row r="119" spans="1:25" ht="15.75" customHeight="1" x14ac:dyDescent="0.2">
      <c r="A119" s="1080"/>
      <c r="B119" s="1085"/>
      <c r="C119" s="1098"/>
      <c r="D119" s="1099"/>
      <c r="E119" s="1647"/>
      <c r="F119" s="2083"/>
      <c r="G119" s="2130"/>
      <c r="H119" s="1092"/>
      <c r="I119" s="2048"/>
      <c r="J119" s="1107"/>
      <c r="K119" s="446"/>
      <c r="L119" s="447"/>
      <c r="M119" s="686"/>
      <c r="N119" s="687"/>
      <c r="O119" s="692"/>
      <c r="P119" s="693"/>
      <c r="Q119" s="447"/>
      <c r="R119" s="232"/>
      <c r="S119" s="696" t="s">
        <v>170</v>
      </c>
      <c r="T119" s="660">
        <v>5</v>
      </c>
      <c r="U119" s="697">
        <v>5</v>
      </c>
      <c r="V119" s="697">
        <v>5</v>
      </c>
      <c r="W119" s="698">
        <v>5</v>
      </c>
    </row>
    <row r="120" spans="1:25" ht="30" customHeight="1" x14ac:dyDescent="0.2">
      <c r="A120" s="1080"/>
      <c r="B120" s="1097"/>
      <c r="C120" s="572"/>
      <c r="D120" s="91"/>
      <c r="E120" s="1647"/>
      <c r="F120" s="2083"/>
      <c r="G120" s="2130"/>
      <c r="H120" s="1092"/>
      <c r="I120" s="2048"/>
      <c r="J120" s="1107"/>
      <c r="K120" s="446"/>
      <c r="L120" s="447"/>
      <c r="M120" s="787"/>
      <c r="N120" s="788"/>
      <c r="O120" s="788"/>
      <c r="P120" s="693"/>
      <c r="Q120" s="447"/>
      <c r="R120" s="232"/>
      <c r="S120" s="694" t="s">
        <v>228</v>
      </c>
      <c r="T120" s="695">
        <v>1</v>
      </c>
      <c r="U120" s="682">
        <v>1</v>
      </c>
      <c r="V120" s="684">
        <v>1</v>
      </c>
      <c r="W120" s="685">
        <v>1</v>
      </c>
    </row>
    <row r="121" spans="1:25" ht="37.5" customHeight="1" x14ac:dyDescent="0.2">
      <c r="A121" s="1080"/>
      <c r="B121" s="1097"/>
      <c r="C121" s="572"/>
      <c r="D121" s="91"/>
      <c r="E121" s="1647"/>
      <c r="F121" s="2083"/>
      <c r="G121" s="2130"/>
      <c r="H121" s="1092"/>
      <c r="I121" s="2048"/>
      <c r="J121" s="12"/>
      <c r="K121" s="142"/>
      <c r="L121" s="447"/>
      <c r="M121" s="787"/>
      <c r="N121" s="788"/>
      <c r="O121" s="788"/>
      <c r="P121" s="693"/>
      <c r="Q121" s="447"/>
      <c r="R121" s="232"/>
      <c r="S121" s="789" t="s">
        <v>221</v>
      </c>
      <c r="T121" s="325"/>
      <c r="U121" s="325"/>
      <c r="V121" s="325">
        <v>50</v>
      </c>
      <c r="W121" s="326">
        <v>100</v>
      </c>
      <c r="Y121" s="412"/>
    </row>
    <row r="122" spans="1:25" ht="15" customHeight="1" x14ac:dyDescent="0.2">
      <c r="A122" s="1080"/>
      <c r="B122" s="1097"/>
      <c r="C122" s="572"/>
      <c r="D122" s="91"/>
      <c r="E122" s="1647"/>
      <c r="F122" s="2083"/>
      <c r="G122" s="2130"/>
      <c r="H122" s="1092"/>
      <c r="I122" s="2048"/>
      <c r="J122" s="1107" t="s">
        <v>44</v>
      </c>
      <c r="K122" s="142">
        <v>7.7</v>
      </c>
      <c r="L122" s="447">
        <v>7.7</v>
      </c>
      <c r="M122" s="446">
        <v>7.7</v>
      </c>
      <c r="N122" s="491">
        <v>7.7</v>
      </c>
      <c r="O122" s="491"/>
      <c r="P122" s="142"/>
      <c r="Q122" s="447">
        <v>7.7</v>
      </c>
      <c r="R122" s="232">
        <v>7.7</v>
      </c>
      <c r="S122" s="2136" t="s">
        <v>394</v>
      </c>
      <c r="T122" s="45">
        <v>1</v>
      </c>
      <c r="U122" s="1155">
        <v>1</v>
      </c>
      <c r="V122" s="45">
        <v>1</v>
      </c>
      <c r="W122" s="1156">
        <v>1</v>
      </c>
    </row>
    <row r="123" spans="1:25" ht="12.75" customHeight="1" x14ac:dyDescent="0.2">
      <c r="A123" s="1080"/>
      <c r="B123" s="1097"/>
      <c r="C123" s="572"/>
      <c r="D123" s="91"/>
      <c r="E123" s="922"/>
      <c r="F123" s="2083"/>
      <c r="G123" s="2130"/>
      <c r="H123" s="1092"/>
      <c r="I123" s="2048"/>
      <c r="J123" s="1108"/>
      <c r="K123" s="161"/>
      <c r="L123" s="145"/>
      <c r="M123" s="220"/>
      <c r="N123" s="225"/>
      <c r="O123" s="225"/>
      <c r="P123" s="161"/>
      <c r="Q123" s="145"/>
      <c r="R123" s="236"/>
      <c r="S123" s="1775"/>
      <c r="T123" s="924"/>
      <c r="U123" s="924"/>
      <c r="V123" s="924"/>
      <c r="W123" s="925"/>
    </row>
    <row r="124" spans="1:25" ht="12.75" customHeight="1" x14ac:dyDescent="0.2">
      <c r="A124" s="1080"/>
      <c r="B124" s="1097"/>
      <c r="C124" s="572"/>
      <c r="D124" s="91"/>
      <c r="E124" s="922"/>
      <c r="F124" s="1148"/>
      <c r="G124" s="1149"/>
      <c r="H124" s="1092"/>
      <c r="I124" s="1101"/>
      <c r="J124" s="1107" t="s">
        <v>28</v>
      </c>
      <c r="K124" s="142"/>
      <c r="L124" s="447"/>
      <c r="M124" s="446">
        <f>N124+P124</f>
        <v>127.2</v>
      </c>
      <c r="N124" s="491">
        <v>18.399999999999999</v>
      </c>
      <c r="O124" s="491"/>
      <c r="P124" s="142">
        <v>108.8</v>
      </c>
      <c r="Q124" s="447">
        <v>36.299999999999997</v>
      </c>
      <c r="R124" s="232"/>
      <c r="S124" s="1154" t="s">
        <v>423</v>
      </c>
      <c r="T124" s="1150"/>
      <c r="U124" s="490"/>
      <c r="V124" s="490"/>
      <c r="W124" s="202"/>
    </row>
    <row r="125" spans="1:25" ht="16.5" customHeight="1" x14ac:dyDescent="0.2">
      <c r="A125" s="1080"/>
      <c r="B125" s="1097"/>
      <c r="C125" s="572"/>
      <c r="D125" s="1099"/>
      <c r="E125" s="1647"/>
      <c r="F125" s="1090"/>
      <c r="G125" s="162"/>
      <c r="H125" s="1092"/>
      <c r="I125" s="1072"/>
      <c r="J125" s="1107"/>
      <c r="K125" s="142"/>
      <c r="L125" s="447"/>
      <c r="M125" s="446"/>
      <c r="N125" s="491"/>
      <c r="O125" s="491"/>
      <c r="P125" s="142"/>
      <c r="Q125" s="447"/>
      <c r="R125" s="232"/>
      <c r="S125" s="1151" t="s">
        <v>163</v>
      </c>
      <c r="T125" s="660">
        <v>2</v>
      </c>
      <c r="U125" s="697">
        <v>3</v>
      </c>
      <c r="V125" s="1152">
        <v>3</v>
      </c>
      <c r="W125" s="1153"/>
    </row>
    <row r="126" spans="1:25" ht="16.5" customHeight="1" x14ac:dyDescent="0.2">
      <c r="A126" s="1080"/>
      <c r="B126" s="1097"/>
      <c r="C126" s="572"/>
      <c r="D126" s="91"/>
      <c r="E126" s="1647"/>
      <c r="F126" s="1090"/>
      <c r="G126" s="162"/>
      <c r="H126" s="1092"/>
      <c r="I126" s="1072"/>
      <c r="J126" s="1107"/>
      <c r="K126" s="142"/>
      <c r="L126" s="447"/>
      <c r="M126" s="787"/>
      <c r="N126" s="788"/>
      <c r="O126" s="788"/>
      <c r="P126" s="1146"/>
      <c r="Q126" s="447"/>
      <c r="R126" s="232"/>
      <c r="S126" s="790" t="s">
        <v>442</v>
      </c>
      <c r="T126" s="791"/>
      <c r="U126" s="792">
        <v>20</v>
      </c>
      <c r="V126" s="793"/>
      <c r="W126" s="794"/>
    </row>
    <row r="127" spans="1:25" ht="14.25" customHeight="1" x14ac:dyDescent="0.2">
      <c r="A127" s="1215"/>
      <c r="B127" s="1220"/>
      <c r="C127" s="572"/>
      <c r="D127" s="91"/>
      <c r="E127" s="1647"/>
      <c r="F127" s="1226"/>
      <c r="G127" s="162"/>
      <c r="H127" s="1206"/>
      <c r="I127" s="1207"/>
      <c r="J127" s="1222"/>
      <c r="K127" s="142"/>
      <c r="L127" s="447"/>
      <c r="M127" s="787"/>
      <c r="N127" s="788"/>
      <c r="O127" s="788"/>
      <c r="P127" s="1146"/>
      <c r="Q127" s="447"/>
      <c r="R127" s="232"/>
      <c r="S127" s="790" t="s">
        <v>441</v>
      </c>
      <c r="T127" s="791"/>
      <c r="U127" s="792">
        <v>40</v>
      </c>
      <c r="V127" s="793"/>
      <c r="W127" s="794"/>
    </row>
    <row r="128" spans="1:25" ht="15" customHeight="1" x14ac:dyDescent="0.2">
      <c r="A128" s="1080"/>
      <c r="B128" s="1097"/>
      <c r="C128" s="572"/>
      <c r="D128" s="91"/>
      <c r="E128" s="1647"/>
      <c r="F128" s="1090"/>
      <c r="G128" s="162"/>
      <c r="H128" s="1092"/>
      <c r="I128" s="1072"/>
      <c r="J128" s="1107"/>
      <c r="K128" s="142"/>
      <c r="L128" s="447"/>
      <c r="M128" s="787"/>
      <c r="N128" s="788"/>
      <c r="O128" s="788"/>
      <c r="P128" s="693"/>
      <c r="Q128" s="447"/>
      <c r="R128" s="232"/>
      <c r="S128" s="43" t="s">
        <v>331</v>
      </c>
      <c r="T128" s="795"/>
      <c r="U128" s="325">
        <v>60</v>
      </c>
      <c r="V128" s="325"/>
      <c r="W128" s="326"/>
    </row>
    <row r="129" spans="1:30" ht="24.75" customHeight="1" x14ac:dyDescent="0.2">
      <c r="A129" s="1080"/>
      <c r="B129" s="1097"/>
      <c r="C129" s="572"/>
      <c r="D129" s="91"/>
      <c r="E129" s="1647"/>
      <c r="F129" s="1090"/>
      <c r="G129" s="162"/>
      <c r="H129" s="1092"/>
      <c r="I129" s="1072"/>
      <c r="J129" s="1107"/>
      <c r="K129" s="142"/>
      <c r="L129" s="447"/>
      <c r="M129" s="446"/>
      <c r="N129" s="491"/>
      <c r="O129" s="491"/>
      <c r="P129" s="142"/>
      <c r="Q129" s="447"/>
      <c r="R129" s="232"/>
      <c r="S129" s="333" t="s">
        <v>332</v>
      </c>
      <c r="T129" s="702"/>
      <c r="U129" s="684">
        <v>1</v>
      </c>
      <c r="V129" s="327"/>
      <c r="W129" s="328"/>
    </row>
    <row r="130" spans="1:30" ht="15" customHeight="1" x14ac:dyDescent="0.2">
      <c r="A130" s="1080"/>
      <c r="B130" s="1097"/>
      <c r="C130" s="572"/>
      <c r="D130" s="91"/>
      <c r="E130" s="1647"/>
      <c r="F130" s="1090"/>
      <c r="G130" s="162"/>
      <c r="H130" s="1092"/>
      <c r="I130" s="1072"/>
      <c r="J130" s="1107"/>
      <c r="K130" s="142"/>
      <c r="L130" s="447"/>
      <c r="M130" s="446"/>
      <c r="N130" s="491"/>
      <c r="O130" s="491"/>
      <c r="P130" s="142"/>
      <c r="Q130" s="447"/>
      <c r="R130" s="232"/>
      <c r="S130" s="908" t="s">
        <v>333</v>
      </c>
      <c r="T130" s="793"/>
      <c r="U130" s="793">
        <v>1</v>
      </c>
      <c r="V130" s="327"/>
      <c r="W130" s="328"/>
    </row>
    <row r="131" spans="1:30" ht="26.25" customHeight="1" x14ac:dyDescent="0.2">
      <c r="A131" s="1080"/>
      <c r="B131" s="1097"/>
      <c r="C131" s="572"/>
      <c r="D131" s="91"/>
      <c r="E131" s="1069"/>
      <c r="F131" s="1090"/>
      <c r="G131" s="162"/>
      <c r="H131" s="1092"/>
      <c r="I131" s="1072"/>
      <c r="J131" s="1107"/>
      <c r="K131" s="142"/>
      <c r="L131" s="447"/>
      <c r="M131" s="446"/>
      <c r="N131" s="491"/>
      <c r="O131" s="491"/>
      <c r="P131" s="142"/>
      <c r="Q131" s="447"/>
      <c r="R131" s="232"/>
      <c r="S131" s="908" t="s">
        <v>334</v>
      </c>
      <c r="T131" s="793"/>
      <c r="U131" s="793">
        <v>2</v>
      </c>
      <c r="V131" s="327"/>
      <c r="W131" s="328"/>
    </row>
    <row r="132" spans="1:30" ht="25.5" customHeight="1" x14ac:dyDescent="0.2">
      <c r="A132" s="1080"/>
      <c r="B132" s="1097"/>
      <c r="C132" s="572"/>
      <c r="D132" s="91"/>
      <c r="E132" s="1069"/>
      <c r="F132" s="1090"/>
      <c r="G132" s="162"/>
      <c r="H132" s="1092"/>
      <c r="I132" s="1072"/>
      <c r="J132" s="1107"/>
      <c r="K132" s="142"/>
      <c r="L132" s="447"/>
      <c r="M132" s="446"/>
      <c r="N132" s="491"/>
      <c r="O132" s="491"/>
      <c r="P132" s="142"/>
      <c r="Q132" s="447"/>
      <c r="R132" s="232"/>
      <c r="S132" s="908" t="s">
        <v>426</v>
      </c>
      <c r="T132" s="793"/>
      <c r="U132" s="793">
        <v>2</v>
      </c>
      <c r="V132" s="327"/>
      <c r="W132" s="328"/>
    </row>
    <row r="133" spans="1:30" ht="24.75" customHeight="1" x14ac:dyDescent="0.2">
      <c r="A133" s="1080"/>
      <c r="B133" s="1097"/>
      <c r="C133" s="572"/>
      <c r="D133" s="91"/>
      <c r="E133" s="1069"/>
      <c r="F133" s="1090"/>
      <c r="G133" s="162"/>
      <c r="H133" s="1092"/>
      <c r="I133" s="1072"/>
      <c r="J133" s="1107"/>
      <c r="K133" s="142"/>
      <c r="L133" s="447"/>
      <c r="M133" s="446"/>
      <c r="N133" s="491"/>
      <c r="O133" s="491"/>
      <c r="P133" s="142"/>
      <c r="Q133" s="447"/>
      <c r="R133" s="232"/>
      <c r="S133" s="908" t="s">
        <v>427</v>
      </c>
      <c r="T133" s="793"/>
      <c r="U133" s="793">
        <v>2</v>
      </c>
      <c r="V133" s="327"/>
      <c r="W133" s="328"/>
    </row>
    <row r="134" spans="1:30" ht="18" customHeight="1" x14ac:dyDescent="0.2">
      <c r="A134" s="1080"/>
      <c r="B134" s="1097"/>
      <c r="C134" s="572"/>
      <c r="D134" s="91"/>
      <c r="E134" s="1069"/>
      <c r="F134" s="1090"/>
      <c r="G134" s="162"/>
      <c r="H134" s="1092"/>
      <c r="I134" s="1072"/>
      <c r="J134" s="1107"/>
      <c r="K134" s="142"/>
      <c r="L134" s="447"/>
      <c r="M134" s="446"/>
      <c r="N134" s="491"/>
      <c r="O134" s="491"/>
      <c r="P134" s="142"/>
      <c r="Q134" s="447"/>
      <c r="R134" s="232"/>
      <c r="S134" s="908" t="s">
        <v>428</v>
      </c>
      <c r="T134" s="793"/>
      <c r="U134" s="793">
        <v>2</v>
      </c>
      <c r="V134" s="327"/>
      <c r="W134" s="328"/>
    </row>
    <row r="135" spans="1:30" ht="27" customHeight="1" x14ac:dyDescent="0.2">
      <c r="A135" s="1080"/>
      <c r="B135" s="1097"/>
      <c r="C135" s="572"/>
      <c r="D135" s="91"/>
      <c r="E135" s="1069"/>
      <c r="F135" s="1090"/>
      <c r="G135" s="162"/>
      <c r="H135" s="1092"/>
      <c r="I135" s="1072"/>
      <c r="J135" s="1107"/>
      <c r="K135" s="142"/>
      <c r="L135" s="447"/>
      <c r="M135" s="446"/>
      <c r="N135" s="491"/>
      <c r="O135" s="491"/>
      <c r="P135" s="142"/>
      <c r="Q135" s="447"/>
      <c r="R135" s="232"/>
      <c r="S135" s="908" t="s">
        <v>429</v>
      </c>
      <c r="T135" s="793"/>
      <c r="U135" s="793">
        <v>2</v>
      </c>
      <c r="V135" s="327"/>
      <c r="W135" s="328"/>
      <c r="X135" s="67"/>
      <c r="Y135" s="1249"/>
    </row>
    <row r="136" spans="1:30" ht="17.25" customHeight="1" x14ac:dyDescent="0.2">
      <c r="A136" s="1080"/>
      <c r="B136" s="1085"/>
      <c r="C136" s="1098"/>
      <c r="D136" s="1099"/>
      <c r="E136" s="1069"/>
      <c r="F136" s="1090"/>
      <c r="G136" s="162"/>
      <c r="H136" s="1092"/>
      <c r="I136" s="1072"/>
      <c r="J136" s="1107"/>
      <c r="K136" s="142"/>
      <c r="L136" s="447"/>
      <c r="M136" s="787"/>
      <c r="N136" s="1147"/>
      <c r="O136" s="788"/>
      <c r="P136" s="693"/>
      <c r="Q136" s="447"/>
      <c r="R136" s="232"/>
      <c r="S136" s="796" t="s">
        <v>440</v>
      </c>
      <c r="T136" s="838"/>
      <c r="U136" s="838">
        <v>1</v>
      </c>
      <c r="V136" s="797"/>
      <c r="W136" s="798"/>
    </row>
    <row r="137" spans="1:30" ht="39.75" customHeight="1" x14ac:dyDescent="0.2">
      <c r="A137" s="1080"/>
      <c r="B137" s="1097"/>
      <c r="C137" s="572"/>
      <c r="D137" s="1099"/>
      <c r="E137" s="1069"/>
      <c r="F137" s="1090"/>
      <c r="G137" s="162"/>
      <c r="H137" s="1092"/>
      <c r="I137" s="1072"/>
      <c r="J137" s="1107"/>
      <c r="K137" s="142"/>
      <c r="L137" s="447"/>
      <c r="M137" s="446"/>
      <c r="N137" s="216"/>
      <c r="O137" s="491"/>
      <c r="P137" s="142"/>
      <c r="Q137" s="447"/>
      <c r="R137" s="1125"/>
      <c r="S137" s="701" t="s">
        <v>193</v>
      </c>
      <c r="T137" s="702">
        <v>584</v>
      </c>
      <c r="U137" s="684"/>
      <c r="V137" s="104"/>
      <c r="W137" s="198"/>
      <c r="AA137" s="412"/>
    </row>
    <row r="138" spans="1:30" ht="14.25" customHeight="1" x14ac:dyDescent="0.2">
      <c r="A138" s="1080"/>
      <c r="B138" s="1097"/>
      <c r="C138" s="572"/>
      <c r="D138" s="1099"/>
      <c r="E138" s="1069"/>
      <c r="F138" s="1090"/>
      <c r="G138" s="162"/>
      <c r="H138" s="1092"/>
      <c r="I138" s="1072"/>
      <c r="J138" s="1107"/>
      <c r="K138" s="142"/>
      <c r="L138" s="447"/>
      <c r="M138" s="446"/>
      <c r="N138" s="491"/>
      <c r="O138" s="491"/>
      <c r="P138" s="142"/>
      <c r="Q138" s="447"/>
      <c r="R138" s="232"/>
      <c r="S138" s="526" t="s">
        <v>164</v>
      </c>
      <c r="T138" s="527">
        <v>12</v>
      </c>
      <c r="U138" s="336"/>
      <c r="V138" s="104"/>
      <c r="W138" s="198"/>
    </row>
    <row r="139" spans="1:30" ht="14.25" customHeight="1" x14ac:dyDescent="0.2">
      <c r="A139" s="1080"/>
      <c r="B139" s="1097"/>
      <c r="C139" s="572"/>
      <c r="D139" s="1099"/>
      <c r="E139" s="1069"/>
      <c r="F139" s="1090"/>
      <c r="G139" s="162"/>
      <c r="H139" s="1092"/>
      <c r="I139" s="1072"/>
      <c r="J139" s="1107"/>
      <c r="K139" s="142"/>
      <c r="L139" s="447"/>
      <c r="M139" s="446"/>
      <c r="N139" s="491"/>
      <c r="O139" s="491"/>
      <c r="P139" s="142"/>
      <c r="Q139" s="447"/>
      <c r="R139" s="232"/>
      <c r="S139" s="528" t="s">
        <v>194</v>
      </c>
      <c r="T139" s="529">
        <v>1</v>
      </c>
      <c r="U139" s="336"/>
      <c r="V139" s="336"/>
      <c r="W139" s="337"/>
    </row>
    <row r="140" spans="1:30" ht="13.5" customHeight="1" x14ac:dyDescent="0.2">
      <c r="A140" s="1080"/>
      <c r="B140" s="1097"/>
      <c r="C140" s="572"/>
      <c r="D140" s="1099"/>
      <c r="E140" s="1069"/>
      <c r="F140" s="1090"/>
      <c r="G140" s="162"/>
      <c r="H140" s="1092"/>
      <c r="I140" s="1072"/>
      <c r="J140" s="1107"/>
      <c r="K140" s="446"/>
      <c r="L140" s="447"/>
      <c r="M140" s="446"/>
      <c r="N140" s="491"/>
      <c r="O140" s="491"/>
      <c r="P140" s="142"/>
      <c r="Q140" s="447"/>
      <c r="R140" s="232"/>
      <c r="S140" s="526" t="s">
        <v>195</v>
      </c>
      <c r="T140" s="527">
        <v>1</v>
      </c>
      <c r="U140" s="336"/>
      <c r="V140" s="336"/>
      <c r="W140" s="337"/>
    </row>
    <row r="141" spans="1:30" ht="14.25" customHeight="1" x14ac:dyDescent="0.2">
      <c r="A141" s="1080"/>
      <c r="B141" s="1097"/>
      <c r="C141" s="572"/>
      <c r="D141" s="1099"/>
      <c r="E141" s="1102"/>
      <c r="F141" s="1106"/>
      <c r="G141" s="680"/>
      <c r="H141" s="1092"/>
      <c r="I141" s="1072"/>
      <c r="J141" s="489"/>
      <c r="K141" s="107"/>
      <c r="L141" s="144"/>
      <c r="M141" s="107"/>
      <c r="N141" s="492"/>
      <c r="O141" s="492"/>
      <c r="P141" s="141"/>
      <c r="Q141" s="144"/>
      <c r="R141" s="233"/>
      <c r="S141" s="406" t="s">
        <v>196</v>
      </c>
      <c r="T141" s="530">
        <v>1</v>
      </c>
      <c r="U141" s="338"/>
      <c r="V141" s="338"/>
      <c r="W141" s="339"/>
    </row>
    <row r="142" spans="1:30" ht="12.75" customHeight="1" x14ac:dyDescent="0.2">
      <c r="A142" s="1714"/>
      <c r="B142" s="1715"/>
      <c r="C142" s="2016"/>
      <c r="D142" s="1939" t="s">
        <v>38</v>
      </c>
      <c r="E142" s="1646" t="s">
        <v>376</v>
      </c>
      <c r="F142" s="1768"/>
      <c r="G142" s="2093" t="s">
        <v>136</v>
      </c>
      <c r="H142" s="1649"/>
      <c r="I142" s="1072"/>
      <c r="J142" s="1107" t="s">
        <v>28</v>
      </c>
      <c r="K142" s="142">
        <v>9.3000000000000007</v>
      </c>
      <c r="L142" s="447">
        <v>9.3000000000000007</v>
      </c>
      <c r="M142" s="446">
        <f>N142+P142</f>
        <v>55</v>
      </c>
      <c r="N142" s="491">
        <v>9.6</v>
      </c>
      <c r="O142" s="491">
        <v>3.1</v>
      </c>
      <c r="P142" s="142">
        <v>45.4</v>
      </c>
      <c r="Q142" s="447">
        <v>9.6</v>
      </c>
      <c r="R142" s="232">
        <v>9.6</v>
      </c>
      <c r="S142" s="1088" t="s">
        <v>212</v>
      </c>
      <c r="T142" s="104">
        <v>1</v>
      </c>
      <c r="U142" s="104">
        <v>1</v>
      </c>
      <c r="V142" s="104">
        <v>1</v>
      </c>
      <c r="W142" s="198">
        <v>1</v>
      </c>
    </row>
    <row r="143" spans="1:30" ht="15" customHeight="1" x14ac:dyDescent="0.2">
      <c r="A143" s="1714"/>
      <c r="B143" s="1715"/>
      <c r="C143" s="2016"/>
      <c r="D143" s="1747"/>
      <c r="E143" s="1647"/>
      <c r="F143" s="1768"/>
      <c r="G143" s="2094"/>
      <c r="H143" s="1649"/>
      <c r="I143" s="1072"/>
      <c r="J143" s="1107" t="s">
        <v>44</v>
      </c>
      <c r="K143" s="142">
        <v>5</v>
      </c>
      <c r="L143" s="447">
        <v>5</v>
      </c>
      <c r="M143" s="446">
        <v>5</v>
      </c>
      <c r="N143" s="491">
        <v>5</v>
      </c>
      <c r="O143" s="491">
        <v>3.1</v>
      </c>
      <c r="P143" s="142"/>
      <c r="Q143" s="447">
        <v>5</v>
      </c>
      <c r="R143" s="232">
        <f>+Q143</f>
        <v>5</v>
      </c>
      <c r="S143" s="100" t="s">
        <v>172</v>
      </c>
      <c r="T143" s="213">
        <v>3</v>
      </c>
      <c r="U143" s="213">
        <v>3</v>
      </c>
      <c r="V143" s="213">
        <v>3</v>
      </c>
      <c r="W143" s="205">
        <v>3</v>
      </c>
    </row>
    <row r="144" spans="1:30" ht="27" customHeight="1" x14ac:dyDescent="0.2">
      <c r="A144" s="1714"/>
      <c r="B144" s="1715"/>
      <c r="C144" s="2016"/>
      <c r="D144" s="1940"/>
      <c r="E144" s="1648"/>
      <c r="F144" s="1769"/>
      <c r="G144" s="2095"/>
      <c r="H144" s="1649"/>
      <c r="I144" s="1072"/>
      <c r="J144" s="489" t="s">
        <v>28</v>
      </c>
      <c r="K144" s="141"/>
      <c r="L144" s="144"/>
      <c r="M144" s="107"/>
      <c r="N144" s="492"/>
      <c r="O144" s="492"/>
      <c r="P144" s="141"/>
      <c r="Q144" s="144"/>
      <c r="R144" s="233"/>
      <c r="S144" s="1089" t="s">
        <v>363</v>
      </c>
      <c r="T144" s="98"/>
      <c r="U144" s="98">
        <v>100</v>
      </c>
      <c r="V144" s="98"/>
      <c r="W144" s="204"/>
      <c r="Y144" s="412"/>
      <c r="Z144" s="412"/>
      <c r="AA144" s="412"/>
      <c r="AB144" s="412"/>
      <c r="AC144" s="412"/>
      <c r="AD144" s="412"/>
    </row>
    <row r="145" spans="1:25" ht="15" customHeight="1" x14ac:dyDescent="0.2">
      <c r="A145" s="1080"/>
      <c r="B145" s="1097"/>
      <c r="C145" s="1098"/>
      <c r="D145" s="902" t="s">
        <v>39</v>
      </c>
      <c r="E145" s="1647" t="s">
        <v>67</v>
      </c>
      <c r="F145" s="1090"/>
      <c r="G145" s="2080" t="s">
        <v>137</v>
      </c>
      <c r="H145" s="1092"/>
      <c r="I145" s="1072"/>
      <c r="J145" s="1109" t="s">
        <v>44</v>
      </c>
      <c r="K145" s="180">
        <v>20</v>
      </c>
      <c r="L145" s="143">
        <v>20</v>
      </c>
      <c r="M145" s="153">
        <v>20</v>
      </c>
      <c r="N145" s="215">
        <v>20</v>
      </c>
      <c r="O145" s="215">
        <v>10</v>
      </c>
      <c r="P145" s="180"/>
      <c r="Q145" s="143">
        <v>20</v>
      </c>
      <c r="R145" s="234">
        <f>+Q145</f>
        <v>20</v>
      </c>
      <c r="S145" s="1062" t="s">
        <v>171</v>
      </c>
      <c r="T145" s="47">
        <v>2</v>
      </c>
      <c r="U145" s="47">
        <v>2</v>
      </c>
      <c r="V145" s="47">
        <v>2</v>
      </c>
      <c r="W145" s="203">
        <v>2</v>
      </c>
    </row>
    <row r="146" spans="1:25" ht="14.25" customHeight="1" x14ac:dyDescent="0.2">
      <c r="A146" s="1080"/>
      <c r="B146" s="1097"/>
      <c r="C146" s="572"/>
      <c r="D146" s="1099"/>
      <c r="E146" s="1647"/>
      <c r="F146" s="1090"/>
      <c r="G146" s="2081"/>
      <c r="H146" s="1092"/>
      <c r="I146" s="1072"/>
      <c r="J146" s="12" t="s">
        <v>96</v>
      </c>
      <c r="K146" s="142">
        <v>6.3</v>
      </c>
      <c r="L146" s="447">
        <v>6.3</v>
      </c>
      <c r="M146" s="446"/>
      <c r="N146" s="491"/>
      <c r="O146" s="491"/>
      <c r="P146" s="142"/>
      <c r="Q146" s="447"/>
      <c r="R146" s="232"/>
      <c r="S146" s="1088"/>
      <c r="T146" s="104"/>
      <c r="U146" s="104"/>
      <c r="V146" s="104"/>
      <c r="W146" s="198"/>
    </row>
    <row r="147" spans="1:25" ht="14.25" customHeight="1" x14ac:dyDescent="0.2">
      <c r="A147" s="34"/>
      <c r="B147" s="1097"/>
      <c r="C147" s="572"/>
      <c r="D147" s="1099"/>
      <c r="E147" s="1069"/>
      <c r="F147" s="1090"/>
      <c r="G147" s="531"/>
      <c r="H147" s="1093"/>
      <c r="I147" s="583"/>
      <c r="J147" s="29" t="s">
        <v>62</v>
      </c>
      <c r="K147" s="141">
        <v>0.4</v>
      </c>
      <c r="L147" s="107">
        <v>0.4</v>
      </c>
      <c r="M147" s="107"/>
      <c r="N147" s="492"/>
      <c r="O147" s="492"/>
      <c r="P147" s="141"/>
      <c r="Q147" s="144"/>
      <c r="R147" s="144"/>
      <c r="S147" s="1086"/>
      <c r="T147" s="98"/>
      <c r="U147" s="98"/>
      <c r="V147" s="98"/>
      <c r="W147" s="204"/>
    </row>
    <row r="148" spans="1:25" ht="16.5" customHeight="1" thickBot="1" x14ac:dyDescent="0.25">
      <c r="A148" s="35"/>
      <c r="B148" s="1122"/>
      <c r="C148" s="563"/>
      <c r="D148" s="567"/>
      <c r="E148" s="568"/>
      <c r="F148" s="569"/>
      <c r="G148" s="570"/>
      <c r="H148" s="578"/>
      <c r="I148" s="566"/>
      <c r="J148" s="30" t="s">
        <v>8</v>
      </c>
      <c r="K148" s="277">
        <f>SUM(K86:K147)</f>
        <v>1236.5</v>
      </c>
      <c r="L148" s="277">
        <f>SUM(L86:L147)</f>
        <v>1241.0999999999999</v>
      </c>
      <c r="M148" s="277">
        <f>SUM(M86:M147)</f>
        <v>1157.0999999999999</v>
      </c>
      <c r="N148" s="277">
        <f t="shared" ref="N148:R148" si="2">SUM(N86:N147)</f>
        <v>703.3</v>
      </c>
      <c r="O148" s="277">
        <f t="shared" si="2"/>
        <v>371.7</v>
      </c>
      <c r="P148" s="277">
        <f t="shared" si="2"/>
        <v>453.8</v>
      </c>
      <c r="Q148" s="277">
        <f t="shared" si="2"/>
        <v>945.7</v>
      </c>
      <c r="R148" s="277">
        <f t="shared" si="2"/>
        <v>1156.4000000000001</v>
      </c>
      <c r="S148" s="564"/>
      <c r="T148" s="584"/>
      <c r="U148" s="584"/>
      <c r="V148" s="584"/>
      <c r="W148" s="565"/>
    </row>
    <row r="149" spans="1:25" ht="18" customHeight="1" x14ac:dyDescent="0.2">
      <c r="A149" s="1741" t="s">
        <v>7</v>
      </c>
      <c r="B149" s="1743" t="s">
        <v>7</v>
      </c>
      <c r="C149" s="2019" t="s">
        <v>38</v>
      </c>
      <c r="D149" s="2017"/>
      <c r="E149" s="1771" t="s">
        <v>59</v>
      </c>
      <c r="F149" s="2071" t="s">
        <v>130</v>
      </c>
      <c r="G149" s="118"/>
      <c r="H149" s="1760" t="s">
        <v>31</v>
      </c>
      <c r="I149" s="89"/>
      <c r="J149" s="296"/>
      <c r="K149" s="182"/>
      <c r="L149" s="177"/>
      <c r="M149" s="182"/>
      <c r="N149" s="247"/>
      <c r="O149" s="247"/>
      <c r="P149" s="405"/>
      <c r="Q149" s="177"/>
      <c r="R149" s="184"/>
      <c r="S149" s="1735"/>
      <c r="T149" s="58"/>
      <c r="U149" s="58"/>
      <c r="V149" s="58"/>
      <c r="W149" s="1764"/>
    </row>
    <row r="150" spans="1:25" ht="11.25" customHeight="1" x14ac:dyDescent="0.2">
      <c r="A150" s="1714"/>
      <c r="B150" s="1744"/>
      <c r="C150" s="2016"/>
      <c r="D150" s="2018"/>
      <c r="E150" s="1773"/>
      <c r="F150" s="2072"/>
      <c r="G150" s="172"/>
      <c r="H150" s="1649"/>
      <c r="I150" s="90"/>
      <c r="J150" s="489"/>
      <c r="K150" s="141"/>
      <c r="L150" s="144"/>
      <c r="M150" s="141"/>
      <c r="N150" s="217"/>
      <c r="O150" s="492"/>
      <c r="P150" s="217"/>
      <c r="Q150" s="144"/>
      <c r="R150" s="107"/>
      <c r="S150" s="1641"/>
      <c r="T150" s="104"/>
      <c r="U150" s="104"/>
      <c r="V150" s="104"/>
      <c r="W150" s="1765"/>
    </row>
    <row r="151" spans="1:25" ht="15.75" customHeight="1" x14ac:dyDescent="0.2">
      <c r="A151" s="1714"/>
      <c r="B151" s="1715"/>
      <c r="C151" s="2016"/>
      <c r="D151" s="1939" t="s">
        <v>7</v>
      </c>
      <c r="E151" s="1647" t="s">
        <v>116</v>
      </c>
      <c r="F151" s="1766" t="s">
        <v>73</v>
      </c>
      <c r="G151" s="2141" t="s">
        <v>336</v>
      </c>
      <c r="H151" s="1649"/>
      <c r="I151" s="1117"/>
      <c r="J151" s="1109" t="s">
        <v>28</v>
      </c>
      <c r="K151" s="180">
        <v>1938</v>
      </c>
      <c r="L151" s="143">
        <v>1937.4</v>
      </c>
      <c r="M151" s="180">
        <v>1999.3</v>
      </c>
      <c r="N151" s="218">
        <v>1999.3</v>
      </c>
      <c r="O151" s="215"/>
      <c r="P151" s="218"/>
      <c r="Q151" s="153">
        <v>2079.3000000000002</v>
      </c>
      <c r="R151" s="153">
        <v>2162.4</v>
      </c>
      <c r="S151" s="1238" t="s">
        <v>76</v>
      </c>
      <c r="T151" s="214">
        <v>14.9</v>
      </c>
      <c r="U151" s="214">
        <v>16.2</v>
      </c>
      <c r="V151" s="214">
        <v>16.899999999999999</v>
      </c>
      <c r="W151" s="206">
        <v>17.5</v>
      </c>
    </row>
    <row r="152" spans="1:25" ht="15.75" customHeight="1" x14ac:dyDescent="0.2">
      <c r="A152" s="1714"/>
      <c r="B152" s="1715"/>
      <c r="C152" s="2016"/>
      <c r="D152" s="1940"/>
      <c r="E152" s="1648"/>
      <c r="F152" s="1767"/>
      <c r="G152" s="2142"/>
      <c r="H152" s="1649"/>
      <c r="I152" s="92"/>
      <c r="J152" s="489" t="s">
        <v>62</v>
      </c>
      <c r="K152" s="141">
        <v>154.69999999999999</v>
      </c>
      <c r="L152" s="144">
        <v>154.69999999999999</v>
      </c>
      <c r="M152" s="141"/>
      <c r="N152" s="217"/>
      <c r="O152" s="492"/>
      <c r="P152" s="217"/>
      <c r="Q152" s="144"/>
      <c r="R152" s="107"/>
      <c r="S152" s="374" t="s">
        <v>55</v>
      </c>
      <c r="T152" s="417">
        <v>9.1</v>
      </c>
      <c r="U152" s="417">
        <v>11.7</v>
      </c>
      <c r="V152" s="1253">
        <v>11.8</v>
      </c>
      <c r="W152" s="393">
        <v>11.9</v>
      </c>
    </row>
    <row r="153" spans="1:25" ht="15.75" customHeight="1" x14ac:dyDescent="0.2">
      <c r="A153" s="1080"/>
      <c r="B153" s="1097"/>
      <c r="C153" s="1098"/>
      <c r="D153" s="1099" t="s">
        <v>9</v>
      </c>
      <c r="E153" s="1646" t="s">
        <v>280</v>
      </c>
      <c r="F153" s="903"/>
      <c r="G153" s="2112" t="s">
        <v>139</v>
      </c>
      <c r="H153" s="1092"/>
      <c r="I153" s="2126" t="s">
        <v>79</v>
      </c>
      <c r="J153" s="1107" t="s">
        <v>28</v>
      </c>
      <c r="K153" s="142">
        <v>149.6</v>
      </c>
      <c r="L153" s="447">
        <v>60.5</v>
      </c>
      <c r="M153" s="142">
        <v>50.7</v>
      </c>
      <c r="N153" s="216">
        <v>50.7</v>
      </c>
      <c r="O153" s="491"/>
      <c r="P153" s="216"/>
      <c r="Q153" s="2014">
        <f>95.9+55.8</f>
        <v>151.69999999999999</v>
      </c>
      <c r="R153" s="2014">
        <f>98.7+61.4</f>
        <v>160.1</v>
      </c>
      <c r="S153" s="1640" t="s">
        <v>55</v>
      </c>
      <c r="T153" s="703">
        <v>0.4</v>
      </c>
      <c r="U153" s="703">
        <v>0.7</v>
      </c>
      <c r="V153" s="703">
        <v>0.7</v>
      </c>
      <c r="W153" s="704">
        <v>0.7</v>
      </c>
    </row>
    <row r="154" spans="1:25" ht="14.25" customHeight="1" x14ac:dyDescent="0.2">
      <c r="A154" s="1080"/>
      <c r="B154" s="1097"/>
      <c r="C154" s="1098"/>
      <c r="D154" s="1099"/>
      <c r="E154" s="1647"/>
      <c r="F154" s="1090"/>
      <c r="G154" s="2045"/>
      <c r="H154" s="1092"/>
      <c r="I154" s="2126"/>
      <c r="J154" s="1107" t="s">
        <v>62</v>
      </c>
      <c r="K154" s="142">
        <v>4.5</v>
      </c>
      <c r="L154" s="447">
        <v>4.5</v>
      </c>
      <c r="M154" s="142"/>
      <c r="N154" s="216"/>
      <c r="O154" s="491"/>
      <c r="P154" s="493"/>
      <c r="Q154" s="1757"/>
      <c r="R154" s="1757"/>
      <c r="S154" s="1756"/>
      <c r="T154" s="705"/>
      <c r="U154" s="705"/>
      <c r="V154" s="705"/>
      <c r="W154" s="706"/>
    </row>
    <row r="155" spans="1:25" ht="18.75" customHeight="1" x14ac:dyDescent="0.2">
      <c r="A155" s="1080"/>
      <c r="B155" s="1097"/>
      <c r="C155" s="1098"/>
      <c r="D155" s="1068"/>
      <c r="E155" s="1648"/>
      <c r="F155" s="122"/>
      <c r="G155" s="2128"/>
      <c r="H155" s="1092"/>
      <c r="I155" s="2126"/>
      <c r="J155" s="489" t="s">
        <v>28</v>
      </c>
      <c r="K155" s="141"/>
      <c r="L155" s="144">
        <v>89.1</v>
      </c>
      <c r="M155" s="141">
        <v>92.4</v>
      </c>
      <c r="N155" s="217">
        <v>92.4</v>
      </c>
      <c r="O155" s="492"/>
      <c r="P155" s="217"/>
      <c r="Q155" s="2015"/>
      <c r="R155" s="2015"/>
      <c r="S155" s="374" t="s">
        <v>111</v>
      </c>
      <c r="T155" s="312">
        <v>966</v>
      </c>
      <c r="U155" s="515">
        <v>1042</v>
      </c>
      <c r="V155" s="515">
        <f>+U155+26</f>
        <v>1068</v>
      </c>
      <c r="W155" s="713">
        <f>+V155+26</f>
        <v>1094</v>
      </c>
    </row>
    <row r="156" spans="1:25" ht="43.5" customHeight="1" x14ac:dyDescent="0.2">
      <c r="A156" s="1080"/>
      <c r="B156" s="1097"/>
      <c r="C156" s="1098"/>
      <c r="D156" s="1103" t="s">
        <v>30</v>
      </c>
      <c r="E156" s="1785" t="s">
        <v>64</v>
      </c>
      <c r="F156" s="1105"/>
      <c r="G156" s="2119" t="s">
        <v>150</v>
      </c>
      <c r="H156" s="1649"/>
      <c r="I156" s="1947"/>
      <c r="J156" s="770" t="s">
        <v>72</v>
      </c>
      <c r="K156" s="243">
        <v>70.2</v>
      </c>
      <c r="L156" s="244">
        <v>70.2</v>
      </c>
      <c r="M156" s="626">
        <v>65.599999999999994</v>
      </c>
      <c r="N156" s="842"/>
      <c r="O156" s="842"/>
      <c r="P156" s="953">
        <v>65.599999999999994</v>
      </c>
      <c r="Q156" s="244"/>
      <c r="R156" s="245"/>
      <c r="S156" s="1218" t="s">
        <v>230</v>
      </c>
      <c r="T156" s="471"/>
      <c r="U156" s="471" t="s">
        <v>198</v>
      </c>
      <c r="V156" s="1027"/>
      <c r="W156" s="461"/>
    </row>
    <row r="157" spans="1:25" ht="41.25" customHeight="1" x14ac:dyDescent="0.2">
      <c r="A157" s="1080"/>
      <c r="B157" s="1097"/>
      <c r="C157" s="1098"/>
      <c r="D157" s="1081"/>
      <c r="E157" s="1791"/>
      <c r="F157" s="1105"/>
      <c r="G157" s="2093"/>
      <c r="H157" s="1649"/>
      <c r="I157" s="1947"/>
      <c r="J157" s="1129" t="s">
        <v>28</v>
      </c>
      <c r="K157" s="446">
        <v>472.1</v>
      </c>
      <c r="L157" s="447">
        <v>12.7</v>
      </c>
      <c r="M157" s="136">
        <v>156.30000000000001</v>
      </c>
      <c r="N157" s="491"/>
      <c r="O157" s="491"/>
      <c r="P157" s="216">
        <v>156.30000000000001</v>
      </c>
      <c r="Q157" s="447">
        <v>35</v>
      </c>
      <c r="R157" s="447"/>
      <c r="S157" s="61" t="s">
        <v>397</v>
      </c>
      <c r="T157" s="343"/>
      <c r="U157" s="343">
        <v>1</v>
      </c>
      <c r="V157" s="1056">
        <v>100</v>
      </c>
      <c r="W157" s="41"/>
    </row>
    <row r="158" spans="1:25" ht="41.25" customHeight="1" x14ac:dyDescent="0.2">
      <c r="A158" s="1080"/>
      <c r="B158" s="1097"/>
      <c r="C158" s="1098"/>
      <c r="D158" s="1081"/>
      <c r="E158" s="1791"/>
      <c r="F158" s="1105"/>
      <c r="G158" s="2093"/>
      <c r="H158" s="1649"/>
      <c r="I158" s="1947"/>
      <c r="J158" s="1129"/>
      <c r="K158" s="142"/>
      <c r="L158" s="447"/>
      <c r="M158" s="136"/>
      <c r="N158" s="491"/>
      <c r="O158" s="491"/>
      <c r="P158" s="216"/>
      <c r="Q158" s="447"/>
      <c r="R158" s="447"/>
      <c r="S158" s="61" t="s">
        <v>401</v>
      </c>
      <c r="T158" s="343"/>
      <c r="U158" s="343" t="s">
        <v>198</v>
      </c>
      <c r="V158" s="1056"/>
      <c r="W158" s="41"/>
    </row>
    <row r="159" spans="1:25" ht="53.25" customHeight="1" x14ac:dyDescent="0.2">
      <c r="A159" s="1080"/>
      <c r="B159" s="1097"/>
      <c r="C159" s="1098"/>
      <c r="D159" s="1081"/>
      <c r="E159" s="1791"/>
      <c r="F159" s="1105"/>
      <c r="G159" s="2093"/>
      <c r="H159" s="1649"/>
      <c r="I159" s="1947"/>
      <c r="J159" s="1129"/>
      <c r="K159" s="142"/>
      <c r="L159" s="447"/>
      <c r="M159" s="136"/>
      <c r="N159" s="491"/>
      <c r="O159" s="491"/>
      <c r="P159" s="216"/>
      <c r="Q159" s="447"/>
      <c r="R159" s="447"/>
      <c r="S159" s="61" t="s">
        <v>402</v>
      </c>
      <c r="T159" s="343"/>
      <c r="U159" s="343" t="s">
        <v>198</v>
      </c>
      <c r="V159" s="1056"/>
      <c r="W159" s="41"/>
    </row>
    <row r="160" spans="1:25" ht="52.5" customHeight="1" x14ac:dyDescent="0.2">
      <c r="A160" s="1080"/>
      <c r="B160" s="1097"/>
      <c r="C160" s="1098"/>
      <c r="D160" s="1081"/>
      <c r="E160" s="1791"/>
      <c r="F160" s="1105"/>
      <c r="G160" s="2093"/>
      <c r="H160" s="1649"/>
      <c r="I160" s="1947"/>
      <c r="J160" s="1129"/>
      <c r="K160" s="142"/>
      <c r="L160" s="447"/>
      <c r="M160" s="136"/>
      <c r="N160" s="491"/>
      <c r="O160" s="491"/>
      <c r="P160" s="216"/>
      <c r="Q160" s="447"/>
      <c r="R160" s="447"/>
      <c r="S160" s="61" t="s">
        <v>403</v>
      </c>
      <c r="T160" s="343"/>
      <c r="U160" s="343" t="s">
        <v>198</v>
      </c>
      <c r="V160" s="1056"/>
      <c r="W160" s="41"/>
      <c r="Y160" s="412"/>
    </row>
    <row r="161" spans="1:26" ht="66.75" customHeight="1" x14ac:dyDescent="0.2">
      <c r="A161" s="1080"/>
      <c r="B161" s="1097"/>
      <c r="C161" s="1098"/>
      <c r="D161" s="1081"/>
      <c r="E161" s="1791"/>
      <c r="F161" s="1105"/>
      <c r="G161" s="2093"/>
      <c r="H161" s="1649"/>
      <c r="I161" s="1947"/>
      <c r="J161" s="1129"/>
      <c r="K161" s="142"/>
      <c r="L161" s="447"/>
      <c r="M161" s="136"/>
      <c r="N161" s="491"/>
      <c r="O161" s="491"/>
      <c r="P161" s="216"/>
      <c r="Q161" s="447"/>
      <c r="R161" s="447"/>
      <c r="S161" s="906" t="s">
        <v>412</v>
      </c>
      <c r="T161" s="710"/>
      <c r="U161" s="710">
        <v>100</v>
      </c>
      <c r="V161" s="1027"/>
      <c r="W161" s="461"/>
      <c r="X161" s="412"/>
    </row>
    <row r="162" spans="1:26" ht="52.5" customHeight="1" x14ac:dyDescent="0.2">
      <c r="A162" s="1080"/>
      <c r="B162" s="1097"/>
      <c r="C162" s="1098"/>
      <c r="D162" s="1082"/>
      <c r="E162" s="1801"/>
      <c r="F162" s="1106"/>
      <c r="G162" s="2140"/>
      <c r="H162" s="1889"/>
      <c r="I162" s="1947"/>
      <c r="J162" s="489"/>
      <c r="K162" s="141"/>
      <c r="L162" s="144"/>
      <c r="M162" s="141"/>
      <c r="N162" s="492"/>
      <c r="O162" s="492"/>
      <c r="P162" s="217"/>
      <c r="Q162" s="144"/>
      <c r="R162" s="144"/>
      <c r="S162" s="859" t="s">
        <v>387</v>
      </c>
      <c r="T162" s="863">
        <v>100</v>
      </c>
      <c r="U162" s="860"/>
      <c r="V162" s="861"/>
      <c r="W162" s="1030"/>
    </row>
    <row r="163" spans="1:26" ht="18" customHeight="1" x14ac:dyDescent="0.2">
      <c r="A163" s="1080"/>
      <c r="B163" s="1097"/>
      <c r="C163" s="1098"/>
      <c r="D163" s="1103" t="s">
        <v>38</v>
      </c>
      <c r="E163" s="1646" t="s">
        <v>126</v>
      </c>
      <c r="F163" s="1105"/>
      <c r="G163" s="1112"/>
      <c r="H163" s="1092"/>
      <c r="I163" s="1070"/>
      <c r="J163" s="1107" t="s">
        <v>28</v>
      </c>
      <c r="K163" s="142">
        <v>10</v>
      </c>
      <c r="L163" s="447">
        <v>12.1</v>
      </c>
      <c r="M163" s="142"/>
      <c r="N163" s="216"/>
      <c r="O163" s="491"/>
      <c r="P163" s="216"/>
      <c r="Q163" s="447"/>
      <c r="R163" s="446"/>
      <c r="S163" s="1891" t="s">
        <v>229</v>
      </c>
      <c r="T163" s="193"/>
      <c r="U163" s="104">
        <v>100</v>
      </c>
      <c r="V163" s="1027"/>
      <c r="W163" s="56"/>
    </row>
    <row r="164" spans="1:26" ht="18.75" customHeight="1" x14ac:dyDescent="0.2">
      <c r="A164" s="1080"/>
      <c r="B164" s="1097"/>
      <c r="C164" s="1098"/>
      <c r="D164" s="1082"/>
      <c r="E164" s="1784"/>
      <c r="F164" s="1106"/>
      <c r="G164" s="1124"/>
      <c r="H164" s="1093"/>
      <c r="I164" s="1070"/>
      <c r="J164" s="489" t="s">
        <v>62</v>
      </c>
      <c r="K164" s="141"/>
      <c r="L164" s="144"/>
      <c r="M164" s="141">
        <v>12.1</v>
      </c>
      <c r="N164" s="217"/>
      <c r="O164" s="492"/>
      <c r="P164" s="217">
        <v>12.1</v>
      </c>
      <c r="Q164" s="144"/>
      <c r="R164" s="107"/>
      <c r="S164" s="1726"/>
      <c r="T164" s="194"/>
      <c r="U164" s="98"/>
      <c r="V164" s="1028"/>
      <c r="W164" s="56"/>
    </row>
    <row r="165" spans="1:26" ht="49.5" customHeight="1" x14ac:dyDescent="0.2">
      <c r="A165" s="1080"/>
      <c r="B165" s="1097"/>
      <c r="C165" s="1098"/>
      <c r="D165" s="855"/>
      <c r="E165" s="1063" t="s">
        <v>385</v>
      </c>
      <c r="F165" s="856"/>
      <c r="G165" s="857"/>
      <c r="H165" s="606"/>
      <c r="I165" s="864" t="s">
        <v>386</v>
      </c>
      <c r="J165" s="862" t="s">
        <v>28</v>
      </c>
      <c r="K165" s="852"/>
      <c r="L165" s="851">
        <v>457.6</v>
      </c>
      <c r="M165" s="852"/>
      <c r="N165" s="853"/>
      <c r="O165" s="853"/>
      <c r="P165" s="854"/>
      <c r="Q165" s="851"/>
      <c r="R165" s="850"/>
      <c r="S165" s="707" t="s">
        <v>388</v>
      </c>
      <c r="T165" s="708">
        <v>124</v>
      </c>
      <c r="U165" s="708"/>
      <c r="V165" s="858"/>
      <c r="W165" s="23"/>
      <c r="Z165" s="1046"/>
    </row>
    <row r="166" spans="1:26" ht="14.25" customHeight="1" thickBot="1" x14ac:dyDescent="0.25">
      <c r="A166" s="35"/>
      <c r="B166" s="1122"/>
      <c r="C166" s="563"/>
      <c r="D166" s="567"/>
      <c r="E166" s="568"/>
      <c r="F166" s="576"/>
      <c r="G166" s="577"/>
      <c r="H166" s="578"/>
      <c r="I166" s="566"/>
      <c r="J166" s="30" t="s">
        <v>8</v>
      </c>
      <c r="K166" s="808">
        <f t="shared" ref="K166:R166" si="3">SUM(K151:K165)</f>
        <v>2799.1</v>
      </c>
      <c r="L166" s="248">
        <f t="shared" si="3"/>
        <v>2798.8</v>
      </c>
      <c r="M166" s="808">
        <f>SUM(M151:M165)</f>
        <v>2376.4</v>
      </c>
      <c r="N166" s="277">
        <f t="shared" si="3"/>
        <v>2142.4</v>
      </c>
      <c r="O166" s="277">
        <f t="shared" si="3"/>
        <v>0</v>
      </c>
      <c r="P166" s="277">
        <f t="shared" si="3"/>
        <v>234</v>
      </c>
      <c r="Q166" s="277">
        <f>SUM(Q151:Q165)</f>
        <v>2266</v>
      </c>
      <c r="R166" s="277">
        <f t="shared" si="3"/>
        <v>2322.5</v>
      </c>
      <c r="S166" s="564"/>
      <c r="T166" s="584"/>
      <c r="U166" s="584"/>
      <c r="V166" s="584"/>
      <c r="W166" s="565"/>
    </row>
    <row r="167" spans="1:26" ht="21" customHeight="1" x14ac:dyDescent="0.2">
      <c r="A167" s="1741" t="s">
        <v>7</v>
      </c>
      <c r="B167" s="1743" t="s">
        <v>7</v>
      </c>
      <c r="C167" s="1746" t="s">
        <v>39</v>
      </c>
      <c r="D167" s="2137"/>
      <c r="E167" s="1749" t="s">
        <v>355</v>
      </c>
      <c r="F167" s="1751"/>
      <c r="G167" s="2011" t="s">
        <v>140</v>
      </c>
      <c r="H167" s="1754" t="s">
        <v>54</v>
      </c>
      <c r="I167" s="1951" t="s">
        <v>81</v>
      </c>
      <c r="J167" s="1049" t="s">
        <v>28</v>
      </c>
      <c r="K167" s="184">
        <v>227.8</v>
      </c>
      <c r="L167" s="177">
        <v>299.60000000000002</v>
      </c>
      <c r="M167" s="182">
        <v>271.8</v>
      </c>
      <c r="N167" s="247">
        <v>189.1</v>
      </c>
      <c r="O167" s="247"/>
      <c r="P167" s="182">
        <v>82.7</v>
      </c>
      <c r="Q167" s="177">
        <v>185</v>
      </c>
      <c r="R167" s="184">
        <v>185</v>
      </c>
      <c r="S167" s="907" t="s">
        <v>173</v>
      </c>
      <c r="T167" s="58">
        <v>80</v>
      </c>
      <c r="U167" s="58">
        <v>110</v>
      </c>
      <c r="V167" s="58">
        <v>110</v>
      </c>
      <c r="W167" s="995">
        <v>110</v>
      </c>
    </row>
    <row r="168" spans="1:26" ht="18.75" customHeight="1" x14ac:dyDescent="0.2">
      <c r="A168" s="1714"/>
      <c r="B168" s="1744"/>
      <c r="C168" s="1747"/>
      <c r="D168" s="2138"/>
      <c r="E168" s="1647"/>
      <c r="F168" s="1752"/>
      <c r="G168" s="2012"/>
      <c r="H168" s="1739"/>
      <c r="I168" s="1952"/>
      <c r="J168" s="1033" t="s">
        <v>62</v>
      </c>
      <c r="K168" s="107"/>
      <c r="L168" s="144"/>
      <c r="M168" s="141">
        <f>P168</f>
        <v>110</v>
      </c>
      <c r="N168" s="217"/>
      <c r="O168" s="492"/>
      <c r="P168" s="141">
        <v>110</v>
      </c>
      <c r="Q168" s="144"/>
      <c r="R168" s="144"/>
      <c r="S168" s="1280"/>
      <c r="T168" s="104"/>
      <c r="U168" s="104"/>
      <c r="V168" s="104"/>
      <c r="W168" s="198"/>
    </row>
    <row r="169" spans="1:26" ht="16.5" customHeight="1" thickBot="1" x14ac:dyDescent="0.25">
      <c r="A169" s="1742"/>
      <c r="B169" s="1745"/>
      <c r="C169" s="1748"/>
      <c r="D169" s="2139"/>
      <c r="E169" s="1750"/>
      <c r="F169" s="1753"/>
      <c r="G169" s="2013"/>
      <c r="H169" s="1740"/>
      <c r="I169" s="2127"/>
      <c r="J169" s="48" t="s">
        <v>8</v>
      </c>
      <c r="K169" s="277">
        <f t="shared" ref="K169:R169" si="4">SUM(K167:K167)</f>
        <v>227.8</v>
      </c>
      <c r="L169" s="248">
        <f t="shared" si="4"/>
        <v>299.60000000000002</v>
      </c>
      <c r="M169" s="277">
        <f>SUM(M167:M168)</f>
        <v>381.8</v>
      </c>
      <c r="N169" s="1281">
        <f t="shared" ref="N169:P169" si="5">SUM(N167:N168)</f>
        <v>189.1</v>
      </c>
      <c r="O169" s="1281">
        <f t="shared" si="5"/>
        <v>0</v>
      </c>
      <c r="P169" s="277">
        <f t="shared" si="5"/>
        <v>192.7</v>
      </c>
      <c r="Q169" s="248">
        <f t="shared" si="4"/>
        <v>185</v>
      </c>
      <c r="R169" s="277">
        <f t="shared" si="4"/>
        <v>185</v>
      </c>
      <c r="S169" s="375"/>
      <c r="T169" s="57"/>
      <c r="U169" s="57"/>
      <c r="V169" s="57"/>
      <c r="W169" s="252"/>
    </row>
    <row r="170" spans="1:26" ht="15.75" customHeight="1" x14ac:dyDescent="0.2">
      <c r="A170" s="1741" t="s">
        <v>7</v>
      </c>
      <c r="B170" s="1743" t="s">
        <v>7</v>
      </c>
      <c r="C170" s="1746" t="s">
        <v>32</v>
      </c>
      <c r="D170" s="2137"/>
      <c r="E170" s="1749" t="s">
        <v>408</v>
      </c>
      <c r="F170" s="1751"/>
      <c r="G170" s="2011"/>
      <c r="H170" s="1754" t="s">
        <v>54</v>
      </c>
      <c r="I170" s="1951" t="s">
        <v>391</v>
      </c>
      <c r="J170" s="1049" t="s">
        <v>28</v>
      </c>
      <c r="K170" s="184"/>
      <c r="L170" s="177"/>
      <c r="M170" s="182">
        <v>26.1</v>
      </c>
      <c r="N170" s="405">
        <v>26.1</v>
      </c>
      <c r="O170" s="247"/>
      <c r="P170" s="182"/>
      <c r="Q170" s="177">
        <v>26.1</v>
      </c>
      <c r="R170" s="177">
        <v>26.1</v>
      </c>
      <c r="S170" s="1735" t="s">
        <v>424</v>
      </c>
      <c r="T170" s="58"/>
      <c r="U170" s="58">
        <v>2</v>
      </c>
      <c r="V170" s="58">
        <v>2</v>
      </c>
      <c r="W170" s="198">
        <v>2</v>
      </c>
    </row>
    <row r="171" spans="1:26" ht="20.25" customHeight="1" x14ac:dyDescent="0.2">
      <c r="A171" s="1714"/>
      <c r="B171" s="1744"/>
      <c r="C171" s="1747"/>
      <c r="D171" s="2138"/>
      <c r="E171" s="1647"/>
      <c r="F171" s="1752"/>
      <c r="G171" s="2012"/>
      <c r="H171" s="1739"/>
      <c r="I171" s="1952"/>
      <c r="J171" s="1033"/>
      <c r="K171" s="107"/>
      <c r="L171" s="144"/>
      <c r="M171" s="141"/>
      <c r="N171" s="492"/>
      <c r="O171" s="492"/>
      <c r="P171" s="141"/>
      <c r="Q171" s="144"/>
      <c r="R171" s="1048"/>
      <c r="S171" s="1736"/>
      <c r="T171" s="104"/>
      <c r="U171" s="104"/>
      <c r="V171" s="104"/>
      <c r="W171" s="198"/>
    </row>
    <row r="172" spans="1:26" ht="16.5" customHeight="1" thickBot="1" x14ac:dyDescent="0.25">
      <c r="A172" s="1742"/>
      <c r="B172" s="1745"/>
      <c r="C172" s="1748"/>
      <c r="D172" s="2139"/>
      <c r="E172" s="1750"/>
      <c r="F172" s="1753"/>
      <c r="G172" s="2013"/>
      <c r="H172" s="1740"/>
      <c r="I172" s="2127"/>
      <c r="J172" s="48" t="s">
        <v>8</v>
      </c>
      <c r="K172" s="277">
        <f>SUM(K170:K170)</f>
        <v>0</v>
      </c>
      <c r="L172" s="248">
        <f>SUM(L170:L170)</f>
        <v>0</v>
      </c>
      <c r="M172" s="277">
        <f>M170</f>
        <v>26.1</v>
      </c>
      <c r="N172" s="1051">
        <f>SUM(N170:N171)</f>
        <v>26.1</v>
      </c>
      <c r="O172" s="1051">
        <f>SUM(O170:O170)</f>
        <v>0</v>
      </c>
      <c r="P172" s="1050">
        <f>SUM(P170:P170)</f>
        <v>0</v>
      </c>
      <c r="Q172" s="248">
        <f>SUM(Q170:Q171)</f>
        <v>26.1</v>
      </c>
      <c r="R172" s="277">
        <f>SUM(R170:R171)</f>
        <v>26.1</v>
      </c>
      <c r="S172" s="375"/>
      <c r="T172" s="57"/>
      <c r="U172" s="57"/>
      <c r="V172" s="57"/>
      <c r="W172" s="252"/>
    </row>
    <row r="173" spans="1:26" ht="20.25" customHeight="1" x14ac:dyDescent="0.2">
      <c r="A173" s="1227" t="s">
        <v>7</v>
      </c>
      <c r="B173" s="1228" t="s">
        <v>7</v>
      </c>
      <c r="C173" s="1229" t="s">
        <v>40</v>
      </c>
      <c r="D173" s="1233"/>
      <c r="E173" s="1706" t="s">
        <v>224</v>
      </c>
      <c r="F173" s="379" t="s">
        <v>51</v>
      </c>
      <c r="G173" s="112"/>
      <c r="H173" s="1230" t="s">
        <v>50</v>
      </c>
      <c r="I173" s="2007" t="s">
        <v>82</v>
      </c>
      <c r="J173" s="87"/>
      <c r="K173" s="182"/>
      <c r="L173" s="177"/>
      <c r="M173" s="184"/>
      <c r="N173" s="247"/>
      <c r="O173" s="247"/>
      <c r="P173" s="257"/>
      <c r="Q173" s="177"/>
      <c r="R173" s="177"/>
      <c r="S173" s="2009"/>
      <c r="T173" s="175"/>
      <c r="U173" s="175"/>
      <c r="V173" s="175"/>
      <c r="W173" s="320"/>
    </row>
    <row r="174" spans="1:26" ht="21.75" customHeight="1" x14ac:dyDescent="0.2">
      <c r="A174" s="1215"/>
      <c r="B174" s="1220"/>
      <c r="C174" s="1216"/>
      <c r="D174" s="1211"/>
      <c r="E174" s="1729"/>
      <c r="F174" s="1226"/>
      <c r="G174" s="108"/>
      <c r="H174" s="1206"/>
      <c r="I174" s="2008"/>
      <c r="J174" s="88"/>
      <c r="K174" s="142"/>
      <c r="L174" s="447"/>
      <c r="M174" s="446"/>
      <c r="N174" s="491"/>
      <c r="O174" s="491"/>
      <c r="P174" s="493"/>
      <c r="Q174" s="447"/>
      <c r="R174" s="447"/>
      <c r="S174" s="2010"/>
      <c r="T174" s="533"/>
      <c r="U174" s="176"/>
      <c r="V174" s="176"/>
      <c r="W174" s="321"/>
    </row>
    <row r="175" spans="1:26" ht="16.5" customHeight="1" x14ac:dyDescent="0.2">
      <c r="A175" s="1215"/>
      <c r="B175" s="1220"/>
      <c r="C175" s="1216"/>
      <c r="D175" s="367" t="s">
        <v>7</v>
      </c>
      <c r="E175" s="1646" t="s">
        <v>261</v>
      </c>
      <c r="F175" s="1732" t="s">
        <v>109</v>
      </c>
      <c r="G175" s="1937" t="s">
        <v>294</v>
      </c>
      <c r="H175" s="1649"/>
      <c r="I175" s="2124"/>
      <c r="J175" s="1223" t="s">
        <v>28</v>
      </c>
      <c r="K175" s="180">
        <v>71.3</v>
      </c>
      <c r="L175" s="223">
        <v>71.3</v>
      </c>
      <c r="M175" s="153">
        <v>444.7</v>
      </c>
      <c r="N175" s="218"/>
      <c r="O175" s="215"/>
      <c r="P175" s="180">
        <v>444.7</v>
      </c>
      <c r="Q175" s="143">
        <v>1078</v>
      </c>
      <c r="R175" s="143">
        <v>560.29999999999995</v>
      </c>
      <c r="S175" s="1240" t="s">
        <v>107</v>
      </c>
      <c r="T175" s="193">
        <v>1</v>
      </c>
      <c r="U175" s="47">
        <v>1</v>
      </c>
      <c r="V175" s="47"/>
      <c r="W175" s="323"/>
    </row>
    <row r="176" spans="1:26" ht="17.25" customHeight="1" x14ac:dyDescent="0.2">
      <c r="A176" s="1215"/>
      <c r="B176" s="1220"/>
      <c r="C176" s="1216"/>
      <c r="D176" s="368"/>
      <c r="E176" s="1647"/>
      <c r="F176" s="1733"/>
      <c r="G176" s="1946"/>
      <c r="H176" s="1649"/>
      <c r="I176" s="2105"/>
      <c r="J176" s="1222" t="s">
        <v>371</v>
      </c>
      <c r="K176" s="142"/>
      <c r="L176" s="447"/>
      <c r="M176" s="446">
        <v>21.8</v>
      </c>
      <c r="N176" s="216"/>
      <c r="O176" s="491"/>
      <c r="P176" s="142">
        <v>21.8</v>
      </c>
      <c r="Q176" s="447">
        <v>54.3</v>
      </c>
      <c r="R176" s="447">
        <v>32.6</v>
      </c>
      <c r="S176" s="1689" t="s">
        <v>174</v>
      </c>
      <c r="T176" s="192"/>
      <c r="U176" s="104">
        <v>20</v>
      </c>
      <c r="V176" s="104">
        <v>50</v>
      </c>
      <c r="W176" s="56">
        <v>100</v>
      </c>
    </row>
    <row r="177" spans="1:27" ht="33.75" customHeight="1" x14ac:dyDescent="0.2">
      <c r="A177" s="1215"/>
      <c r="B177" s="1220"/>
      <c r="C177" s="1216"/>
      <c r="D177" s="368"/>
      <c r="E177" s="1648"/>
      <c r="F177" s="1734"/>
      <c r="G177" s="1946"/>
      <c r="H177" s="1649"/>
      <c r="I177" s="2125"/>
      <c r="J177" s="489" t="s">
        <v>52</v>
      </c>
      <c r="K177" s="141"/>
      <c r="L177" s="144"/>
      <c r="M177" s="107">
        <v>246.2</v>
      </c>
      <c r="N177" s="217"/>
      <c r="O177" s="492" t="s">
        <v>321</v>
      </c>
      <c r="P177" s="141">
        <v>246.2</v>
      </c>
      <c r="Q177" s="144">
        <v>615.5</v>
      </c>
      <c r="R177" s="144">
        <v>369.3</v>
      </c>
      <c r="S177" s="1738"/>
      <c r="T177" s="194"/>
      <c r="U177" s="98"/>
      <c r="V177" s="98"/>
      <c r="W177" s="322"/>
    </row>
    <row r="178" spans="1:27" ht="19.5" customHeight="1" x14ac:dyDescent="0.2">
      <c r="A178" s="1215"/>
      <c r="B178" s="1220"/>
      <c r="C178" s="1216"/>
      <c r="D178" s="2075" t="s">
        <v>9</v>
      </c>
      <c r="E178" s="1646" t="s">
        <v>399</v>
      </c>
      <c r="F178" s="1720" t="s">
        <v>69</v>
      </c>
      <c r="G178" s="1937" t="s">
        <v>295</v>
      </c>
      <c r="H178" s="1649"/>
      <c r="I178" s="1947"/>
      <c r="J178" s="1223" t="s">
        <v>28</v>
      </c>
      <c r="K178" s="180">
        <v>14</v>
      </c>
      <c r="L178" s="223">
        <v>19</v>
      </c>
      <c r="M178" s="488">
        <v>67.599999999999994</v>
      </c>
      <c r="N178" s="215"/>
      <c r="O178" s="491"/>
      <c r="P178" s="807">
        <v>67.599999999999994</v>
      </c>
      <c r="Q178" s="143">
        <v>578.70000000000005</v>
      </c>
      <c r="R178" s="143">
        <v>247.5</v>
      </c>
      <c r="S178" s="1240" t="s">
        <v>107</v>
      </c>
      <c r="T178" s="193"/>
      <c r="U178" s="47">
        <v>1</v>
      </c>
      <c r="V178" s="47"/>
      <c r="W178" s="323"/>
    </row>
    <row r="179" spans="1:27" ht="18" customHeight="1" x14ac:dyDescent="0.2">
      <c r="A179" s="1215"/>
      <c r="B179" s="1220"/>
      <c r="C179" s="1216"/>
      <c r="D179" s="1716"/>
      <c r="E179" s="1647"/>
      <c r="F179" s="1721"/>
      <c r="G179" s="2078"/>
      <c r="H179" s="1649"/>
      <c r="I179" s="1947"/>
      <c r="J179" s="1222" t="s">
        <v>371</v>
      </c>
      <c r="K179" s="142"/>
      <c r="L179" s="447"/>
      <c r="M179" s="222"/>
      <c r="N179" s="491"/>
      <c r="O179" s="491"/>
      <c r="P179" s="449"/>
      <c r="Q179" s="447">
        <v>150</v>
      </c>
      <c r="R179" s="447">
        <v>157.30000000000001</v>
      </c>
      <c r="S179" s="1725" t="s">
        <v>175</v>
      </c>
      <c r="T179" s="192"/>
      <c r="U179" s="104"/>
      <c r="V179" s="104">
        <v>20</v>
      </c>
      <c r="W179" s="56">
        <v>50</v>
      </c>
    </row>
    <row r="180" spans="1:27" ht="15.75" customHeight="1" x14ac:dyDescent="0.2">
      <c r="A180" s="1215"/>
      <c r="B180" s="1220"/>
      <c r="C180" s="1216"/>
      <c r="D180" s="1716"/>
      <c r="E180" s="1647"/>
      <c r="F180" s="1721"/>
      <c r="G180" s="2078"/>
      <c r="H180" s="1649"/>
      <c r="I180" s="1947"/>
      <c r="J180" s="1222" t="s">
        <v>52</v>
      </c>
      <c r="K180" s="142"/>
      <c r="L180" s="447"/>
      <c r="M180" s="222"/>
      <c r="N180" s="491"/>
      <c r="O180" s="491"/>
      <c r="P180" s="449"/>
      <c r="Q180" s="447">
        <v>1700</v>
      </c>
      <c r="R180" s="447">
        <v>1782.7</v>
      </c>
      <c r="S180" s="1921"/>
      <c r="T180" s="192"/>
      <c r="U180" s="104"/>
      <c r="V180" s="104"/>
      <c r="W180" s="56"/>
    </row>
    <row r="181" spans="1:27" ht="19.5" customHeight="1" x14ac:dyDescent="0.2">
      <c r="A181" s="1215"/>
      <c r="B181" s="1220"/>
      <c r="C181" s="1216"/>
      <c r="D181" s="1974"/>
      <c r="E181" s="1648"/>
      <c r="F181" s="1722"/>
      <c r="G181" s="2078"/>
      <c r="H181" s="1649"/>
      <c r="I181" s="1947"/>
      <c r="J181" s="489" t="s">
        <v>247</v>
      </c>
      <c r="K181" s="141">
        <v>124</v>
      </c>
      <c r="L181" s="144">
        <v>124</v>
      </c>
      <c r="M181" s="107"/>
      <c r="N181" s="492"/>
      <c r="O181" s="492"/>
      <c r="P181" s="233"/>
      <c r="Q181" s="256"/>
      <c r="R181" s="144"/>
      <c r="S181" s="496"/>
      <c r="T181" s="194"/>
      <c r="U181" s="98"/>
      <c r="V181" s="98"/>
      <c r="W181" s="322"/>
    </row>
    <row r="182" spans="1:27" ht="15.75" customHeight="1" x14ac:dyDescent="0.2">
      <c r="A182" s="1215"/>
      <c r="B182" s="1220"/>
      <c r="C182" s="1216"/>
      <c r="D182" s="2075" t="s">
        <v>30</v>
      </c>
      <c r="E182" s="1646" t="s">
        <v>381</v>
      </c>
      <c r="F182" s="1638" t="s">
        <v>109</v>
      </c>
      <c r="G182" s="1937" t="s">
        <v>152</v>
      </c>
      <c r="H182" s="1649"/>
      <c r="I182" s="1976"/>
      <c r="J182" s="1222" t="s">
        <v>28</v>
      </c>
      <c r="K182" s="142">
        <v>40.6</v>
      </c>
      <c r="L182" s="447">
        <v>10.8</v>
      </c>
      <c r="M182" s="222">
        <v>148.5</v>
      </c>
      <c r="N182" s="491"/>
      <c r="O182" s="491"/>
      <c r="P182" s="202">
        <v>148.5</v>
      </c>
      <c r="Q182" s="447">
        <v>640.29999999999995</v>
      </c>
      <c r="R182" s="447">
        <v>85.4</v>
      </c>
      <c r="S182" s="1224" t="s">
        <v>107</v>
      </c>
      <c r="T182" s="192"/>
      <c r="U182" s="104">
        <v>1</v>
      </c>
      <c r="V182" s="104"/>
      <c r="W182" s="56"/>
    </row>
    <row r="183" spans="1:27" ht="27" customHeight="1" x14ac:dyDescent="0.2">
      <c r="A183" s="1215"/>
      <c r="B183" s="1220"/>
      <c r="C183" s="1216"/>
      <c r="D183" s="1716"/>
      <c r="E183" s="1647"/>
      <c r="F183" s="1645"/>
      <c r="G183" s="2078"/>
      <c r="H183" s="1649"/>
      <c r="I183" s="1976"/>
      <c r="J183" s="1222" t="s">
        <v>52</v>
      </c>
      <c r="K183" s="142"/>
      <c r="L183" s="447"/>
      <c r="M183" s="222">
        <v>120.6</v>
      </c>
      <c r="N183" s="491"/>
      <c r="O183" s="491"/>
      <c r="P183" s="202">
        <v>120.6</v>
      </c>
      <c r="Q183" s="447">
        <v>602.79999999999995</v>
      </c>
      <c r="R183" s="447">
        <v>80.400000000000006</v>
      </c>
      <c r="S183" s="1224" t="s">
        <v>176</v>
      </c>
      <c r="T183" s="192"/>
      <c r="U183" s="104">
        <v>15</v>
      </c>
      <c r="V183" s="104">
        <v>90</v>
      </c>
      <c r="W183" s="56">
        <v>100</v>
      </c>
    </row>
    <row r="184" spans="1:27" ht="18" customHeight="1" x14ac:dyDescent="0.2">
      <c r="A184" s="1215"/>
      <c r="B184" s="1220"/>
      <c r="C184" s="1216"/>
      <c r="D184" s="1716"/>
      <c r="E184" s="1647"/>
      <c r="F184" s="1645"/>
      <c r="G184" s="2078"/>
      <c r="H184" s="1649"/>
      <c r="I184" s="1976"/>
      <c r="J184" s="1222" t="s">
        <v>371</v>
      </c>
      <c r="K184" s="446"/>
      <c r="L184" s="447"/>
      <c r="M184" s="446">
        <v>10.7</v>
      </c>
      <c r="N184" s="491"/>
      <c r="O184" s="491"/>
      <c r="P184" s="232">
        <v>10.7</v>
      </c>
      <c r="Q184" s="447">
        <v>53.2</v>
      </c>
      <c r="R184" s="447">
        <v>7.1</v>
      </c>
      <c r="S184" s="397" t="s">
        <v>108</v>
      </c>
      <c r="T184" s="399">
        <v>1</v>
      </c>
      <c r="U184" s="104"/>
      <c r="V184" s="104"/>
      <c r="W184" s="56"/>
    </row>
    <row r="185" spans="1:27" ht="11.25" customHeight="1" x14ac:dyDescent="0.2">
      <c r="A185" s="1215"/>
      <c r="B185" s="1220"/>
      <c r="C185" s="1216"/>
      <c r="D185" s="1974"/>
      <c r="E185" s="1648"/>
      <c r="F185" s="1639"/>
      <c r="G185" s="2079"/>
      <c r="H185" s="1649"/>
      <c r="I185" s="1976"/>
      <c r="J185" s="29"/>
      <c r="K185" s="1001"/>
      <c r="L185" s="189"/>
      <c r="M185" s="107"/>
      <c r="N185" s="492"/>
      <c r="O185" s="492"/>
      <c r="P185" s="233"/>
      <c r="Q185" s="144"/>
      <c r="R185" s="144"/>
      <c r="S185" s="496"/>
      <c r="T185" s="534"/>
      <c r="U185" s="98"/>
      <c r="V185" s="98"/>
      <c r="W185" s="322"/>
    </row>
    <row r="186" spans="1:27" ht="17.25" customHeight="1" x14ac:dyDescent="0.2">
      <c r="A186" s="1215"/>
      <c r="B186" s="1220"/>
      <c r="C186" s="1216"/>
      <c r="D186" s="1211" t="s">
        <v>38</v>
      </c>
      <c r="E186" s="1723" t="s">
        <v>489</v>
      </c>
      <c r="F186" s="1645" t="s">
        <v>89</v>
      </c>
      <c r="G186" s="1937" t="s">
        <v>297</v>
      </c>
      <c r="H186" s="1206"/>
      <c r="I186" s="1210"/>
      <c r="J186" s="253" t="s">
        <v>28</v>
      </c>
      <c r="K186" s="140">
        <v>31.1</v>
      </c>
      <c r="L186" s="188">
        <v>2.8</v>
      </c>
      <c r="M186" s="446">
        <v>129.69999999999999</v>
      </c>
      <c r="N186" s="491"/>
      <c r="O186" s="491"/>
      <c r="P186" s="232">
        <v>129.69999999999999</v>
      </c>
      <c r="Q186" s="253">
        <v>41.6</v>
      </c>
      <c r="R186" s="253">
        <v>103.9</v>
      </c>
      <c r="S186" s="1224" t="s">
        <v>107</v>
      </c>
      <c r="T186" s="192"/>
      <c r="U186" s="104">
        <v>1</v>
      </c>
      <c r="V186" s="192"/>
      <c r="W186" s="56"/>
    </row>
    <row r="187" spans="1:27" ht="27.75" customHeight="1" x14ac:dyDescent="0.2">
      <c r="A187" s="1215"/>
      <c r="B187" s="1220"/>
      <c r="C187" s="1216"/>
      <c r="D187" s="1211"/>
      <c r="E187" s="1724"/>
      <c r="F187" s="1645"/>
      <c r="G187" s="1946"/>
      <c r="H187" s="1649"/>
      <c r="I187" s="1976"/>
      <c r="J187" s="253" t="s">
        <v>52</v>
      </c>
      <c r="K187" s="446"/>
      <c r="L187" s="447"/>
      <c r="M187" s="446"/>
      <c r="N187" s="491"/>
      <c r="O187" s="491"/>
      <c r="P187" s="232"/>
      <c r="Q187" s="253">
        <v>470.8</v>
      </c>
      <c r="R187" s="253">
        <v>1176.8</v>
      </c>
      <c r="S187" s="1224" t="s">
        <v>259</v>
      </c>
      <c r="T187" s="192"/>
      <c r="U187" s="104"/>
      <c r="V187" s="192">
        <v>20</v>
      </c>
      <c r="W187" s="56">
        <v>70</v>
      </c>
    </row>
    <row r="188" spans="1:27" ht="18.75" customHeight="1" x14ac:dyDescent="0.2">
      <c r="A188" s="1215"/>
      <c r="B188" s="1220"/>
      <c r="C188" s="1216"/>
      <c r="D188" s="1212"/>
      <c r="E188" s="1724"/>
      <c r="F188" s="1737"/>
      <c r="G188" s="1946"/>
      <c r="H188" s="1649"/>
      <c r="I188" s="1976"/>
      <c r="J188" s="254" t="s">
        <v>371</v>
      </c>
      <c r="K188" s="107"/>
      <c r="L188" s="144"/>
      <c r="M188" s="107"/>
      <c r="N188" s="492"/>
      <c r="O188" s="492"/>
      <c r="P188" s="494"/>
      <c r="Q188" s="144">
        <v>41.6</v>
      </c>
      <c r="R188" s="144">
        <v>103.9</v>
      </c>
      <c r="S188" s="404" t="s">
        <v>108</v>
      </c>
      <c r="T188" s="534">
        <v>1</v>
      </c>
      <c r="U188" s="318"/>
      <c r="V188" s="319"/>
      <c r="W188" s="322"/>
    </row>
    <row r="189" spans="1:27" ht="18.75" customHeight="1" x14ac:dyDescent="0.2">
      <c r="A189" s="1215"/>
      <c r="B189" s="1220"/>
      <c r="C189" s="1216"/>
      <c r="D189" s="1211" t="s">
        <v>39</v>
      </c>
      <c r="E189" s="1646" t="s">
        <v>260</v>
      </c>
      <c r="F189" s="1638" t="s">
        <v>109</v>
      </c>
      <c r="G189" s="1937" t="s">
        <v>293</v>
      </c>
      <c r="H189" s="1649"/>
      <c r="I189" s="1976"/>
      <c r="J189" s="253" t="s">
        <v>28</v>
      </c>
      <c r="K189" s="446">
        <v>52.2</v>
      </c>
      <c r="L189" s="447">
        <v>5</v>
      </c>
      <c r="M189" s="446">
        <v>45.2</v>
      </c>
      <c r="N189" s="215"/>
      <c r="O189" s="215"/>
      <c r="P189" s="232">
        <v>45.2</v>
      </c>
      <c r="Q189" s="253">
        <v>89.8</v>
      </c>
      <c r="R189" s="253">
        <v>38.5</v>
      </c>
      <c r="S189" s="1224" t="s">
        <v>107</v>
      </c>
      <c r="T189" s="192"/>
      <c r="U189" s="104">
        <v>1</v>
      </c>
      <c r="V189" s="192"/>
      <c r="W189" s="56"/>
      <c r="Z189" s="412"/>
    </row>
    <row r="190" spans="1:27" ht="27" customHeight="1" x14ac:dyDescent="0.2">
      <c r="A190" s="1215"/>
      <c r="B190" s="1220"/>
      <c r="C190" s="1216"/>
      <c r="D190" s="1211"/>
      <c r="E190" s="1647"/>
      <c r="F190" s="1645"/>
      <c r="G190" s="1946"/>
      <c r="H190" s="1649"/>
      <c r="I190" s="1976"/>
      <c r="J190" s="253" t="s">
        <v>52</v>
      </c>
      <c r="K190" s="155"/>
      <c r="L190" s="188"/>
      <c r="M190" s="446"/>
      <c r="N190" s="491"/>
      <c r="O190" s="491"/>
      <c r="P190" s="232"/>
      <c r="Q190" s="253">
        <v>914.9</v>
      </c>
      <c r="R190" s="253">
        <v>392.1</v>
      </c>
      <c r="S190" s="1224" t="s">
        <v>255</v>
      </c>
      <c r="T190" s="192"/>
      <c r="U190" s="104"/>
      <c r="V190" s="192">
        <v>70</v>
      </c>
      <c r="W190" s="56">
        <v>100</v>
      </c>
      <c r="Y190" s="412"/>
      <c r="Z190" s="412"/>
      <c r="AA190" s="412"/>
    </row>
    <row r="191" spans="1:27" ht="17.25" customHeight="1" x14ac:dyDescent="0.2">
      <c r="A191" s="1215"/>
      <c r="B191" s="1220"/>
      <c r="C191" s="1216"/>
      <c r="D191" s="1212"/>
      <c r="E191" s="1648"/>
      <c r="F191" s="1645"/>
      <c r="G191" s="1946"/>
      <c r="H191" s="1649"/>
      <c r="I191" s="1976"/>
      <c r="J191" s="256" t="s">
        <v>371</v>
      </c>
      <c r="K191" s="107"/>
      <c r="L191" s="144"/>
      <c r="M191" s="107"/>
      <c r="N191" s="492"/>
      <c r="O191" s="492"/>
      <c r="P191" s="233"/>
      <c r="Q191" s="144">
        <v>80.7</v>
      </c>
      <c r="R191" s="144">
        <v>34.6</v>
      </c>
      <c r="S191" s="404" t="s">
        <v>108</v>
      </c>
      <c r="T191" s="534">
        <v>1</v>
      </c>
      <c r="U191" s="318"/>
      <c r="V191" s="194"/>
      <c r="W191" s="322"/>
      <c r="Z191" s="412"/>
    </row>
    <row r="192" spans="1:27" ht="16.5" customHeight="1" x14ac:dyDescent="0.2">
      <c r="A192" s="1215"/>
      <c r="B192" s="1220"/>
      <c r="C192" s="1216"/>
      <c r="D192" s="902" t="s">
        <v>32</v>
      </c>
      <c r="E192" s="1636" t="s">
        <v>262</v>
      </c>
      <c r="F192" s="1638" t="s">
        <v>109</v>
      </c>
      <c r="G192" s="1937" t="s">
        <v>292</v>
      </c>
      <c r="H192" s="1649"/>
      <c r="I192" s="1976"/>
      <c r="J192" s="253" t="s">
        <v>28</v>
      </c>
      <c r="K192" s="446"/>
      <c r="L192" s="447">
        <v>5</v>
      </c>
      <c r="M192" s="446">
        <v>127.9</v>
      </c>
      <c r="N192" s="491"/>
      <c r="O192" s="491"/>
      <c r="P192" s="493">
        <v>127.9</v>
      </c>
      <c r="Q192" s="447">
        <v>88</v>
      </c>
      <c r="R192" s="143">
        <v>448.5</v>
      </c>
      <c r="S192" s="1224" t="s">
        <v>107</v>
      </c>
      <c r="T192" s="301"/>
      <c r="U192" s="302"/>
      <c r="V192" s="259">
        <v>1</v>
      </c>
      <c r="W192" s="56"/>
    </row>
    <row r="193" spans="1:30" ht="26.25" customHeight="1" x14ac:dyDescent="0.2">
      <c r="A193" s="1215"/>
      <c r="B193" s="1220"/>
      <c r="C193" s="1216"/>
      <c r="D193" s="902"/>
      <c r="E193" s="1643"/>
      <c r="F193" s="1645"/>
      <c r="G193" s="1946"/>
      <c r="H193" s="1649"/>
      <c r="I193" s="1976"/>
      <c r="J193" s="253" t="s">
        <v>52</v>
      </c>
      <c r="K193" s="446"/>
      <c r="L193" s="447"/>
      <c r="M193" s="446"/>
      <c r="N193" s="491"/>
      <c r="O193" s="491"/>
      <c r="P193" s="493"/>
      <c r="Q193" s="447">
        <v>850</v>
      </c>
      <c r="R193" s="202">
        <v>1608.2</v>
      </c>
      <c r="S193" s="1224" t="s">
        <v>354</v>
      </c>
      <c r="T193" s="192"/>
      <c r="U193" s="104"/>
      <c r="V193" s="192">
        <v>50</v>
      </c>
      <c r="W193" s="56">
        <v>100</v>
      </c>
      <c r="Z193" s="412"/>
      <c r="AA193" s="412"/>
    </row>
    <row r="194" spans="1:30" ht="14.25" customHeight="1" x14ac:dyDescent="0.2">
      <c r="A194" s="1215"/>
      <c r="B194" s="1220"/>
      <c r="C194" s="1216"/>
      <c r="D194" s="369"/>
      <c r="E194" s="1637"/>
      <c r="F194" s="1639"/>
      <c r="G194" s="1946"/>
      <c r="H194" s="902"/>
      <c r="I194" s="1210"/>
      <c r="J194" s="256" t="s">
        <v>371</v>
      </c>
      <c r="K194" s="141"/>
      <c r="L194" s="144"/>
      <c r="M194" s="107"/>
      <c r="N194" s="492"/>
      <c r="O194" s="492"/>
      <c r="P194" s="494"/>
      <c r="Q194" s="144">
        <v>75</v>
      </c>
      <c r="R194" s="144">
        <v>141.9</v>
      </c>
      <c r="S194" s="404" t="s">
        <v>107</v>
      </c>
      <c r="T194" s="534">
        <v>1</v>
      </c>
      <c r="U194" s="98"/>
      <c r="V194" s="194"/>
      <c r="W194" s="322"/>
    </row>
    <row r="195" spans="1:30" ht="17.25" customHeight="1" x14ac:dyDescent="0.2">
      <c r="A195" s="1215"/>
      <c r="B195" s="1220"/>
      <c r="C195" s="1216"/>
      <c r="D195" s="902" t="s">
        <v>40</v>
      </c>
      <c r="E195" s="1636" t="s">
        <v>181</v>
      </c>
      <c r="F195" s="1638"/>
      <c r="G195" s="1937" t="s">
        <v>298</v>
      </c>
      <c r="H195" s="90"/>
      <c r="I195" s="1210"/>
      <c r="J195" s="253" t="s">
        <v>28</v>
      </c>
      <c r="K195" s="447">
        <v>15</v>
      </c>
      <c r="L195" s="447">
        <v>10</v>
      </c>
      <c r="M195" s="446">
        <v>10</v>
      </c>
      <c r="N195" s="491"/>
      <c r="O195" s="491"/>
      <c r="P195" s="493">
        <v>10</v>
      </c>
      <c r="Q195" s="447"/>
      <c r="R195" s="447"/>
      <c r="S195" s="1640" t="s">
        <v>182</v>
      </c>
      <c r="T195" s="536"/>
      <c r="U195" s="313">
        <v>1</v>
      </c>
      <c r="V195" s="260"/>
      <c r="W195" s="323"/>
    </row>
    <row r="196" spans="1:30" ht="18.75" customHeight="1" x14ac:dyDescent="0.2">
      <c r="A196" s="1215"/>
      <c r="B196" s="1220"/>
      <c r="C196" s="1216"/>
      <c r="D196" s="902"/>
      <c r="E196" s="1643"/>
      <c r="F196" s="1645"/>
      <c r="G196" s="1946"/>
      <c r="H196" s="90"/>
      <c r="I196" s="1210"/>
      <c r="J196" s="253"/>
      <c r="K196" s="447"/>
      <c r="L196" s="447"/>
      <c r="M196" s="446"/>
      <c r="N196" s="491"/>
      <c r="O196" s="491"/>
      <c r="P196" s="493"/>
      <c r="Q196" s="447"/>
      <c r="R196" s="202"/>
      <c r="S196" s="1794"/>
      <c r="T196" s="301"/>
      <c r="U196" s="302"/>
      <c r="V196" s="259"/>
      <c r="W196" s="56"/>
    </row>
    <row r="197" spans="1:30" ht="9" customHeight="1" x14ac:dyDescent="0.2">
      <c r="A197" s="1215"/>
      <c r="B197" s="1220"/>
      <c r="C197" s="1216"/>
      <c r="D197" s="369"/>
      <c r="E197" s="1637"/>
      <c r="F197" s="1639"/>
      <c r="G197" s="1946"/>
      <c r="H197" s="902"/>
      <c r="I197" s="1210"/>
      <c r="J197" s="255"/>
      <c r="K197" s="233"/>
      <c r="L197" s="144"/>
      <c r="M197" s="107"/>
      <c r="N197" s="492"/>
      <c r="O197" s="492"/>
      <c r="P197" s="494"/>
      <c r="Q197" s="144"/>
      <c r="R197" s="144"/>
      <c r="S197" s="1641"/>
      <c r="T197" s="194"/>
      <c r="U197" s="98"/>
      <c r="V197" s="194"/>
      <c r="W197" s="322"/>
    </row>
    <row r="198" spans="1:30" ht="16.5" customHeight="1" x14ac:dyDescent="0.2">
      <c r="A198" s="1215"/>
      <c r="B198" s="1220"/>
      <c r="C198" s="1216"/>
      <c r="D198" s="902" t="s">
        <v>33</v>
      </c>
      <c r="E198" s="1934" t="s">
        <v>382</v>
      </c>
      <c r="F198" s="1234"/>
      <c r="G198" s="1204" t="s">
        <v>299</v>
      </c>
      <c r="H198" s="1002"/>
      <c r="I198" s="1210"/>
      <c r="J198" s="253" t="s">
        <v>28</v>
      </c>
      <c r="K198" s="447"/>
      <c r="L198" s="447">
        <v>5</v>
      </c>
      <c r="M198" s="446">
        <v>2.8</v>
      </c>
      <c r="N198" s="491"/>
      <c r="O198" s="491"/>
      <c r="P198" s="493">
        <v>2.8</v>
      </c>
      <c r="Q198" s="447">
        <v>98.4</v>
      </c>
      <c r="R198" s="849">
        <v>42.2</v>
      </c>
      <c r="S198" s="996" t="s">
        <v>372</v>
      </c>
      <c r="T198" s="780"/>
      <c r="U198" s="780">
        <v>1</v>
      </c>
      <c r="V198" s="781"/>
      <c r="W198" s="782"/>
    </row>
    <row r="199" spans="1:30" ht="14.25" customHeight="1" x14ac:dyDescent="0.2">
      <c r="A199" s="1215"/>
      <c r="B199" s="1220"/>
      <c r="C199" s="1216"/>
      <c r="D199" s="902"/>
      <c r="E199" s="1783"/>
      <c r="F199" s="1235"/>
      <c r="G199" s="1205"/>
      <c r="H199" s="1206"/>
      <c r="I199" s="1210"/>
      <c r="J199" s="253" t="s">
        <v>371</v>
      </c>
      <c r="K199" s="447"/>
      <c r="L199" s="447"/>
      <c r="M199" s="446"/>
      <c r="N199" s="491"/>
      <c r="O199" s="491"/>
      <c r="P199" s="493"/>
      <c r="Q199" s="447">
        <v>98.4</v>
      </c>
      <c r="R199" s="1222">
        <v>42.2</v>
      </c>
      <c r="S199" s="996" t="s">
        <v>107</v>
      </c>
      <c r="T199" s="783"/>
      <c r="U199" s="783"/>
      <c r="V199" s="784"/>
      <c r="W199" s="782" t="s">
        <v>373</v>
      </c>
      <c r="Y199" s="412"/>
    </row>
    <row r="200" spans="1:30" ht="27.75" customHeight="1" x14ac:dyDescent="0.2">
      <c r="A200" s="1215"/>
      <c r="B200" s="1220"/>
      <c r="C200" s="1216"/>
      <c r="D200" s="369"/>
      <c r="E200" s="1625"/>
      <c r="F200" s="1236"/>
      <c r="G200" s="1217"/>
      <c r="H200" s="1219"/>
      <c r="I200" s="1210"/>
      <c r="J200" s="144" t="s">
        <v>52</v>
      </c>
      <c r="K200" s="233"/>
      <c r="L200" s="144"/>
      <c r="M200" s="107"/>
      <c r="N200" s="492"/>
      <c r="O200" s="492"/>
      <c r="P200" s="494"/>
      <c r="Q200" s="144">
        <v>1115.4000000000001</v>
      </c>
      <c r="R200" s="78">
        <v>478.2</v>
      </c>
      <c r="S200" s="997" t="s">
        <v>380</v>
      </c>
      <c r="T200" s="785"/>
      <c r="U200" s="785"/>
      <c r="V200" s="785">
        <v>70</v>
      </c>
      <c r="W200" s="786">
        <v>100</v>
      </c>
      <c r="Y200" s="412"/>
      <c r="Z200" s="412"/>
    </row>
    <row r="201" spans="1:30" ht="15" customHeight="1" x14ac:dyDescent="0.2">
      <c r="A201" s="1215"/>
      <c r="B201" s="1220"/>
      <c r="C201" s="1216"/>
      <c r="D201" s="1716"/>
      <c r="E201" s="1923" t="s">
        <v>378</v>
      </c>
      <c r="F201" s="1925" t="s">
        <v>109</v>
      </c>
      <c r="G201" s="1927" t="s">
        <v>151</v>
      </c>
      <c r="H201" s="600"/>
      <c r="I201" s="1975"/>
      <c r="J201" s="1221" t="s">
        <v>28</v>
      </c>
      <c r="K201" s="731"/>
      <c r="L201" s="729">
        <v>2.2000000000000002</v>
      </c>
      <c r="M201" s="488"/>
      <c r="N201" s="215"/>
      <c r="O201" s="215"/>
      <c r="P201" s="807"/>
      <c r="Q201" s="143"/>
      <c r="R201" s="143"/>
      <c r="S201" s="1725"/>
      <c r="T201" s="399"/>
      <c r="U201" s="104"/>
      <c r="V201" s="47"/>
      <c r="W201" s="323"/>
      <c r="Y201" s="412"/>
      <c r="Z201" s="412"/>
      <c r="AA201" s="412"/>
      <c r="AB201" s="412"/>
      <c r="AC201" s="412"/>
      <c r="AD201" s="412"/>
    </row>
    <row r="202" spans="1:30" ht="16.5" customHeight="1" x14ac:dyDescent="0.2">
      <c r="A202" s="1215"/>
      <c r="B202" s="1220"/>
      <c r="C202" s="1216"/>
      <c r="D202" s="1716"/>
      <c r="E202" s="1923"/>
      <c r="F202" s="1925"/>
      <c r="G202" s="1928"/>
      <c r="H202" s="600"/>
      <c r="I202" s="1975"/>
      <c r="J202" s="1003" t="s">
        <v>62</v>
      </c>
      <c r="K202" s="1004">
        <v>44.8</v>
      </c>
      <c r="L202" s="1005">
        <v>44.8</v>
      </c>
      <c r="M202" s="222"/>
      <c r="N202" s="491"/>
      <c r="O202" s="491"/>
      <c r="P202" s="449"/>
      <c r="Q202" s="447"/>
      <c r="R202" s="447"/>
      <c r="S202" s="1921"/>
      <c r="T202" s="399"/>
      <c r="U202" s="104"/>
      <c r="V202" s="104"/>
      <c r="W202" s="56"/>
    </row>
    <row r="203" spans="1:30" ht="21.75" customHeight="1" x14ac:dyDescent="0.2">
      <c r="A203" s="1215"/>
      <c r="B203" s="1220"/>
      <c r="C203" s="1216"/>
      <c r="D203" s="1974"/>
      <c r="E203" s="1924"/>
      <c r="F203" s="1926"/>
      <c r="G203" s="1928"/>
      <c r="H203" s="600"/>
      <c r="I203" s="1975"/>
      <c r="J203" s="732"/>
      <c r="K203" s="734"/>
      <c r="L203" s="612"/>
      <c r="M203" s="107"/>
      <c r="N203" s="492"/>
      <c r="O203" s="492"/>
      <c r="P203" s="233"/>
      <c r="Q203" s="144"/>
      <c r="R203" s="144"/>
      <c r="S203" s="496"/>
      <c r="T203" s="534"/>
      <c r="U203" s="98"/>
      <c r="V203" s="98"/>
      <c r="W203" s="322"/>
    </row>
    <row r="204" spans="1:30" ht="20.25" customHeight="1" x14ac:dyDescent="0.2">
      <c r="A204" s="1215"/>
      <c r="B204" s="1220"/>
      <c r="C204" s="1216"/>
      <c r="D204" s="1211"/>
      <c r="E204" s="1929" t="s">
        <v>400</v>
      </c>
      <c r="F204" s="1931" t="s">
        <v>109</v>
      </c>
      <c r="G204" s="1932" t="s">
        <v>296</v>
      </c>
      <c r="H204" s="600"/>
      <c r="I204" s="1006"/>
      <c r="J204" s="1007" t="s">
        <v>28</v>
      </c>
      <c r="K204" s="731">
        <v>53.1</v>
      </c>
      <c r="L204" s="729">
        <f>55.3+19.4</f>
        <v>74.7</v>
      </c>
      <c r="M204" s="446"/>
      <c r="N204" s="491"/>
      <c r="O204" s="491"/>
      <c r="P204" s="142"/>
      <c r="Q204" s="447"/>
      <c r="R204" s="447"/>
      <c r="S204" s="1640"/>
      <c r="T204" s="535"/>
      <c r="U204" s="317"/>
      <c r="V204" s="317"/>
      <c r="W204" s="56"/>
    </row>
    <row r="205" spans="1:30" ht="31.5" customHeight="1" x14ac:dyDescent="0.2">
      <c r="A205" s="1215"/>
      <c r="B205" s="1220"/>
      <c r="C205" s="1216"/>
      <c r="D205" s="1211"/>
      <c r="E205" s="1930"/>
      <c r="F205" s="1926"/>
      <c r="G205" s="1933"/>
      <c r="H205" s="606"/>
      <c r="I205" s="1158"/>
      <c r="J205" s="1159"/>
      <c r="K205" s="734"/>
      <c r="L205" s="612"/>
      <c r="M205" s="107"/>
      <c r="N205" s="492"/>
      <c r="O205" s="492"/>
      <c r="P205" s="141"/>
      <c r="Q205" s="144"/>
      <c r="R205" s="144"/>
      <c r="S205" s="1922"/>
      <c r="T205" s="1160"/>
      <c r="U205" s="318"/>
      <c r="V205" s="318"/>
      <c r="W205" s="322"/>
    </row>
    <row r="206" spans="1:30" ht="15.75" customHeight="1" thickBot="1" x14ac:dyDescent="0.25">
      <c r="A206" s="35"/>
      <c r="B206" s="1232"/>
      <c r="C206" s="563"/>
      <c r="D206" s="567"/>
      <c r="E206" s="579"/>
      <c r="F206" s="576"/>
      <c r="G206" s="577"/>
      <c r="H206" s="578"/>
      <c r="I206" s="566"/>
      <c r="J206" s="30" t="s">
        <v>8</v>
      </c>
      <c r="K206" s="277">
        <f t="shared" ref="K206:L206" si="6">SUM(K175:K205)</f>
        <v>446.1</v>
      </c>
      <c r="L206" s="277">
        <f t="shared" si="6"/>
        <v>374.6</v>
      </c>
      <c r="M206" s="277">
        <f>SUM(M175:M205)</f>
        <v>1375.7</v>
      </c>
      <c r="N206" s="277">
        <f t="shared" ref="N206:P206" si="7">SUM(N175:N205)</f>
        <v>0</v>
      </c>
      <c r="O206" s="277">
        <f t="shared" si="7"/>
        <v>0</v>
      </c>
      <c r="P206" s="277">
        <f t="shared" si="7"/>
        <v>1375.7</v>
      </c>
      <c r="Q206" s="277">
        <f>SUM(Q175:Q205)</f>
        <v>9437.4</v>
      </c>
      <c r="R206" s="277">
        <f>SUM(R175:R205)</f>
        <v>7933.6</v>
      </c>
      <c r="S206" s="998"/>
      <c r="T206" s="584"/>
      <c r="U206" s="584"/>
      <c r="V206" s="584"/>
      <c r="W206" s="565"/>
    </row>
    <row r="207" spans="1:30" ht="17.25" customHeight="1" x14ac:dyDescent="0.2">
      <c r="A207" s="1227" t="s">
        <v>7</v>
      </c>
      <c r="B207" s="1228" t="s">
        <v>7</v>
      </c>
      <c r="C207" s="1233" t="s">
        <v>40</v>
      </c>
      <c r="D207" s="902"/>
      <c r="E207" s="2076" t="s">
        <v>249</v>
      </c>
      <c r="F207" s="1931"/>
      <c r="G207" s="1237"/>
      <c r="H207" s="539"/>
      <c r="I207" s="2073" t="s">
        <v>87</v>
      </c>
      <c r="J207" s="253" t="s">
        <v>28</v>
      </c>
      <c r="K207" s="447"/>
      <c r="L207" s="446">
        <v>150</v>
      </c>
      <c r="M207" s="184"/>
      <c r="N207" s="247"/>
      <c r="O207" s="247"/>
      <c r="P207" s="257"/>
      <c r="Q207" s="232"/>
      <c r="R207" s="1231"/>
      <c r="S207" s="2123" t="s">
        <v>284</v>
      </c>
      <c r="T207" s="536"/>
      <c r="U207" s="313"/>
      <c r="V207" s="260"/>
      <c r="W207" s="323"/>
    </row>
    <row r="208" spans="1:30" ht="24.75" customHeight="1" x14ac:dyDescent="0.2">
      <c r="A208" s="1215"/>
      <c r="B208" s="1220"/>
      <c r="C208" s="1211"/>
      <c r="D208" s="902"/>
      <c r="E208" s="2077"/>
      <c r="F208" s="1925"/>
      <c r="G208" s="1237"/>
      <c r="H208" s="539"/>
      <c r="I208" s="2074"/>
      <c r="J208" s="256"/>
      <c r="K208" s="144"/>
      <c r="L208" s="107"/>
      <c r="M208" s="107"/>
      <c r="N208" s="492"/>
      <c r="O208" s="492"/>
      <c r="P208" s="494"/>
      <c r="Q208" s="233"/>
      <c r="R208" s="540"/>
      <c r="S208" s="1725"/>
      <c r="T208" s="301"/>
      <c r="U208" s="302"/>
      <c r="V208" s="259"/>
      <c r="W208" s="56"/>
    </row>
    <row r="209" spans="1:23" ht="15.75" customHeight="1" thickBot="1" x14ac:dyDescent="0.25">
      <c r="A209" s="35"/>
      <c r="B209" s="1232"/>
      <c r="C209" s="410"/>
      <c r="D209" s="387"/>
      <c r="E209" s="166"/>
      <c r="F209" s="165"/>
      <c r="G209" s="508"/>
      <c r="H209" s="1198"/>
      <c r="I209" s="80"/>
      <c r="J209" s="30" t="s">
        <v>8</v>
      </c>
      <c r="K209" s="277"/>
      <c r="L209" s="277">
        <f>SUM(L207:L208)</f>
        <v>150</v>
      </c>
      <c r="M209" s="810"/>
      <c r="N209" s="811"/>
      <c r="O209" s="811"/>
      <c r="P209" s="812"/>
      <c r="Q209" s="808"/>
      <c r="R209" s="248"/>
      <c r="S209" s="537"/>
      <c r="T209" s="427"/>
      <c r="U209" s="427"/>
      <c r="V209" s="427"/>
      <c r="W209" s="538"/>
    </row>
    <row r="210" spans="1:23" ht="14.25" customHeight="1" thickBot="1" x14ac:dyDescent="0.25">
      <c r="A210" s="36" t="s">
        <v>7</v>
      </c>
      <c r="B210" s="93" t="s">
        <v>7</v>
      </c>
      <c r="C210" s="1633" t="s">
        <v>10</v>
      </c>
      <c r="D210" s="1634"/>
      <c r="E210" s="1634"/>
      <c r="F210" s="1634"/>
      <c r="G210" s="1634"/>
      <c r="H210" s="1634"/>
      <c r="I210" s="1634"/>
      <c r="J210" s="1635"/>
      <c r="K210" s="147">
        <f>SUM(K206,K169,K166,K148,K84,K72,K209)</f>
        <v>10693.5</v>
      </c>
      <c r="L210" s="278">
        <f>SUM(L206,L169,L166,L148,L84,L72,L209)</f>
        <v>10905.4</v>
      </c>
      <c r="M210" s="813">
        <f t="shared" ref="M210:R210" si="8">SUM(M206,M169,M166,M148,M84,M72,M209,M172)</f>
        <v>10895.8</v>
      </c>
      <c r="N210" s="813">
        <f t="shared" si="8"/>
        <v>6455.6</v>
      </c>
      <c r="O210" s="813">
        <f t="shared" si="8"/>
        <v>371.7</v>
      </c>
      <c r="P210" s="813">
        <f t="shared" si="8"/>
        <v>4440.2</v>
      </c>
      <c r="Q210" s="813">
        <f t="shared" si="8"/>
        <v>18246.5</v>
      </c>
      <c r="R210" s="813">
        <f t="shared" si="8"/>
        <v>15110.3</v>
      </c>
      <c r="S210" s="455"/>
      <c r="T210" s="455"/>
      <c r="U210" s="455"/>
      <c r="V210" s="455"/>
      <c r="W210" s="381"/>
    </row>
    <row r="211" spans="1:23" ht="17.25" customHeight="1" thickBot="1" x14ac:dyDescent="0.25">
      <c r="A211" s="36" t="s">
        <v>7</v>
      </c>
      <c r="B211" s="93" t="s">
        <v>9</v>
      </c>
      <c r="C211" s="1626" t="s">
        <v>46</v>
      </c>
      <c r="D211" s="1627"/>
      <c r="E211" s="1627"/>
      <c r="F211" s="1627"/>
      <c r="G211" s="1627"/>
      <c r="H211" s="1627"/>
      <c r="I211" s="1627"/>
      <c r="J211" s="1627"/>
      <c r="K211" s="1627"/>
      <c r="L211" s="1627"/>
      <c r="M211" s="1628"/>
      <c r="N211" s="1628"/>
      <c r="O211" s="1628"/>
      <c r="P211" s="1628"/>
      <c r="Q211" s="1627"/>
      <c r="R211" s="1627"/>
      <c r="S211" s="1627"/>
      <c r="T211" s="1627"/>
      <c r="U211" s="1627"/>
      <c r="V211" s="1627"/>
      <c r="W211" s="1629"/>
    </row>
    <row r="212" spans="1:23" ht="27.75" customHeight="1" x14ac:dyDescent="0.2">
      <c r="A212" s="105" t="s">
        <v>7</v>
      </c>
      <c r="B212" s="160" t="s">
        <v>9</v>
      </c>
      <c r="C212" s="581" t="s">
        <v>7</v>
      </c>
      <c r="D212" s="365"/>
      <c r="E212" s="366" t="s">
        <v>88</v>
      </c>
      <c r="F212" s="163"/>
      <c r="G212" s="163"/>
      <c r="H212" s="69">
        <v>6</v>
      </c>
      <c r="I212" s="1969" t="s">
        <v>86</v>
      </c>
      <c r="J212" s="65"/>
      <c r="K212" s="101"/>
      <c r="L212" s="279"/>
      <c r="M212" s="183"/>
      <c r="N212" s="283"/>
      <c r="O212" s="284"/>
      <c r="P212" s="284"/>
      <c r="Q212" s="282"/>
      <c r="R212" s="282"/>
      <c r="S212" s="553"/>
      <c r="T212" s="267"/>
      <c r="U212" s="267"/>
      <c r="V212" s="258"/>
      <c r="W212" s="123"/>
    </row>
    <row r="213" spans="1:23" ht="18" customHeight="1" x14ac:dyDescent="0.2">
      <c r="A213" s="106"/>
      <c r="B213" s="394"/>
      <c r="C213" s="572"/>
      <c r="D213" s="173" t="s">
        <v>7</v>
      </c>
      <c r="E213" s="1631" t="s">
        <v>56</v>
      </c>
      <c r="F213" s="1090"/>
      <c r="G213" s="1971" t="s">
        <v>141</v>
      </c>
      <c r="H213" s="70"/>
      <c r="I213" s="1970"/>
      <c r="J213" s="71" t="s">
        <v>28</v>
      </c>
      <c r="K213" s="148">
        <v>49.6</v>
      </c>
      <c r="L213" s="280">
        <v>38.6</v>
      </c>
      <c r="M213" s="774">
        <v>35.5</v>
      </c>
      <c r="N213" s="775">
        <v>35.5</v>
      </c>
      <c r="O213" s="776"/>
      <c r="P213" s="776"/>
      <c r="Q213" s="777">
        <v>35.5</v>
      </c>
      <c r="R213" s="777">
        <v>35.5</v>
      </c>
      <c r="S213" s="1165" t="s">
        <v>177</v>
      </c>
      <c r="T213" s="1166">
        <v>350</v>
      </c>
      <c r="U213" s="1166">
        <v>350</v>
      </c>
      <c r="V213" s="1167">
        <v>350</v>
      </c>
      <c r="W213" s="1168">
        <v>350</v>
      </c>
    </row>
    <row r="214" spans="1:23" ht="28.5" customHeight="1" x14ac:dyDescent="0.2">
      <c r="A214" s="106"/>
      <c r="B214" s="394"/>
      <c r="C214" s="572"/>
      <c r="D214" s="74"/>
      <c r="E214" s="1631"/>
      <c r="F214" s="1090"/>
      <c r="G214" s="1972"/>
      <c r="H214" s="70"/>
      <c r="I214" s="1970"/>
      <c r="J214" s="72" t="s">
        <v>62</v>
      </c>
      <c r="K214" s="149">
        <v>2.6</v>
      </c>
      <c r="L214" s="237">
        <v>2.6</v>
      </c>
      <c r="M214" s="149"/>
      <c r="N214" s="238"/>
      <c r="O214" s="285"/>
      <c r="P214" s="285"/>
      <c r="Q214" s="237"/>
      <c r="R214" s="237"/>
      <c r="S214" s="185" t="s">
        <v>178</v>
      </c>
      <c r="T214" s="270">
        <v>300</v>
      </c>
      <c r="U214" s="270">
        <v>300</v>
      </c>
      <c r="V214" s="1169">
        <v>300</v>
      </c>
      <c r="W214" s="1170">
        <v>300</v>
      </c>
    </row>
    <row r="215" spans="1:23" ht="33" customHeight="1" x14ac:dyDescent="0.2">
      <c r="A215" s="106"/>
      <c r="B215" s="394"/>
      <c r="C215" s="1098"/>
      <c r="D215" s="174"/>
      <c r="E215" s="1632"/>
      <c r="F215" s="1091"/>
      <c r="G215" s="1973"/>
      <c r="H215" s="70"/>
      <c r="I215" s="1970"/>
      <c r="J215" s="73"/>
      <c r="K215" s="150"/>
      <c r="L215" s="281"/>
      <c r="M215" s="150"/>
      <c r="N215" s="286"/>
      <c r="O215" s="287"/>
      <c r="P215" s="287"/>
      <c r="Q215" s="281"/>
      <c r="R215" s="281"/>
      <c r="S215" s="1161" t="s">
        <v>94</v>
      </c>
      <c r="T215" s="1162">
        <v>36</v>
      </c>
      <c r="U215" s="1162">
        <v>36</v>
      </c>
      <c r="V215" s="1163">
        <v>36</v>
      </c>
      <c r="W215" s="1164">
        <v>36</v>
      </c>
    </row>
    <row r="216" spans="1:23" ht="14.25" customHeight="1" x14ac:dyDescent="0.2">
      <c r="A216" s="106"/>
      <c r="B216" s="394"/>
      <c r="C216" s="572"/>
      <c r="D216" s="902" t="s">
        <v>9</v>
      </c>
      <c r="E216" s="1630" t="s">
        <v>379</v>
      </c>
      <c r="F216" s="1090"/>
      <c r="G216" s="1986">
        <v>701050200</v>
      </c>
      <c r="H216" s="70"/>
      <c r="I216" s="675"/>
      <c r="J216" s="71" t="s">
        <v>28</v>
      </c>
      <c r="K216" s="148">
        <v>380.4</v>
      </c>
      <c r="L216" s="280">
        <v>420.4</v>
      </c>
      <c r="M216" s="148">
        <v>530.79999999999995</v>
      </c>
      <c r="N216" s="814">
        <v>378.5</v>
      </c>
      <c r="O216" s="815"/>
      <c r="P216" s="815">
        <v>152.30000000000001</v>
      </c>
      <c r="Q216" s="280">
        <v>539</v>
      </c>
      <c r="R216" s="280">
        <v>379.5</v>
      </c>
      <c r="S216" s="1956" t="s">
        <v>124</v>
      </c>
      <c r="T216" s="270">
        <v>18</v>
      </c>
      <c r="U216" s="711">
        <v>18</v>
      </c>
      <c r="V216" s="711">
        <v>18</v>
      </c>
      <c r="W216" s="714">
        <v>18</v>
      </c>
    </row>
    <row r="217" spans="1:23" ht="13.5" customHeight="1" x14ac:dyDescent="0.2">
      <c r="A217" s="106"/>
      <c r="B217" s="394"/>
      <c r="C217" s="572"/>
      <c r="D217" s="74"/>
      <c r="E217" s="1709"/>
      <c r="F217" s="1090"/>
      <c r="G217" s="1987"/>
      <c r="H217" s="70"/>
      <c r="I217" s="675"/>
      <c r="J217" s="72" t="s">
        <v>62</v>
      </c>
      <c r="K217" s="149">
        <v>10</v>
      </c>
      <c r="L217" s="237">
        <v>10</v>
      </c>
      <c r="M217" s="149"/>
      <c r="N217" s="238"/>
      <c r="O217" s="285"/>
      <c r="P217" s="285"/>
      <c r="Q217" s="237"/>
      <c r="R217" s="237"/>
      <c r="S217" s="1957"/>
      <c r="T217" s="271"/>
      <c r="U217" s="715"/>
      <c r="V217" s="715"/>
      <c r="W217" s="716"/>
    </row>
    <row r="218" spans="1:23" ht="27.75" customHeight="1" x14ac:dyDescent="0.2">
      <c r="A218" s="106"/>
      <c r="B218" s="394"/>
      <c r="C218" s="572"/>
      <c r="D218" s="74"/>
      <c r="E218" s="1709"/>
      <c r="F218" s="1090"/>
      <c r="G218" s="1987"/>
      <c r="H218" s="70"/>
      <c r="I218" s="675"/>
      <c r="J218" s="72"/>
      <c r="K218" s="149"/>
      <c r="L218" s="237"/>
      <c r="M218" s="149"/>
      <c r="N218" s="238"/>
      <c r="O218" s="285"/>
      <c r="P218" s="285"/>
      <c r="Q218" s="237"/>
      <c r="R218" s="237"/>
      <c r="S218" s="816" t="s">
        <v>119</v>
      </c>
      <c r="T218" s="272">
        <v>13</v>
      </c>
      <c r="U218" s="272">
        <v>32</v>
      </c>
      <c r="V218" s="542">
        <v>24</v>
      </c>
      <c r="W218" s="544"/>
    </row>
    <row r="219" spans="1:23" ht="26.25" customHeight="1" x14ac:dyDescent="0.2">
      <c r="A219" s="106"/>
      <c r="B219" s="394"/>
      <c r="C219" s="572"/>
      <c r="D219" s="74"/>
      <c r="E219" s="1709"/>
      <c r="F219" s="1090"/>
      <c r="G219" s="1987"/>
      <c r="H219" s="70"/>
      <c r="I219" s="675"/>
      <c r="J219" s="72"/>
      <c r="K219" s="149"/>
      <c r="L219" s="237"/>
      <c r="M219" s="149"/>
      <c r="N219" s="238"/>
      <c r="O219" s="285"/>
      <c r="P219" s="285"/>
      <c r="Q219" s="237"/>
      <c r="R219" s="237"/>
      <c r="S219" s="817" t="s">
        <v>337</v>
      </c>
      <c r="T219" s="272">
        <v>50</v>
      </c>
      <c r="U219" s="272">
        <v>50</v>
      </c>
      <c r="V219" s="542"/>
      <c r="W219" s="124"/>
    </row>
    <row r="220" spans="1:23" ht="18.75" customHeight="1" x14ac:dyDescent="0.2">
      <c r="A220" s="106"/>
      <c r="B220" s="394"/>
      <c r="C220" s="572"/>
      <c r="D220" s="74"/>
      <c r="E220" s="1709"/>
      <c r="F220" s="119"/>
      <c r="G220" s="1987"/>
      <c r="H220" s="102"/>
      <c r="I220" s="675"/>
      <c r="J220" s="72"/>
      <c r="K220" s="149"/>
      <c r="L220" s="237"/>
      <c r="M220" s="149"/>
      <c r="N220" s="238"/>
      <c r="O220" s="285"/>
      <c r="P220" s="285"/>
      <c r="Q220" s="237"/>
      <c r="R220" s="237"/>
      <c r="S220" s="818" t="s">
        <v>48</v>
      </c>
      <c r="T220" s="433">
        <v>30</v>
      </c>
      <c r="U220" s="433">
        <v>57</v>
      </c>
      <c r="V220" s="819">
        <v>53</v>
      </c>
      <c r="W220" s="820">
        <v>53</v>
      </c>
    </row>
    <row r="221" spans="1:23" ht="25.5" customHeight="1" x14ac:dyDescent="0.2">
      <c r="A221" s="106"/>
      <c r="B221" s="394"/>
      <c r="C221" s="572"/>
      <c r="D221" s="74"/>
      <c r="E221" s="1709"/>
      <c r="F221" s="119"/>
      <c r="G221" s="1987"/>
      <c r="H221" s="102"/>
      <c r="I221" s="675"/>
      <c r="J221" s="72"/>
      <c r="K221" s="149"/>
      <c r="L221" s="237"/>
      <c r="M221" s="149"/>
      <c r="N221" s="238"/>
      <c r="O221" s="285"/>
      <c r="P221" s="285"/>
      <c r="Q221" s="237"/>
      <c r="R221" s="237"/>
      <c r="S221" s="821" t="s">
        <v>117</v>
      </c>
      <c r="T221" s="590">
        <v>2</v>
      </c>
      <c r="U221" s="590"/>
      <c r="V221" s="591">
        <v>2</v>
      </c>
      <c r="W221" s="822">
        <v>2</v>
      </c>
    </row>
    <row r="222" spans="1:23" ht="17.25" customHeight="1" x14ac:dyDescent="0.2">
      <c r="A222" s="106"/>
      <c r="B222" s="394"/>
      <c r="C222" s="572"/>
      <c r="D222" s="74"/>
      <c r="E222" s="1102"/>
      <c r="F222" s="119"/>
      <c r="G222" s="1987"/>
      <c r="H222" s="102"/>
      <c r="I222" s="675"/>
      <c r="J222" s="72"/>
      <c r="K222" s="149"/>
      <c r="L222" s="237"/>
      <c r="M222" s="149"/>
      <c r="N222" s="238"/>
      <c r="O222" s="285"/>
      <c r="P222" s="285"/>
      <c r="Q222" s="237"/>
      <c r="R222" s="237"/>
      <c r="S222" s="823" t="s">
        <v>338</v>
      </c>
      <c r="T222" s="824"/>
      <c r="U222" s="824"/>
      <c r="V222" s="825"/>
      <c r="W222" s="826"/>
    </row>
    <row r="223" spans="1:23" ht="39" customHeight="1" x14ac:dyDescent="0.2">
      <c r="A223" s="106"/>
      <c r="B223" s="394"/>
      <c r="C223" s="572"/>
      <c r="D223" s="74"/>
      <c r="E223" s="1102"/>
      <c r="F223" s="119"/>
      <c r="G223" s="1225"/>
      <c r="H223" s="102"/>
      <c r="I223" s="675"/>
      <c r="J223" s="72"/>
      <c r="K223" s="149"/>
      <c r="L223" s="237"/>
      <c r="M223" s="149"/>
      <c r="N223" s="238"/>
      <c r="O223" s="285"/>
      <c r="P223" s="285"/>
      <c r="Q223" s="237"/>
      <c r="R223" s="237"/>
      <c r="S223" s="816" t="s">
        <v>352</v>
      </c>
      <c r="T223" s="272"/>
      <c r="U223" s="272">
        <v>50</v>
      </c>
      <c r="V223" s="542">
        <v>80</v>
      </c>
      <c r="W223" s="544">
        <v>100</v>
      </c>
    </row>
    <row r="224" spans="1:23" ht="54" customHeight="1" x14ac:dyDescent="0.2">
      <c r="A224" s="106"/>
      <c r="B224" s="394"/>
      <c r="C224" s="572"/>
      <c r="D224" s="74"/>
      <c r="E224" s="1102"/>
      <c r="F224" s="119"/>
      <c r="G224" s="1225"/>
      <c r="H224" s="102"/>
      <c r="I224" s="675"/>
      <c r="J224" s="72"/>
      <c r="K224" s="149"/>
      <c r="L224" s="237"/>
      <c r="M224" s="149"/>
      <c r="N224" s="238"/>
      <c r="O224" s="285"/>
      <c r="P224" s="285"/>
      <c r="Q224" s="237"/>
      <c r="R224" s="237"/>
      <c r="S224" s="816" t="s">
        <v>343</v>
      </c>
      <c r="T224" s="272"/>
      <c r="U224" s="272">
        <v>100</v>
      </c>
      <c r="V224" s="542"/>
      <c r="W224" s="544"/>
    </row>
    <row r="225" spans="1:23" ht="39.75" customHeight="1" x14ac:dyDescent="0.2">
      <c r="A225" s="106"/>
      <c r="B225" s="394"/>
      <c r="C225" s="572"/>
      <c r="D225" s="74"/>
      <c r="E225" s="1102"/>
      <c r="F225" s="119"/>
      <c r="G225" s="1225"/>
      <c r="H225" s="102"/>
      <c r="I225" s="675"/>
      <c r="J225" s="72"/>
      <c r="K225" s="149"/>
      <c r="L225" s="237"/>
      <c r="M225" s="149"/>
      <c r="N225" s="238"/>
      <c r="O225" s="285"/>
      <c r="P225" s="285"/>
      <c r="Q225" s="237"/>
      <c r="R225" s="237"/>
      <c r="S225" s="125" t="s">
        <v>344</v>
      </c>
      <c r="T225" s="272"/>
      <c r="U225" s="272">
        <v>2</v>
      </c>
      <c r="V225" s="542">
        <v>2</v>
      </c>
      <c r="W225" s="544">
        <v>2</v>
      </c>
    </row>
    <row r="226" spans="1:23" ht="52.5" customHeight="1" x14ac:dyDescent="0.2">
      <c r="A226" s="106"/>
      <c r="B226" s="394"/>
      <c r="C226" s="572"/>
      <c r="D226" s="74"/>
      <c r="E226" s="1102"/>
      <c r="F226" s="119"/>
      <c r="G226" s="1225"/>
      <c r="H226" s="102"/>
      <c r="I226" s="675"/>
      <c r="J226" s="72"/>
      <c r="K226" s="149"/>
      <c r="L226" s="237"/>
      <c r="M226" s="149"/>
      <c r="N226" s="238"/>
      <c r="O226" s="285"/>
      <c r="P226" s="285"/>
      <c r="Q226" s="237"/>
      <c r="R226" s="237"/>
      <c r="S226" s="125" t="s">
        <v>345</v>
      </c>
      <c r="T226" s="272"/>
      <c r="U226" s="272">
        <v>50</v>
      </c>
      <c r="V226" s="542">
        <v>100</v>
      </c>
      <c r="W226" s="544"/>
    </row>
    <row r="227" spans="1:23" ht="27" customHeight="1" x14ac:dyDescent="0.2">
      <c r="A227" s="106"/>
      <c r="B227" s="394"/>
      <c r="C227" s="572"/>
      <c r="D227" s="74"/>
      <c r="E227" s="1102"/>
      <c r="F227" s="119"/>
      <c r="G227" s="1225"/>
      <c r="H227" s="102"/>
      <c r="I227" s="675"/>
      <c r="J227" s="72"/>
      <c r="K227" s="149"/>
      <c r="L227" s="237"/>
      <c r="M227" s="149"/>
      <c r="N227" s="238"/>
      <c r="O227" s="285"/>
      <c r="P227" s="285"/>
      <c r="Q227" s="237"/>
      <c r="R227" s="237"/>
      <c r="S227" s="816" t="s">
        <v>342</v>
      </c>
      <c r="T227" s="272"/>
      <c r="U227" s="272">
        <v>1700</v>
      </c>
      <c r="V227" s="542"/>
      <c r="W227" s="544"/>
    </row>
    <row r="228" spans="1:23" ht="21" customHeight="1" x14ac:dyDescent="0.2">
      <c r="A228" s="106"/>
      <c r="B228" s="394"/>
      <c r="C228" s="572"/>
      <c r="D228" s="74"/>
      <c r="E228" s="1102"/>
      <c r="F228" s="119"/>
      <c r="G228" s="1225"/>
      <c r="H228" s="102"/>
      <c r="I228" s="675"/>
      <c r="J228" s="72"/>
      <c r="K228" s="149"/>
      <c r="L228" s="237"/>
      <c r="M228" s="149"/>
      <c r="N228" s="238"/>
      <c r="O228" s="285"/>
      <c r="P228" s="285"/>
      <c r="Q228" s="237"/>
      <c r="R228" s="237"/>
      <c r="S228" s="827" t="s">
        <v>341</v>
      </c>
      <c r="T228" s="272"/>
      <c r="U228" s="272">
        <v>150</v>
      </c>
      <c r="V228" s="542"/>
      <c r="W228" s="544"/>
    </row>
    <row r="229" spans="1:23" ht="41.25" customHeight="1" x14ac:dyDescent="0.2">
      <c r="A229" s="106"/>
      <c r="B229" s="394"/>
      <c r="C229" s="572"/>
      <c r="D229" s="74"/>
      <c r="E229" s="1102"/>
      <c r="F229" s="119"/>
      <c r="G229" s="1225"/>
      <c r="H229" s="102"/>
      <c r="I229" s="675"/>
      <c r="J229" s="72"/>
      <c r="K229" s="149"/>
      <c r="L229" s="237"/>
      <c r="M229" s="149"/>
      <c r="N229" s="285"/>
      <c r="O229" s="238"/>
      <c r="P229" s="235"/>
      <c r="Q229" s="237"/>
      <c r="R229" s="237"/>
      <c r="S229" s="816" t="s">
        <v>340</v>
      </c>
      <c r="T229" s="272"/>
      <c r="U229" s="272">
        <v>10</v>
      </c>
      <c r="V229" s="542">
        <v>60</v>
      </c>
      <c r="W229" s="544">
        <v>100</v>
      </c>
    </row>
    <row r="230" spans="1:23" ht="42" customHeight="1" x14ac:dyDescent="0.2">
      <c r="A230" s="106"/>
      <c r="B230" s="394"/>
      <c r="C230" s="572"/>
      <c r="D230" s="74"/>
      <c r="E230" s="1102"/>
      <c r="F230" s="119"/>
      <c r="G230" s="1225"/>
      <c r="H230" s="102"/>
      <c r="I230" s="675"/>
      <c r="J230" s="73"/>
      <c r="K230" s="150"/>
      <c r="L230" s="281"/>
      <c r="M230" s="150"/>
      <c r="N230" s="287"/>
      <c r="O230" s="286"/>
      <c r="P230" s="1172"/>
      <c r="Q230" s="281"/>
      <c r="R230" s="1173"/>
      <c r="S230" s="828" t="s">
        <v>364</v>
      </c>
      <c r="T230" s="590"/>
      <c r="U230" s="590">
        <v>10</v>
      </c>
      <c r="V230" s="591">
        <v>100</v>
      </c>
      <c r="W230" s="822"/>
    </row>
    <row r="231" spans="1:23" ht="12.75" customHeight="1" x14ac:dyDescent="0.2">
      <c r="A231" s="106"/>
      <c r="B231" s="394"/>
      <c r="C231" s="572"/>
      <c r="D231" s="74"/>
      <c r="E231" s="1102"/>
      <c r="F231" s="119"/>
      <c r="G231" s="1225"/>
      <c r="H231" s="102"/>
      <c r="I231" s="675"/>
      <c r="J231" s="72"/>
      <c r="K231" s="149"/>
      <c r="L231" s="237"/>
      <c r="M231" s="149"/>
      <c r="N231" s="285"/>
      <c r="O231" s="238"/>
      <c r="P231" s="235"/>
      <c r="Q231" s="237"/>
      <c r="R231" s="1171"/>
      <c r="S231" s="1174" t="s">
        <v>339</v>
      </c>
      <c r="T231" s="271"/>
      <c r="U231" s="271"/>
      <c r="V231" s="543"/>
      <c r="W231" s="124"/>
    </row>
    <row r="232" spans="1:23" ht="26.25" customHeight="1" x14ac:dyDescent="0.2">
      <c r="A232" s="106"/>
      <c r="B232" s="394"/>
      <c r="C232" s="572"/>
      <c r="D232" s="74"/>
      <c r="E232" s="1102"/>
      <c r="F232" s="1090"/>
      <c r="G232" s="1225"/>
      <c r="H232" s="70"/>
      <c r="I232" s="675"/>
      <c r="J232" s="72"/>
      <c r="K232" s="149"/>
      <c r="L232" s="237"/>
      <c r="M232" s="149"/>
      <c r="N232" s="285"/>
      <c r="O232" s="238"/>
      <c r="P232" s="235"/>
      <c r="Q232" s="237"/>
      <c r="R232" s="1171"/>
      <c r="S232" s="1175" t="s">
        <v>237</v>
      </c>
      <c r="T232" s="346">
        <v>500</v>
      </c>
      <c r="U232" s="718"/>
      <c r="V232" s="719"/>
      <c r="W232" s="717"/>
    </row>
    <row r="233" spans="1:23" ht="26.25" customHeight="1" x14ac:dyDescent="0.2">
      <c r="A233" s="106"/>
      <c r="B233" s="394"/>
      <c r="C233" s="572"/>
      <c r="D233" s="74"/>
      <c r="E233" s="1075"/>
      <c r="F233" s="1090"/>
      <c r="G233" s="1225"/>
      <c r="H233" s="70"/>
      <c r="I233" s="675"/>
      <c r="J233" s="72"/>
      <c r="K233" s="149"/>
      <c r="L233" s="237"/>
      <c r="M233" s="1171"/>
      <c r="N233" s="285"/>
      <c r="O233" s="238"/>
      <c r="P233" s="235"/>
      <c r="Q233" s="720"/>
      <c r="R233" s="1171"/>
      <c r="S233" s="1176" t="s">
        <v>205</v>
      </c>
      <c r="T233" s="545">
        <v>80</v>
      </c>
      <c r="U233" s="268"/>
      <c r="V233" s="288"/>
      <c r="W233" s="116"/>
    </row>
    <row r="234" spans="1:23" ht="27.75" customHeight="1" x14ac:dyDescent="0.2">
      <c r="A234" s="106"/>
      <c r="B234" s="394"/>
      <c r="C234" s="572"/>
      <c r="D234" s="74"/>
      <c r="E234" s="1102"/>
      <c r="F234" s="1090"/>
      <c r="G234" s="1225"/>
      <c r="H234" s="70"/>
      <c r="I234" s="675"/>
      <c r="J234" s="72"/>
      <c r="K234" s="149"/>
      <c r="L234" s="237"/>
      <c r="M234" s="1171"/>
      <c r="N234" s="285"/>
      <c r="O234" s="238"/>
      <c r="P234" s="235"/>
      <c r="Q234" s="237"/>
      <c r="R234" s="1171"/>
      <c r="S234" s="1177" t="s">
        <v>222</v>
      </c>
      <c r="T234" s="345">
        <v>100</v>
      </c>
      <c r="U234" s="272"/>
      <c r="V234" s="542"/>
      <c r="W234" s="544"/>
    </row>
    <row r="235" spans="1:23" ht="26.25" customHeight="1" x14ac:dyDescent="0.2">
      <c r="A235" s="106"/>
      <c r="B235" s="394"/>
      <c r="C235" s="572"/>
      <c r="D235" s="74"/>
      <c r="E235" s="1102"/>
      <c r="F235" s="1090"/>
      <c r="G235" s="108"/>
      <c r="H235" s="70"/>
      <c r="I235" s="675"/>
      <c r="J235" s="72"/>
      <c r="K235" s="149"/>
      <c r="L235" s="237"/>
      <c r="M235" s="720"/>
      <c r="N235" s="238"/>
      <c r="O235" s="285"/>
      <c r="P235" s="285"/>
      <c r="Q235" s="237"/>
      <c r="R235" s="1171"/>
      <c r="S235" s="1175" t="s">
        <v>223</v>
      </c>
      <c r="T235" s="346">
        <v>100</v>
      </c>
      <c r="U235" s="271"/>
      <c r="V235" s="543"/>
      <c r="W235" s="124"/>
    </row>
    <row r="236" spans="1:23" ht="18" customHeight="1" x14ac:dyDescent="0.2">
      <c r="A236" s="106"/>
      <c r="B236" s="394"/>
      <c r="C236" s="572"/>
      <c r="D236" s="74"/>
      <c r="E236" s="1102"/>
      <c r="F236" s="1090"/>
      <c r="G236" s="108"/>
      <c r="H236" s="70"/>
      <c r="I236" s="675"/>
      <c r="J236" s="72"/>
      <c r="K236" s="149"/>
      <c r="L236" s="237"/>
      <c r="M236" s="720"/>
      <c r="N236" s="238"/>
      <c r="O236" s="285"/>
      <c r="P236" s="285"/>
      <c r="Q236" s="237"/>
      <c r="R236" s="1171"/>
      <c r="S236" s="1175" t="s">
        <v>238</v>
      </c>
      <c r="T236" s="346">
        <v>250</v>
      </c>
      <c r="U236" s="271"/>
      <c r="V236" s="543"/>
      <c r="W236" s="124"/>
    </row>
    <row r="237" spans="1:23" ht="26.25" customHeight="1" x14ac:dyDescent="0.2">
      <c r="A237" s="106"/>
      <c r="B237" s="394"/>
      <c r="C237" s="572"/>
      <c r="D237" s="74"/>
      <c r="E237" s="1102"/>
      <c r="F237" s="1090"/>
      <c r="G237" s="108"/>
      <c r="H237" s="70"/>
      <c r="I237" s="675"/>
      <c r="J237" s="72"/>
      <c r="K237" s="149"/>
      <c r="L237" s="237"/>
      <c r="M237" s="720"/>
      <c r="N237" s="238"/>
      <c r="O237" s="285"/>
      <c r="P237" s="285"/>
      <c r="Q237" s="237"/>
      <c r="R237" s="237"/>
      <c r="S237" s="555" t="s">
        <v>199</v>
      </c>
      <c r="T237" s="346">
        <v>61</v>
      </c>
      <c r="U237" s="271"/>
      <c r="V237" s="543"/>
      <c r="W237" s="124"/>
    </row>
    <row r="238" spans="1:23" s="1132" customFormat="1" ht="26.25" customHeight="1" x14ac:dyDescent="0.2">
      <c r="A238" s="34"/>
      <c r="B238" s="394"/>
      <c r="C238" s="572"/>
      <c r="D238" s="74"/>
      <c r="E238" s="1200"/>
      <c r="F238" s="1202"/>
      <c r="G238" s="108"/>
      <c r="H238" s="70"/>
      <c r="I238" s="1203"/>
      <c r="J238" s="72"/>
      <c r="K238" s="149"/>
      <c r="L238" s="237"/>
      <c r="M238" s="149"/>
      <c r="N238" s="238"/>
      <c r="O238" s="285"/>
      <c r="P238" s="285"/>
      <c r="Q238" s="237"/>
      <c r="R238" s="237"/>
      <c r="S238" s="555" t="s">
        <v>337</v>
      </c>
      <c r="T238" s="345">
        <v>100</v>
      </c>
      <c r="U238" s="345"/>
      <c r="V238" s="1242"/>
      <c r="W238" s="124"/>
    </row>
    <row r="239" spans="1:23" ht="26.25" customHeight="1" x14ac:dyDescent="0.2">
      <c r="A239" s="106"/>
      <c r="B239" s="394"/>
      <c r="C239" s="572"/>
      <c r="D239" s="74"/>
      <c r="E239" s="1102"/>
      <c r="F239" s="1090"/>
      <c r="G239" s="108"/>
      <c r="H239" s="70"/>
      <c r="I239" s="675"/>
      <c r="J239" s="72"/>
      <c r="K239" s="149"/>
      <c r="L239" s="237"/>
      <c r="M239" s="720"/>
      <c r="N239" s="238"/>
      <c r="O239" s="285"/>
      <c r="P239" s="285"/>
      <c r="Q239" s="237"/>
      <c r="R239" s="237"/>
      <c r="S239" s="555" t="s">
        <v>233</v>
      </c>
      <c r="T239" s="346">
        <v>1</v>
      </c>
      <c r="U239" s="271"/>
      <c r="V239" s="543"/>
      <c r="W239" s="124"/>
    </row>
    <row r="240" spans="1:23" ht="28.5" customHeight="1" x14ac:dyDescent="0.2">
      <c r="A240" s="106"/>
      <c r="B240" s="394"/>
      <c r="C240" s="572"/>
      <c r="D240" s="74"/>
      <c r="E240" s="580"/>
      <c r="F240" s="1091"/>
      <c r="G240" s="413"/>
      <c r="H240" s="432"/>
      <c r="I240" s="85"/>
      <c r="J240" s="73"/>
      <c r="K240" s="150"/>
      <c r="L240" s="281"/>
      <c r="M240" s="721"/>
      <c r="N240" s="286"/>
      <c r="O240" s="287"/>
      <c r="P240" s="287"/>
      <c r="Q240" s="281"/>
      <c r="R240" s="281"/>
      <c r="S240" s="722" t="s">
        <v>117</v>
      </c>
      <c r="T240" s="589">
        <v>2</v>
      </c>
      <c r="U240" s="590"/>
      <c r="V240" s="591"/>
      <c r="W240" s="117"/>
    </row>
    <row r="241" spans="1:26" ht="15.75" customHeight="1" thickBot="1" x14ac:dyDescent="0.25">
      <c r="A241" s="35"/>
      <c r="B241" s="1122"/>
      <c r="C241" s="563"/>
      <c r="D241" s="567"/>
      <c r="E241" s="579"/>
      <c r="F241" s="576"/>
      <c r="G241" s="577"/>
      <c r="H241" s="578"/>
      <c r="I241" s="566"/>
      <c r="J241" s="30" t="s">
        <v>8</v>
      </c>
      <c r="K241" s="277">
        <f t="shared" ref="K241:R241" si="9">SUM(K213:K240)</f>
        <v>442.6</v>
      </c>
      <c r="L241" s="277">
        <f t="shared" si="9"/>
        <v>471.6</v>
      </c>
      <c r="M241" s="277">
        <f>SUM(M213:M240)</f>
        <v>566.29999999999995</v>
      </c>
      <c r="N241" s="277">
        <f t="shared" si="9"/>
        <v>414</v>
      </c>
      <c r="O241" s="277">
        <f t="shared" si="9"/>
        <v>0</v>
      </c>
      <c r="P241" s="277">
        <f t="shared" si="9"/>
        <v>152.30000000000001</v>
      </c>
      <c r="Q241" s="277">
        <f>SUM(Q213:Q240)</f>
        <v>574.5</v>
      </c>
      <c r="R241" s="248">
        <f t="shared" si="9"/>
        <v>415</v>
      </c>
      <c r="S241" s="564"/>
      <c r="T241" s="584"/>
      <c r="U241" s="584"/>
      <c r="V241" s="584"/>
      <c r="W241" s="565"/>
    </row>
    <row r="242" spans="1:26" ht="14.25" customHeight="1" thickBot="1" x14ac:dyDescent="0.25">
      <c r="A242" s="37" t="s">
        <v>7</v>
      </c>
      <c r="B242" s="9" t="s">
        <v>9</v>
      </c>
      <c r="C242" s="1634" t="s">
        <v>10</v>
      </c>
      <c r="D242" s="1634"/>
      <c r="E242" s="1634"/>
      <c r="F242" s="1634"/>
      <c r="G242" s="1634"/>
      <c r="H242" s="1634"/>
      <c r="I242" s="1634"/>
      <c r="J242" s="1634"/>
      <c r="K242" s="278">
        <f>K241</f>
        <v>442.6</v>
      </c>
      <c r="L242" s="151">
        <f t="shared" ref="L242:R242" si="10">L241</f>
        <v>471.6</v>
      </c>
      <c r="M242" s="147">
        <f t="shared" si="10"/>
        <v>566.29999999999995</v>
      </c>
      <c r="N242" s="434">
        <f t="shared" si="10"/>
        <v>414</v>
      </c>
      <c r="O242" s="435">
        <f t="shared" si="10"/>
        <v>0</v>
      </c>
      <c r="P242" s="434">
        <f t="shared" si="10"/>
        <v>152.30000000000001</v>
      </c>
      <c r="Q242" s="151">
        <f t="shared" si="10"/>
        <v>574.5</v>
      </c>
      <c r="R242" s="147">
        <f t="shared" si="10"/>
        <v>415</v>
      </c>
      <c r="S242" s="455"/>
      <c r="T242" s="455"/>
      <c r="U242" s="455"/>
      <c r="V242" s="455"/>
      <c r="W242" s="381"/>
    </row>
    <row r="243" spans="1:26" ht="15.75" customHeight="1" thickBot="1" x14ac:dyDescent="0.25">
      <c r="A243" s="36" t="s">
        <v>7</v>
      </c>
      <c r="B243" s="9" t="s">
        <v>30</v>
      </c>
      <c r="C243" s="1701" t="s">
        <v>208</v>
      </c>
      <c r="D243" s="1702"/>
      <c r="E243" s="1702"/>
      <c r="F243" s="1702"/>
      <c r="G243" s="1702"/>
      <c r="H243" s="1702"/>
      <c r="I243" s="1702"/>
      <c r="J243" s="1702"/>
      <c r="K243" s="1702"/>
      <c r="L243" s="1727"/>
      <c r="M243" s="1727"/>
      <c r="N243" s="1727"/>
      <c r="O243" s="1727"/>
      <c r="P243" s="1727"/>
      <c r="Q243" s="1727"/>
      <c r="R243" s="1078"/>
      <c r="S243" s="290"/>
      <c r="T243" s="458"/>
      <c r="U243" s="458"/>
      <c r="V243" s="458"/>
      <c r="W243" s="384"/>
    </row>
    <row r="244" spans="1:26" ht="27.75" customHeight="1" x14ac:dyDescent="0.2">
      <c r="A244" s="466" t="s">
        <v>7</v>
      </c>
      <c r="B244" s="456" t="s">
        <v>30</v>
      </c>
      <c r="C244" s="1079" t="s">
        <v>7</v>
      </c>
      <c r="D244" s="829"/>
      <c r="E244" s="830" t="s">
        <v>113</v>
      </c>
      <c r="F244" s="480"/>
      <c r="G244" s="831"/>
      <c r="H244" s="465">
        <v>6</v>
      </c>
      <c r="I244" s="1076"/>
      <c r="J244" s="832"/>
      <c r="K244" s="833"/>
      <c r="L244" s="834"/>
      <c r="M244" s="835"/>
      <c r="N244" s="1179"/>
      <c r="O244" s="1179"/>
      <c r="P244" s="1180"/>
      <c r="Q244" s="833"/>
      <c r="R244" s="833"/>
      <c r="S244" s="374"/>
      <c r="T244" s="836"/>
      <c r="U244" s="836"/>
      <c r="V244" s="836"/>
      <c r="W244" s="837"/>
    </row>
    <row r="245" spans="1:26" ht="14.25" customHeight="1" x14ac:dyDescent="0.2">
      <c r="A245" s="466"/>
      <c r="B245" s="456"/>
      <c r="C245" s="1079"/>
      <c r="D245" s="66" t="s">
        <v>7</v>
      </c>
      <c r="E245" s="1954" t="s">
        <v>114</v>
      </c>
      <c r="F245" s="351"/>
      <c r="G245" s="113"/>
      <c r="H245" s="465"/>
      <c r="I245" s="1958" t="s">
        <v>112</v>
      </c>
      <c r="J245" s="1107" t="s">
        <v>28</v>
      </c>
      <c r="K245" s="178">
        <v>586.4</v>
      </c>
      <c r="L245" s="447">
        <v>586.4</v>
      </c>
      <c r="M245" s="291">
        <f>N245+P245</f>
        <v>851.8</v>
      </c>
      <c r="N245" s="1178">
        <v>15</v>
      </c>
      <c r="O245" s="1178">
        <f t="shared" ref="O245" si="11">O248+O249+O251</f>
        <v>0</v>
      </c>
      <c r="P245" s="1181">
        <v>836.8</v>
      </c>
      <c r="Q245" s="152">
        <v>725</v>
      </c>
      <c r="R245" s="347">
        <v>725</v>
      </c>
      <c r="S245" s="348"/>
      <c r="T245" s="349"/>
      <c r="U245" s="349"/>
      <c r="V245" s="3"/>
      <c r="W245" s="350"/>
    </row>
    <row r="246" spans="1:26" ht="14.25" customHeight="1" x14ac:dyDescent="0.2">
      <c r="A246" s="466"/>
      <c r="B246" s="456"/>
      <c r="C246" s="1079"/>
      <c r="D246" s="66"/>
      <c r="E246" s="1851"/>
      <c r="F246" s="351"/>
      <c r="G246" s="113"/>
      <c r="H246" s="465"/>
      <c r="I246" s="1959"/>
      <c r="J246" s="1107" t="s">
        <v>62</v>
      </c>
      <c r="K246" s="178">
        <v>613.6</v>
      </c>
      <c r="L246" s="447">
        <v>613.6</v>
      </c>
      <c r="M246" s="446">
        <v>556.70000000000005</v>
      </c>
      <c r="N246" s="216"/>
      <c r="O246" s="216"/>
      <c r="P246" s="493">
        <v>556.70000000000005</v>
      </c>
      <c r="Q246" s="178"/>
      <c r="R246" s="446"/>
      <c r="S246" s="546"/>
      <c r="T246" s="329"/>
      <c r="U246" s="329"/>
      <c r="V246" s="1132"/>
      <c r="W246" s="552"/>
    </row>
    <row r="247" spans="1:26" ht="11.25" customHeight="1" x14ac:dyDescent="0.2">
      <c r="A247" s="466"/>
      <c r="B247" s="456"/>
      <c r="C247" s="1079"/>
      <c r="D247" s="66"/>
      <c r="E247" s="1851"/>
      <c r="F247" s="351"/>
      <c r="G247" s="113"/>
      <c r="H247" s="465"/>
      <c r="I247" s="1959"/>
      <c r="J247" s="1129"/>
      <c r="K247" s="178"/>
      <c r="L247" s="447"/>
      <c r="M247" s="446"/>
      <c r="N247" s="491"/>
      <c r="O247" s="491"/>
      <c r="P247" s="136"/>
      <c r="Q247" s="178"/>
      <c r="R247" s="447"/>
      <c r="S247" s="546"/>
      <c r="T247" s="329"/>
      <c r="U247" s="329"/>
      <c r="V247" s="1132"/>
      <c r="W247" s="552"/>
    </row>
    <row r="248" spans="1:26" ht="15" customHeight="1" x14ac:dyDescent="0.2">
      <c r="A248" s="466"/>
      <c r="B248" s="456"/>
      <c r="C248" s="1079"/>
      <c r="D248" s="66"/>
      <c r="E248" s="481" t="s">
        <v>213</v>
      </c>
      <c r="F248" s="351"/>
      <c r="G248" s="1955" t="s">
        <v>144</v>
      </c>
      <c r="H248" s="465"/>
      <c r="I248" s="1959"/>
      <c r="J248" s="1129"/>
      <c r="K248" s="178"/>
      <c r="L248" s="447"/>
      <c r="M248" s="652"/>
      <c r="N248" s="653"/>
      <c r="O248" s="653"/>
      <c r="P248" s="949"/>
      <c r="Q248" s="754"/>
      <c r="R248" s="1130"/>
      <c r="S248" s="723" t="s">
        <v>346</v>
      </c>
      <c r="T248" s="298">
        <v>507</v>
      </c>
      <c r="U248" s="724">
        <v>350</v>
      </c>
      <c r="V248" s="758">
        <v>182</v>
      </c>
      <c r="W248" s="759">
        <v>182</v>
      </c>
    </row>
    <row r="249" spans="1:26" ht="13.5" customHeight="1" x14ac:dyDescent="0.2">
      <c r="A249" s="466"/>
      <c r="B249" s="456"/>
      <c r="C249" s="1079"/>
      <c r="D249" s="66"/>
      <c r="E249" s="1718" t="s">
        <v>251</v>
      </c>
      <c r="F249" s="351"/>
      <c r="G249" s="1955"/>
      <c r="H249" s="465"/>
      <c r="I249" s="1101"/>
      <c r="J249" s="1129"/>
      <c r="K249" s="178"/>
      <c r="L249" s="447"/>
      <c r="M249" s="446"/>
      <c r="N249" s="491"/>
      <c r="O249" s="491"/>
      <c r="P249" s="136"/>
      <c r="Q249" s="178"/>
      <c r="R249" s="447"/>
      <c r="S249" s="1712" t="s">
        <v>118</v>
      </c>
      <c r="T249" s="486">
        <v>0</v>
      </c>
      <c r="U249" s="847">
        <v>1000</v>
      </c>
      <c r="V249" s="844">
        <v>520</v>
      </c>
      <c r="W249" s="845">
        <v>520</v>
      </c>
    </row>
    <row r="250" spans="1:26" ht="13.5" customHeight="1" x14ac:dyDescent="0.2">
      <c r="A250" s="466"/>
      <c r="B250" s="456"/>
      <c r="C250" s="1079"/>
      <c r="D250" s="66"/>
      <c r="E250" s="1950"/>
      <c r="F250" s="351"/>
      <c r="G250" s="1955"/>
      <c r="H250" s="465"/>
      <c r="I250" s="1101"/>
      <c r="J250" s="1129"/>
      <c r="K250" s="178"/>
      <c r="L250" s="447"/>
      <c r="M250" s="446"/>
      <c r="N250" s="491"/>
      <c r="O250" s="491"/>
      <c r="P250" s="136"/>
      <c r="Q250" s="178"/>
      <c r="R250" s="447"/>
      <c r="S250" s="1713"/>
      <c r="T250" s="300"/>
      <c r="U250" s="848"/>
      <c r="V250" s="846"/>
      <c r="W250" s="441"/>
    </row>
    <row r="251" spans="1:26" ht="26.25" customHeight="1" x14ac:dyDescent="0.2">
      <c r="A251" s="466"/>
      <c r="B251" s="456"/>
      <c r="C251" s="1079"/>
      <c r="D251" s="66"/>
      <c r="E251" s="548" t="s">
        <v>252</v>
      </c>
      <c r="F251" s="351"/>
      <c r="G251" s="1955"/>
      <c r="H251" s="465"/>
      <c r="I251" s="806"/>
      <c r="J251" s="1129"/>
      <c r="K251" s="178"/>
      <c r="L251" s="447"/>
      <c r="M251" s="652"/>
      <c r="N251" s="653"/>
      <c r="O251" s="653"/>
      <c r="P251" s="949"/>
      <c r="Q251" s="754"/>
      <c r="R251" s="1130"/>
      <c r="S251" s="61" t="s">
        <v>253</v>
      </c>
      <c r="T251" s="240">
        <v>11.4</v>
      </c>
      <c r="U251" s="651">
        <v>23.4</v>
      </c>
      <c r="V251" s="298">
        <v>12</v>
      </c>
      <c r="W251" s="759">
        <v>12</v>
      </c>
    </row>
    <row r="252" spans="1:26" ht="76.5" customHeight="1" x14ac:dyDescent="0.2">
      <c r="A252" s="1080"/>
      <c r="B252" s="1085"/>
      <c r="C252" s="1079"/>
      <c r="D252" s="383"/>
      <c r="E252" s="725" t="s">
        <v>250</v>
      </c>
      <c r="F252" s="905"/>
      <c r="G252" s="1955"/>
      <c r="H252" s="465"/>
      <c r="I252" s="1083"/>
      <c r="J252" s="615" t="s">
        <v>53</v>
      </c>
      <c r="K252" s="616">
        <v>41.5</v>
      </c>
      <c r="L252" s="619">
        <v>41.5</v>
      </c>
      <c r="M252" s="220"/>
      <c r="N252" s="225"/>
      <c r="O252" s="225"/>
      <c r="P252" s="161"/>
      <c r="Q252" s="220"/>
      <c r="R252" s="145"/>
      <c r="S252" s="549" t="s">
        <v>254</v>
      </c>
      <c r="T252" s="550">
        <v>100</v>
      </c>
      <c r="U252" s="300"/>
      <c r="V252" s="551"/>
      <c r="W252" s="364"/>
    </row>
    <row r="253" spans="1:26" ht="24.75" customHeight="1" x14ac:dyDescent="0.2">
      <c r="A253" s="1714"/>
      <c r="B253" s="1715"/>
      <c r="C253" s="1966"/>
      <c r="D253" s="1967" t="s">
        <v>9</v>
      </c>
      <c r="E253" s="1962" t="s">
        <v>214</v>
      </c>
      <c r="F253" s="1960"/>
      <c r="G253" s="1980" t="s">
        <v>303</v>
      </c>
      <c r="H253" s="465"/>
      <c r="I253" s="1979" t="s">
        <v>425</v>
      </c>
      <c r="J253" s="1109" t="s">
        <v>28</v>
      </c>
      <c r="K253" s="153">
        <v>0.6</v>
      </c>
      <c r="L253" s="143">
        <v>2.5</v>
      </c>
      <c r="M253" s="153">
        <v>2.1</v>
      </c>
      <c r="N253" s="215">
        <v>2.1</v>
      </c>
      <c r="O253" s="215"/>
      <c r="P253" s="180"/>
      <c r="Q253" s="153"/>
      <c r="R253" s="153"/>
      <c r="S253" s="1062" t="s">
        <v>246</v>
      </c>
      <c r="T253" s="260">
        <v>1</v>
      </c>
      <c r="U253" s="274">
        <v>1</v>
      </c>
      <c r="V253" s="274"/>
      <c r="W253" s="263"/>
    </row>
    <row r="254" spans="1:26" ht="24" customHeight="1" x14ac:dyDescent="0.2">
      <c r="A254" s="1714"/>
      <c r="B254" s="1715"/>
      <c r="C254" s="1966"/>
      <c r="D254" s="1968"/>
      <c r="E254" s="1963"/>
      <c r="F254" s="1961"/>
      <c r="G254" s="1981"/>
      <c r="H254" s="465"/>
      <c r="I254" s="1947"/>
      <c r="J254" s="489"/>
      <c r="K254" s="107"/>
      <c r="L254" s="144"/>
      <c r="M254" s="107"/>
      <c r="N254" s="492"/>
      <c r="O254" s="492"/>
      <c r="P254" s="141"/>
      <c r="Q254" s="107"/>
      <c r="R254" s="107"/>
      <c r="S254" s="1089"/>
      <c r="T254" s="261"/>
      <c r="U254" s="275"/>
      <c r="V254" s="275"/>
      <c r="W254" s="264"/>
    </row>
    <row r="255" spans="1:26" ht="16.5" customHeight="1" x14ac:dyDescent="0.2">
      <c r="A255" s="1714"/>
      <c r="B255" s="1715"/>
      <c r="C255" s="1966"/>
      <c r="D255" s="1967" t="s">
        <v>30</v>
      </c>
      <c r="E255" s="1962" t="s">
        <v>201</v>
      </c>
      <c r="F255" s="1960"/>
      <c r="G255" s="1980" t="s">
        <v>305</v>
      </c>
      <c r="H255" s="465"/>
      <c r="I255" s="1947"/>
      <c r="J255" s="1109" t="s">
        <v>28</v>
      </c>
      <c r="K255" s="153">
        <v>70</v>
      </c>
      <c r="L255" s="143">
        <f>70-29</f>
        <v>41</v>
      </c>
      <c r="M255" s="153">
        <v>23.6</v>
      </c>
      <c r="N255" s="215"/>
      <c r="O255" s="215"/>
      <c r="P255" s="180">
        <v>23.6</v>
      </c>
      <c r="Q255" s="153"/>
      <c r="R255" s="143"/>
      <c r="S255" s="735" t="s">
        <v>202</v>
      </c>
      <c r="T255" s="400">
        <v>1</v>
      </c>
      <c r="U255" s="400"/>
      <c r="V255" s="274"/>
      <c r="W255" s="263"/>
    </row>
    <row r="256" spans="1:26" ht="27" customHeight="1" x14ac:dyDescent="0.2">
      <c r="A256" s="1714"/>
      <c r="B256" s="1715"/>
      <c r="C256" s="1966"/>
      <c r="D256" s="1968"/>
      <c r="E256" s="1963"/>
      <c r="F256" s="1961"/>
      <c r="G256" s="1981"/>
      <c r="H256" s="378"/>
      <c r="I256" s="1947"/>
      <c r="J256" s="489"/>
      <c r="K256" s="107"/>
      <c r="L256" s="144"/>
      <c r="M256" s="107"/>
      <c r="N256" s="492"/>
      <c r="O256" s="217"/>
      <c r="P256" s="494"/>
      <c r="Q256" s="107"/>
      <c r="R256" s="144"/>
      <c r="S256" s="249" t="s">
        <v>347</v>
      </c>
      <c r="T256" s="275"/>
      <c r="U256" s="275">
        <v>1</v>
      </c>
      <c r="V256" s="275"/>
      <c r="W256" s="264"/>
      <c r="Y256" s="412"/>
      <c r="Z256" s="412"/>
    </row>
    <row r="257" spans="1:23" ht="24.75" customHeight="1" x14ac:dyDescent="0.2">
      <c r="A257" s="1080"/>
      <c r="B257" s="1085"/>
      <c r="C257" s="572"/>
      <c r="D257" s="1067" t="s">
        <v>38</v>
      </c>
      <c r="E257" s="1646" t="s">
        <v>430</v>
      </c>
      <c r="F257" s="1104"/>
      <c r="G257" s="1064"/>
      <c r="H257" s="1092"/>
      <c r="I257" s="1948"/>
      <c r="J257" s="1109" t="s">
        <v>28</v>
      </c>
      <c r="K257" s="180"/>
      <c r="L257" s="143"/>
      <c r="M257" s="142">
        <f>N257+P257</f>
        <v>171.5</v>
      </c>
      <c r="N257" s="215">
        <v>11.5</v>
      </c>
      <c r="O257" s="136"/>
      <c r="P257" s="142">
        <f>150+10</f>
        <v>160</v>
      </c>
      <c r="Q257" s="447">
        <v>205</v>
      </c>
      <c r="R257" s="153">
        <v>220</v>
      </c>
      <c r="S257" s="1119" t="s">
        <v>348</v>
      </c>
      <c r="T257" s="740"/>
      <c r="U257" s="741">
        <v>5</v>
      </c>
      <c r="V257" s="741">
        <v>5</v>
      </c>
      <c r="W257" s="636">
        <v>5</v>
      </c>
    </row>
    <row r="258" spans="1:23" ht="26.25" customHeight="1" x14ac:dyDescent="0.2">
      <c r="A258" s="1080"/>
      <c r="B258" s="1085"/>
      <c r="C258" s="572"/>
      <c r="D258" s="1099"/>
      <c r="E258" s="1647"/>
      <c r="F258" s="1105"/>
      <c r="G258" s="1064"/>
      <c r="H258" s="1092"/>
      <c r="I258" s="1948"/>
      <c r="J258" s="1107"/>
      <c r="K258" s="142"/>
      <c r="L258" s="447"/>
      <c r="M258" s="142"/>
      <c r="N258" s="491"/>
      <c r="O258" s="136"/>
      <c r="P258" s="142"/>
      <c r="Q258" s="447"/>
      <c r="R258" s="142"/>
      <c r="S258" s="61" t="s">
        <v>349</v>
      </c>
      <c r="T258" s="1182"/>
      <c r="U258" s="325">
        <v>5</v>
      </c>
      <c r="V258" s="325">
        <v>8</v>
      </c>
      <c r="W258" s="326">
        <v>13</v>
      </c>
    </row>
    <row r="259" spans="1:23" ht="17.25" customHeight="1" x14ac:dyDescent="0.2">
      <c r="A259" s="34"/>
      <c r="B259" s="1097"/>
      <c r="C259" s="709"/>
      <c r="D259" s="1081"/>
      <c r="E259" s="1710"/>
      <c r="F259" s="167"/>
      <c r="G259" s="739"/>
      <c r="H259" s="465"/>
      <c r="I259" s="532"/>
      <c r="J259" s="1129"/>
      <c r="K259" s="446"/>
      <c r="L259" s="447"/>
      <c r="M259" s="446"/>
      <c r="N259" s="216"/>
      <c r="O259" s="216"/>
      <c r="P259" s="493"/>
      <c r="Q259" s="446"/>
      <c r="R259" s="447"/>
      <c r="S259" s="331" t="s">
        <v>351</v>
      </c>
      <c r="T259" s="298"/>
      <c r="U259" s="298">
        <v>100</v>
      </c>
      <c r="V259" s="298">
        <v>100</v>
      </c>
      <c r="W259" s="299">
        <v>100</v>
      </c>
    </row>
    <row r="260" spans="1:23" ht="28.5" customHeight="1" x14ac:dyDescent="0.2">
      <c r="A260" s="34"/>
      <c r="B260" s="1097"/>
      <c r="C260" s="709"/>
      <c r="D260" s="1081"/>
      <c r="E260" s="1711"/>
      <c r="F260" s="905"/>
      <c r="G260" s="739"/>
      <c r="H260" s="465"/>
      <c r="I260" s="532"/>
      <c r="J260" s="1129"/>
      <c r="K260" s="447"/>
      <c r="L260" s="446"/>
      <c r="M260" s="178"/>
      <c r="N260" s="216"/>
      <c r="O260" s="216"/>
      <c r="P260" s="493"/>
      <c r="Q260" s="447"/>
      <c r="R260" s="447"/>
      <c r="S260" s="43" t="s">
        <v>350</v>
      </c>
      <c r="T260" s="298"/>
      <c r="U260" s="298"/>
      <c r="V260" s="298">
        <v>5</v>
      </c>
      <c r="W260" s="299">
        <v>5</v>
      </c>
    </row>
    <row r="261" spans="1:23" s="67" customFormat="1" ht="42.75" customHeight="1" x14ac:dyDescent="0.2">
      <c r="A261" s="799"/>
      <c r="B261" s="800"/>
      <c r="C261" s="801"/>
      <c r="D261" s="1099"/>
      <c r="E261" s="262"/>
      <c r="F261" s="805"/>
      <c r="G261" s="802"/>
      <c r="H261" s="803"/>
      <c r="I261" s="1243"/>
      <c r="J261" s="1183" t="s">
        <v>28</v>
      </c>
      <c r="K261" s="1184"/>
      <c r="L261" s="1185"/>
      <c r="M261" s="1186"/>
      <c r="N261" s="653"/>
      <c r="O261" s="653"/>
      <c r="P261" s="1187"/>
      <c r="Q261" s="1185">
        <v>50</v>
      </c>
      <c r="R261" s="1131"/>
      <c r="S261" s="20" t="s">
        <v>377</v>
      </c>
      <c r="T261" s="275"/>
      <c r="U261" s="1188"/>
      <c r="V261" s="275">
        <v>1</v>
      </c>
      <c r="W261" s="364"/>
    </row>
    <row r="262" spans="1:23" ht="26.25" customHeight="1" x14ac:dyDescent="0.2">
      <c r="A262" s="1714"/>
      <c r="B262" s="1715"/>
      <c r="C262" s="1966"/>
      <c r="D262" s="1967"/>
      <c r="E262" s="1982" t="s">
        <v>203</v>
      </c>
      <c r="F262" s="1984"/>
      <c r="G262" s="1977" t="s">
        <v>304</v>
      </c>
      <c r="H262" s="726"/>
      <c r="I262" s="727"/>
      <c r="J262" s="1115" t="s">
        <v>28</v>
      </c>
      <c r="K262" s="728">
        <v>2.2000000000000002</v>
      </c>
      <c r="L262" s="729">
        <v>0.3</v>
      </c>
      <c r="M262" s="728"/>
      <c r="N262" s="730"/>
      <c r="O262" s="730"/>
      <c r="P262" s="731"/>
      <c r="Q262" s="728"/>
      <c r="R262" s="728"/>
      <c r="S262" s="736" t="s">
        <v>215</v>
      </c>
      <c r="T262" s="737">
        <v>395</v>
      </c>
      <c r="U262" s="738">
        <v>395</v>
      </c>
      <c r="V262" s="738">
        <v>395</v>
      </c>
      <c r="W262" s="761">
        <v>395</v>
      </c>
    </row>
    <row r="263" spans="1:23" ht="15.75" customHeight="1" x14ac:dyDescent="0.2">
      <c r="A263" s="1714"/>
      <c r="B263" s="1715"/>
      <c r="C263" s="1966"/>
      <c r="D263" s="1968"/>
      <c r="E263" s="1983"/>
      <c r="F263" s="1985"/>
      <c r="G263" s="1978"/>
      <c r="H263" s="726"/>
      <c r="I263" s="727"/>
      <c r="J263" s="732"/>
      <c r="K263" s="609"/>
      <c r="L263" s="612"/>
      <c r="M263" s="609"/>
      <c r="N263" s="733"/>
      <c r="O263" s="733"/>
      <c r="P263" s="734"/>
      <c r="Q263" s="609"/>
      <c r="R263" s="609"/>
      <c r="S263" s="638"/>
      <c r="T263" s="398"/>
      <c r="U263" s="398"/>
      <c r="V263" s="398"/>
      <c r="W263" s="402"/>
    </row>
    <row r="264" spans="1:23" ht="24.75" customHeight="1" x14ac:dyDescent="0.2">
      <c r="A264" s="1714"/>
      <c r="B264" s="1715"/>
      <c r="C264" s="1966"/>
      <c r="D264" s="1967"/>
      <c r="E264" s="1997" t="s">
        <v>106</v>
      </c>
      <c r="F264" s="1984"/>
      <c r="G264" s="1977" t="s">
        <v>142</v>
      </c>
      <c r="H264" s="726"/>
      <c r="I264" s="727"/>
      <c r="J264" s="1115" t="s">
        <v>28</v>
      </c>
      <c r="K264" s="728">
        <v>10</v>
      </c>
      <c r="L264" s="729">
        <v>10</v>
      </c>
      <c r="M264" s="728"/>
      <c r="N264" s="730"/>
      <c r="O264" s="730"/>
      <c r="P264" s="731"/>
      <c r="Q264" s="728"/>
      <c r="R264" s="729"/>
      <c r="S264" s="735" t="s">
        <v>200</v>
      </c>
      <c r="T264" s="400">
        <v>19</v>
      </c>
      <c r="U264" s="400">
        <v>19</v>
      </c>
      <c r="V264" s="400">
        <v>19</v>
      </c>
      <c r="W264" s="401">
        <v>19</v>
      </c>
    </row>
    <row r="265" spans="1:23" ht="27" customHeight="1" x14ac:dyDescent="0.2">
      <c r="A265" s="1714"/>
      <c r="B265" s="1715"/>
      <c r="C265" s="1966"/>
      <c r="D265" s="1968"/>
      <c r="E265" s="1998"/>
      <c r="F265" s="1985"/>
      <c r="G265" s="1978"/>
      <c r="H265" s="747"/>
      <c r="I265" s="748"/>
      <c r="J265" s="732"/>
      <c r="K265" s="609"/>
      <c r="L265" s="612"/>
      <c r="M265" s="609"/>
      <c r="N265" s="733"/>
      <c r="O265" s="733"/>
      <c r="P265" s="734"/>
      <c r="Q265" s="609"/>
      <c r="R265" s="609"/>
      <c r="S265" s="638"/>
      <c r="T265" s="398"/>
      <c r="U265" s="398"/>
      <c r="V265" s="398"/>
      <c r="W265" s="402"/>
    </row>
    <row r="266" spans="1:23" ht="15.75" customHeight="1" thickBot="1" x14ac:dyDescent="0.25">
      <c r="A266" s="35"/>
      <c r="B266" s="1122"/>
      <c r="C266" s="563"/>
      <c r="D266" s="567"/>
      <c r="E266" s="568"/>
      <c r="F266" s="576"/>
      <c r="G266" s="577"/>
      <c r="H266" s="578"/>
      <c r="I266" s="566"/>
      <c r="J266" s="30" t="s">
        <v>8</v>
      </c>
      <c r="K266" s="277">
        <f t="shared" ref="K266:R266" si="12">SUM(K245:K265)</f>
        <v>1324.3</v>
      </c>
      <c r="L266" s="277">
        <f t="shared" si="12"/>
        <v>1295.3</v>
      </c>
      <c r="M266" s="277">
        <f>SUM(M245:M265)</f>
        <v>1605.7</v>
      </c>
      <c r="N266" s="277">
        <f>SUM(N245:N265)</f>
        <v>28.6</v>
      </c>
      <c r="O266" s="277">
        <f t="shared" si="12"/>
        <v>0</v>
      </c>
      <c r="P266" s="277">
        <f t="shared" si="12"/>
        <v>1577.1</v>
      </c>
      <c r="Q266" s="277">
        <f t="shared" si="12"/>
        <v>980</v>
      </c>
      <c r="R266" s="277">
        <f t="shared" si="12"/>
        <v>945</v>
      </c>
      <c r="S266" s="564"/>
      <c r="T266" s="584"/>
      <c r="U266" s="584"/>
      <c r="V266" s="584"/>
      <c r="W266" s="565"/>
    </row>
    <row r="267" spans="1:23" ht="33" customHeight="1" x14ac:dyDescent="0.2">
      <c r="A267" s="38" t="s">
        <v>7</v>
      </c>
      <c r="B267" s="385" t="s">
        <v>30</v>
      </c>
      <c r="C267" s="575" t="s">
        <v>9</v>
      </c>
      <c r="D267" s="386"/>
      <c r="E267" s="556" t="s">
        <v>265</v>
      </c>
      <c r="F267" s="164"/>
      <c r="G267" s="512"/>
      <c r="H267" s="1121" t="s">
        <v>54</v>
      </c>
      <c r="I267" s="2049" t="s">
        <v>81</v>
      </c>
      <c r="J267" s="296"/>
      <c r="K267" s="184"/>
      <c r="L267" s="184"/>
      <c r="M267" s="184"/>
      <c r="N267" s="405"/>
      <c r="O267" s="405"/>
      <c r="P267" s="257"/>
      <c r="Q267" s="184"/>
      <c r="R267" s="177"/>
      <c r="S267" s="1118"/>
      <c r="T267" s="388"/>
      <c r="U267" s="388"/>
      <c r="V267" s="388"/>
      <c r="W267" s="265"/>
    </row>
    <row r="268" spans="1:23" ht="53.25" customHeight="1" x14ac:dyDescent="0.2">
      <c r="A268" s="466"/>
      <c r="B268" s="456"/>
      <c r="C268" s="1079"/>
      <c r="D268" s="1081"/>
      <c r="E268" s="558" t="s">
        <v>256</v>
      </c>
      <c r="F268" s="594"/>
      <c r="G268" s="595" t="s">
        <v>143</v>
      </c>
      <c r="H268" s="1092"/>
      <c r="I268" s="1959"/>
      <c r="J268" s="341" t="s">
        <v>28</v>
      </c>
      <c r="K268" s="157">
        <v>3.6</v>
      </c>
      <c r="L268" s="157">
        <v>3.6</v>
      </c>
      <c r="M268" s="157">
        <v>3.6</v>
      </c>
      <c r="N268" s="342">
        <v>3.6</v>
      </c>
      <c r="O268" s="342"/>
      <c r="P268" s="376"/>
      <c r="Q268" s="157"/>
      <c r="R268" s="239"/>
      <c r="S268" s="43" t="s">
        <v>231</v>
      </c>
      <c r="T268" s="298"/>
      <c r="U268" s="298">
        <v>1</v>
      </c>
      <c r="V268" s="298"/>
      <c r="W268" s="266"/>
    </row>
    <row r="269" spans="1:23" ht="55.5" customHeight="1" x14ac:dyDescent="0.2">
      <c r="A269" s="466"/>
      <c r="B269" s="456"/>
      <c r="C269" s="1079"/>
      <c r="D269" s="1081"/>
      <c r="E269" s="487" t="s">
        <v>257</v>
      </c>
      <c r="F269" s="594"/>
      <c r="G269" s="595" t="s">
        <v>302</v>
      </c>
      <c r="H269" s="1092"/>
      <c r="I269" s="1072"/>
      <c r="J269" s="341" t="s">
        <v>28</v>
      </c>
      <c r="K269" s="157">
        <v>3.6</v>
      </c>
      <c r="L269" s="157">
        <v>3.6</v>
      </c>
      <c r="M269" s="157">
        <v>3.6</v>
      </c>
      <c r="N269" s="342">
        <v>3.6</v>
      </c>
      <c r="O269" s="342"/>
      <c r="P269" s="376"/>
      <c r="Q269" s="157">
        <v>3.6</v>
      </c>
      <c r="R269" s="239"/>
      <c r="S269" s="43" t="s">
        <v>231</v>
      </c>
      <c r="T269" s="298"/>
      <c r="U269" s="298"/>
      <c r="V269" s="298">
        <v>1</v>
      </c>
      <c r="W269" s="266"/>
    </row>
    <row r="270" spans="1:23" ht="51" x14ac:dyDescent="0.2">
      <c r="A270" s="466"/>
      <c r="B270" s="456"/>
      <c r="C270" s="1079"/>
      <c r="D270" s="1081"/>
      <c r="E270" s="557" t="s">
        <v>329</v>
      </c>
      <c r="F270" s="167"/>
      <c r="G270" s="1112"/>
      <c r="H270" s="1092"/>
      <c r="I270" s="1072"/>
      <c r="J270" s="341" t="s">
        <v>28</v>
      </c>
      <c r="K270" s="157"/>
      <c r="L270" s="157">
        <v>0</v>
      </c>
      <c r="M270" s="157">
        <v>3.5</v>
      </c>
      <c r="N270" s="342">
        <v>3.5</v>
      </c>
      <c r="O270" s="342"/>
      <c r="P270" s="376"/>
      <c r="Q270" s="157"/>
      <c r="R270" s="239"/>
      <c r="S270" s="43" t="s">
        <v>231</v>
      </c>
      <c r="T270" s="273"/>
      <c r="U270" s="273">
        <v>1</v>
      </c>
      <c r="V270" s="273"/>
      <c r="W270" s="596"/>
    </row>
    <row r="271" spans="1:23" ht="76.5" customHeight="1" x14ac:dyDescent="0.2">
      <c r="A271" s="466"/>
      <c r="B271" s="456"/>
      <c r="C271" s="1079"/>
      <c r="D271" s="1081"/>
      <c r="E271" s="597" t="s">
        <v>258</v>
      </c>
      <c r="F271" s="598"/>
      <c r="G271" s="599" t="s">
        <v>301</v>
      </c>
      <c r="H271" s="600"/>
      <c r="I271" s="601"/>
      <c r="J271" s="615" t="s">
        <v>28</v>
      </c>
      <c r="K271" s="616">
        <v>3</v>
      </c>
      <c r="L271" s="616">
        <v>3</v>
      </c>
      <c r="M271" s="616"/>
      <c r="N271" s="617"/>
      <c r="O271" s="617"/>
      <c r="P271" s="618"/>
      <c r="Q271" s="616"/>
      <c r="R271" s="619"/>
      <c r="S271" s="602" t="s">
        <v>231</v>
      </c>
      <c r="T271" s="603">
        <v>1</v>
      </c>
      <c r="U271" s="298"/>
      <c r="V271" s="298"/>
      <c r="W271" s="266"/>
    </row>
    <row r="272" spans="1:23" ht="52.5" customHeight="1" x14ac:dyDescent="0.2">
      <c r="A272" s="466"/>
      <c r="B272" s="456"/>
      <c r="C272" s="1079"/>
      <c r="D272" s="1081"/>
      <c r="E272" s="604" t="s">
        <v>267</v>
      </c>
      <c r="F272" s="1084"/>
      <c r="G272" s="605" t="s">
        <v>300</v>
      </c>
      <c r="H272" s="606"/>
      <c r="I272" s="607"/>
      <c r="J272" s="608" t="s">
        <v>28</v>
      </c>
      <c r="K272" s="609"/>
      <c r="L272" s="609">
        <v>1.2</v>
      </c>
      <c r="M272" s="609"/>
      <c r="N272" s="610"/>
      <c r="O272" s="610"/>
      <c r="P272" s="611"/>
      <c r="Q272" s="609"/>
      <c r="R272" s="612"/>
      <c r="S272" s="613" t="s">
        <v>231</v>
      </c>
      <c r="T272" s="614">
        <v>1</v>
      </c>
      <c r="U272" s="592"/>
      <c r="V272" s="592"/>
      <c r="W272" s="593"/>
    </row>
    <row r="273" spans="1:23" ht="16.5" customHeight="1" thickBot="1" x14ac:dyDescent="0.25">
      <c r="A273" s="1123"/>
      <c r="B273" s="457"/>
      <c r="C273" s="563"/>
      <c r="D273" s="567"/>
      <c r="E273" s="568"/>
      <c r="F273" s="576"/>
      <c r="G273" s="577"/>
      <c r="H273" s="578"/>
      <c r="I273" s="566"/>
      <c r="J273" s="30" t="s">
        <v>8</v>
      </c>
      <c r="K273" s="277">
        <f>SUM(K268:K272)</f>
        <v>10.199999999999999</v>
      </c>
      <c r="L273" s="277">
        <f>SUM(L268:L272)</f>
        <v>11.4</v>
      </c>
      <c r="M273" s="277">
        <f>SUM(M268:M272)</f>
        <v>10.7</v>
      </c>
      <c r="N273" s="277">
        <f t="shared" ref="N273:R273" si="13">SUM(N268:N272)</f>
        <v>10.7</v>
      </c>
      <c r="O273" s="277">
        <f t="shared" si="13"/>
        <v>0</v>
      </c>
      <c r="P273" s="277">
        <f t="shared" si="13"/>
        <v>0</v>
      </c>
      <c r="Q273" s="277">
        <f t="shared" si="13"/>
        <v>3.6</v>
      </c>
      <c r="R273" s="277">
        <f t="shared" si="13"/>
        <v>0</v>
      </c>
      <c r="S273" s="564"/>
      <c r="T273" s="584"/>
      <c r="U273" s="584"/>
      <c r="V273" s="584"/>
      <c r="W273" s="565"/>
    </row>
    <row r="274" spans="1:23" ht="13.5" thickBot="1" x14ac:dyDescent="0.25">
      <c r="A274" s="36" t="s">
        <v>7</v>
      </c>
      <c r="B274" s="9" t="s">
        <v>30</v>
      </c>
      <c r="C274" s="1633" t="s">
        <v>10</v>
      </c>
      <c r="D274" s="1634"/>
      <c r="E274" s="1634"/>
      <c r="F274" s="1634"/>
      <c r="G274" s="1634"/>
      <c r="H274" s="1634"/>
      <c r="I274" s="1634"/>
      <c r="J274" s="1635"/>
      <c r="K274" s="151">
        <f>K273+K266</f>
        <v>1334.5</v>
      </c>
      <c r="L274" s="151">
        <f t="shared" ref="L274:R274" si="14">L273+L266</f>
        <v>1306.7</v>
      </c>
      <c r="M274" s="151">
        <f>M273+M266</f>
        <v>1616.4</v>
      </c>
      <c r="N274" s="151">
        <f t="shared" si="14"/>
        <v>39.299999999999997</v>
      </c>
      <c r="O274" s="151">
        <f t="shared" si="14"/>
        <v>0</v>
      </c>
      <c r="P274" s="151">
        <f t="shared" si="14"/>
        <v>1577.1</v>
      </c>
      <c r="Q274" s="151">
        <f t="shared" si="14"/>
        <v>983.6</v>
      </c>
      <c r="R274" s="151">
        <f t="shared" si="14"/>
        <v>945</v>
      </c>
      <c r="S274" s="455"/>
      <c r="T274" s="455"/>
      <c r="U274" s="455"/>
      <c r="V274" s="455"/>
      <c r="W274" s="381"/>
    </row>
    <row r="275" spans="1:23" ht="15.75" customHeight="1" thickBot="1" x14ac:dyDescent="0.25">
      <c r="A275" s="36" t="s">
        <v>7</v>
      </c>
      <c r="B275" s="9" t="s">
        <v>38</v>
      </c>
      <c r="C275" s="1701" t="s">
        <v>47</v>
      </c>
      <c r="D275" s="1702"/>
      <c r="E275" s="1702"/>
      <c r="F275" s="1702"/>
      <c r="G275" s="1702"/>
      <c r="H275" s="1702"/>
      <c r="I275" s="1702"/>
      <c r="J275" s="1702"/>
      <c r="K275" s="1702"/>
      <c r="L275" s="1078"/>
      <c r="M275" s="1078"/>
      <c r="N275" s="1078"/>
      <c r="O275" s="1078"/>
      <c r="P275" s="1078"/>
      <c r="Q275" s="1078"/>
      <c r="R275" s="1078"/>
      <c r="S275" s="290"/>
      <c r="T275" s="458"/>
      <c r="U275" s="458"/>
      <c r="V275" s="458"/>
      <c r="W275" s="384"/>
    </row>
    <row r="276" spans="1:23" s="67" customFormat="1" ht="55.5" customHeight="1" x14ac:dyDescent="0.2">
      <c r="A276" s="1691" t="s">
        <v>7</v>
      </c>
      <c r="B276" s="1693" t="s">
        <v>38</v>
      </c>
      <c r="C276" s="1695" t="s">
        <v>7</v>
      </c>
      <c r="D276" s="2000"/>
      <c r="E276" s="1697" t="s">
        <v>407</v>
      </c>
      <c r="F276" s="1699" t="s">
        <v>51</v>
      </c>
      <c r="G276" s="2050" t="s">
        <v>153</v>
      </c>
      <c r="H276" s="1121" t="s">
        <v>31</v>
      </c>
      <c r="I276" s="1951" t="s">
        <v>84</v>
      </c>
      <c r="J276" s="352" t="s">
        <v>28</v>
      </c>
      <c r="K276" s="353">
        <v>200</v>
      </c>
      <c r="L276" s="354">
        <v>200</v>
      </c>
      <c r="M276" s="443">
        <v>200</v>
      </c>
      <c r="N276" s="444"/>
      <c r="O276" s="444"/>
      <c r="P276" s="443">
        <v>200</v>
      </c>
      <c r="Q276" s="354">
        <v>200</v>
      </c>
      <c r="R276" s="354">
        <v>200</v>
      </c>
      <c r="S276" s="1034" t="s">
        <v>405</v>
      </c>
      <c r="T276" s="1035"/>
      <c r="U276" s="1038">
        <v>1</v>
      </c>
      <c r="V276" s="1036"/>
      <c r="W276" s="1037"/>
    </row>
    <row r="277" spans="1:23" s="67" customFormat="1" ht="27" customHeight="1" x14ac:dyDescent="0.2">
      <c r="A277" s="1692"/>
      <c r="B277" s="1694"/>
      <c r="C277" s="1696"/>
      <c r="D277" s="2001"/>
      <c r="E277" s="1698"/>
      <c r="F277" s="1700"/>
      <c r="G277" s="1946"/>
      <c r="H277" s="1071"/>
      <c r="I277" s="1952"/>
      <c r="J277" s="306"/>
      <c r="K277" s="154"/>
      <c r="L277" s="294"/>
      <c r="M277" s="292"/>
      <c r="N277" s="293"/>
      <c r="O277" s="293"/>
      <c r="P277" s="292"/>
      <c r="Q277" s="294"/>
      <c r="R277" s="294"/>
      <c r="S277" s="1039" t="s">
        <v>406</v>
      </c>
      <c r="T277" s="1040"/>
      <c r="U277" s="1041">
        <v>1155</v>
      </c>
      <c r="V277" s="1042">
        <v>1155</v>
      </c>
      <c r="W277" s="1043">
        <v>1155</v>
      </c>
    </row>
    <row r="278" spans="1:23" s="67" customFormat="1" ht="32.25" customHeight="1" x14ac:dyDescent="0.2">
      <c r="A278" s="1692"/>
      <c r="B278" s="1694"/>
      <c r="C278" s="1696"/>
      <c r="D278" s="2001"/>
      <c r="E278" s="1698"/>
      <c r="F278" s="1700"/>
      <c r="G278" s="2051"/>
      <c r="H278" s="1071"/>
      <c r="I278" s="1952"/>
      <c r="J278" s="306" t="s">
        <v>62</v>
      </c>
      <c r="K278" s="154"/>
      <c r="L278" s="294"/>
      <c r="M278" s="292">
        <v>115.8</v>
      </c>
      <c r="N278" s="293"/>
      <c r="O278" s="293"/>
      <c r="P278" s="292">
        <v>115.8</v>
      </c>
      <c r="Q278" s="294"/>
      <c r="R278" s="294"/>
      <c r="S278" s="1964" t="s">
        <v>264</v>
      </c>
      <c r="T278" s="276">
        <v>721</v>
      </c>
      <c r="U278" s="276"/>
      <c r="V278" s="262"/>
      <c r="W278" s="171"/>
    </row>
    <row r="279" spans="1:23" s="67" customFormat="1" ht="22.5" customHeight="1" x14ac:dyDescent="0.2">
      <c r="A279" s="2005"/>
      <c r="B279" s="2006"/>
      <c r="C279" s="1999"/>
      <c r="D279" s="2002"/>
      <c r="E279" s="1953"/>
      <c r="F279" s="1965"/>
      <c r="G279" s="2052"/>
      <c r="H279" s="355"/>
      <c r="I279" s="356"/>
      <c r="J279" s="742"/>
      <c r="K279" s="743"/>
      <c r="L279" s="744"/>
      <c r="M279" s="743"/>
      <c r="N279" s="745"/>
      <c r="O279" s="745"/>
      <c r="P279" s="746"/>
      <c r="Q279" s="744"/>
      <c r="R279" s="744"/>
      <c r="S279" s="1964"/>
      <c r="T279" s="358"/>
      <c r="U279" s="358"/>
      <c r="V279" s="357"/>
      <c r="W279" s="359"/>
    </row>
    <row r="280" spans="1:23" s="67" customFormat="1" ht="18.75" customHeight="1" thickBot="1" x14ac:dyDescent="0.25">
      <c r="A280" s="673"/>
      <c r="B280" s="674"/>
      <c r="C280" s="679"/>
      <c r="D280" s="676"/>
      <c r="E280" s="677"/>
      <c r="F280" s="678"/>
      <c r="G280" s="1094"/>
      <c r="H280" s="513"/>
      <c r="I280" s="380"/>
      <c r="J280" s="68" t="s">
        <v>8</v>
      </c>
      <c r="K280" s="305">
        <f t="shared" ref="K280:R280" si="15">SUM(K276:K279)</f>
        <v>200</v>
      </c>
      <c r="L280" s="305">
        <f t="shared" si="15"/>
        <v>200</v>
      </c>
      <c r="M280" s="305">
        <f t="shared" si="15"/>
        <v>315.8</v>
      </c>
      <c r="N280" s="305">
        <f t="shared" si="15"/>
        <v>0</v>
      </c>
      <c r="O280" s="305">
        <f t="shared" si="15"/>
        <v>0</v>
      </c>
      <c r="P280" s="305">
        <f t="shared" si="15"/>
        <v>315.8</v>
      </c>
      <c r="Q280" s="295">
        <f t="shared" si="15"/>
        <v>200</v>
      </c>
      <c r="R280" s="305">
        <f t="shared" si="15"/>
        <v>200</v>
      </c>
      <c r="S280" s="407"/>
      <c r="T280" s="360"/>
      <c r="U280" s="360"/>
      <c r="V280" s="361"/>
      <c r="W280" s="362"/>
    </row>
    <row r="281" spans="1:23" ht="17.25" customHeight="1" x14ac:dyDescent="0.2">
      <c r="A281" s="1080" t="s">
        <v>7</v>
      </c>
      <c r="B281" s="1085" t="s">
        <v>38</v>
      </c>
      <c r="C281" s="902" t="s">
        <v>9</v>
      </c>
      <c r="D281" s="1099"/>
      <c r="E281" s="1631" t="s">
        <v>179</v>
      </c>
      <c r="F281" s="167" t="s">
        <v>51</v>
      </c>
      <c r="G281" s="1955" t="s">
        <v>147</v>
      </c>
      <c r="H281" s="1092" t="s">
        <v>50</v>
      </c>
      <c r="I281" s="1948" t="s">
        <v>83</v>
      </c>
      <c r="J281" s="1107" t="s">
        <v>28</v>
      </c>
      <c r="K281" s="446">
        <v>45</v>
      </c>
      <c r="L281" s="447">
        <v>25.6</v>
      </c>
      <c r="M281" s="178">
        <v>145</v>
      </c>
      <c r="N281" s="491"/>
      <c r="O281" s="491"/>
      <c r="P281" s="493">
        <v>145</v>
      </c>
      <c r="Q281" s="447"/>
      <c r="R281" s="309">
        <v>800</v>
      </c>
      <c r="S281" s="436" t="s">
        <v>107</v>
      </c>
      <c r="T281" s="437"/>
      <c r="U281" s="437"/>
      <c r="V281" s="438" t="s">
        <v>54</v>
      </c>
      <c r="W281" s="439"/>
    </row>
    <row r="282" spans="1:23" ht="27" customHeight="1" x14ac:dyDescent="0.2">
      <c r="A282" s="34"/>
      <c r="B282" s="1085"/>
      <c r="C282" s="90"/>
      <c r="D282" s="902"/>
      <c r="E282" s="1631"/>
      <c r="F282" s="167"/>
      <c r="G282" s="1955"/>
      <c r="H282" s="1092"/>
      <c r="I282" s="1948"/>
      <c r="J282" s="489" t="s">
        <v>62</v>
      </c>
      <c r="K282" s="107"/>
      <c r="L282" s="144"/>
      <c r="M282" s="141"/>
      <c r="N282" s="492"/>
      <c r="O282" s="492"/>
      <c r="P282" s="141"/>
      <c r="Q282" s="144"/>
      <c r="R282" s="144"/>
      <c r="S282" s="1128" t="s">
        <v>197</v>
      </c>
      <c r="T282" s="273"/>
      <c r="U282" s="273"/>
      <c r="V282" s="440"/>
      <c r="W282" s="441">
        <v>15</v>
      </c>
    </row>
    <row r="283" spans="1:23" s="67" customFormat="1" ht="17.25" customHeight="1" thickBot="1" x14ac:dyDescent="0.25">
      <c r="A283" s="35"/>
      <c r="B283" s="81"/>
      <c r="C283" s="373"/>
      <c r="D283" s="46"/>
      <c r="E283" s="1688"/>
      <c r="F283" s="165"/>
      <c r="G283" s="1994"/>
      <c r="H283" s="1127"/>
      <c r="I283" s="1949"/>
      <c r="J283" s="83" t="s">
        <v>8</v>
      </c>
      <c r="K283" s="305">
        <f>K281</f>
        <v>45</v>
      </c>
      <c r="L283" s="295">
        <f>L281</f>
        <v>25.6</v>
      </c>
      <c r="M283" s="305">
        <f>SUM(M281:M282)</f>
        <v>145</v>
      </c>
      <c r="N283" s="307">
        <f>N281</f>
        <v>0</v>
      </c>
      <c r="O283" s="307">
        <f>O281</f>
        <v>0</v>
      </c>
      <c r="P283" s="305">
        <f>SUM(P281:P282)</f>
        <v>145</v>
      </c>
      <c r="Q283" s="295"/>
      <c r="R283" s="295">
        <f>R281</f>
        <v>800</v>
      </c>
      <c r="S283" s="407"/>
      <c r="T283" s="303"/>
      <c r="U283" s="303"/>
      <c r="V283" s="442"/>
      <c r="W283" s="304"/>
    </row>
    <row r="284" spans="1:23" ht="13.5" thickBot="1" x14ac:dyDescent="0.25">
      <c r="A284" s="1123" t="s">
        <v>7</v>
      </c>
      <c r="B284" s="457" t="s">
        <v>38</v>
      </c>
      <c r="C284" s="1610" t="s">
        <v>10</v>
      </c>
      <c r="D284" s="1611"/>
      <c r="E284" s="1611"/>
      <c r="F284" s="1611"/>
      <c r="G284" s="1611"/>
      <c r="H284" s="1611"/>
      <c r="I284" s="1611"/>
      <c r="J284" s="1612"/>
      <c r="K284" s="156">
        <f t="shared" ref="K284:R284" si="16">K283+K280</f>
        <v>245</v>
      </c>
      <c r="L284" s="151">
        <f t="shared" si="16"/>
        <v>225.6</v>
      </c>
      <c r="M284" s="151">
        <f>M283+M280</f>
        <v>460.8</v>
      </c>
      <c r="N284" s="151">
        <f t="shared" si="16"/>
        <v>0</v>
      </c>
      <c r="O284" s="151">
        <f t="shared" si="16"/>
        <v>0</v>
      </c>
      <c r="P284" s="151">
        <f t="shared" si="16"/>
        <v>460.8</v>
      </c>
      <c r="Q284" s="151">
        <f t="shared" si="16"/>
        <v>200</v>
      </c>
      <c r="R284" s="151">
        <f t="shared" si="16"/>
        <v>1000</v>
      </c>
      <c r="S284" s="455"/>
      <c r="T284" s="455"/>
      <c r="U284" s="455"/>
      <c r="V284" s="455"/>
      <c r="W284" s="381"/>
    </row>
    <row r="285" spans="1:23" ht="14.25" customHeight="1" thickBot="1" x14ac:dyDescent="0.25">
      <c r="A285" s="37" t="s">
        <v>7</v>
      </c>
      <c r="B285" s="1677" t="s">
        <v>11</v>
      </c>
      <c r="C285" s="1678"/>
      <c r="D285" s="1678"/>
      <c r="E285" s="1678"/>
      <c r="F285" s="1678"/>
      <c r="G285" s="1678"/>
      <c r="H285" s="1678"/>
      <c r="I285" s="1678"/>
      <c r="J285" s="1679"/>
      <c r="K285" s="158">
        <f t="shared" ref="K285:R285" si="17">K284+K274+K242+K210</f>
        <v>12715.6</v>
      </c>
      <c r="L285" s="158">
        <f t="shared" si="17"/>
        <v>12909.3</v>
      </c>
      <c r="M285" s="158">
        <f t="shared" si="17"/>
        <v>13539.3</v>
      </c>
      <c r="N285" s="158">
        <f t="shared" si="17"/>
        <v>6908.9</v>
      </c>
      <c r="O285" s="158">
        <f t="shared" si="17"/>
        <v>371.7</v>
      </c>
      <c r="P285" s="158">
        <f t="shared" si="17"/>
        <v>6630.4</v>
      </c>
      <c r="Q285" s="158">
        <f t="shared" si="17"/>
        <v>20004.599999999999</v>
      </c>
      <c r="R285" s="560">
        <f t="shared" si="17"/>
        <v>17470.3</v>
      </c>
      <c r="S285" s="1680"/>
      <c r="T285" s="1681"/>
      <c r="U285" s="1681"/>
      <c r="V285" s="1681"/>
      <c r="W285" s="1682"/>
    </row>
    <row r="286" spans="1:23" ht="14.25" customHeight="1" thickBot="1" x14ac:dyDescent="0.25">
      <c r="A286" s="28" t="s">
        <v>40</v>
      </c>
      <c r="B286" s="1683" t="s">
        <v>60</v>
      </c>
      <c r="C286" s="1684"/>
      <c r="D286" s="1684"/>
      <c r="E286" s="1684"/>
      <c r="F286" s="1684"/>
      <c r="G286" s="1684"/>
      <c r="H286" s="1684"/>
      <c r="I286" s="1684"/>
      <c r="J286" s="1685"/>
      <c r="K286" s="159">
        <f>SUM(K285)</f>
        <v>12715.6</v>
      </c>
      <c r="L286" s="159">
        <f t="shared" ref="L286:R286" si="18">SUM(L285)</f>
        <v>12909.3</v>
      </c>
      <c r="M286" s="159">
        <f t="shared" si="18"/>
        <v>13539.3</v>
      </c>
      <c r="N286" s="159">
        <f t="shared" si="18"/>
        <v>6908.9</v>
      </c>
      <c r="O286" s="159">
        <f t="shared" si="18"/>
        <v>371.7</v>
      </c>
      <c r="P286" s="159">
        <f t="shared" si="18"/>
        <v>6630.4</v>
      </c>
      <c r="Q286" s="159">
        <f t="shared" si="18"/>
        <v>20004.599999999999</v>
      </c>
      <c r="R286" s="561">
        <f t="shared" si="18"/>
        <v>17470.3</v>
      </c>
      <c r="S286" s="1686"/>
      <c r="T286" s="1686"/>
      <c r="U286" s="1686"/>
      <c r="V286" s="1686"/>
      <c r="W286" s="1687"/>
    </row>
    <row r="287" spans="1:23" s="14" customFormat="1" ht="17.25" customHeight="1" x14ac:dyDescent="0.2">
      <c r="A287" s="1995" t="s">
        <v>274</v>
      </c>
      <c r="B287" s="1996"/>
      <c r="C287" s="1996"/>
      <c r="D287" s="1996"/>
      <c r="E287" s="1996"/>
      <c r="F287" s="1996"/>
      <c r="G287" s="1996"/>
      <c r="H287" s="1996"/>
      <c r="I287" s="1996"/>
      <c r="J287" s="1996"/>
      <c r="K287" s="1996"/>
      <c r="L287" s="1996"/>
      <c r="M287" s="1996"/>
      <c r="N287" s="1996"/>
      <c r="O287" s="1996"/>
      <c r="P287" s="1996"/>
      <c r="Q287" s="1996"/>
      <c r="R287" s="1996"/>
      <c r="S287" s="511"/>
      <c r="T287" s="511"/>
      <c r="U287" s="511"/>
      <c r="V287" s="511"/>
      <c r="W287" s="511"/>
    </row>
    <row r="288" spans="1:23" s="13" customFormat="1" ht="17.25" customHeight="1" x14ac:dyDescent="0.2">
      <c r="A288" s="2003" t="s">
        <v>404</v>
      </c>
      <c r="B288" s="2004"/>
      <c r="C288" s="2004"/>
      <c r="D288" s="2004"/>
      <c r="E288" s="2004"/>
      <c r="F288" s="2004"/>
      <c r="G288" s="2004"/>
      <c r="H288" s="2004"/>
      <c r="I288" s="2004"/>
      <c r="J288" s="2004"/>
      <c r="K288" s="2004"/>
      <c r="L288" s="2004"/>
      <c r="M288" s="2004"/>
      <c r="N288" s="2004"/>
      <c r="O288" s="2004"/>
      <c r="P288" s="2004"/>
      <c r="Q288" s="2004"/>
      <c r="R288" s="2004"/>
      <c r="S288" s="2004"/>
      <c r="T288" s="495"/>
      <c r="U288" s="495"/>
      <c r="V288" s="495"/>
      <c r="W288" s="495"/>
    </row>
    <row r="289" spans="1:23" s="13" customFormat="1" ht="17.25" customHeight="1" x14ac:dyDescent="0.2">
      <c r="A289" s="495"/>
      <c r="B289" s="503"/>
      <c r="C289" s="503"/>
      <c r="D289" s="503"/>
      <c r="E289" s="503"/>
      <c r="F289" s="503"/>
      <c r="G289" s="503"/>
      <c r="H289" s="503"/>
      <c r="I289" s="503"/>
      <c r="J289" s="503"/>
      <c r="K289" s="503"/>
      <c r="L289" s="503"/>
      <c r="M289" s="562"/>
      <c r="N289" s="503"/>
      <c r="O289" s="503"/>
      <c r="P289" s="503"/>
      <c r="Q289" s="503"/>
      <c r="R289" s="503"/>
      <c r="S289" s="503"/>
      <c r="T289" s="495"/>
      <c r="U289" s="495"/>
      <c r="V289" s="495"/>
      <c r="W289" s="495"/>
    </row>
    <row r="290" spans="1:23" s="14" customFormat="1" ht="14.25" customHeight="1" thickBot="1" x14ac:dyDescent="0.25">
      <c r="A290" s="1603" t="s">
        <v>16</v>
      </c>
      <c r="B290" s="1603"/>
      <c r="C290" s="1603"/>
      <c r="D290" s="1603"/>
      <c r="E290" s="1603"/>
      <c r="F290" s="1603"/>
      <c r="G290" s="1603"/>
      <c r="H290" s="1603"/>
      <c r="I290" s="1603"/>
      <c r="J290" s="1603"/>
      <c r="K290" s="1603"/>
      <c r="L290" s="392"/>
      <c r="M290" s="392"/>
      <c r="N290" s="392"/>
      <c r="O290" s="392"/>
      <c r="P290" s="392"/>
      <c r="Q290" s="392"/>
      <c r="R290" s="392"/>
      <c r="S290" s="21"/>
      <c r="T290" s="21"/>
      <c r="U290" s="21"/>
      <c r="V290" s="21"/>
      <c r="W290" s="21"/>
    </row>
    <row r="291" spans="1:23" ht="57" customHeight="1" thickBot="1" x14ac:dyDescent="0.25">
      <c r="A291" s="1604" t="s">
        <v>12</v>
      </c>
      <c r="B291" s="1605"/>
      <c r="C291" s="1605"/>
      <c r="D291" s="1605"/>
      <c r="E291" s="1605"/>
      <c r="F291" s="1605"/>
      <c r="G291" s="1605"/>
      <c r="H291" s="1605"/>
      <c r="I291" s="1605"/>
      <c r="J291" s="1606"/>
      <c r="K291" s="541" t="s">
        <v>272</v>
      </c>
      <c r="L291" s="541" t="s">
        <v>273</v>
      </c>
      <c r="M291" s="2056" t="s">
        <v>269</v>
      </c>
      <c r="N291" s="2057"/>
      <c r="O291" s="2057"/>
      <c r="P291" s="2058"/>
      <c r="Q291" s="408" t="s">
        <v>155</v>
      </c>
      <c r="R291" s="408" t="s">
        <v>270</v>
      </c>
      <c r="S291" s="2"/>
      <c r="T291" s="2"/>
      <c r="U291" s="2"/>
      <c r="V291" s="2"/>
      <c r="W291" s="2"/>
    </row>
    <row r="292" spans="1:23" ht="14.25" customHeight="1" x14ac:dyDescent="0.2">
      <c r="A292" s="1607" t="s">
        <v>17</v>
      </c>
      <c r="B292" s="1608"/>
      <c r="C292" s="1608"/>
      <c r="D292" s="1608"/>
      <c r="E292" s="1608"/>
      <c r="F292" s="1608"/>
      <c r="G292" s="1608"/>
      <c r="H292" s="1608"/>
      <c r="I292" s="1608"/>
      <c r="J292" s="1609"/>
      <c r="K292" s="126">
        <f>K293+K301+K302+K303+K304+K305</f>
        <v>12584</v>
      </c>
      <c r="L292" s="126">
        <f>L293+L301+L302+L303+L304</f>
        <v>12777.7</v>
      </c>
      <c r="M292" s="2065">
        <f>M293+M302+M303+M304+M301</f>
        <v>13130</v>
      </c>
      <c r="N292" s="2066"/>
      <c r="O292" s="2066"/>
      <c r="P292" s="2067"/>
      <c r="Q292" s="994">
        <f>Q293+Q302+Q303+Q304+Q301</f>
        <v>13182</v>
      </c>
      <c r="R292" s="994">
        <f>R293+R302+R303+R304+R301</f>
        <v>11063</v>
      </c>
    </row>
    <row r="293" spans="1:23" ht="14.25" customHeight="1" x14ac:dyDescent="0.2">
      <c r="A293" s="1662" t="s">
        <v>98</v>
      </c>
      <c r="B293" s="1663"/>
      <c r="C293" s="1663"/>
      <c r="D293" s="1663"/>
      <c r="E293" s="1663"/>
      <c r="F293" s="1663"/>
      <c r="G293" s="1663"/>
      <c r="H293" s="1663"/>
      <c r="I293" s="1663"/>
      <c r="J293" s="1664"/>
      <c r="K293" s="127">
        <f>SUM(K294:K300)</f>
        <v>10450.799999999999</v>
      </c>
      <c r="L293" s="127">
        <f>SUM(L294:L300)</f>
        <v>11044.5</v>
      </c>
      <c r="M293" s="2059">
        <f>SUM(M294:P300)</f>
        <v>11347.9</v>
      </c>
      <c r="N293" s="2060"/>
      <c r="O293" s="2060"/>
      <c r="P293" s="2061"/>
      <c r="Q293" s="127">
        <f>SUM(Q294:Q300)</f>
        <v>13182</v>
      </c>
      <c r="R293" s="127">
        <f>SUM(R294:R300)</f>
        <v>11063</v>
      </c>
      <c r="S293" s="559"/>
    </row>
    <row r="294" spans="1:23" ht="14.25" customHeight="1" x14ac:dyDescent="0.2">
      <c r="A294" s="1665" t="s">
        <v>22</v>
      </c>
      <c r="B294" s="1666"/>
      <c r="C294" s="1666"/>
      <c r="D294" s="1666"/>
      <c r="E294" s="1666"/>
      <c r="F294" s="1666"/>
      <c r="G294" s="1666"/>
      <c r="H294" s="1666"/>
      <c r="I294" s="1666"/>
      <c r="J294" s="1667"/>
      <c r="K294" s="128">
        <f>SUMIF(J14:J286,"SB",K14:K286)</f>
        <v>10332.799999999999</v>
      </c>
      <c r="L294" s="128">
        <f>SUMIF(J14:J286,"SB",L14:L286)</f>
        <v>10464.6</v>
      </c>
      <c r="M294" s="2062">
        <f>SUMIF(J9:J286,"SB",M9:M286)</f>
        <v>11234.5</v>
      </c>
      <c r="N294" s="2063"/>
      <c r="O294" s="2063"/>
      <c r="P294" s="2064"/>
      <c r="Q294" s="144">
        <f>SUMIF(J12:J286,"SB",Q12:Q286)</f>
        <v>13148.5</v>
      </c>
      <c r="R294" s="144">
        <f>SUMIF(J14:J286,"SB",R14:R286)</f>
        <v>11029.5</v>
      </c>
      <c r="S294" s="17"/>
    </row>
    <row r="295" spans="1:23" ht="14.25" customHeight="1" x14ac:dyDescent="0.2">
      <c r="A295" s="1659" t="s">
        <v>23</v>
      </c>
      <c r="B295" s="1660"/>
      <c r="C295" s="1660"/>
      <c r="D295" s="1660"/>
      <c r="E295" s="1660"/>
      <c r="F295" s="1660"/>
      <c r="G295" s="1660"/>
      <c r="H295" s="1660"/>
      <c r="I295" s="1660"/>
      <c r="J295" s="1661"/>
      <c r="K295" s="129">
        <f>SUMIF(J14:J286,"SB(SP)",K14:K286)</f>
        <v>33.5</v>
      </c>
      <c r="L295" s="129">
        <f>SUMIF(J14:J286,"SB(SP)",L14:L286)</f>
        <v>33.5</v>
      </c>
      <c r="M295" s="1991">
        <f>SUMIF(J9:J286,"SB(SP)",M9:M286)</f>
        <v>33.5</v>
      </c>
      <c r="N295" s="1992"/>
      <c r="O295" s="1992"/>
      <c r="P295" s="1993"/>
      <c r="Q295" s="189">
        <f>SUMIF(J14:J286,"SB(SP)",Q14:Q286)</f>
        <v>33.5</v>
      </c>
      <c r="R295" s="189">
        <f>SUMIF(J14:J286,"SB(SP)",R14:R286)</f>
        <v>33.5</v>
      </c>
      <c r="S295" s="26"/>
    </row>
    <row r="296" spans="1:23" ht="12.75" customHeight="1" x14ac:dyDescent="0.2">
      <c r="A296" s="1659" t="s">
        <v>71</v>
      </c>
      <c r="B296" s="1660"/>
      <c r="C296" s="1660"/>
      <c r="D296" s="1660"/>
      <c r="E296" s="1660"/>
      <c r="F296" s="1660"/>
      <c r="G296" s="1660"/>
      <c r="H296" s="1660"/>
      <c r="I296" s="1660"/>
      <c r="J296" s="1661"/>
      <c r="K296" s="129">
        <f>SUMIF(J14:J284,"SB(VR)",K14:K284)</f>
        <v>84.5</v>
      </c>
      <c r="L296" s="129">
        <f>SUMIF(J14:J286,"SB(VR)",L14:L286)</f>
        <v>84.5</v>
      </c>
      <c r="M296" s="1991">
        <f>SUMIF(J10:J284,"SB(VR)",M10:M284)</f>
        <v>79.900000000000006</v>
      </c>
      <c r="N296" s="1992"/>
      <c r="O296" s="1992"/>
      <c r="P296" s="1993"/>
      <c r="Q296" s="189">
        <f>SUMIF(J10:J286,"SB(VR)",Q10:Q286)</f>
        <v>0</v>
      </c>
      <c r="R296" s="189">
        <f>SUMIF(J10:J286,"SB(VR)",R10:R286)</f>
        <v>0</v>
      </c>
      <c r="S296" s="19"/>
      <c r="T296" s="1"/>
      <c r="U296" s="1"/>
      <c r="V296" s="1"/>
      <c r="W296" s="1"/>
    </row>
    <row r="297" spans="1:23" x14ac:dyDescent="0.2">
      <c r="A297" s="1659" t="s">
        <v>24</v>
      </c>
      <c r="B297" s="1660"/>
      <c r="C297" s="1660"/>
      <c r="D297" s="1660"/>
      <c r="E297" s="1660"/>
      <c r="F297" s="1660"/>
      <c r="G297" s="1660"/>
      <c r="H297" s="1660"/>
      <c r="I297" s="1660"/>
      <c r="J297" s="1661"/>
      <c r="K297" s="129">
        <f>SUMIF(J14:J286,"SB(P)",K14:K286)</f>
        <v>0</v>
      </c>
      <c r="L297" s="129">
        <f>SUMIF(J14:J286,"SB(P)",L14:L286)</f>
        <v>0</v>
      </c>
      <c r="M297" s="1991">
        <f>SUMIF(J10:J286,"SB(P)",M10:M286)</f>
        <v>0</v>
      </c>
      <c r="N297" s="1992"/>
      <c r="O297" s="1992"/>
      <c r="P297" s="1993"/>
      <c r="Q297" s="189">
        <f>SUMIF(J10:J286,"SB(P)",Q10:Q286)</f>
        <v>0</v>
      </c>
      <c r="R297" s="189">
        <f>SUMIF(J10:J286,"SB(P)",R10:R286)</f>
        <v>0</v>
      </c>
      <c r="S297" s="19"/>
      <c r="T297" s="1"/>
      <c r="U297" s="1"/>
      <c r="V297" s="1"/>
      <c r="W297" s="1"/>
    </row>
    <row r="298" spans="1:23" x14ac:dyDescent="0.2">
      <c r="A298" s="1659" t="s">
        <v>102</v>
      </c>
      <c r="B298" s="1660"/>
      <c r="C298" s="1660"/>
      <c r="D298" s="1660"/>
      <c r="E298" s="1660"/>
      <c r="F298" s="1660"/>
      <c r="G298" s="1660"/>
      <c r="H298" s="1660"/>
      <c r="I298" s="1660"/>
      <c r="J298" s="1661"/>
      <c r="K298" s="129">
        <f>SUMIF(J17:J286,"SB(VB)",K17:K286)</f>
        <v>0</v>
      </c>
      <c r="L298" s="129">
        <f>SUMIF(J17:J286,"SB(VB)",L17:L286)</f>
        <v>4.5999999999999996</v>
      </c>
      <c r="M298" s="1991">
        <f>SUMIF(J12:J286,"SB(VB)",M12:M286)</f>
        <v>0</v>
      </c>
      <c r="N298" s="1992"/>
      <c r="O298" s="1992"/>
      <c r="P298" s="1993"/>
      <c r="Q298" s="189">
        <f>SUMIF(J12:J286,"SB(VB)",Q12:Q286)</f>
        <v>0</v>
      </c>
      <c r="R298" s="189">
        <f>SUMIF(J12:J286,"SB(VB)",R12:R286)</f>
        <v>0</v>
      </c>
    </row>
    <row r="299" spans="1:23" x14ac:dyDescent="0.2">
      <c r="A299" s="1653" t="s">
        <v>285</v>
      </c>
      <c r="B299" s="1654"/>
      <c r="C299" s="1654"/>
      <c r="D299" s="1654"/>
      <c r="E299" s="1654"/>
      <c r="F299" s="1654"/>
      <c r="G299" s="1654"/>
      <c r="H299" s="1654"/>
      <c r="I299" s="1654"/>
      <c r="J299" s="1655"/>
      <c r="K299" s="128">
        <v>0</v>
      </c>
      <c r="L299" s="128">
        <f>SUMIF(J14:J286,"SB(KPP)",L14:L286)</f>
        <v>457.3</v>
      </c>
      <c r="M299" s="1991">
        <f>SUMIF(J10:J286,"SB(KPP)",M10:M286)</f>
        <v>0</v>
      </c>
      <c r="N299" s="1992"/>
      <c r="O299" s="1992"/>
      <c r="P299" s="1993"/>
      <c r="Q299" s="189">
        <f>SUMIF(J10:J286,"SB(KPP)",Q10:Q286)</f>
        <v>0</v>
      </c>
      <c r="R299" s="189">
        <f>SUMIF(J13:J283,"SB(KPP)",R13:R283)</f>
        <v>0</v>
      </c>
      <c r="S299" s="63"/>
      <c r="T299" s="63"/>
      <c r="U299" s="63"/>
      <c r="V299" s="63"/>
      <c r="W299" s="63"/>
    </row>
    <row r="300" spans="1:23" ht="14.25" customHeight="1" x14ac:dyDescent="0.2">
      <c r="A300" s="1656" t="s">
        <v>248</v>
      </c>
      <c r="B300" s="1657"/>
      <c r="C300" s="1657"/>
      <c r="D300" s="1657"/>
      <c r="E300" s="1657"/>
      <c r="F300" s="1657"/>
      <c r="G300" s="1657"/>
      <c r="H300" s="1657"/>
      <c r="I300" s="1657"/>
      <c r="J300" s="1658"/>
      <c r="K300" s="129">
        <f>SUMIF(J14:J284,"SB(ES)",K14:K284)</f>
        <v>0</v>
      </c>
      <c r="L300" s="129">
        <f>SUMIF(J14:J284,"SB(ES)",L14:L284)</f>
        <v>0</v>
      </c>
      <c r="M300" s="1991">
        <f>SUMIF(J10:J284,"SB(ES)",M10:M284)</f>
        <v>0</v>
      </c>
      <c r="N300" s="1992"/>
      <c r="O300" s="1992"/>
      <c r="P300" s="1993"/>
      <c r="Q300" s="189">
        <f>SUMIF(J14:J284,"SB(ES)",Q14:Q284)</f>
        <v>0</v>
      </c>
      <c r="R300" s="189">
        <f>SUMIF(J13:J283,"SB(ES)",R14:R284)</f>
        <v>0</v>
      </c>
    </row>
    <row r="301" spans="1:23" ht="14.25" customHeight="1" x14ac:dyDescent="0.2">
      <c r="A301" s="1650" t="s">
        <v>63</v>
      </c>
      <c r="B301" s="1651"/>
      <c r="C301" s="1651"/>
      <c r="D301" s="1651"/>
      <c r="E301" s="1651"/>
      <c r="F301" s="1651"/>
      <c r="G301" s="1651"/>
      <c r="H301" s="1651"/>
      <c r="I301" s="1651"/>
      <c r="J301" s="1652"/>
      <c r="K301" s="130">
        <f>SUMIF(J20:J286,"SB(L)",K20:K286)</f>
        <v>1002.7</v>
      </c>
      <c r="L301" s="130">
        <f>SUMIF(J20:J286,"SB(L)",L20:L286)</f>
        <v>1002.7</v>
      </c>
      <c r="M301" s="1988">
        <f>SUMIF(J14:J283,"SB(L)",M14:M283)</f>
        <v>1339.1</v>
      </c>
      <c r="N301" s="1989"/>
      <c r="O301" s="1989"/>
      <c r="P301" s="1990"/>
      <c r="Q301" s="470">
        <f>SUMIF(J14:J283,"SB(L)",Q14:Q283)</f>
        <v>0</v>
      </c>
      <c r="R301" s="470">
        <f>SUMIF(K14:K283,"SB(L)",R14:R283)</f>
        <v>0</v>
      </c>
    </row>
    <row r="302" spans="1:23" x14ac:dyDescent="0.2">
      <c r="A302" s="1650" t="s">
        <v>99</v>
      </c>
      <c r="B302" s="1651"/>
      <c r="C302" s="1651"/>
      <c r="D302" s="1651"/>
      <c r="E302" s="1651"/>
      <c r="F302" s="1651"/>
      <c r="G302" s="1651"/>
      <c r="H302" s="1651"/>
      <c r="I302" s="1651"/>
      <c r="J302" s="1652"/>
      <c r="K302" s="130">
        <f>SUMIF(J13:J286,"SB(SPL)",K13:K286)</f>
        <v>6.5</v>
      </c>
      <c r="L302" s="130">
        <f>SUMIF(J13:J286,"SB(SPL)",L13:L286)</f>
        <v>6.5</v>
      </c>
      <c r="M302" s="1988">
        <f>SUMIF(J14:J286,"SB(SPL)",M14:M286)</f>
        <v>0</v>
      </c>
      <c r="N302" s="1989"/>
      <c r="O302" s="1989"/>
      <c r="P302" s="1990"/>
      <c r="Q302" s="1282">
        <f>SUMIF(J14:J286,"SB(SPL)",Q14:Q286)</f>
        <v>0</v>
      </c>
      <c r="R302" s="130">
        <f>SUMIF(J14:J286,"SB(SPL)",R14:R286)</f>
        <v>0</v>
      </c>
    </row>
    <row r="303" spans="1:23" x14ac:dyDescent="0.2">
      <c r="A303" s="1650" t="s">
        <v>103</v>
      </c>
      <c r="B303" s="1651"/>
      <c r="C303" s="1651"/>
      <c r="D303" s="1651"/>
      <c r="E303" s="1651"/>
      <c r="F303" s="1651"/>
      <c r="G303" s="1651"/>
      <c r="H303" s="1651"/>
      <c r="I303" s="1651"/>
      <c r="J303" s="1652"/>
      <c r="K303" s="130">
        <f>SUMIF(J14:J286,"SB(ŽPL)",K14:K286)</f>
        <v>724</v>
      </c>
      <c r="L303" s="130">
        <f>SUMIF(J14:J286,"SB(ŽPL)",L14:L286)</f>
        <v>724</v>
      </c>
      <c r="M303" s="1988">
        <f>SUMIF(J10:J286,"SB(ŽPL)",M10:M286)</f>
        <v>443</v>
      </c>
      <c r="N303" s="1989"/>
      <c r="O303" s="1989"/>
      <c r="P303" s="1990"/>
      <c r="Q303" s="1282">
        <f>SUMIF(J10:J286,"SB(ŽPL)",Q10:Q286)</f>
        <v>0</v>
      </c>
      <c r="R303" s="130">
        <f>SUMIF(J10:J286,"SB(ŽPL)",R10:R286)</f>
        <v>0</v>
      </c>
    </row>
    <row r="304" spans="1:23" ht="12" customHeight="1" x14ac:dyDescent="0.2">
      <c r="A304" s="1650" t="s">
        <v>100</v>
      </c>
      <c r="B304" s="1651"/>
      <c r="C304" s="1651"/>
      <c r="D304" s="1651"/>
      <c r="E304" s="1651"/>
      <c r="F304" s="1651"/>
      <c r="G304" s="1651"/>
      <c r="H304" s="1651"/>
      <c r="I304" s="1651"/>
      <c r="J304" s="1652"/>
      <c r="K304" s="130">
        <f>SUMIF(J13:J286,"SB(VRL)",K13:K286)</f>
        <v>0</v>
      </c>
      <c r="L304" s="130">
        <f>SUMIF(J13:J286,"SB(VRL)",L13:L286)</f>
        <v>0</v>
      </c>
      <c r="M304" s="1988">
        <f>SUMIF(J10:J286,"SB(VRL)",M10:M286)</f>
        <v>0</v>
      </c>
      <c r="N304" s="1989"/>
      <c r="O304" s="1989"/>
      <c r="P304" s="1990"/>
      <c r="Q304" s="470">
        <f>SUMIF(J14:J286,"SB(VRL)",Q14:Q286)</f>
        <v>0</v>
      </c>
      <c r="R304" s="470">
        <f>SUMIF(J14:J286,"SB(VRL)",R14:R286)</f>
        <v>0</v>
      </c>
    </row>
    <row r="305" spans="1:23" ht="15" customHeight="1" x14ac:dyDescent="0.2">
      <c r="A305" s="1650" t="s">
        <v>361</v>
      </c>
      <c r="B305" s="1651"/>
      <c r="C305" s="1651"/>
      <c r="D305" s="1651"/>
      <c r="E305" s="1651"/>
      <c r="F305" s="1651"/>
      <c r="G305" s="1651"/>
      <c r="H305" s="1651"/>
      <c r="I305" s="1651"/>
      <c r="J305" s="1652"/>
      <c r="K305" s="130">
        <f>SUMIF(J13:J292,"KPP",K13:K292)</f>
        <v>400</v>
      </c>
      <c r="L305" s="130">
        <f>SUMIF(J47:J286,"KPP",L47:L286)</f>
        <v>0</v>
      </c>
      <c r="M305" s="1988">
        <f>SUMIF(J11:J287,"KPP",M11:M287)</f>
        <v>0</v>
      </c>
      <c r="N305" s="1989"/>
      <c r="O305" s="1989"/>
      <c r="P305" s="1990"/>
      <c r="Q305" s="130">
        <f ca="1">SUMIF(K7:K286,"KPP",Q13:Q286)</f>
        <v>0</v>
      </c>
      <c r="R305" s="130">
        <f>SUMIF(Q13:Q292,"KPP",R13:R292)</f>
        <v>0</v>
      </c>
      <c r="S305" s="63"/>
      <c r="T305" s="63"/>
      <c r="U305" s="63"/>
      <c r="V305" s="63"/>
      <c r="W305" s="63"/>
    </row>
    <row r="306" spans="1:23" x14ac:dyDescent="0.2">
      <c r="A306" s="1671" t="s">
        <v>18</v>
      </c>
      <c r="B306" s="1672"/>
      <c r="C306" s="1672"/>
      <c r="D306" s="1672"/>
      <c r="E306" s="1672"/>
      <c r="F306" s="1672"/>
      <c r="G306" s="1672"/>
      <c r="H306" s="1672"/>
      <c r="I306" s="1672"/>
      <c r="J306" s="1673"/>
      <c r="K306" s="131">
        <f>SUM(K308:K310)</f>
        <v>131.6</v>
      </c>
      <c r="L306" s="131">
        <f>SUM(L307:L310)</f>
        <v>131.6</v>
      </c>
      <c r="M306" s="2068">
        <f>SUM(M307:P310)</f>
        <v>409.3</v>
      </c>
      <c r="N306" s="2069"/>
      <c r="O306" s="2069"/>
      <c r="P306" s="2070"/>
      <c r="Q306" s="999">
        <f>SUM(Q308:Q310)</f>
        <v>6822.6</v>
      </c>
      <c r="R306" s="999">
        <f>SUM(R308:R310)</f>
        <v>6407.3</v>
      </c>
    </row>
    <row r="307" spans="1:23" x14ac:dyDescent="0.2">
      <c r="A307" s="1674" t="s">
        <v>204</v>
      </c>
      <c r="B307" s="1675"/>
      <c r="C307" s="1675"/>
      <c r="D307" s="1675"/>
      <c r="E307" s="1675"/>
      <c r="F307" s="1675"/>
      <c r="G307" s="1675"/>
      <c r="H307" s="1675"/>
      <c r="I307" s="1675"/>
      <c r="J307" s="1676"/>
      <c r="K307" s="129">
        <f>SUMIF(J14:J286,"KVJUD",K14:K286)</f>
        <v>0</v>
      </c>
      <c r="L307" s="129">
        <f>SUMIF(J14:J286,"KVJUD",L14:L286)</f>
        <v>0</v>
      </c>
      <c r="M307" s="1991">
        <f>SUMIF(J13:J286,"KVJUD",M13:M286)</f>
        <v>0</v>
      </c>
      <c r="N307" s="1992"/>
      <c r="O307" s="1992"/>
      <c r="P307" s="1993"/>
      <c r="Q307" s="189">
        <f>SUMIF(J13:J286,"KVJUD",Q13:Q286)</f>
        <v>0</v>
      </c>
      <c r="R307" s="189">
        <f>SUMIF(J13:J286,"KVJUD",R13:R286)</f>
        <v>0</v>
      </c>
    </row>
    <row r="308" spans="1:23" ht="13.5" customHeight="1" x14ac:dyDescent="0.2">
      <c r="A308" s="1659" t="s">
        <v>26</v>
      </c>
      <c r="B308" s="1660"/>
      <c r="C308" s="1660"/>
      <c r="D308" s="1660"/>
      <c r="E308" s="1660"/>
      <c r="F308" s="1660"/>
      <c r="G308" s="1660"/>
      <c r="H308" s="1660"/>
      <c r="I308" s="1660"/>
      <c r="J308" s="1661"/>
      <c r="K308" s="129">
        <f>SUMIF(J14:J286,"LRVB",K14:K286)</f>
        <v>0</v>
      </c>
      <c r="L308" s="129">
        <f>SUMIF(J14:J286,"LRVB",L14:L286)</f>
        <v>0</v>
      </c>
      <c r="M308" s="1991">
        <f>SUMIF(J10:J286,"LRVB",M10:M286)</f>
        <v>32.5</v>
      </c>
      <c r="N308" s="1992"/>
      <c r="O308" s="1992"/>
      <c r="P308" s="1993"/>
      <c r="Q308" s="189">
        <f>SUMIF(J10:J286,"LRVB",Q10:Q286)</f>
        <v>553.20000000000005</v>
      </c>
      <c r="R308" s="189">
        <f>SUMIF(J10:J286,"LRVB",R10:R286)</f>
        <v>519.6</v>
      </c>
    </row>
    <row r="309" spans="1:23" ht="14.25" customHeight="1" x14ac:dyDescent="0.2">
      <c r="A309" s="1656" t="s">
        <v>25</v>
      </c>
      <c r="B309" s="1657"/>
      <c r="C309" s="1657"/>
      <c r="D309" s="1657"/>
      <c r="E309" s="1657"/>
      <c r="F309" s="1657"/>
      <c r="G309" s="1657"/>
      <c r="H309" s="1657"/>
      <c r="I309" s="1657"/>
      <c r="J309" s="1658"/>
      <c r="K309" s="129">
        <f>SUMIF(J14:J283,"ES",K14:K283)</f>
        <v>0</v>
      </c>
      <c r="L309" s="129">
        <f>SUMIF(J14:J283,"ES",L14:L283)</f>
        <v>0</v>
      </c>
      <c r="M309" s="1991">
        <f>SUMIF(J11:J283,"ES",M11:M283)</f>
        <v>366.8</v>
      </c>
      <c r="N309" s="1992"/>
      <c r="O309" s="1992"/>
      <c r="P309" s="1993"/>
      <c r="Q309" s="129">
        <f>SUMIF(J14:J283,"ES",Q14:Q283)</f>
        <v>6269.4</v>
      </c>
      <c r="R309" s="129">
        <f>SUMIF(J14:J283,"ES",R14:R283)</f>
        <v>5887.7</v>
      </c>
    </row>
    <row r="310" spans="1:23" ht="15.75" customHeight="1" x14ac:dyDescent="0.2">
      <c r="A310" s="1659" t="s">
        <v>27</v>
      </c>
      <c r="B310" s="1660"/>
      <c r="C310" s="1660"/>
      <c r="D310" s="1660"/>
      <c r="E310" s="1660"/>
      <c r="F310" s="1660"/>
      <c r="G310" s="1660"/>
      <c r="H310" s="1660"/>
      <c r="I310" s="1660"/>
      <c r="J310" s="1661"/>
      <c r="K310" s="129">
        <f>SUMIF(J13:J286,"Kt",K13:K286)</f>
        <v>131.6</v>
      </c>
      <c r="L310" s="129">
        <f>SUMIF(J13:J286,"Kt",L13:L286)</f>
        <v>131.6</v>
      </c>
      <c r="M310" s="1991">
        <f>SUMIF(J9:J286,"Kt",M9:M286)</f>
        <v>10</v>
      </c>
      <c r="N310" s="1992"/>
      <c r="O310" s="1992"/>
      <c r="P310" s="1993"/>
      <c r="Q310" s="189">
        <f>SUMIF(J10:J286,"Kt",Q10:Q286)</f>
        <v>0</v>
      </c>
      <c r="R310" s="189">
        <f>SUMIF(J10:J286,"Kt",R10:R286)</f>
        <v>0</v>
      </c>
    </row>
    <row r="311" spans="1:23" ht="15" customHeight="1" thickBot="1" x14ac:dyDescent="0.25">
      <c r="A311" s="1668" t="s">
        <v>19</v>
      </c>
      <c r="B311" s="1669"/>
      <c r="C311" s="1669"/>
      <c r="D311" s="1669"/>
      <c r="E311" s="1669"/>
      <c r="F311" s="1669"/>
      <c r="G311" s="1669"/>
      <c r="H311" s="1669"/>
      <c r="I311" s="1669"/>
      <c r="J311" s="1670"/>
      <c r="K311" s="132">
        <f>SUM(K292,K306)</f>
        <v>12715.6</v>
      </c>
      <c r="L311" s="132">
        <f>SUM(L292,L306)</f>
        <v>12909.3</v>
      </c>
      <c r="M311" s="2053">
        <f>SUM(M292,M306)</f>
        <v>13539.3</v>
      </c>
      <c r="N311" s="2054"/>
      <c r="O311" s="2054"/>
      <c r="P311" s="2055"/>
      <c r="Q311" s="1000">
        <f>SUM(Q292,Q306)</f>
        <v>20004.599999999999</v>
      </c>
      <c r="R311" s="1000">
        <f>SUM(R292,R306)</f>
        <v>17470.3</v>
      </c>
      <c r="T311" s="3"/>
      <c r="U311" s="3"/>
      <c r="V311" s="3"/>
      <c r="W311" s="3"/>
    </row>
    <row r="312" spans="1:23" x14ac:dyDescent="0.2">
      <c r="K312" s="13"/>
      <c r="L312" s="13"/>
      <c r="M312" s="13"/>
      <c r="N312" s="13"/>
      <c r="O312" s="13"/>
      <c r="P312" s="13"/>
      <c r="Q312" s="13"/>
      <c r="R312" s="13"/>
      <c r="S312" s="13"/>
      <c r="T312" s="11"/>
      <c r="U312" s="11"/>
      <c r="V312" s="11"/>
      <c r="W312" s="11"/>
    </row>
    <row r="313" spans="1:23" x14ac:dyDescent="0.2">
      <c r="K313" s="363"/>
      <c r="L313" s="363"/>
      <c r="M313" s="363"/>
      <c r="N313" s="363"/>
      <c r="O313" s="13"/>
      <c r="P313" s="13"/>
      <c r="Q313" s="13"/>
      <c r="R313" s="13"/>
      <c r="S313" s="82"/>
      <c r="T313" s="11"/>
      <c r="U313" s="11"/>
      <c r="V313" s="11"/>
      <c r="W313" s="11"/>
    </row>
    <row r="314" spans="1:23" x14ac:dyDescent="0.2">
      <c r="K314" s="99"/>
      <c r="L314" s="99"/>
      <c r="M314" s="99"/>
      <c r="N314" s="99"/>
      <c r="O314" s="99"/>
      <c r="P314" s="99"/>
      <c r="Q314" s="99"/>
      <c r="R314" s="99"/>
      <c r="S314" s="13"/>
      <c r="T314" s="13"/>
      <c r="U314" s="13"/>
      <c r="V314" s="13"/>
      <c r="W314" s="13"/>
    </row>
    <row r="315" spans="1:23" x14ac:dyDescent="0.2">
      <c r="K315" s="18"/>
      <c r="L315" s="18"/>
      <c r="M315" s="18"/>
      <c r="N315" s="18"/>
      <c r="Q315" s="18"/>
    </row>
    <row r="317" spans="1:23" x14ac:dyDescent="0.2">
      <c r="K317" s="63"/>
      <c r="L317" s="63"/>
      <c r="M317" s="63"/>
      <c r="N317" s="63"/>
      <c r="O317" s="63"/>
      <c r="P317" s="63"/>
      <c r="Q317" s="63"/>
      <c r="R317" s="63"/>
    </row>
  </sheetData>
  <mergeCells count="396">
    <mergeCell ref="D178:D181"/>
    <mergeCell ref="B151:B152"/>
    <mergeCell ref="C151:C152"/>
    <mergeCell ref="A167:A169"/>
    <mergeCell ref="D167:D169"/>
    <mergeCell ref="G178:G181"/>
    <mergeCell ref="A170:A172"/>
    <mergeCell ref="B170:B172"/>
    <mergeCell ref="C170:C172"/>
    <mergeCell ref="D170:D172"/>
    <mergeCell ref="E170:E172"/>
    <mergeCell ref="F170:F172"/>
    <mergeCell ref="G170:G172"/>
    <mergeCell ref="G156:G162"/>
    <mergeCell ref="G151:G152"/>
    <mergeCell ref="E163:E164"/>
    <mergeCell ref="A151:A152"/>
    <mergeCell ref="B167:B169"/>
    <mergeCell ref="H51:H52"/>
    <mergeCell ref="I51:I52"/>
    <mergeCell ref="S115:S116"/>
    <mergeCell ref="H142:H144"/>
    <mergeCell ref="G117:G123"/>
    <mergeCell ref="H149:H150"/>
    <mergeCell ref="G53:G54"/>
    <mergeCell ref="S66:S67"/>
    <mergeCell ref="S70:S71"/>
    <mergeCell ref="S62:S64"/>
    <mergeCell ref="G59:G61"/>
    <mergeCell ref="I59:I60"/>
    <mergeCell ref="S59:S60"/>
    <mergeCell ref="S101:S102"/>
    <mergeCell ref="S105:S106"/>
    <mergeCell ref="S122:S123"/>
    <mergeCell ref="S207:S208"/>
    <mergeCell ref="F189:F191"/>
    <mergeCell ref="G186:G188"/>
    <mergeCell ref="F167:F169"/>
    <mergeCell ref="F178:F181"/>
    <mergeCell ref="I175:I177"/>
    <mergeCell ref="I153:I155"/>
    <mergeCell ref="S149:S150"/>
    <mergeCell ref="E167:E169"/>
    <mergeCell ref="E156:E162"/>
    <mergeCell ref="E192:E194"/>
    <mergeCell ref="E175:E177"/>
    <mergeCell ref="E151:E152"/>
    <mergeCell ref="E178:E181"/>
    <mergeCell ref="F192:F194"/>
    <mergeCell ref="I156:I162"/>
    <mergeCell ref="I167:I169"/>
    <mergeCell ref="H167:H169"/>
    <mergeCell ref="H175:H177"/>
    <mergeCell ref="S163:S164"/>
    <mergeCell ref="F182:F185"/>
    <mergeCell ref="H170:H172"/>
    <mergeCell ref="I170:I172"/>
    <mergeCell ref="G153:G155"/>
    <mergeCell ref="D47:D48"/>
    <mergeCell ref="G62:G65"/>
    <mergeCell ref="H62:H65"/>
    <mergeCell ref="E47:E48"/>
    <mergeCell ref="F47:F48"/>
    <mergeCell ref="E87:E88"/>
    <mergeCell ref="E99:E100"/>
    <mergeCell ref="H66:H67"/>
    <mergeCell ref="I66:I67"/>
    <mergeCell ref="H68:H69"/>
    <mergeCell ref="I68:I69"/>
    <mergeCell ref="I99:I100"/>
    <mergeCell ref="D68:D69"/>
    <mergeCell ref="D70:D71"/>
    <mergeCell ref="D62:D65"/>
    <mergeCell ref="G79:G82"/>
    <mergeCell ref="G74:G75"/>
    <mergeCell ref="G76:G78"/>
    <mergeCell ref="E79:E82"/>
    <mergeCell ref="H47:H48"/>
    <mergeCell ref="F53:F54"/>
    <mergeCell ref="I55:I56"/>
    <mergeCell ref="H49:H50"/>
    <mergeCell ref="I49:I50"/>
    <mergeCell ref="I47:I48"/>
    <mergeCell ref="I115:I116"/>
    <mergeCell ref="F74:F75"/>
    <mergeCell ref="E55:E56"/>
    <mergeCell ref="E66:E67"/>
    <mergeCell ref="F62:F65"/>
    <mergeCell ref="I53:I54"/>
    <mergeCell ref="I57:I58"/>
    <mergeCell ref="I62:I65"/>
    <mergeCell ref="F87:F88"/>
    <mergeCell ref="F55:F56"/>
    <mergeCell ref="G55:G56"/>
    <mergeCell ref="E49:E50"/>
    <mergeCell ref="F49:F50"/>
    <mergeCell ref="G49:G50"/>
    <mergeCell ref="G86:G88"/>
    <mergeCell ref="E68:E69"/>
    <mergeCell ref="I107:I108"/>
    <mergeCell ref="H70:H71"/>
    <mergeCell ref="G70:G71"/>
    <mergeCell ref="I70:I71"/>
    <mergeCell ref="I93:I94"/>
    <mergeCell ref="I73:I75"/>
    <mergeCell ref="G115:G116"/>
    <mergeCell ref="E21:E24"/>
    <mergeCell ref="E117:E122"/>
    <mergeCell ref="F117:F123"/>
    <mergeCell ref="D21:D39"/>
    <mergeCell ref="F21:F39"/>
    <mergeCell ref="E70:E71"/>
    <mergeCell ref="D151:D152"/>
    <mergeCell ref="I101:I102"/>
    <mergeCell ref="I76:I78"/>
    <mergeCell ref="I103:I104"/>
    <mergeCell ref="I117:I123"/>
    <mergeCell ref="I87:I88"/>
    <mergeCell ref="H74:H75"/>
    <mergeCell ref="I105:I106"/>
    <mergeCell ref="E142:E144"/>
    <mergeCell ref="H151:H152"/>
    <mergeCell ref="F70:F71"/>
    <mergeCell ref="I90:I91"/>
    <mergeCell ref="E93:E95"/>
    <mergeCell ref="G142:G144"/>
    <mergeCell ref="D40:D42"/>
    <mergeCell ref="D57:D58"/>
    <mergeCell ref="E40:E42"/>
    <mergeCell ref="G47:G48"/>
    <mergeCell ref="A310:J310"/>
    <mergeCell ref="E153:E155"/>
    <mergeCell ref="E145:E146"/>
    <mergeCell ref="F149:F150"/>
    <mergeCell ref="E173:E174"/>
    <mergeCell ref="E186:E188"/>
    <mergeCell ref="I207:I208"/>
    <mergeCell ref="H178:H181"/>
    <mergeCell ref="H187:H190"/>
    <mergeCell ref="H191:H193"/>
    <mergeCell ref="E189:E191"/>
    <mergeCell ref="D182:D185"/>
    <mergeCell ref="E195:E197"/>
    <mergeCell ref="E207:E208"/>
    <mergeCell ref="F207:F208"/>
    <mergeCell ref="I191:I193"/>
    <mergeCell ref="G195:G197"/>
    <mergeCell ref="G182:G185"/>
    <mergeCell ref="I182:I185"/>
    <mergeCell ref="I178:I181"/>
    <mergeCell ref="H182:H185"/>
    <mergeCell ref="C167:C169"/>
    <mergeCell ref="G145:G146"/>
    <mergeCell ref="E182:E185"/>
    <mergeCell ref="M311:P311"/>
    <mergeCell ref="M291:P291"/>
    <mergeCell ref="M293:P293"/>
    <mergeCell ref="M294:P294"/>
    <mergeCell ref="M295:P295"/>
    <mergeCell ref="M296:P296"/>
    <mergeCell ref="M297:P297"/>
    <mergeCell ref="M298:P298"/>
    <mergeCell ref="M299:P299"/>
    <mergeCell ref="M302:P302"/>
    <mergeCell ref="M292:P292"/>
    <mergeCell ref="M303:P303"/>
    <mergeCell ref="M304:P304"/>
    <mergeCell ref="M306:P306"/>
    <mergeCell ref="M308:P308"/>
    <mergeCell ref="M310:P310"/>
    <mergeCell ref="M301:P301"/>
    <mergeCell ref="M300:P300"/>
    <mergeCell ref="M309:P309"/>
    <mergeCell ref="A311:J311"/>
    <mergeCell ref="A308:J308"/>
    <mergeCell ref="A304:J304"/>
    <mergeCell ref="C275:K275"/>
    <mergeCell ref="A253:A254"/>
    <mergeCell ref="B253:B254"/>
    <mergeCell ref="A306:J306"/>
    <mergeCell ref="A302:J302"/>
    <mergeCell ref="A303:J303"/>
    <mergeCell ref="A299:J299"/>
    <mergeCell ref="A295:J295"/>
    <mergeCell ref="A297:J297"/>
    <mergeCell ref="A292:J292"/>
    <mergeCell ref="A301:J301"/>
    <mergeCell ref="A298:J298"/>
    <mergeCell ref="I267:I268"/>
    <mergeCell ref="C253:C254"/>
    <mergeCell ref="A309:J309"/>
    <mergeCell ref="A293:J293"/>
    <mergeCell ref="A300:J300"/>
    <mergeCell ref="E257:E260"/>
    <mergeCell ref="A290:K290"/>
    <mergeCell ref="E253:E254"/>
    <mergeCell ref="G276:G279"/>
    <mergeCell ref="A10:W10"/>
    <mergeCell ref="F17:F20"/>
    <mergeCell ref="A17:A20"/>
    <mergeCell ref="E17:E20"/>
    <mergeCell ref="D17:D20"/>
    <mergeCell ref="B17:B20"/>
    <mergeCell ref="A9:W9"/>
    <mergeCell ref="S19:S20"/>
    <mergeCell ref="K6:K8"/>
    <mergeCell ref="L6:L8"/>
    <mergeCell ref="H17:H20"/>
    <mergeCell ref="B11:W11"/>
    <mergeCell ref="C12:W12"/>
    <mergeCell ref="I14:I16"/>
    <mergeCell ref="G14:G16"/>
    <mergeCell ref="G17:G20"/>
    <mergeCell ref="I17:I20"/>
    <mergeCell ref="E14:E16"/>
    <mergeCell ref="C17:C20"/>
    <mergeCell ref="S1:W1"/>
    <mergeCell ref="A2:W2"/>
    <mergeCell ref="A6:A8"/>
    <mergeCell ref="B6:B8"/>
    <mergeCell ref="C6:C8"/>
    <mergeCell ref="D6:D8"/>
    <mergeCell ref="E6:E8"/>
    <mergeCell ref="F6:F8"/>
    <mergeCell ref="G6:G8"/>
    <mergeCell ref="H6:H8"/>
    <mergeCell ref="I6:I8"/>
    <mergeCell ref="J6:J8"/>
    <mergeCell ref="M6:P6"/>
    <mergeCell ref="Q6:Q8"/>
    <mergeCell ref="R6:R8"/>
    <mergeCell ref="S6:W6"/>
    <mergeCell ref="A3:W3"/>
    <mergeCell ref="A4:W4"/>
    <mergeCell ref="S5:W5"/>
    <mergeCell ref="M7:M8"/>
    <mergeCell ref="N7:O7"/>
    <mergeCell ref="P7:P8"/>
    <mergeCell ref="S7:S8"/>
    <mergeCell ref="T7:W7"/>
    <mergeCell ref="A74:A75"/>
    <mergeCell ref="A149:A150"/>
    <mergeCell ref="B76:B78"/>
    <mergeCell ref="C76:C78"/>
    <mergeCell ref="E115:E116"/>
    <mergeCell ref="E149:E150"/>
    <mergeCell ref="E103:E104"/>
    <mergeCell ref="E101:E102"/>
    <mergeCell ref="E125:E130"/>
    <mergeCell ref="B142:B144"/>
    <mergeCell ref="C142:C144"/>
    <mergeCell ref="A142:A144"/>
    <mergeCell ref="D149:D150"/>
    <mergeCell ref="B74:B75"/>
    <mergeCell ref="C74:C75"/>
    <mergeCell ref="D74:D75"/>
    <mergeCell ref="D76:D78"/>
    <mergeCell ref="E74:E75"/>
    <mergeCell ref="B149:B150"/>
    <mergeCell ref="C149:C150"/>
    <mergeCell ref="E105:E106"/>
    <mergeCell ref="E76:E78"/>
    <mergeCell ref="D142:D144"/>
    <mergeCell ref="A76:A78"/>
    <mergeCell ref="W149:W150"/>
    <mergeCell ref="F151:F152"/>
    <mergeCell ref="F195:F197"/>
    <mergeCell ref="S195:S197"/>
    <mergeCell ref="G175:G177"/>
    <mergeCell ref="F175:F177"/>
    <mergeCell ref="F142:F144"/>
    <mergeCell ref="S176:S177"/>
    <mergeCell ref="S153:S154"/>
    <mergeCell ref="I173:I174"/>
    <mergeCell ref="H156:H162"/>
    <mergeCell ref="S173:S174"/>
    <mergeCell ref="G167:G169"/>
    <mergeCell ref="R153:R155"/>
    <mergeCell ref="Q153:Q155"/>
    <mergeCell ref="S179:S180"/>
    <mergeCell ref="S170:S171"/>
    <mergeCell ref="F186:F188"/>
    <mergeCell ref="G192:G194"/>
    <mergeCell ref="A305:J305"/>
    <mergeCell ref="M305:P305"/>
    <mergeCell ref="A307:J307"/>
    <mergeCell ref="M307:P307"/>
    <mergeCell ref="A262:A263"/>
    <mergeCell ref="B262:B263"/>
    <mergeCell ref="C262:C263"/>
    <mergeCell ref="G281:G283"/>
    <mergeCell ref="C284:J284"/>
    <mergeCell ref="A291:J291"/>
    <mergeCell ref="B285:J285"/>
    <mergeCell ref="A294:J294"/>
    <mergeCell ref="A287:R287"/>
    <mergeCell ref="E264:E265"/>
    <mergeCell ref="F264:F265"/>
    <mergeCell ref="B286:J286"/>
    <mergeCell ref="C276:C279"/>
    <mergeCell ref="A296:J296"/>
    <mergeCell ref="D276:D279"/>
    <mergeCell ref="A288:S288"/>
    <mergeCell ref="A276:A279"/>
    <mergeCell ref="B276:B279"/>
    <mergeCell ref="S286:W286"/>
    <mergeCell ref="S285:W285"/>
    <mergeCell ref="D201:D203"/>
    <mergeCell ref="I201:I203"/>
    <mergeCell ref="I187:I190"/>
    <mergeCell ref="G189:G191"/>
    <mergeCell ref="E216:E221"/>
    <mergeCell ref="G264:G265"/>
    <mergeCell ref="I253:I256"/>
    <mergeCell ref="G253:G254"/>
    <mergeCell ref="D262:D263"/>
    <mergeCell ref="E262:E263"/>
    <mergeCell ref="F262:F263"/>
    <mergeCell ref="G262:G263"/>
    <mergeCell ref="D253:D254"/>
    <mergeCell ref="G255:G256"/>
    <mergeCell ref="I257:I258"/>
    <mergeCell ref="G216:G222"/>
    <mergeCell ref="A264:A265"/>
    <mergeCell ref="B264:B265"/>
    <mergeCell ref="B255:B256"/>
    <mergeCell ref="C255:C256"/>
    <mergeCell ref="D264:D265"/>
    <mergeCell ref="C210:J210"/>
    <mergeCell ref="I212:I215"/>
    <mergeCell ref="G213:G215"/>
    <mergeCell ref="C242:J242"/>
    <mergeCell ref="C264:C265"/>
    <mergeCell ref="E213:E215"/>
    <mergeCell ref="C211:W211"/>
    <mergeCell ref="D255:D256"/>
    <mergeCell ref="A255:A256"/>
    <mergeCell ref="E281:E283"/>
    <mergeCell ref="I281:I283"/>
    <mergeCell ref="E249:E250"/>
    <mergeCell ref="I276:I278"/>
    <mergeCell ref="E276:E279"/>
    <mergeCell ref="S249:S250"/>
    <mergeCell ref="E245:E247"/>
    <mergeCell ref="G248:G252"/>
    <mergeCell ref="S216:S217"/>
    <mergeCell ref="I245:I248"/>
    <mergeCell ref="F253:F254"/>
    <mergeCell ref="F255:F256"/>
    <mergeCell ref="E255:E256"/>
    <mergeCell ref="C243:Q243"/>
    <mergeCell ref="S278:S279"/>
    <mergeCell ref="F276:F279"/>
    <mergeCell ref="C274:J274"/>
    <mergeCell ref="F40:F44"/>
    <mergeCell ref="G40:G42"/>
    <mergeCell ref="I40:I42"/>
    <mergeCell ref="D43:D44"/>
    <mergeCell ref="E43:E44"/>
    <mergeCell ref="G43:G44"/>
    <mergeCell ref="H43:H44"/>
    <mergeCell ref="I43:I44"/>
    <mergeCell ref="H45:H46"/>
    <mergeCell ref="I45:I46"/>
    <mergeCell ref="F45:F46"/>
    <mergeCell ref="G45:G46"/>
    <mergeCell ref="D45:D46"/>
    <mergeCell ref="E45:E46"/>
    <mergeCell ref="D49:D50"/>
    <mergeCell ref="F57:F58"/>
    <mergeCell ref="G57:G58"/>
    <mergeCell ref="E53:E54"/>
    <mergeCell ref="D66:D67"/>
    <mergeCell ref="F68:F69"/>
    <mergeCell ref="E57:E58"/>
    <mergeCell ref="D53:D54"/>
    <mergeCell ref="D55:D56"/>
    <mergeCell ref="E62:E65"/>
    <mergeCell ref="F66:F67"/>
    <mergeCell ref="G66:G67"/>
    <mergeCell ref="G68:G69"/>
    <mergeCell ref="D51:D52"/>
    <mergeCell ref="E51:E52"/>
    <mergeCell ref="F51:F52"/>
    <mergeCell ref="G51:G52"/>
    <mergeCell ref="E59:E61"/>
    <mergeCell ref="F59:F61"/>
    <mergeCell ref="S201:S202"/>
    <mergeCell ref="S204:S205"/>
    <mergeCell ref="E201:E203"/>
    <mergeCell ref="F201:F203"/>
    <mergeCell ref="G201:G203"/>
    <mergeCell ref="E204:E205"/>
    <mergeCell ref="F204:F205"/>
    <mergeCell ref="G204:G205"/>
    <mergeCell ref="E198:E200"/>
  </mergeCells>
  <printOptions horizontalCentered="1"/>
  <pageMargins left="0" right="0" top="0.59055118110236227" bottom="0.19685039370078741" header="0" footer="0"/>
  <pageSetup paperSize="9" scale="77" orientation="landscape" r:id="rId1"/>
  <rowBreaks count="3" manualBreakCount="3">
    <brk id="58" max="22" man="1"/>
    <brk id="174" max="22" man="1"/>
    <brk id="203" max="22"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7 programa</vt:lpstr>
      <vt:lpstr>Lyginamasis variantas</vt:lpstr>
      <vt:lpstr>aiškinamoji lentelė</vt:lpstr>
      <vt:lpstr>'7 programa'!Print_Area</vt:lpstr>
      <vt:lpstr>'aiškinamoji lentelė'!Print_Area</vt:lpstr>
      <vt:lpstr>'Lyginamasis variantas'!Print_Area</vt:lpstr>
      <vt:lpstr>'7 programa'!Print_Titles</vt:lpstr>
      <vt:lpstr>'aiškinamoji lentelė'!Print_Titles</vt:lpstr>
      <vt:lpstr>'Lyginamasis variantas'!Print_Titles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2018-01-19T11:08:38Z</cp:lastPrinted>
  <dcterms:created xsi:type="dcterms:W3CDTF">2007-07-27T10:32:34Z</dcterms:created>
  <dcterms:modified xsi:type="dcterms:W3CDTF">2018-01-24T08:51:37Z</dcterms:modified>
</cp:coreProperties>
</file>