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1pr5p\"/>
    </mc:Choice>
  </mc:AlternateContent>
  <bookViews>
    <workbookView xWindow="0" yWindow="0" windowWidth="20490" windowHeight="7755"/>
  </bookViews>
  <sheets>
    <sheet name="11 programa" sheetId="5" r:id="rId1"/>
    <sheet name="Lyginamasis" sheetId="4" r:id="rId2"/>
    <sheet name="AIškinamoji lentelė" sheetId="6" r:id="rId3"/>
    <sheet name="Ilgalaikis turtas" sheetId="3" state="hidden" r:id="rId4"/>
  </sheets>
  <definedNames>
    <definedName name="_xlnm.Print_Area" localSheetId="0">'11 programa'!$A$1:$N$127</definedName>
    <definedName name="_xlnm.Print_Area" localSheetId="2">'AIškinamoji lentelė'!$A$1:$U$148</definedName>
    <definedName name="_xlnm.Print_Area" localSheetId="1">Lyginamasis!$A$1:$S$129</definedName>
    <definedName name="_xlnm.Print_Titles" localSheetId="0">'11 programa'!$6:$8</definedName>
    <definedName name="_xlnm.Print_Titles" localSheetId="2">'AIškinamoji lentelė'!$6:$8</definedName>
    <definedName name="_xlnm.Print_Titles" localSheetId="1">Lyginamasis!$6:$8</definedName>
  </definedNames>
  <calcPr calcId="152511"/>
</workbook>
</file>

<file path=xl/calcChain.xml><?xml version="1.0" encoding="utf-8"?>
<calcChain xmlns="http://schemas.openxmlformats.org/spreadsheetml/2006/main">
  <c r="O139" i="6" l="1"/>
  <c r="P98" i="6"/>
  <c r="N98" i="6"/>
  <c r="J103" i="4"/>
  <c r="J85" i="4"/>
  <c r="M122" i="4" l="1"/>
  <c r="M119" i="4"/>
  <c r="M118" i="4"/>
  <c r="M116" i="4"/>
  <c r="L122" i="4"/>
  <c r="L119" i="4"/>
  <c r="L118" i="4"/>
  <c r="L116" i="4"/>
  <c r="L115" i="4" s="1"/>
  <c r="N112" i="4"/>
  <c r="N111" i="4"/>
  <c r="N103" i="4"/>
  <c r="N85" i="4"/>
  <c r="N59" i="4"/>
  <c r="M59" i="4"/>
  <c r="M109" i="4"/>
  <c r="M107" i="4"/>
  <c r="M110" i="4" s="1"/>
  <c r="M101" i="4"/>
  <c r="M98" i="4"/>
  <c r="M102" i="4" s="1"/>
  <c r="M87" i="4"/>
  <c r="M65" i="4"/>
  <c r="M124" i="4" s="1"/>
  <c r="M63" i="4"/>
  <c r="M123" i="4" s="1"/>
  <c r="M61" i="4"/>
  <c r="M60" i="4"/>
  <c r="M56" i="4"/>
  <c r="M57" i="4" s="1"/>
  <c r="M49" i="4"/>
  <c r="M42" i="4"/>
  <c r="M28" i="4"/>
  <c r="M26" i="4"/>
  <c r="M29" i="4" s="1"/>
  <c r="M21" i="4"/>
  <c r="M18" i="4"/>
  <c r="L109" i="4"/>
  <c r="L107" i="4"/>
  <c r="L101" i="4"/>
  <c r="L98" i="4"/>
  <c r="L102" i="4" s="1"/>
  <c r="L87" i="4"/>
  <c r="L65" i="4"/>
  <c r="L124" i="4" s="1"/>
  <c r="L63" i="4"/>
  <c r="L123" i="4" s="1"/>
  <c r="L61" i="4"/>
  <c r="L60" i="4"/>
  <c r="L56" i="4"/>
  <c r="L49" i="4"/>
  <c r="L42" i="4"/>
  <c r="L28" i="4"/>
  <c r="L26" i="4"/>
  <c r="L21" i="4"/>
  <c r="L18" i="4"/>
  <c r="I60" i="4"/>
  <c r="J60" i="4" s="1"/>
  <c r="I117" i="4"/>
  <c r="J59" i="5"/>
  <c r="H60" i="5"/>
  <c r="K83" i="6"/>
  <c r="N116" i="4" l="1"/>
  <c r="N115" i="4" s="1"/>
  <c r="N125" i="4" s="1"/>
  <c r="M85" i="4"/>
  <c r="M103" i="4" s="1"/>
  <c r="M111" i="4" s="1"/>
  <c r="M112" i="4" s="1"/>
  <c r="M121" i="4"/>
  <c r="L57" i="4"/>
  <c r="L110" i="4"/>
  <c r="M115" i="4"/>
  <c r="L29" i="4"/>
  <c r="L121" i="4"/>
  <c r="L85" i="4"/>
  <c r="L103" i="4" s="1"/>
  <c r="L111" i="4" s="1"/>
  <c r="L112" i="4" s="1"/>
  <c r="I42" i="4"/>
  <c r="K39" i="6"/>
  <c r="K38" i="6"/>
  <c r="K37" i="6"/>
  <c r="K36" i="6"/>
  <c r="K35" i="6"/>
  <c r="K32" i="6" s="1"/>
  <c r="M32" i="6"/>
  <c r="L32" i="6"/>
  <c r="M125" i="4" l="1"/>
  <c r="L125" i="4"/>
  <c r="H29" i="5"/>
  <c r="H26" i="5"/>
  <c r="I26" i="4"/>
  <c r="H26" i="4"/>
  <c r="J23" i="4"/>
  <c r="J26" i="4" s="1"/>
  <c r="J29" i="4" s="1"/>
  <c r="P147" i="6" l="1"/>
  <c r="O147" i="6"/>
  <c r="M147" i="6"/>
  <c r="L147" i="6"/>
  <c r="K147" i="6"/>
  <c r="J147" i="6"/>
  <c r="I147" i="6"/>
  <c r="P146" i="6"/>
  <c r="M146" i="6"/>
  <c r="L146" i="6"/>
  <c r="K146" i="6"/>
  <c r="J146" i="6"/>
  <c r="I146" i="6"/>
  <c r="P145" i="6"/>
  <c r="O145" i="6"/>
  <c r="M145" i="6"/>
  <c r="M144" i="6" s="1"/>
  <c r="L145" i="6"/>
  <c r="K145" i="6"/>
  <c r="J145" i="6"/>
  <c r="I145" i="6"/>
  <c r="I144" i="6" s="1"/>
  <c r="M143" i="6"/>
  <c r="L143" i="6"/>
  <c r="K143" i="6"/>
  <c r="J143" i="6"/>
  <c r="I143" i="6"/>
  <c r="O142" i="6"/>
  <c r="M142" i="6"/>
  <c r="L142" i="6"/>
  <c r="K142" i="6"/>
  <c r="J142" i="6"/>
  <c r="I142" i="6"/>
  <c r="N141" i="6"/>
  <c r="M141" i="6"/>
  <c r="L141" i="6"/>
  <c r="K141" i="6"/>
  <c r="J141" i="6"/>
  <c r="I141" i="6"/>
  <c r="P140" i="6"/>
  <c r="N140" i="6"/>
  <c r="M140" i="6"/>
  <c r="L140" i="6"/>
  <c r="K140" i="6"/>
  <c r="J140" i="6"/>
  <c r="I140" i="6"/>
  <c r="M139" i="6"/>
  <c r="L139" i="6"/>
  <c r="J139" i="6"/>
  <c r="I139" i="6"/>
  <c r="N138" i="6"/>
  <c r="P129" i="6"/>
  <c r="O129" i="6"/>
  <c r="N129" i="6"/>
  <c r="N130" i="6" s="1"/>
  <c r="M129" i="6"/>
  <c r="M130" i="6" s="1"/>
  <c r="L129" i="6"/>
  <c r="K129" i="6"/>
  <c r="J129" i="6"/>
  <c r="J130" i="6" s="1"/>
  <c r="I129" i="6"/>
  <c r="I130" i="6" s="1"/>
  <c r="N127" i="6"/>
  <c r="M127" i="6"/>
  <c r="J127" i="6"/>
  <c r="I127" i="6"/>
  <c r="K126" i="6"/>
  <c r="P126" i="6" s="1"/>
  <c r="K125" i="6"/>
  <c r="O125" i="6" s="1"/>
  <c r="J125" i="6"/>
  <c r="O121" i="6"/>
  <c r="N121" i="6"/>
  <c r="M121" i="6"/>
  <c r="L121" i="6"/>
  <c r="K121" i="6"/>
  <c r="J121" i="6"/>
  <c r="I121" i="6"/>
  <c r="P119" i="6"/>
  <c r="O119" i="6"/>
  <c r="N119" i="6"/>
  <c r="M119" i="6"/>
  <c r="M122" i="6" s="1"/>
  <c r="M123" i="6" s="1"/>
  <c r="L119" i="6"/>
  <c r="J119" i="6"/>
  <c r="I119" i="6"/>
  <c r="I122" i="6" s="1"/>
  <c r="I123" i="6" s="1"/>
  <c r="K118" i="6"/>
  <c r="K139" i="6" s="1"/>
  <c r="K117" i="6"/>
  <c r="K119" i="6" s="1"/>
  <c r="P116" i="6"/>
  <c r="P122" i="6" s="1"/>
  <c r="O116" i="6"/>
  <c r="O122" i="6" s="1"/>
  <c r="O123" i="6" s="1"/>
  <c r="N116" i="6"/>
  <c r="M116" i="6"/>
  <c r="L116" i="6"/>
  <c r="K116" i="6"/>
  <c r="J116" i="6"/>
  <c r="P114" i="6"/>
  <c r="O114" i="6"/>
  <c r="N114" i="6"/>
  <c r="N122" i="6" s="1"/>
  <c r="M114" i="6"/>
  <c r="K114" i="6"/>
  <c r="J114" i="6"/>
  <c r="J122" i="6" s="1"/>
  <c r="I114" i="6"/>
  <c r="L112" i="6"/>
  <c r="L111" i="6"/>
  <c r="L114" i="6" s="1"/>
  <c r="P110" i="6"/>
  <c r="O110" i="6"/>
  <c r="N110" i="6"/>
  <c r="M110" i="6"/>
  <c r="J110" i="6"/>
  <c r="I110" i="6"/>
  <c r="L106" i="6"/>
  <c r="K106" i="6" s="1"/>
  <c r="K110" i="6" s="1"/>
  <c r="K105" i="6"/>
  <c r="P100" i="6"/>
  <c r="O100" i="6"/>
  <c r="N100" i="6"/>
  <c r="M100" i="6"/>
  <c r="L100" i="6"/>
  <c r="K100" i="6"/>
  <c r="J100" i="6"/>
  <c r="I100" i="6"/>
  <c r="O98" i="6"/>
  <c r="M98" i="6"/>
  <c r="L98" i="6"/>
  <c r="I98" i="6"/>
  <c r="P91" i="6"/>
  <c r="P142" i="6" s="1"/>
  <c r="K86" i="6"/>
  <c r="K98" i="6" s="1"/>
  <c r="N83" i="6"/>
  <c r="N139" i="6" s="1"/>
  <c r="N81" i="6"/>
  <c r="N145" i="6" s="1"/>
  <c r="N80" i="6"/>
  <c r="N146" i="6" s="1"/>
  <c r="N77" i="6"/>
  <c r="N147" i="6" s="1"/>
  <c r="N76" i="6"/>
  <c r="N142" i="6" s="1"/>
  <c r="N75" i="6"/>
  <c r="N143" i="6" s="1"/>
  <c r="J75" i="6"/>
  <c r="J98" i="6" s="1"/>
  <c r="N73" i="6"/>
  <c r="J65" i="6"/>
  <c r="I65" i="6"/>
  <c r="N62" i="6"/>
  <c r="M62" i="6"/>
  <c r="L62" i="6"/>
  <c r="K62" i="6"/>
  <c r="J62" i="6"/>
  <c r="I62" i="6"/>
  <c r="O61" i="6"/>
  <c r="O62" i="6" s="1"/>
  <c r="K61" i="6"/>
  <c r="P61" i="6" s="1"/>
  <c r="P62" i="6" s="1"/>
  <c r="N60" i="6"/>
  <c r="N66" i="6" s="1"/>
  <c r="K60" i="6"/>
  <c r="J60" i="6"/>
  <c r="N57" i="6"/>
  <c r="K57" i="6"/>
  <c r="N55" i="6"/>
  <c r="M55" i="6"/>
  <c r="J55" i="6"/>
  <c r="I55" i="6"/>
  <c r="P54" i="6"/>
  <c r="O54" i="6"/>
  <c r="O146" i="6" s="1"/>
  <c r="O144" i="6" s="1"/>
  <c r="P53" i="6"/>
  <c r="O53" i="6"/>
  <c r="K53" i="6"/>
  <c r="L52" i="6"/>
  <c r="K52" i="6" s="1"/>
  <c r="P51" i="6"/>
  <c r="O51" i="6"/>
  <c r="K51" i="6"/>
  <c r="L49" i="6"/>
  <c r="K49" i="6" s="1"/>
  <c r="L47" i="6"/>
  <c r="K47" i="6" s="1"/>
  <c r="K42" i="6"/>
  <c r="J36" i="6"/>
  <c r="J32" i="6" s="1"/>
  <c r="J35" i="6"/>
  <c r="P32" i="6"/>
  <c r="O32" i="6"/>
  <c r="N32" i="6"/>
  <c r="N44" i="6" s="1"/>
  <c r="M138" i="6"/>
  <c r="K44" i="6"/>
  <c r="I32" i="6"/>
  <c r="I138" i="6" s="1"/>
  <c r="P31" i="6"/>
  <c r="P44" i="6" s="1"/>
  <c r="O31" i="6"/>
  <c r="O140" i="6" s="1"/>
  <c r="L31" i="6"/>
  <c r="L44" i="6" s="1"/>
  <c r="P28" i="6"/>
  <c r="O28" i="6"/>
  <c r="N28" i="6"/>
  <c r="M28" i="6"/>
  <c r="L28" i="6"/>
  <c r="K28" i="6"/>
  <c r="J28" i="6"/>
  <c r="I28" i="6"/>
  <c r="P26" i="6"/>
  <c r="P29" i="6" s="1"/>
  <c r="O26" i="6"/>
  <c r="O29" i="6" s="1"/>
  <c r="N26" i="6"/>
  <c r="N29" i="6" s="1"/>
  <c r="M26" i="6"/>
  <c r="M29" i="6" s="1"/>
  <c r="J26" i="6"/>
  <c r="L23" i="6"/>
  <c r="K23" i="6" s="1"/>
  <c r="K26" i="6" s="1"/>
  <c r="L22" i="6"/>
  <c r="L26" i="6" s="1"/>
  <c r="L29" i="6" s="1"/>
  <c r="P21" i="6"/>
  <c r="O21" i="6"/>
  <c r="N21" i="6"/>
  <c r="M21" i="6"/>
  <c r="L21" i="6"/>
  <c r="J21" i="6"/>
  <c r="I21" i="6"/>
  <c r="I29" i="6" s="1"/>
  <c r="K19" i="6"/>
  <c r="K21" i="6" s="1"/>
  <c r="P18" i="6"/>
  <c r="O18" i="6"/>
  <c r="N18" i="6"/>
  <c r="M18" i="6"/>
  <c r="I18" i="6"/>
  <c r="L15" i="6"/>
  <c r="L18" i="6" s="1"/>
  <c r="K13" i="6"/>
  <c r="K18" i="6" s="1"/>
  <c r="J13" i="6"/>
  <c r="J18" i="6" s="1"/>
  <c r="J144" i="6" l="1"/>
  <c r="I148" i="6"/>
  <c r="K144" i="6"/>
  <c r="I137" i="6"/>
  <c r="N137" i="6"/>
  <c r="P144" i="6"/>
  <c r="N123" i="6"/>
  <c r="N131" i="6" s="1"/>
  <c r="N132" i="6" s="1"/>
  <c r="M137" i="6"/>
  <c r="L144" i="6"/>
  <c r="P47" i="6"/>
  <c r="K55" i="6"/>
  <c r="O47" i="6"/>
  <c r="O55" i="6" s="1"/>
  <c r="O66" i="6" s="1"/>
  <c r="N144" i="6"/>
  <c r="N148" i="6" s="1"/>
  <c r="J123" i="6"/>
  <c r="K29" i="6"/>
  <c r="J29" i="6"/>
  <c r="O49" i="6"/>
  <c r="P49" i="6"/>
  <c r="O52" i="6"/>
  <c r="P52" i="6"/>
  <c r="P138" i="6" s="1"/>
  <c r="P137" i="6" s="1"/>
  <c r="P148" i="6" s="1"/>
  <c r="P125" i="6"/>
  <c r="P127" i="6" s="1"/>
  <c r="L122" i="6"/>
  <c r="L123" i="6" s="1"/>
  <c r="J44" i="6"/>
  <c r="J66" i="6" s="1"/>
  <c r="J138" i="6"/>
  <c r="J137" i="6" s="1"/>
  <c r="J148" i="6" s="1"/>
  <c r="K66" i="6"/>
  <c r="K122" i="6"/>
  <c r="K123" i="6" s="1"/>
  <c r="L130" i="6"/>
  <c r="P130" i="6"/>
  <c r="M148" i="6"/>
  <c r="L55" i="6"/>
  <c r="L66" i="6" s="1"/>
  <c r="P123" i="6"/>
  <c r="L125" i="6"/>
  <c r="L127" i="6" s="1"/>
  <c r="O126" i="6"/>
  <c r="O127" i="6" s="1"/>
  <c r="O130" i="6" s="1"/>
  <c r="K127" i="6"/>
  <c r="K130" i="6" s="1"/>
  <c r="K138" i="6"/>
  <c r="K137" i="6" s="1"/>
  <c r="K148" i="6" s="1"/>
  <c r="O44" i="6"/>
  <c r="L110" i="6"/>
  <c r="I44" i="6"/>
  <c r="I66" i="6" s="1"/>
  <c r="I131" i="6" s="1"/>
  <c r="I132" i="6" s="1"/>
  <c r="M44" i="6"/>
  <c r="M66" i="6" s="1"/>
  <c r="M131" i="6" s="1"/>
  <c r="M132" i="6" s="1"/>
  <c r="L138" i="6"/>
  <c r="L137" i="6" s="1"/>
  <c r="L148" i="6" s="1"/>
  <c r="O131" i="6" l="1"/>
  <c r="O132" i="6" s="1"/>
  <c r="L131" i="6"/>
  <c r="L132" i="6" s="1"/>
  <c r="J131" i="6"/>
  <c r="J132" i="6" s="1"/>
  <c r="K131" i="6"/>
  <c r="K132" i="6" s="1"/>
  <c r="P55" i="6"/>
  <c r="P66" i="6" s="1"/>
  <c r="P131" i="6" s="1"/>
  <c r="P132" i="6" s="1"/>
  <c r="O138" i="6"/>
  <c r="O137" i="6" l="1"/>
  <c r="O148" i="6" s="1"/>
  <c r="J32" i="4"/>
  <c r="J31" i="4"/>
  <c r="J42" i="4" l="1"/>
  <c r="J57" i="4" s="1"/>
  <c r="J111" i="4" s="1"/>
  <c r="J112" i="4" s="1"/>
  <c r="I124" i="4"/>
  <c r="I123" i="4"/>
  <c r="I122" i="4"/>
  <c r="I120" i="4"/>
  <c r="I119" i="4"/>
  <c r="I118" i="4"/>
  <c r="I116" i="4"/>
  <c r="I121" i="4" l="1"/>
  <c r="I115" i="4"/>
  <c r="I109" i="4"/>
  <c r="I107" i="4"/>
  <c r="I101" i="4"/>
  <c r="I98" i="4"/>
  <c r="I87" i="4"/>
  <c r="I85" i="4"/>
  <c r="I56" i="4"/>
  <c r="I54" i="4"/>
  <c r="I51" i="4"/>
  <c r="I49" i="4"/>
  <c r="I28" i="4"/>
  <c r="I21" i="4"/>
  <c r="I18" i="4"/>
  <c r="I123" i="5"/>
  <c r="H123" i="5"/>
  <c r="I122" i="5"/>
  <c r="I120" i="5" s="1"/>
  <c r="H122" i="5"/>
  <c r="J121" i="5"/>
  <c r="I121" i="5"/>
  <c r="H121" i="5"/>
  <c r="H119" i="5"/>
  <c r="J118" i="5"/>
  <c r="I118" i="5"/>
  <c r="H118" i="5"/>
  <c r="J117" i="5"/>
  <c r="H117" i="5"/>
  <c r="H116" i="5"/>
  <c r="H115" i="5"/>
  <c r="J108" i="5"/>
  <c r="I108" i="5"/>
  <c r="H108" i="5"/>
  <c r="H106" i="5"/>
  <c r="H109" i="5" s="1"/>
  <c r="I104" i="5"/>
  <c r="J104" i="5" s="1"/>
  <c r="H101" i="5"/>
  <c r="H102" i="5" s="1"/>
  <c r="J100" i="5"/>
  <c r="I100" i="5"/>
  <c r="H100" i="5"/>
  <c r="J97" i="5"/>
  <c r="J101" i="5" s="1"/>
  <c r="I97" i="5"/>
  <c r="I101" i="5" s="1"/>
  <c r="H97" i="5"/>
  <c r="J86" i="5"/>
  <c r="I86" i="5"/>
  <c r="H86" i="5"/>
  <c r="H84" i="5"/>
  <c r="J65" i="5"/>
  <c r="J123" i="5" s="1"/>
  <c r="J63" i="5"/>
  <c r="J61" i="5"/>
  <c r="I61" i="5"/>
  <c r="J60" i="5"/>
  <c r="I60" i="5"/>
  <c r="J56" i="5"/>
  <c r="H56" i="5"/>
  <c r="J55" i="5"/>
  <c r="I55" i="5"/>
  <c r="I115" i="5" s="1"/>
  <c r="H54" i="5"/>
  <c r="H51" i="5"/>
  <c r="I49" i="5"/>
  <c r="H49" i="5"/>
  <c r="J44" i="5"/>
  <c r="J49" i="5" s="1"/>
  <c r="I44" i="5"/>
  <c r="J42" i="5"/>
  <c r="H42" i="5"/>
  <c r="J31" i="5"/>
  <c r="I31" i="5"/>
  <c r="I117" i="5" s="1"/>
  <c r="J28" i="5"/>
  <c r="I28" i="5"/>
  <c r="H28" i="5"/>
  <c r="J26" i="5"/>
  <c r="J29" i="5" s="1"/>
  <c r="I26" i="5"/>
  <c r="J21" i="5"/>
  <c r="I21" i="5"/>
  <c r="H21" i="5"/>
  <c r="J18" i="5"/>
  <c r="I18" i="5"/>
  <c r="I29" i="5" s="1"/>
  <c r="H18" i="5"/>
  <c r="H120" i="5" l="1"/>
  <c r="H57" i="5"/>
  <c r="I29" i="4"/>
  <c r="I102" i="4"/>
  <c r="I103" i="4" s="1"/>
  <c r="I57" i="4"/>
  <c r="I110" i="4"/>
  <c r="H110" i="5"/>
  <c r="H111" i="5" s="1"/>
  <c r="H114" i="5"/>
  <c r="H124" i="5" s="1"/>
  <c r="I114" i="5"/>
  <c r="I124" i="5" s="1"/>
  <c r="I125" i="4"/>
  <c r="I84" i="5"/>
  <c r="I102" i="5" s="1"/>
  <c r="J84" i="5"/>
  <c r="J102" i="5" s="1"/>
  <c r="J110" i="5" s="1"/>
  <c r="J111" i="5" s="1"/>
  <c r="J57" i="5"/>
  <c r="I109" i="5"/>
  <c r="J106" i="5"/>
  <c r="J109" i="5" s="1"/>
  <c r="J115" i="5"/>
  <c r="J114" i="5" s="1"/>
  <c r="I42" i="5"/>
  <c r="I56" i="5"/>
  <c r="I57" i="5" s="1"/>
  <c r="I106" i="5"/>
  <c r="J122" i="5"/>
  <c r="J120" i="5" s="1"/>
  <c r="I111" i="4" l="1"/>
  <c r="I112" i="4" s="1"/>
  <c r="J124" i="5"/>
  <c r="I110" i="5"/>
  <c r="I111" i="5" s="1"/>
  <c r="H85" i="4" l="1"/>
  <c r="K98" i="4" l="1"/>
  <c r="H98" i="4"/>
  <c r="K61" i="4"/>
  <c r="K60" i="4"/>
  <c r="K85" i="4" l="1"/>
  <c r="H42" i="4"/>
  <c r="H49" i="4"/>
  <c r="K44" i="4"/>
  <c r="K49" i="4" s="1"/>
  <c r="K124" i="4"/>
  <c r="H124" i="4"/>
  <c r="H123" i="4"/>
  <c r="K122" i="4"/>
  <c r="H122" i="4"/>
  <c r="H120" i="4"/>
  <c r="K119" i="4"/>
  <c r="H119" i="4"/>
  <c r="H118" i="4"/>
  <c r="K109" i="4"/>
  <c r="H109" i="4"/>
  <c r="K101" i="4"/>
  <c r="K102" i="4" s="1"/>
  <c r="H117" i="4"/>
  <c r="J117" i="4" s="1"/>
  <c r="K87" i="4"/>
  <c r="H87" i="4"/>
  <c r="H54" i="4"/>
  <c r="H51" i="4"/>
  <c r="K31" i="4"/>
  <c r="K118" i="4" s="1"/>
  <c r="K28" i="4"/>
  <c r="H28" i="4"/>
  <c r="K26" i="4"/>
  <c r="K21" i="4"/>
  <c r="H21" i="4"/>
  <c r="K18" i="4"/>
  <c r="H18" i="4"/>
  <c r="K103" i="4" l="1"/>
  <c r="K123" i="4"/>
  <c r="K121" i="4" s="1"/>
  <c r="K42" i="4"/>
  <c r="H101" i="4"/>
  <c r="H102" i="4" s="1"/>
  <c r="H103" i="4" s="1"/>
  <c r="K105" i="4"/>
  <c r="H121" i="4"/>
  <c r="K55" i="4"/>
  <c r="K56" i="4" s="1"/>
  <c r="H56" i="4"/>
  <c r="H107" i="4"/>
  <c r="H110" i="4" s="1"/>
  <c r="H29" i="4"/>
  <c r="K29" i="4"/>
  <c r="K116" i="4" l="1"/>
  <c r="K115" i="4" s="1"/>
  <c r="K125" i="4" s="1"/>
  <c r="H57" i="4"/>
  <c r="K107" i="4"/>
  <c r="K110" i="4" s="1"/>
  <c r="H116" i="4"/>
  <c r="K57" i="4"/>
  <c r="H115" i="4" l="1"/>
  <c r="H125" i="4" s="1"/>
  <c r="J116" i="4"/>
  <c r="J115" i="4" s="1"/>
  <c r="J125" i="4" s="1"/>
  <c r="K111" i="4"/>
  <c r="K112" i="4" s="1"/>
  <c r="H111" i="4"/>
  <c r="H112" i="4" s="1"/>
  <c r="G25" i="3" l="1"/>
  <c r="F25" i="3"/>
  <c r="E24" i="3"/>
  <c r="E23" i="3"/>
  <c r="E22" i="3"/>
  <c r="E21" i="3"/>
  <c r="E20" i="3"/>
  <c r="E19" i="3"/>
  <c r="E18" i="3"/>
  <c r="E17" i="3"/>
  <c r="E25" i="3" s="1"/>
  <c r="E15" i="3"/>
  <c r="G15" i="3" s="1"/>
  <c r="E14" i="3"/>
  <c r="G14" i="3" s="1"/>
  <c r="F13" i="3"/>
  <c r="E12" i="3"/>
  <c r="G12" i="3" s="1"/>
  <c r="E11" i="3"/>
  <c r="G11" i="3" s="1"/>
  <c r="F10" i="3"/>
  <c r="F16" i="3" s="1"/>
  <c r="F26" i="3" s="1"/>
  <c r="E9" i="3"/>
  <c r="E8" i="3"/>
  <c r="G8" i="3" s="1"/>
  <c r="E7" i="3"/>
  <c r="G7" i="3" s="1"/>
  <c r="E6" i="3"/>
  <c r="G6" i="3" s="1"/>
  <c r="E5" i="3"/>
  <c r="G5" i="3" s="1"/>
  <c r="E4" i="3"/>
  <c r="G4" i="3" s="1"/>
  <c r="E3" i="3"/>
  <c r="E10" i="3" l="1"/>
  <c r="E16" i="3"/>
  <c r="E26" i="3" s="1"/>
  <c r="E13" i="3"/>
  <c r="G13" i="3" s="1"/>
  <c r="G3" i="3"/>
  <c r="G10" i="3" s="1"/>
  <c r="G16" i="3" l="1"/>
  <c r="G26" i="3" s="1"/>
</calcChain>
</file>

<file path=xl/comments1.xml><?xml version="1.0" encoding="utf-8"?>
<comments xmlns="http://schemas.openxmlformats.org/spreadsheetml/2006/main">
  <authors>
    <author>Sniega</author>
    <author>Snieguole Kacerauskaite</author>
    <author>Indre Buteniene</author>
    <author>Skaiste Kliaubiene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L13" authorId="1" shapeId="0">
      <text>
        <r>
          <rPr>
            <sz val="9"/>
            <color indexed="81"/>
            <rFont val="Tahoma"/>
            <family val="2"/>
            <charset val="186"/>
          </rPr>
          <t xml:space="preserve">Olimpinės dienos renginių ciklas, tarptautinis krepšinio klubų turnyras Vlado Garasto taurei laimėti ir pasaulio vyrų rankinio čempionato atrankos turnyras
</t>
        </r>
      </text>
    </comment>
    <comment ref="G33" authorId="1" shapeId="0">
      <text>
        <r>
          <rPr>
            <sz val="9"/>
            <color indexed="81"/>
            <rFont val="Tahoma"/>
            <family val="2"/>
            <charset val="186"/>
          </rPr>
          <t>AB "Klaipėdos nafta"</t>
        </r>
      </text>
    </comment>
    <comment ref="D77" authorId="2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Vietoje uždaromos salės Burių g. (Melnragė)</t>
        </r>
      </text>
    </comment>
    <comment ref="D81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  <comment ref="K88" authorId="1" shapeId="0">
      <text>
        <r>
          <rPr>
            <sz val="9"/>
            <color indexed="81"/>
            <rFont val="Tahoma"/>
            <family val="2"/>
            <charset val="186"/>
          </rPr>
          <t xml:space="preserve">Automobilis ūkio brigadai (21 t.€), sniego valytuvas, lapų siurblys, rotacinė šluota ir kt. įranga (9,7 t.€)
</t>
        </r>
      </text>
    </comment>
    <comment ref="K89" authorId="3" shapeId="0">
      <text>
        <r>
          <rPr>
            <sz val="9"/>
            <color indexed="81"/>
            <rFont val="Tahoma"/>
            <family val="2"/>
            <charset val="186"/>
          </rPr>
          <t>2018 m. 90000 €</t>
        </r>
      </text>
    </comment>
    <comment ref="K90" authorId="3" shapeId="0">
      <text>
        <r>
          <rPr>
            <sz val="9"/>
            <color indexed="81"/>
            <rFont val="Tahoma"/>
            <family val="2"/>
            <charset val="186"/>
          </rPr>
          <t xml:space="preserve">
2018 m. 1300+3200 €</t>
        </r>
      </text>
    </comment>
    <comment ref="K91" authorId="3" shapeId="0">
      <text>
        <r>
          <rPr>
            <sz val="9"/>
            <color indexed="81"/>
            <rFont val="Tahoma"/>
            <family val="2"/>
            <charset val="186"/>
          </rPr>
          <t xml:space="preserve">
2018 m. Taikos pr.61a 20300 ir D. ir Girėno g.10 14400 €</t>
        </r>
      </text>
    </comment>
  </commentList>
</comments>
</file>

<file path=xl/comments2.xml><?xml version="1.0" encoding="utf-8"?>
<comments xmlns="http://schemas.openxmlformats.org/spreadsheetml/2006/main">
  <authors>
    <author>Sniega</author>
    <author>Snieguole Kacerauskaite</author>
    <author>Indre Buteniene</author>
    <author>Skaiste Kliaubiene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P13" authorId="1" shapeId="0">
      <text>
        <r>
          <rPr>
            <sz val="9"/>
            <color indexed="81"/>
            <rFont val="Tahoma"/>
            <family val="2"/>
            <charset val="186"/>
          </rPr>
          <t xml:space="preserve">Olimpinės dienos renginių ciklas, tarptautinis krepšinio klubų turnyras Vlado Garasto taurei laimėti ir pasaulio vyrų rankinio čempionato atrankos turnyras
</t>
        </r>
      </text>
    </comment>
    <comment ref="G33" authorId="1" shapeId="0">
      <text>
        <r>
          <rPr>
            <sz val="9"/>
            <color indexed="81"/>
            <rFont val="Tahoma"/>
            <family val="2"/>
            <charset val="186"/>
          </rPr>
          <t>AB "Klaipėdos nafta"</t>
        </r>
      </text>
    </comment>
    <comment ref="D78" authorId="2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Vietoje uždaromos salės Burių g. (Melnragė)</t>
        </r>
      </text>
    </comment>
    <comment ref="D82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  <comment ref="O89" authorId="1" shapeId="0">
      <text>
        <r>
          <rPr>
            <sz val="9"/>
            <color indexed="81"/>
            <rFont val="Tahoma"/>
            <family val="2"/>
            <charset val="186"/>
          </rPr>
          <t xml:space="preserve">Automobilis ūkio brigadai (21 t.€), sniego valytuvas, lapų siurblys, rotacinė šluota ir kt. įranga (9,7 t.€)
</t>
        </r>
      </text>
    </comment>
    <comment ref="O90" authorId="3" shapeId="0">
      <text>
        <r>
          <rPr>
            <sz val="9"/>
            <color indexed="81"/>
            <rFont val="Tahoma"/>
            <family val="2"/>
            <charset val="186"/>
          </rPr>
          <t>2018 m. 90000 €</t>
        </r>
      </text>
    </comment>
    <comment ref="O91" authorId="3" shapeId="0">
      <text>
        <r>
          <rPr>
            <sz val="9"/>
            <color indexed="81"/>
            <rFont val="Tahoma"/>
            <family val="2"/>
            <charset val="186"/>
          </rPr>
          <t xml:space="preserve">
2018 m. 1300+3200 €</t>
        </r>
      </text>
    </comment>
    <comment ref="O92" authorId="3" shapeId="0">
      <text>
        <r>
          <rPr>
            <sz val="9"/>
            <color indexed="81"/>
            <rFont val="Tahoma"/>
            <family val="2"/>
            <charset val="186"/>
          </rPr>
          <t xml:space="preserve">
2018 m. Taikos pr.61a 20300 ir D. ir Girėno g.10 14400 €</t>
        </r>
      </text>
    </comment>
  </commentList>
</comments>
</file>

<file path=xl/comments3.xml><?xml version="1.0" encoding="utf-8"?>
<comments xmlns="http://schemas.openxmlformats.org/spreadsheetml/2006/main">
  <authors>
    <author>Sniega</author>
    <author>Snieguole Kacerauskaite</author>
    <author>Skaiste Kliaubiene</author>
    <author>Indre Buteniene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S13" authorId="1" shapeId="0">
      <text>
        <r>
          <rPr>
            <sz val="9"/>
            <color indexed="81"/>
            <rFont val="Tahoma"/>
            <family val="2"/>
            <charset val="186"/>
          </rPr>
          <t xml:space="preserve">Olimpinės dienos renginių ciklas, tarptautinis krepšinio klubų turnyras Vlado Garasto taurei laimėti ir pasaulio vyrų rankinio čempionato atrankos turnyras
</t>
        </r>
      </text>
    </comment>
    <comment ref="R16" authorId="1" shapeId="0">
      <text>
        <r>
          <rPr>
            <b/>
            <sz val="9"/>
            <color indexed="81"/>
            <rFont val="Tahoma"/>
            <family val="2"/>
            <charset val="186"/>
          </rPr>
          <t>Suorganizuotas Europos jaunių merginų rankinio čempionatas, vnt.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7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Suorganizuotas tarptautinis ledo ritulio turnyras „Baltijos iššūkio taurė – 2017“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H41" authorId="1" shapeId="0">
      <text>
        <r>
          <rPr>
            <b/>
            <sz val="9"/>
            <color indexed="81"/>
            <rFont val="Tahoma"/>
            <family val="2"/>
            <charset val="186"/>
          </rPr>
          <t>AB "Klaipėdos nafta"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K59" authorId="1" shapeId="0">
      <text>
        <r>
          <rPr>
            <sz val="9"/>
            <color indexed="81"/>
            <rFont val="Tahoma"/>
            <family val="2"/>
            <charset val="186"/>
          </rPr>
          <t xml:space="preserve">pagal 2017-11-27 STR3-18
</t>
        </r>
      </text>
    </comment>
    <comment ref="J63" authorId="2" shapeId="0">
      <text>
        <r>
          <rPr>
            <b/>
            <sz val="9"/>
            <color indexed="81"/>
            <rFont val="Tahoma"/>
            <family val="2"/>
            <charset val="186"/>
          </rPr>
          <t>Skaiste Kliaubiene:</t>
        </r>
        <r>
          <rPr>
            <sz val="9"/>
            <color indexed="81"/>
            <rFont val="Tahoma"/>
            <family val="2"/>
            <charset val="186"/>
          </rPr>
          <t xml:space="preserve">
I srautas 123651 ir II srautas 100881 // 224532 eurų. Sumažinta 8 proc.</t>
        </r>
      </text>
    </comment>
    <comment ref="H64" authorId="1" shapeId="0">
      <text>
        <r>
          <rPr>
            <sz val="9"/>
            <color indexed="81"/>
            <rFont val="Tahoma"/>
            <family val="2"/>
            <charset val="186"/>
          </rPr>
          <t>Lietuvos plaukimo federacija</t>
        </r>
      </text>
    </comment>
    <comment ref="H85" authorId="3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Futbolo Federacijos lėšos stadionų dangoms</t>
        </r>
      </text>
    </comment>
    <comment ref="D88" authorId="3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Vietoje uždaromos salės Burių g. (Melnragė)</t>
        </r>
      </text>
    </comment>
    <comment ref="D92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  <comment ref="Q103" authorId="1" shapeId="0">
      <text>
        <r>
          <rPr>
            <sz val="9"/>
            <color indexed="81"/>
            <rFont val="Tahoma"/>
            <family val="2"/>
            <charset val="186"/>
          </rPr>
          <t xml:space="preserve">Automobilis ūkio brigadai (21 t.€), sniego valytuvas, lapų siurblys, rotacinė šluota ir kt. įranga (9,7 t.€)
</t>
        </r>
      </text>
    </comment>
    <comment ref="Q104" authorId="2" shapeId="0">
      <text>
        <r>
          <rPr>
            <sz val="9"/>
            <color indexed="81"/>
            <rFont val="Tahoma"/>
            <family val="2"/>
            <charset val="186"/>
          </rPr>
          <t xml:space="preserve">
2018 m. 90000 €</t>
        </r>
      </text>
    </comment>
    <comment ref="Q105" authorId="2" shapeId="0">
      <text>
        <r>
          <rPr>
            <sz val="9"/>
            <color indexed="81"/>
            <rFont val="Tahoma"/>
            <family val="2"/>
            <charset val="186"/>
          </rPr>
          <t xml:space="preserve">
2018 m. 1300+3200 €</t>
        </r>
      </text>
    </comment>
    <comment ref="Q106" authorId="2" shapeId="0">
      <text>
        <r>
          <rPr>
            <sz val="9"/>
            <color indexed="81"/>
            <rFont val="Tahoma"/>
            <family val="2"/>
            <charset val="186"/>
          </rPr>
          <t xml:space="preserve">
2018 m. Taikos pr.61a 20300 ir D. ir Girėno g.10 14400 €</t>
        </r>
      </text>
    </comment>
  </commentList>
</comments>
</file>

<file path=xl/comments4.xml><?xml version="1.0" encoding="utf-8"?>
<comments xmlns="http://schemas.openxmlformats.org/spreadsheetml/2006/main">
  <authors>
    <author>Skaiste Kliaubiene</author>
  </authors>
  <commentList>
    <comment ref="F15" authorId="0" shapeId="0">
      <text>
        <r>
          <rPr>
            <b/>
            <sz val="9"/>
            <color indexed="81"/>
            <rFont val="Tahoma"/>
            <family val="2"/>
            <charset val="186"/>
          </rPr>
          <t>Skaiste Kliaubiene:</t>
        </r>
        <r>
          <rPr>
            <sz val="9"/>
            <color indexed="81"/>
            <rFont val="Tahoma"/>
            <family val="2"/>
            <charset val="186"/>
          </rPr>
          <t xml:space="preserve">
4 vnt.</t>
        </r>
      </text>
    </comment>
  </commentList>
</comments>
</file>

<file path=xl/sharedStrings.xml><?xml version="1.0" encoding="utf-8"?>
<sst xmlns="http://schemas.openxmlformats.org/spreadsheetml/2006/main" count="961" uniqueCount="245">
  <si>
    <t>KŪNO KULTŪROS IR SPORTO PLĖTROS PROGRAMOS NR. 11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</si>
  <si>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</si>
  <si>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</si>
  <si>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</si>
  <si>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</si>
  <si>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</si>
  <si>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</si>
  <si>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</si>
  <si>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</si>
  <si>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</si>
  <si>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vertinimo kriterijus</t>
  </si>
  <si>
    <t>Planas</t>
  </si>
  <si>
    <t>2017-ieji metai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</si>
  <si>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</si>
  <si>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</si>
  <si>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</si>
  <si>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Sudaryti sąlygas ugdyti sveiką ir fiziškai aktyvią miesto bendruomenę, profesionaliai atrinkti ir ugdyti talentingus olimpinės pamainos sportininkus</t>
  </si>
  <si>
    <t>Pritraukti didesnį dalyvių skaičių, užtikrinant sporto renginių organizavimo kokybę</t>
  </si>
  <si>
    <t>2</t>
  </si>
  <si>
    <t>SB</t>
  </si>
  <si>
    <t>Iš viso:</t>
  </si>
  <si>
    <t>02</t>
  </si>
  <si>
    <t>Suorganizuota pagerbimo ir viešinimo renginių, skaičius</t>
  </si>
  <si>
    <t>03</t>
  </si>
  <si>
    <t>Iš viso uždaviniui:</t>
  </si>
  <si>
    <t>Sudaryti sąlygas sportuoti visų amžiaus grupių miestiečiams, įgyvendinant sveikos gyvensenos ir fizinio aktyvumo programas</t>
  </si>
  <si>
    <t>Sąlygų ugdytis biudžetinėse sporto įstaigose sudarymas:</t>
  </si>
  <si>
    <t>SB(SP)</t>
  </si>
  <si>
    <t>Asmenų, lankančių sporto mokyklas, skaičius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</si>
  <si>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</si>
  <si>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</si>
  <si>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</si>
  <si>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</si>
  <si>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 xml:space="preserve">Dalyvavusiųjų sporto ir sveikatingumo renginiuose skaičius, tūkst. žmonių </t>
  </si>
  <si>
    <t>Sportinės veiklos programų dalinis finansavimas:</t>
  </si>
  <si>
    <t>Finansuota programų, iš viso:</t>
  </si>
  <si>
    <t xml:space="preserve">buriavimo, irklavimo, baidarių ir kanojų irklavimo sporto šakų </t>
  </si>
  <si>
    <t>tradicinių sporto renginių ir sporto klubų, plėtojančių judėjimą „Sportas visiems“</t>
  </si>
  <si>
    <t>miesto sporto šakų (federacijų, sąjungų, asociacijų) veiklos</t>
  </si>
  <si>
    <t>neįgaliųjų socialinės integracijos per kūno kultūrą ir sportą</t>
  </si>
  <si>
    <t>Pasirenkamojo vaikų ugdymo programų finansavimas iš sportininko krepšelio lėšų</t>
  </si>
  <si>
    <t>Vidutinis sportininkų, dalyvavusių programose, skaičius</t>
  </si>
  <si>
    <t>04</t>
  </si>
  <si>
    <t>Apmokyta plaukti vaikų, skaičius</t>
  </si>
  <si>
    <t>Įrengti naujas ir modernizuoti esamas sporto bazes</t>
  </si>
  <si>
    <t>I</t>
  </si>
  <si>
    <t>SB(VB)</t>
  </si>
  <si>
    <t>Kt</t>
  </si>
  <si>
    <t xml:space="preserve">Sporto bazių modernizavimas ir plėtra:
</t>
  </si>
  <si>
    <t>Įgyvendintas projektas, proc.</t>
  </si>
  <si>
    <t>ES</t>
  </si>
  <si>
    <t>1.6.3.3</t>
  </si>
  <si>
    <t>LRVB</t>
  </si>
  <si>
    <t>Atlikta modernizavimo darbų, proc.</t>
  </si>
  <si>
    <t>Iš viso priemonei:</t>
  </si>
  <si>
    <t xml:space="preserve">Sporto infrastruktūros objektų einamasis remontas ir techninis aptarnavimas:                                    </t>
  </si>
  <si>
    <t>Tinkamai reprezentuoti miestą šalies ir tarptautiniuose sporto renginiuose</t>
  </si>
  <si>
    <t>Prioritetinių sporto šakų didelio sportinio meistriškumo klubų veiklos dalinis finansavimas</t>
  </si>
  <si>
    <t>Individualių sporto šakų sportininkų pasirengimas dalyvauti atrankos varžybose dėl patekimo į nacionalines rinktines</t>
  </si>
  <si>
    <t>Skirta stipendijų sportininkams, skaičius</t>
  </si>
  <si>
    <t>Iš viso tikslui:</t>
  </si>
  <si>
    <t>11</t>
  </si>
  <si>
    <t>Iš viso programai:</t>
  </si>
  <si>
    <t>Finansavimo šaltinių suvestinė</t>
  </si>
  <si>
    <t>Finansavimo šaltiniai</t>
  </si>
  <si>
    <t>SAVIVALDYBĖS LĖŠOS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</si>
  <si>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</si>
  <si>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</si>
  <si>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</si>
  <si>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KITOS LĖŠOS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</si>
  <si>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</si>
  <si>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</si>
  <si>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</si>
  <si>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Iš viso</t>
  </si>
  <si>
    <t>SB(SPL)</t>
  </si>
  <si>
    <t>05</t>
  </si>
  <si>
    <t>Miestą reprezentuojančių komandų, miestą garsinančių individualių sporto šakų sportininkų ir trenerių pagerbimas</t>
  </si>
  <si>
    <t xml:space="preserve">Irklavimo bazės (Gluosnių skg. 8) modernizavimas </t>
  </si>
  <si>
    <t>Klaipėdos  daugiafunkcio sveikatingumo centro statyba</t>
  </si>
  <si>
    <t>1.6.1.5</t>
  </si>
  <si>
    <t>1.6.3.2</t>
  </si>
  <si>
    <t xml:space="preserve"> </t>
  </si>
  <si>
    <t>Įrengta persirengimo konteinerių, skaičius</t>
  </si>
  <si>
    <t>Įsigyta reklaminių-reprezentacinių leidinių, skaičius</t>
  </si>
  <si>
    <t>BĮ Klaipėdos miesto sporto bazių valdymo centre</t>
  </si>
  <si>
    <t>BĮ Klaipėdos miesto lengvosios atletikos mokyklos lengvosios atletikos sporto šakos metimų sektorių įrengimas</t>
  </si>
  <si>
    <t>Atlikta įrengimo darbų, proc.</t>
  </si>
  <si>
    <t>BĮ Klaipėdos miesto sporto bazių valdymo centro pastatų patalpų ir įrenginių atnaujinimo darbai</t>
  </si>
  <si>
    <t xml:space="preserve">Klaipėdos miesto vaikų apmokymas plaukti </t>
  </si>
  <si>
    <t>Sporto įstaigų patalpų šildymas</t>
  </si>
  <si>
    <t xml:space="preserve">Šîldoma įstaigų, skaičius  </t>
  </si>
  <si>
    <t>Centralizuotas paviršinių (lietaus) nuotekų tvarkymas (paslaugos apmokėjimas)</t>
  </si>
  <si>
    <t>Parengtas techninis projektas, vnt.</t>
  </si>
  <si>
    <t>Atlikta darbų, proc.</t>
  </si>
  <si>
    <t>Ieškinio už atliktus statybinius darbus „Švyturio“ arenoje apmokėjimas</t>
  </si>
  <si>
    <t>2019-ųjų metų lėšų projektas</t>
  </si>
  <si>
    <t>2018-ieji metai</t>
  </si>
  <si>
    <t>2019-ieji metai</t>
  </si>
  <si>
    <t>BĮ Klaipėdos miesto lengvosios atletikos mokykloje</t>
  </si>
  <si>
    <t>Įrengta aikštės danga (7275 kv. m), proc.</t>
  </si>
  <si>
    <t>1.6.3.4</t>
  </si>
  <si>
    <t>Parengtas techninis projektas, proc.</t>
  </si>
  <si>
    <t>Parengta dokumentacija, proc.</t>
  </si>
  <si>
    <t>BĮ Klaipėdos miesto lengvosios atletikos mokyklos maniežo dangos atnaujinimo darbai</t>
  </si>
  <si>
    <r>
      <t>Atlikti maniežo dangos pakeitimo darbai, 2250 m</t>
    </r>
    <r>
      <rPr>
        <sz val="10"/>
        <rFont val="Calibri"/>
        <family val="2"/>
        <charset val="186"/>
      </rPr>
      <t>², proc.</t>
    </r>
  </si>
  <si>
    <t>2019 m. lėšų projektas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</si>
  <si>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</si>
  <si>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</si>
  <si>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</si>
  <si>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5</t>
  </si>
  <si>
    <t>SB(ES)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</si>
  <si>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</t>
    </r>
    <r>
      <rPr>
        <sz val="10"/>
        <rFont val="Times New Roman"/>
        <family val="1"/>
      </rPr>
      <t>(</t>
    </r>
    <r>
      <rPr>
        <b/>
        <sz val="10"/>
        <rFont val="Times New Roman"/>
        <family val="1"/>
        <charset val="186"/>
      </rPr>
      <t>ES)</t>
    </r>
  </si>
  <si>
    <t>Klaipėdos miesto savivaldybės miesto kūno kultūros ir sporto plėtros programos (Nr. 11) aprašymo                                   priedas</t>
  </si>
  <si>
    <t>VšĮ Klaipėdos krašto buriavimo sporto mokyklos „Žiemys“ dalininko kapitalo didinimas</t>
  </si>
  <si>
    <t>Atlikta statybos darbų, proc.</t>
  </si>
  <si>
    <t>Projekto „Klaipėda – Europos sporto miestas“ įgyvendinimas</t>
  </si>
  <si>
    <t>Įgyvendinta viešinimo programa, proc.</t>
  </si>
  <si>
    <t>2020-ieji metai</t>
  </si>
  <si>
    <t>2018-ųjų metų asignavimų planas</t>
  </si>
  <si>
    <t>Išlaidoms</t>
  </si>
  <si>
    <t>Turtui įsigyti ir finansiniams įsipareigojimams vykdyti</t>
  </si>
  <si>
    <t>Iš jų darbo užmokesčiui</t>
  </si>
  <si>
    <t>Paskutinis 2017 m. asignavimų plano pakeitimas**</t>
  </si>
  <si>
    <t>2017 m. patvirtintas asignavimų planas*</t>
  </si>
  <si>
    <t>2017 m. patvirtintas asignavimų planas</t>
  </si>
  <si>
    <t>Paskutinis 2017 m. asignavimų plano pakeitimas</t>
  </si>
  <si>
    <t>* Pagal Klaipėdos miesto savivaldybės tarybos sprendimus: 2016 m. gruodžio 22 d. Nr. T2-290 ir 2017 m. vasario 23 d. Nr. T2-25</t>
  </si>
  <si>
    <t>2020-ųjų metų lėšų projektas</t>
  </si>
  <si>
    <t>2020 m. lėšų projektas</t>
  </si>
  <si>
    <t xml:space="preserve">2017–2020 M. KLAIPĖDOS MIESTO SAVIVALDYBĖS 
</t>
  </si>
  <si>
    <t>IED Projektų skyrius, G. Dovidaitis</t>
  </si>
  <si>
    <t xml:space="preserve"> - I etapas</t>
  </si>
  <si>
    <t>IED Projektų skyrius, V. Varnaitė</t>
  </si>
  <si>
    <t xml:space="preserve">Futbolo mokyklos ir baseino pastatų konversija: </t>
  </si>
  <si>
    <t>IED Projektų skyrius, A. Orentienė</t>
  </si>
  <si>
    <t>IED Projektų skyrius, V. Varnaitė; Statybos ir infrastruktūros plėtros skyrius, E. Dolėbienė</t>
  </si>
  <si>
    <t>IED Projektų skyrius, V. Pronskuvienė</t>
  </si>
  <si>
    <t>Suorganizuotas olimpinės dienos renginių ciklas,vnt</t>
  </si>
  <si>
    <t>Suorganizuotas pasaulio salės futbolo čempionatas, vnt</t>
  </si>
  <si>
    <t>Įgyvendinta  krepšinio turnyro „Karaliaus Mindaugo taurė 2018“ vykdymo programa, vnt.</t>
  </si>
  <si>
    <t>Įgyvendintas Sporto metų minėjimo Klaipėdoje priemonių planas, proc.</t>
  </si>
  <si>
    <t>Sumokėtas mokestis  Europos sporto sostinių ir miestų asociacijai ACES Europe už dalyvavimą projekte</t>
  </si>
  <si>
    <t>Neatlygintinai suteiktų sporto bazių paslaugų sporto renginiams organizuoti kompensavimas</t>
  </si>
  <si>
    <t>Neatlygintinai suteikta sporto bazių sporto renginiams, val.</t>
  </si>
  <si>
    <t>Suorganizuota miesto sporto renginių, skaičius</t>
  </si>
  <si>
    <t>Suremontuota sporto salių (šviestuvų keitimo darbai), skaičius</t>
  </si>
  <si>
    <t>Atlikti stogo šiltinimo darbai (Taikos pr. 61 A), proc.</t>
  </si>
  <si>
    <t>Atnaujinta pastato patalpų (vestibiulio ir holo remonto darbai), Debreceno g. 48, proc.</t>
  </si>
  <si>
    <t>Atnaujinta persirengimo kambarių dušinės, proc.</t>
  </si>
  <si>
    <t>Atnaujinta elektros instaliacija patalpose, proc.</t>
  </si>
  <si>
    <t>Atlikta ventiliacinės sistemos remonto darbų, proc.</t>
  </si>
  <si>
    <t>UKD Sporto ir kūno kultūros skyrius</t>
  </si>
  <si>
    <t xml:space="preserve">MŪD Socialinės infrastruktūros priežiūros skyrius </t>
  </si>
  <si>
    <t>SB'</t>
  </si>
  <si>
    <t>ir jų sporto bazių paslaugoms apmokėti</t>
  </si>
  <si>
    <t>BĮ Klaipėdos „Gintaro“ sporto centro pastato patalpų atnaujinimo darbai</t>
  </si>
  <si>
    <t>Klaipėdos miesto savivaldybės jachtos „Lietuva“ kapitalinis remontas</t>
  </si>
  <si>
    <t>FTD Turto skyrius</t>
  </si>
  <si>
    <t>Atlikta remonto darbų, proc.</t>
  </si>
  <si>
    <t xml:space="preserve"> - II etapas </t>
  </si>
  <si>
    <t xml:space="preserve">VšĮ Klaipėdos irklavimo centro dalininko kapitalo didinimas, siekiant įsigyti „Viking“ klasės laivus </t>
  </si>
  <si>
    <t>Įsigyta laivų, vnt.</t>
  </si>
  <si>
    <t>Prestižinių, tarptautinių ir nacionalinių sporto renginių pritraukimas ir organizavimas, viešinimas</t>
  </si>
  <si>
    <t>Suorganizuota renginių, skaičius</t>
  </si>
  <si>
    <t>Asmenų, lankančių sporto organizacijas, skaičius</t>
  </si>
  <si>
    <t>Finansuotų sporto šakų federacijų skaičius</t>
  </si>
  <si>
    <t xml:space="preserve">Naujos sporto salės statyba </t>
  </si>
  <si>
    <t>Valandų skaičius</t>
  </si>
  <si>
    <t xml:space="preserve">Klaipėdos sunkiosios atletikos centro statyba </t>
  </si>
  <si>
    <t>Įsigytas mikroautobusas, vnt</t>
  </si>
  <si>
    <t xml:space="preserve">Atliktas fasado S. Dariaus ir S. Girėno g. 10 remontas, proc. </t>
  </si>
  <si>
    <t>Pasirašyta koncesijos suteikimo sutartis, vnt.</t>
  </si>
  <si>
    <t>Klaipėdos miesto sportininkų reprezentacinės varžybų aprangos su Klaipėdos miesto logotipu sukūrimas, proc</t>
  </si>
  <si>
    <t>Komandų, dalyvaujančių aukščiausioje lygoje, skaičius</t>
  </si>
  <si>
    <t>Komandų, dalyvaujančių Europos taurių turnyruose, skaičius</t>
  </si>
  <si>
    <t>ir sporto bazių paslaugoms apmokėti</t>
  </si>
  <si>
    <r>
      <rPr>
        <b/>
        <sz val="10"/>
        <rFont val="Times New Roman"/>
        <family val="1"/>
        <charset val="186"/>
      </rPr>
      <t xml:space="preserve">Klaipėdos sporto sveikatingumo bazės komplekso (Smiltynės g. 13) </t>
    </r>
    <r>
      <rPr>
        <sz val="10"/>
        <rFont val="Times New Roman"/>
        <family val="1"/>
        <charset val="186"/>
      </rPr>
      <t xml:space="preserve">restauravimo ir remonto darbų techninio projekto parengimas </t>
    </r>
  </si>
  <si>
    <t>Biudžetinių įstaigų skaičius</t>
  </si>
  <si>
    <t>Ilgalaikio turto sąrašas</t>
  </si>
  <si>
    <t>Įstaiga</t>
  </si>
  <si>
    <t>Turto pavadinimas</t>
  </si>
  <si>
    <t xml:space="preserve">Kiekis </t>
  </si>
  <si>
    <t>Kaina</t>
  </si>
  <si>
    <t>2018 m.</t>
  </si>
  <si>
    <t xml:space="preserve">2019 m. </t>
  </si>
  <si>
    <t>BĮ Klaipėdos „Viesulo“ sporto centras</t>
  </si>
  <si>
    <t>lygiagretės</t>
  </si>
  <si>
    <t xml:space="preserve"> grybas</t>
  </si>
  <si>
    <t xml:space="preserve"> čiužiniai</t>
  </si>
  <si>
    <t>aerobinės gimnastikos aikštelė</t>
  </si>
  <si>
    <t>sportinių dviračių</t>
  </si>
  <si>
    <t>olimpinis ringas</t>
  </si>
  <si>
    <t>kilimai gimnastikai</t>
  </si>
  <si>
    <t>BĮ Klaipėdos „Gintaro“ sporto centras</t>
  </si>
  <si>
    <t>defibliriatorius</t>
  </si>
  <si>
    <t>starto signalo įrenginys</t>
  </si>
  <si>
    <t xml:space="preserve">mikroautobusas </t>
  </si>
  <si>
    <t xml:space="preserve">treniruokliai bendram fiziniam pasirengimui </t>
  </si>
  <si>
    <t>Iš viso BĮ išlaikymui</t>
  </si>
  <si>
    <t>automobilis (bazių priežiūrai)</t>
  </si>
  <si>
    <t>traktoriukas</t>
  </si>
  <si>
    <t>lapų siurblys</t>
  </si>
  <si>
    <t>pjovimo įranga krūmams, aukštai žolei</t>
  </si>
  <si>
    <t>sniego valytuvas</t>
  </si>
  <si>
    <t>sniego verstuvas</t>
  </si>
  <si>
    <t>rotacinė šluota</t>
  </si>
  <si>
    <t>lapų pūstuvas</t>
  </si>
  <si>
    <t>Iš viso ilgalaikiam turtui</t>
  </si>
  <si>
    <t>Rengėja, Planavimo ir analizės skyriaus vyr. specialistė S. Kliaubienė</t>
  </si>
  <si>
    <t>Įsigyta persirengimo konteinerių, vnt.</t>
  </si>
  <si>
    <t>Sporto bazių paslaugų teikimas sporto renginiams vykdyti</t>
  </si>
  <si>
    <t>Persirengimo konteinerių įsigijimas</t>
  </si>
  <si>
    <t>Suteikta paslaugų, valandų skaičius</t>
  </si>
  <si>
    <t>Įsigytas automobilis ir ūkinis inventorius sporto bazių priežiūrai, vnt.</t>
  </si>
  <si>
    <t>Futbolo aikštės dangos įrengimas prie Klaipėdos „Pajūrio“ pagrindinės mokyklos (Klaipėdos „Pajūrio“ progimnazijos statinio Laukininkų g. 28, Klaipėdoje, modernizavimas)</t>
  </si>
  <si>
    <t>Suremontuotas sporto salės Taikos pr. 61A stogas, proc.</t>
  </si>
  <si>
    <t>Suremontuotas Centrinio stadiono Sportininkų g. 46 administracinių patalpų stogas, proc.</t>
  </si>
  <si>
    <t>** pagal Klaipėdos miesto savivaldybės tarybos 2017-11-23 sprendimą Nr. T2-267</t>
  </si>
  <si>
    <t>Atnaujinta Centinio stadiono infrastruktūra (tribūnų uždengimo stogelis ir apsauginis aptvėrimas), proc.</t>
  </si>
  <si>
    <t>Sporto ir laisvalaikio komplekso statybos koncesijos procedūrų vykdymas</t>
  </si>
  <si>
    <t xml:space="preserve">2018–2020 M. KLAIPĖDOS MIESTO SAVIVALDYBĖS 
</t>
  </si>
  <si>
    <t>Aiškinamojo rašto priedas Nr.3</t>
  </si>
  <si>
    <t>SRD Sveikatos apsaugos skyrius</t>
  </si>
  <si>
    <r>
      <rPr>
        <b/>
        <sz val="10"/>
        <rFont val="Times New Roman"/>
        <family val="1"/>
        <charset val="186"/>
      </rPr>
      <t xml:space="preserve">Futbolo aikštės dangos įrengimas prie Klaipėdos „Pajūrio“ pagrindinės mokyklos </t>
    </r>
    <r>
      <rPr>
        <sz val="10"/>
        <rFont val="Times New Roman"/>
        <family val="1"/>
        <charset val="186"/>
      </rPr>
      <t>(Klaipėdos „Pajūrio“ progimnazijos statinio Laukininkų g. 28, Klaipėdoje, modernizavimas)</t>
    </r>
  </si>
  <si>
    <r>
      <t xml:space="preserve">Sumokėtas mokestis  Europos sporto sostinių ir miestų asociacijai </t>
    </r>
    <r>
      <rPr>
        <i/>
        <sz val="10"/>
        <rFont val="Times New Roman"/>
        <family val="1"/>
        <charset val="186"/>
      </rPr>
      <t>ACES Europe</t>
    </r>
    <r>
      <rPr>
        <sz val="10"/>
        <rFont val="Times New Roman"/>
        <family val="1"/>
        <charset val="186"/>
      </rPr>
      <t xml:space="preserve"> už dalyvavimą projekte</t>
    </r>
  </si>
  <si>
    <t xml:space="preserve">VšĮ „Klaipėdos irklavimo centras“ dalininko kapitalo didinimas, siekiant įsigyti „Viking“ klasės laivus </t>
  </si>
  <si>
    <t>Atlikti stogo šiltinimo darbai (Taikos pr. 61A), proc.</t>
  </si>
  <si>
    <t xml:space="preserve">Atliktas fasado Dariaus ir Girėno g. 10 remontas, proc. </t>
  </si>
  <si>
    <t>Atnaujinta persirengimo kambarių dušinių, proc.</t>
  </si>
  <si>
    <t>Atlikti maniežo dangos pakeitimo darbai, 2250 m², proc.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</si>
  <si>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</t>
    </r>
    <r>
      <rPr>
        <sz val="10"/>
        <rFont val="Times New Roman"/>
        <family val="1"/>
      </rPr>
      <t>(</t>
    </r>
    <r>
      <rPr>
        <b/>
        <sz val="10"/>
        <rFont val="Times New Roman"/>
        <family val="1"/>
        <charset val="186"/>
      </rPr>
      <t>ES)</t>
    </r>
  </si>
  <si>
    <t>_____________________________</t>
  </si>
  <si>
    <r>
      <t xml:space="preserve">Irklavimo bazės </t>
    </r>
    <r>
      <rPr>
        <sz val="10"/>
        <rFont val="Times New Roman"/>
        <family val="1"/>
        <charset val="186"/>
      </rPr>
      <t xml:space="preserve">(Gluosnių skg. 8) modernizavimas </t>
    </r>
  </si>
  <si>
    <t>2018 m. asignavi-mų planas</t>
  </si>
  <si>
    <t>Atnaujinta Centrinio stadiono infrastruktūra (tribūnų uždengimo stogelis ir apsauginis aptvėrimas), proc.</t>
  </si>
  <si>
    <t>Lyginamasis variantas</t>
  </si>
  <si>
    <t>Skirtumas</t>
  </si>
  <si>
    <t>Siūlomas keisti 2018-ųjų metų asignavimų planas</t>
  </si>
  <si>
    <t>Siūlomas keisti 2018 m. asignavimų planas</t>
  </si>
  <si>
    <t>Paaiškinimai</t>
  </si>
  <si>
    <t>Reikalinga ištaisyti techninę klaidą - įrašyti 31,8 tūkst. Eur (finansavimo šaltinis – apyvartos lėšų likutis SB(L))</t>
  </si>
  <si>
    <t>Finansavimo apimtis padidinta pagal Klaipėdos m. savivaldybės mero 2018 m. sausio 12 d. pavedimą Nr. M1-3 „Dėl biudžetinių įstaigų darbuotojų darbo užmokesčio“</t>
  </si>
  <si>
    <t>Siūlomas keisti 2020-ųjų metų lėšų projektas</t>
  </si>
  <si>
    <t>Siūlomas keisti 2020 m. lėšų projektas</t>
  </si>
  <si>
    <t>Siūloma sumažinti finansavimo apimtį papriemonei „Futbolo mokyklos ir baseino pastatų konversija: II etapas“ atsižvelgiant į projekto įgyvendinimo darbų grafiką ir  siekiant įvykdyti  Klaipėdos m. savivaldybės mero 2018 m. sausio 12 d. pavedimą Nr. M1-3 „Dėl biudžetinių įstaigų darbuotojų darbo užmokesčio"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</si>
</sst>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name val="Calibri"/>
      <family val="2"/>
      <charset val="186"/>
      <scheme val="minor"/>
    </font>
    <font>
      <sz val="10"/>
      <name val="Calibri"/>
      <family val="2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</font>
    <font>
      <b/>
      <i/>
      <sz val="10"/>
      <name val="Times New Roman"/>
      <family val="1"/>
      <charset val="186"/>
    </font>
    <font>
      <i/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1"/>
      <color rgb="FF1F497D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trike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97">
    <xf numFmtId="0" fontId="0" fillId="0" borderId="0" xfId="0"/>
    <xf numFmtId="3" fontId="2" fillId="0" borderId="0" xfId="0" applyNumberFormat="1" applyFont="1"/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34" xfId="0" applyNumberFormat="1" applyFont="1" applyFill="1" applyBorder="1" applyAlignment="1">
      <alignment horizontal="center" vertical="top"/>
    </xf>
    <xf numFmtId="3" fontId="5" fillId="4" borderId="38" xfId="0" applyNumberFormat="1" applyFont="1" applyFill="1" applyBorder="1" applyAlignment="1">
      <alignment horizontal="right" vertical="top"/>
    </xf>
    <xf numFmtId="164" fontId="3" fillId="4" borderId="39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/>
    </xf>
    <xf numFmtId="3" fontId="5" fillId="4" borderId="29" xfId="0" applyNumberFormat="1" applyFont="1" applyFill="1" applyBorder="1" applyAlignment="1">
      <alignment horizontal="right" vertical="top"/>
    </xf>
    <xf numFmtId="49" fontId="3" fillId="2" borderId="46" xfId="0" applyNumberFormat="1" applyFont="1" applyFill="1" applyBorder="1" applyAlignment="1">
      <alignment horizontal="center" vertical="top"/>
    </xf>
    <xf numFmtId="164" fontId="5" fillId="2" borderId="22" xfId="0" applyNumberFormat="1" applyFont="1" applyFill="1" applyBorder="1" applyAlignment="1">
      <alignment horizontal="center" vertical="top"/>
    </xf>
    <xf numFmtId="49" fontId="3" fillId="2" borderId="48" xfId="0" applyNumberFormat="1" applyFont="1" applyFill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vertical="top"/>
    </xf>
    <xf numFmtId="49" fontId="3" fillId="3" borderId="40" xfId="0" applyNumberFormat="1" applyFont="1" applyFill="1" applyBorder="1" applyAlignment="1">
      <alignment horizontal="center" vertical="top"/>
    </xf>
    <xf numFmtId="3" fontId="3" fillId="0" borderId="50" xfId="0" applyNumberFormat="1" applyFont="1" applyFill="1" applyBorder="1" applyAlignment="1">
      <alignment vertical="top" textRotation="180" wrapText="1"/>
    </xf>
    <xf numFmtId="3" fontId="3" fillId="0" borderId="51" xfId="0" applyNumberFormat="1" applyFont="1" applyBorder="1" applyAlignment="1">
      <alignment vertical="top"/>
    </xf>
    <xf numFmtId="3" fontId="1" fillId="3" borderId="52" xfId="0" applyNumberFormat="1" applyFont="1" applyFill="1" applyBorder="1" applyAlignment="1">
      <alignment horizontal="left" vertical="top" wrapText="1"/>
    </xf>
    <xf numFmtId="3" fontId="4" fillId="0" borderId="29" xfId="0" applyNumberFormat="1" applyFont="1" applyBorder="1" applyAlignment="1">
      <alignment horizontal="center" vertical="top"/>
    </xf>
    <xf numFmtId="3" fontId="2" fillId="0" borderId="0" xfId="0" applyNumberFormat="1" applyFont="1" applyBorder="1"/>
    <xf numFmtId="49" fontId="3" fillId="3" borderId="42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 wrapText="1"/>
    </xf>
    <xf numFmtId="164" fontId="5" fillId="4" borderId="39" xfId="0" applyNumberFormat="1" applyFont="1" applyFill="1" applyBorder="1" applyAlignment="1">
      <alignment horizontal="center" vertical="top"/>
    </xf>
    <xf numFmtId="3" fontId="5" fillId="0" borderId="44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left" vertical="top" wrapText="1"/>
    </xf>
    <xf numFmtId="49" fontId="1" fillId="3" borderId="40" xfId="0" applyNumberFormat="1" applyFont="1" applyFill="1" applyBorder="1" applyAlignment="1">
      <alignment horizontal="center" vertical="top"/>
    </xf>
    <xf numFmtId="3" fontId="1" fillId="5" borderId="49" xfId="0" applyNumberFormat="1" applyFont="1" applyFill="1" applyBorder="1" applyAlignment="1">
      <alignment vertical="top" wrapText="1"/>
    </xf>
    <xf numFmtId="3" fontId="4" fillId="0" borderId="51" xfId="0" applyNumberFormat="1" applyFont="1" applyBorder="1" applyAlignment="1">
      <alignment horizontal="center" vertical="top"/>
    </xf>
    <xf numFmtId="49" fontId="3" fillId="3" borderId="11" xfId="0" applyNumberFormat="1" applyFont="1" applyFill="1" applyBorder="1" applyAlignment="1">
      <alignment horizontal="center" vertical="top"/>
    </xf>
    <xf numFmtId="3" fontId="5" fillId="0" borderId="51" xfId="0" applyNumberFormat="1" applyFont="1" applyBorder="1" applyAlignment="1">
      <alignment vertical="top"/>
    </xf>
    <xf numFmtId="164" fontId="1" fillId="0" borderId="29" xfId="0" applyNumberFormat="1" applyFont="1" applyFill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/>
    </xf>
    <xf numFmtId="3" fontId="5" fillId="0" borderId="45" xfId="0" applyNumberFormat="1" applyFont="1" applyBorder="1" applyAlignment="1">
      <alignment vertical="top"/>
    </xf>
    <xf numFmtId="3" fontId="1" fillId="0" borderId="36" xfId="0" applyNumberFormat="1" applyFont="1" applyFill="1" applyBorder="1" applyAlignment="1">
      <alignment horizontal="left" vertical="top" wrapText="1"/>
    </xf>
    <xf numFmtId="3" fontId="5" fillId="0" borderId="0" xfId="0" applyNumberFormat="1" applyFont="1" applyFill="1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4" fontId="5" fillId="4" borderId="36" xfId="0" applyNumberFormat="1" applyFont="1" applyFill="1" applyBorder="1" applyAlignment="1">
      <alignment horizontal="center" vertical="top"/>
    </xf>
    <xf numFmtId="49" fontId="3" fillId="2" borderId="57" xfId="0" applyNumberFormat="1" applyFont="1" applyFill="1" applyBorder="1" applyAlignment="1">
      <alignment horizontal="center" vertical="top" wrapText="1"/>
    </xf>
    <xf numFmtId="49" fontId="3" fillId="3" borderId="3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49" fontId="1" fillId="3" borderId="40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164" fontId="5" fillId="4" borderId="61" xfId="0" applyNumberFormat="1" applyFont="1" applyFill="1" applyBorder="1" applyAlignment="1">
      <alignment horizontal="center" vertical="top"/>
    </xf>
    <xf numFmtId="3" fontId="1" fillId="5" borderId="43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49" fontId="3" fillId="2" borderId="57" xfId="0" applyNumberFormat="1" applyFont="1" applyFill="1" applyBorder="1" applyAlignment="1">
      <alignment horizontal="center" vertical="top"/>
    </xf>
    <xf numFmtId="3" fontId="3" fillId="2" borderId="24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vertical="top" wrapText="1"/>
    </xf>
    <xf numFmtId="49" fontId="3" fillId="3" borderId="30" xfId="0" applyNumberFormat="1" applyFont="1" applyFill="1" applyBorder="1" applyAlignment="1">
      <alignment vertical="top"/>
    </xf>
    <xf numFmtId="3" fontId="5" fillId="0" borderId="33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164" fontId="1" fillId="5" borderId="6" xfId="0" applyNumberFormat="1" applyFont="1" applyFill="1" applyBorder="1" applyAlignment="1">
      <alignment horizontal="center" vertical="top"/>
    </xf>
    <xf numFmtId="164" fontId="3" fillId="4" borderId="61" xfId="0" applyNumberFormat="1" applyFont="1" applyFill="1" applyBorder="1" applyAlignment="1">
      <alignment horizontal="center" vertical="top"/>
    </xf>
    <xf numFmtId="3" fontId="1" fillId="5" borderId="0" xfId="0" applyNumberFormat="1" applyFont="1" applyFill="1" applyBorder="1" applyAlignment="1">
      <alignment horizontal="center" vertical="center"/>
    </xf>
    <xf numFmtId="164" fontId="3" fillId="4" borderId="36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3" fontId="3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3" fillId="3" borderId="0" xfId="0" applyNumberFormat="1" applyFont="1" applyFill="1" applyBorder="1" applyAlignment="1">
      <alignment horizontal="left" vertical="center" wrapText="1"/>
    </xf>
    <xf numFmtId="3" fontId="3" fillId="3" borderId="0" xfId="0" applyNumberFormat="1" applyFont="1" applyFill="1" applyBorder="1" applyAlignment="1">
      <alignment horizontal="left" vertical="top" wrapText="1"/>
    </xf>
    <xf numFmtId="164" fontId="4" fillId="0" borderId="56" xfId="0" applyNumberFormat="1" applyFont="1" applyBorder="1" applyAlignment="1">
      <alignment horizontal="center" vertical="top"/>
    </xf>
    <xf numFmtId="164" fontId="1" fillId="0" borderId="49" xfId="0" applyNumberFormat="1" applyFont="1" applyBorder="1" applyAlignment="1">
      <alignment horizontal="center" vertical="top" wrapText="1"/>
    </xf>
    <xf numFmtId="164" fontId="4" fillId="0" borderId="49" xfId="0" applyNumberFormat="1" applyFont="1" applyBorder="1" applyAlignment="1">
      <alignment horizontal="center" vertical="top" wrapText="1"/>
    </xf>
    <xf numFmtId="164" fontId="4" fillId="0" borderId="49" xfId="0" applyNumberFormat="1" applyFont="1" applyBorder="1" applyAlignment="1">
      <alignment horizontal="center" vertical="top"/>
    </xf>
    <xf numFmtId="49" fontId="1" fillId="0" borderId="0" xfId="0" applyNumberFormat="1" applyFont="1"/>
    <xf numFmtId="3" fontId="3" fillId="3" borderId="0" xfId="0" applyNumberFormat="1" applyFont="1" applyFill="1" applyBorder="1" applyAlignment="1">
      <alignment horizontal="left" vertical="top"/>
    </xf>
    <xf numFmtId="3" fontId="4" fillId="0" borderId="59" xfId="0" applyNumberFormat="1" applyFont="1" applyBorder="1" applyAlignment="1">
      <alignment horizontal="center" vertical="top"/>
    </xf>
    <xf numFmtId="3" fontId="4" fillId="0" borderId="38" xfId="0" applyNumberFormat="1" applyFont="1" applyBorder="1" applyAlignment="1">
      <alignment horizontal="center" vertical="top"/>
    </xf>
    <xf numFmtId="3" fontId="4" fillId="5" borderId="15" xfId="0" applyNumberFormat="1" applyFont="1" applyFill="1" applyBorder="1" applyAlignment="1">
      <alignment horizontal="center" vertical="top" wrapText="1"/>
    </xf>
    <xf numFmtId="49" fontId="1" fillId="3" borderId="42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/>
    </xf>
    <xf numFmtId="3" fontId="3" fillId="4" borderId="36" xfId="0" applyNumberFormat="1" applyFont="1" applyFill="1" applyBorder="1" applyAlignment="1">
      <alignment horizontal="center" vertical="top"/>
    </xf>
    <xf numFmtId="164" fontId="1" fillId="0" borderId="59" xfId="0" applyNumberFormat="1" applyFont="1" applyFill="1" applyBorder="1" applyAlignment="1">
      <alignment horizontal="center" vertical="top"/>
    </xf>
    <xf numFmtId="3" fontId="1" fillId="5" borderId="21" xfId="0" applyNumberFormat="1" applyFont="1" applyFill="1" applyBorder="1" applyAlignment="1">
      <alignment vertical="top" wrapText="1"/>
    </xf>
    <xf numFmtId="3" fontId="1" fillId="0" borderId="6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/>
    </xf>
    <xf numFmtId="3" fontId="3" fillId="0" borderId="51" xfId="0" applyNumberFormat="1" applyFont="1" applyBorder="1" applyAlignment="1">
      <alignment horizontal="center" vertical="top"/>
    </xf>
    <xf numFmtId="3" fontId="1" fillId="3" borderId="29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vertical="top" wrapText="1"/>
    </xf>
    <xf numFmtId="164" fontId="1" fillId="0" borderId="25" xfId="0" applyNumberFormat="1" applyFont="1" applyFill="1" applyBorder="1" applyAlignment="1">
      <alignment horizontal="center" vertical="top"/>
    </xf>
    <xf numFmtId="164" fontId="1" fillId="0" borderId="38" xfId="0" applyNumberFormat="1" applyFont="1" applyFill="1" applyBorder="1" applyAlignment="1">
      <alignment horizontal="center" vertical="top"/>
    </xf>
    <xf numFmtId="164" fontId="1" fillId="0" borderId="66" xfId="0" applyNumberFormat="1" applyFont="1" applyFill="1" applyBorder="1" applyAlignment="1">
      <alignment horizontal="center" vertical="top"/>
    </xf>
    <xf numFmtId="164" fontId="3" fillId="4" borderId="65" xfId="0" applyNumberFormat="1" applyFont="1" applyFill="1" applyBorder="1" applyAlignment="1">
      <alignment horizontal="center" vertical="top" wrapText="1"/>
    </xf>
    <xf numFmtId="164" fontId="3" fillId="4" borderId="19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vertical="top" wrapText="1"/>
    </xf>
    <xf numFmtId="3" fontId="4" fillId="5" borderId="5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justify"/>
    </xf>
    <xf numFmtId="3" fontId="1" fillId="0" borderId="52" xfId="0" applyNumberFormat="1" applyFont="1" applyBorder="1" applyAlignment="1">
      <alignment horizontal="center" vertical="top"/>
    </xf>
    <xf numFmtId="3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top"/>
    </xf>
    <xf numFmtId="0" fontId="1" fillId="0" borderId="0" xfId="0" applyFont="1" applyBorder="1"/>
    <xf numFmtId="0" fontId="9" fillId="0" borderId="0" xfId="0" applyFont="1"/>
    <xf numFmtId="164" fontId="9" fillId="0" borderId="0" xfId="0" applyNumberFormat="1" applyFont="1"/>
    <xf numFmtId="3" fontId="1" fillId="0" borderId="0" xfId="0" applyNumberFormat="1" applyFont="1" applyBorder="1" applyAlignment="1">
      <alignment horizontal="center"/>
    </xf>
    <xf numFmtId="3" fontId="3" fillId="5" borderId="51" xfId="0" applyNumberFormat="1" applyFont="1" applyFill="1" applyBorder="1" applyAlignment="1">
      <alignment horizontal="center" vertical="top"/>
    </xf>
    <xf numFmtId="3" fontId="3" fillId="5" borderId="45" xfId="0" applyNumberFormat="1" applyFont="1" applyFill="1" applyBorder="1" applyAlignment="1">
      <alignment vertical="top"/>
    </xf>
    <xf numFmtId="164" fontId="1" fillId="0" borderId="12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wrapText="1"/>
    </xf>
    <xf numFmtId="164" fontId="3" fillId="4" borderId="12" xfId="0" applyNumberFormat="1" applyFont="1" applyFill="1" applyBorder="1" applyAlignment="1">
      <alignment horizontal="center" vertical="top"/>
    </xf>
    <xf numFmtId="164" fontId="1" fillId="3" borderId="31" xfId="0" applyNumberFormat="1" applyFont="1" applyFill="1" applyBorder="1" applyAlignment="1">
      <alignment horizontal="center" vertical="top"/>
    </xf>
    <xf numFmtId="164" fontId="4" fillId="5" borderId="59" xfId="0" applyNumberFormat="1" applyFont="1" applyFill="1" applyBorder="1" applyAlignment="1">
      <alignment horizontal="center" vertical="top"/>
    </xf>
    <xf numFmtId="164" fontId="4" fillId="5" borderId="29" xfId="0" applyNumberFormat="1" applyFont="1" applyFill="1" applyBorder="1" applyAlignment="1">
      <alignment horizontal="center" vertical="top" wrapText="1"/>
    </xf>
    <xf numFmtId="164" fontId="1" fillId="5" borderId="58" xfId="0" applyNumberFormat="1" applyFont="1" applyFill="1" applyBorder="1" applyAlignment="1">
      <alignment horizontal="center" vertical="top" wrapText="1"/>
    </xf>
    <xf numFmtId="164" fontId="4" fillId="5" borderId="26" xfId="0" applyNumberFormat="1" applyFont="1" applyFill="1" applyBorder="1" applyAlignment="1">
      <alignment horizontal="center" vertical="top" wrapText="1"/>
    </xf>
    <xf numFmtId="49" fontId="3" fillId="3" borderId="42" xfId="0" applyNumberFormat="1" applyFont="1" applyFill="1" applyBorder="1" applyAlignment="1">
      <alignment vertical="top"/>
    </xf>
    <xf numFmtId="3" fontId="5" fillId="0" borderId="21" xfId="0" applyNumberFormat="1" applyFont="1" applyFill="1" applyBorder="1" applyAlignment="1">
      <alignment horizontal="center" vertical="top"/>
    </xf>
    <xf numFmtId="3" fontId="3" fillId="4" borderId="61" xfId="0" applyNumberFormat="1" applyFont="1" applyFill="1" applyBorder="1" applyAlignment="1">
      <alignment horizontal="center" vertical="top"/>
    </xf>
    <xf numFmtId="164" fontId="5" fillId="4" borderId="58" xfId="0" applyNumberFormat="1" applyFont="1" applyFill="1" applyBorder="1" applyAlignment="1">
      <alignment horizontal="center" vertical="top"/>
    </xf>
    <xf numFmtId="164" fontId="4" fillId="5" borderId="0" xfId="0" applyNumberFormat="1" applyFont="1" applyFill="1" applyBorder="1" applyAlignment="1">
      <alignment horizontal="center" vertical="top" wrapText="1"/>
    </xf>
    <xf numFmtId="49" fontId="3" fillId="0" borderId="32" xfId="0" applyNumberFormat="1" applyFont="1" applyBorder="1" applyAlignment="1">
      <alignment horizontal="center" vertical="top" wrapText="1"/>
    </xf>
    <xf numFmtId="3" fontId="1" fillId="0" borderId="64" xfId="0" applyNumberFormat="1" applyFont="1" applyBorder="1" applyAlignment="1">
      <alignment horizontal="center" vertical="top"/>
    </xf>
    <xf numFmtId="3" fontId="5" fillId="4" borderId="39" xfId="0" applyNumberFormat="1" applyFont="1" applyFill="1" applyBorder="1" applyAlignment="1">
      <alignment horizontal="right" vertical="top"/>
    </xf>
    <xf numFmtId="3" fontId="4" fillId="0" borderId="12" xfId="0" applyNumberFormat="1" applyFont="1" applyBorder="1" applyAlignment="1">
      <alignment horizontal="center" vertical="top"/>
    </xf>
    <xf numFmtId="3" fontId="4" fillId="0" borderId="51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center" vertical="top" wrapText="1"/>
    </xf>
    <xf numFmtId="3" fontId="5" fillId="0" borderId="51" xfId="0" applyNumberFormat="1" applyFont="1" applyBorder="1" applyAlignment="1">
      <alignment horizontal="center" vertical="top"/>
    </xf>
    <xf numFmtId="3" fontId="1" fillId="3" borderId="0" xfId="0" applyNumberFormat="1" applyFont="1" applyFill="1" applyBorder="1" applyAlignment="1">
      <alignment horizontal="left" vertical="top" wrapText="1"/>
    </xf>
    <xf numFmtId="49" fontId="3" fillId="0" borderId="29" xfId="0" applyNumberFormat="1" applyFont="1" applyBorder="1" applyAlignment="1">
      <alignment vertical="top"/>
    </xf>
    <xf numFmtId="3" fontId="1" fillId="0" borderId="49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center" wrapText="1"/>
    </xf>
    <xf numFmtId="3" fontId="5" fillId="0" borderId="44" xfId="0" applyNumberFormat="1" applyFont="1" applyFill="1" applyBorder="1" applyAlignment="1">
      <alignment horizontal="center" vertical="top"/>
    </xf>
    <xf numFmtId="3" fontId="5" fillId="0" borderId="45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left" vertical="top" wrapText="1"/>
    </xf>
    <xf numFmtId="0" fontId="1" fillId="0" borderId="41" xfId="0" applyFont="1" applyBorder="1" applyAlignment="1">
      <alignment horizontal="center" vertical="top"/>
    </xf>
    <xf numFmtId="49" fontId="3" fillId="0" borderId="40" xfId="0" applyNumberFormat="1" applyFont="1" applyBorder="1" applyAlignment="1">
      <alignment vertical="top"/>
    </xf>
    <xf numFmtId="3" fontId="1" fillId="5" borderId="12" xfId="0" applyNumberFormat="1" applyFont="1" applyFill="1" applyBorder="1" applyAlignment="1">
      <alignment vertical="top" wrapText="1"/>
    </xf>
    <xf numFmtId="3" fontId="1" fillId="0" borderId="38" xfId="0" applyNumberFormat="1" applyFont="1" applyBorder="1" applyAlignment="1">
      <alignment vertical="top"/>
    </xf>
    <xf numFmtId="3" fontId="1" fillId="0" borderId="29" xfId="0" applyNumberFormat="1" applyFont="1" applyFill="1" applyBorder="1" applyAlignment="1">
      <alignment horizontal="center" vertical="top" textRotation="90" wrapText="1"/>
    </xf>
    <xf numFmtId="3" fontId="1" fillId="0" borderId="0" xfId="0" applyNumberFormat="1" applyFont="1" applyAlignment="1">
      <alignment horizontal="left" vertical="top"/>
    </xf>
    <xf numFmtId="3" fontId="1" fillId="0" borderId="4" xfId="0" applyNumberFormat="1" applyFont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/>
    </xf>
    <xf numFmtId="164" fontId="3" fillId="4" borderId="29" xfId="0" applyNumberFormat="1" applyFont="1" applyFill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164" fontId="1" fillId="0" borderId="52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vertical="top" wrapText="1"/>
    </xf>
    <xf numFmtId="3" fontId="1" fillId="0" borderId="11" xfId="0" applyNumberFormat="1" applyFont="1" applyBorder="1" applyAlignment="1">
      <alignment horizontal="center" vertical="top"/>
    </xf>
    <xf numFmtId="3" fontId="1" fillId="0" borderId="51" xfId="0" applyNumberFormat="1" applyFont="1" applyBorder="1" applyAlignment="1">
      <alignment horizontal="center" vertical="top"/>
    </xf>
    <xf numFmtId="3" fontId="3" fillId="0" borderId="50" xfId="0" applyNumberFormat="1" applyFont="1" applyFill="1" applyBorder="1" applyAlignment="1">
      <alignment vertical="top" wrapText="1"/>
    </xf>
    <xf numFmtId="3" fontId="1" fillId="0" borderId="29" xfId="0" applyNumberFormat="1" applyFont="1" applyBorder="1" applyAlignment="1">
      <alignment horizontal="center" vertical="top"/>
    </xf>
    <xf numFmtId="3" fontId="3" fillId="0" borderId="21" xfId="0" applyNumberFormat="1" applyFont="1" applyFill="1" applyBorder="1" applyAlignment="1">
      <alignment vertical="top" textRotation="180" wrapText="1"/>
    </xf>
    <xf numFmtId="164" fontId="1" fillId="3" borderId="5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51" xfId="0" applyNumberFormat="1" applyFont="1" applyFill="1" applyBorder="1" applyAlignment="1">
      <alignment horizontal="center" vertical="top" wrapText="1"/>
    </xf>
    <xf numFmtId="3" fontId="5" fillId="0" borderId="50" xfId="0" applyNumberFormat="1" applyFont="1" applyFill="1" applyBorder="1" applyAlignment="1">
      <alignment horizontal="center" vertical="center"/>
    </xf>
    <xf numFmtId="3" fontId="5" fillId="0" borderId="21" xfId="0" applyNumberFormat="1" applyFont="1" applyFill="1" applyBorder="1" applyAlignment="1">
      <alignment horizontal="center" vertical="center"/>
    </xf>
    <xf numFmtId="3" fontId="5" fillId="0" borderId="35" xfId="0" applyNumberFormat="1" applyFont="1" applyBorder="1" applyAlignment="1">
      <alignment horizontal="center" vertical="top"/>
    </xf>
    <xf numFmtId="164" fontId="1" fillId="5" borderId="31" xfId="0" applyNumberFormat="1" applyFont="1" applyFill="1" applyBorder="1" applyAlignment="1">
      <alignment horizontal="center" vertical="top" wrapText="1"/>
    </xf>
    <xf numFmtId="3" fontId="1" fillId="3" borderId="4" xfId="0" applyNumberFormat="1" applyFont="1" applyFill="1" applyBorder="1" applyAlignment="1">
      <alignment horizontal="center" vertical="top"/>
    </xf>
    <xf numFmtId="3" fontId="1" fillId="3" borderId="44" xfId="0" applyNumberFormat="1" applyFont="1" applyFill="1" applyBorder="1" applyAlignment="1">
      <alignment horizontal="center" vertical="top"/>
    </xf>
    <xf numFmtId="3" fontId="5" fillId="0" borderId="26" xfId="0" applyNumberFormat="1" applyFont="1" applyFill="1" applyBorder="1" applyAlignment="1">
      <alignment horizontal="center" vertical="center"/>
    </xf>
    <xf numFmtId="3" fontId="5" fillId="0" borderId="63" xfId="0" applyNumberFormat="1" applyFont="1" applyBorder="1" applyAlignment="1">
      <alignment horizontal="center" vertical="top"/>
    </xf>
    <xf numFmtId="3" fontId="5" fillId="4" borderId="59" xfId="0" applyNumberFormat="1" applyFont="1" applyFill="1" applyBorder="1" applyAlignment="1">
      <alignment horizontal="right" vertical="top"/>
    </xf>
    <xf numFmtId="164" fontId="5" fillId="4" borderId="25" xfId="0" applyNumberFormat="1" applyFont="1" applyFill="1" applyBorder="1" applyAlignment="1">
      <alignment horizontal="center" vertical="top"/>
    </xf>
    <xf numFmtId="164" fontId="5" fillId="4" borderId="56" xfId="0" applyNumberFormat="1" applyFont="1" applyFill="1" applyBorder="1" applyAlignment="1">
      <alignment horizontal="center" vertical="top"/>
    </xf>
    <xf numFmtId="164" fontId="5" fillId="4" borderId="49" xfId="0" applyNumberFormat="1" applyFont="1" applyFill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164" fontId="4" fillId="5" borderId="49" xfId="0" applyNumberFormat="1" applyFont="1" applyFill="1" applyBorder="1" applyAlignment="1">
      <alignment horizontal="center" vertical="top"/>
    </xf>
    <xf numFmtId="3" fontId="5" fillId="0" borderId="43" xfId="0" applyNumberFormat="1" applyFont="1" applyBorder="1" applyAlignment="1">
      <alignment horizontal="center" vertical="top"/>
    </xf>
    <xf numFmtId="164" fontId="5" fillId="2" borderId="36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58" xfId="0" applyNumberFormat="1" applyFont="1" applyFill="1" applyBorder="1" applyAlignment="1">
      <alignment horizontal="center" vertical="top"/>
    </xf>
    <xf numFmtId="3" fontId="3" fillId="0" borderId="33" xfId="0" applyNumberFormat="1" applyFont="1" applyBorder="1" applyAlignment="1">
      <alignment vertical="top"/>
    </xf>
    <xf numFmtId="164" fontId="1" fillId="3" borderId="5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/>
    <xf numFmtId="3" fontId="3" fillId="0" borderId="50" xfId="0" applyNumberFormat="1" applyFont="1" applyBorder="1" applyAlignment="1">
      <alignment vertical="top"/>
    </xf>
    <xf numFmtId="164" fontId="1" fillId="3" borderId="52" xfId="0" applyNumberFormat="1" applyFont="1" applyFill="1" applyBorder="1" applyAlignment="1">
      <alignment horizontal="center" vertical="top" wrapText="1"/>
    </xf>
    <xf numFmtId="3" fontId="1" fillId="0" borderId="40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Border="1"/>
    <xf numFmtId="164" fontId="2" fillId="0" borderId="0" xfId="0" applyNumberFormat="1" applyFont="1"/>
    <xf numFmtId="3" fontId="1" fillId="5" borderId="1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/>
    <xf numFmtId="164" fontId="5" fillId="5" borderId="0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vertical="top" wrapText="1"/>
    </xf>
    <xf numFmtId="3" fontId="1" fillId="0" borderId="50" xfId="0" applyNumberFormat="1" applyFont="1" applyFill="1" applyBorder="1" applyAlignment="1">
      <alignment vertical="top" wrapText="1"/>
    </xf>
    <xf numFmtId="3" fontId="1" fillId="5" borderId="18" xfId="0" applyNumberFormat="1" applyFont="1" applyFill="1" applyBorder="1" applyAlignment="1">
      <alignment vertical="top" wrapText="1"/>
    </xf>
    <xf numFmtId="3" fontId="1" fillId="5" borderId="1" xfId="0" applyNumberFormat="1" applyFon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vertical="center" textRotation="90" wrapText="1"/>
    </xf>
    <xf numFmtId="3" fontId="1" fillId="0" borderId="5" xfId="0" applyNumberFormat="1" applyFont="1" applyBorder="1" applyAlignment="1">
      <alignment horizontal="center" vertical="top"/>
    </xf>
    <xf numFmtId="164" fontId="4" fillId="3" borderId="31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Fill="1" applyBorder="1" applyAlignment="1">
      <alignment horizontal="center" vertical="top" wrapText="1"/>
    </xf>
    <xf numFmtId="49" fontId="3" fillId="0" borderId="41" xfId="0" applyNumberFormat="1" applyFont="1" applyBorder="1" applyAlignment="1">
      <alignment vertical="top"/>
    </xf>
    <xf numFmtId="164" fontId="1" fillId="5" borderId="25" xfId="0" applyNumberFormat="1" applyFont="1" applyFill="1" applyBorder="1" applyAlignment="1">
      <alignment horizontal="center" vertical="top"/>
    </xf>
    <xf numFmtId="164" fontId="1" fillId="5" borderId="56" xfId="0" applyNumberFormat="1" applyFont="1" applyFill="1" applyBorder="1" applyAlignment="1">
      <alignment horizontal="center" vertical="top"/>
    </xf>
    <xf numFmtId="49" fontId="3" fillId="0" borderId="41" xfId="0" applyNumberFormat="1" applyFont="1" applyBorder="1" applyAlignment="1">
      <alignment horizontal="center" vertical="top"/>
    </xf>
    <xf numFmtId="49" fontId="3" fillId="0" borderId="29" xfId="0" applyNumberFormat="1" applyFont="1" applyBorder="1" applyAlignment="1">
      <alignment horizontal="center" vertical="top"/>
    </xf>
    <xf numFmtId="3" fontId="1" fillId="5" borderId="75" xfId="0" applyNumberFormat="1" applyFont="1" applyFill="1" applyBorder="1" applyAlignment="1">
      <alignment horizontal="center" vertical="top"/>
    </xf>
    <xf numFmtId="164" fontId="3" fillId="4" borderId="20" xfId="0" applyNumberFormat="1" applyFont="1" applyFill="1" applyBorder="1" applyAlignment="1">
      <alignment horizontal="center" vertical="top"/>
    </xf>
    <xf numFmtId="3" fontId="1" fillId="5" borderId="18" xfId="0" applyNumberFormat="1" applyFont="1" applyFill="1" applyBorder="1" applyAlignment="1">
      <alignment horizontal="center" vertical="top"/>
    </xf>
    <xf numFmtId="3" fontId="1" fillId="5" borderId="42" xfId="0" applyNumberFormat="1" applyFont="1" applyFill="1" applyBorder="1" applyAlignment="1">
      <alignment horizontal="center" vertical="top"/>
    </xf>
    <xf numFmtId="3" fontId="3" fillId="2" borderId="23" xfId="0" applyNumberFormat="1" applyFont="1" applyFill="1" applyBorder="1" applyAlignment="1">
      <alignment vertical="top" wrapText="1"/>
    </xf>
    <xf numFmtId="3" fontId="1" fillId="0" borderId="42" xfId="0" applyNumberFormat="1" applyFont="1" applyFill="1" applyBorder="1" applyAlignment="1">
      <alignment horizontal="center" vertical="top" wrapText="1"/>
    </xf>
    <xf numFmtId="164" fontId="1" fillId="5" borderId="34" xfId="0" applyNumberFormat="1" applyFont="1" applyFill="1" applyBorder="1" applyAlignment="1">
      <alignment horizontal="center" vertical="top" wrapText="1"/>
    </xf>
    <xf numFmtId="3" fontId="1" fillId="5" borderId="4" xfId="0" applyNumberFormat="1" applyFont="1" applyFill="1" applyBorder="1" applyAlignment="1">
      <alignment horizontal="center" vertical="top"/>
    </xf>
    <xf numFmtId="3" fontId="1" fillId="5" borderId="35" xfId="0" applyNumberFormat="1" applyFont="1" applyFill="1" applyBorder="1" applyAlignment="1">
      <alignment horizontal="center" vertical="top"/>
    </xf>
    <xf numFmtId="164" fontId="5" fillId="2" borderId="47" xfId="0" applyNumberFormat="1" applyFont="1" applyFill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top"/>
    </xf>
    <xf numFmtId="164" fontId="1" fillId="0" borderId="59" xfId="0" applyNumberFormat="1" applyFont="1" applyBorder="1" applyAlignment="1">
      <alignment horizontal="center" vertical="top" wrapText="1"/>
    </xf>
    <xf numFmtId="164" fontId="4" fillId="0" borderId="59" xfId="0" applyNumberFormat="1" applyFont="1" applyBorder="1" applyAlignment="1">
      <alignment horizontal="center" vertical="top" wrapText="1"/>
    </xf>
    <xf numFmtId="164" fontId="4" fillId="0" borderId="59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3" fillId="4" borderId="65" xfId="0" applyNumberFormat="1" applyFont="1" applyFill="1" applyBorder="1" applyAlignment="1">
      <alignment horizontal="center" vertical="top"/>
    </xf>
    <xf numFmtId="164" fontId="3" fillId="4" borderId="0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/>
    </xf>
    <xf numFmtId="164" fontId="3" fillId="4" borderId="17" xfId="0" applyNumberFormat="1" applyFont="1" applyFill="1" applyBorder="1" applyAlignment="1">
      <alignment horizontal="center" vertical="top"/>
    </xf>
    <xf numFmtId="164" fontId="3" fillId="4" borderId="11" xfId="0" applyNumberFormat="1" applyFont="1" applyFill="1" applyBorder="1" applyAlignment="1">
      <alignment horizontal="center" vertical="top"/>
    </xf>
    <xf numFmtId="164" fontId="1" fillId="3" borderId="32" xfId="0" applyNumberFormat="1" applyFont="1" applyFill="1" applyBorder="1" applyAlignment="1">
      <alignment horizontal="center" vertical="top"/>
    </xf>
    <xf numFmtId="164" fontId="1" fillId="5" borderId="7" xfId="0" applyNumberFormat="1" applyFont="1" applyFill="1" applyBorder="1" applyAlignment="1">
      <alignment horizontal="center" vertical="top" wrapText="1"/>
    </xf>
    <xf numFmtId="164" fontId="4" fillId="5" borderId="14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164" fontId="5" fillId="4" borderId="17" xfId="0" applyNumberFormat="1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top"/>
    </xf>
    <xf numFmtId="164" fontId="1" fillId="5" borderId="3" xfId="0" applyNumberFormat="1" applyFont="1" applyFill="1" applyBorder="1" applyAlignment="1">
      <alignment horizontal="center" vertical="top" wrapText="1"/>
    </xf>
    <xf numFmtId="164" fontId="5" fillId="4" borderId="62" xfId="0" applyNumberFormat="1" applyFont="1" applyFill="1" applyBorder="1" applyAlignment="1">
      <alignment horizontal="center" vertical="top"/>
    </xf>
    <xf numFmtId="164" fontId="5" fillId="4" borderId="18" xfId="0" applyNumberFormat="1" applyFont="1" applyFill="1" applyBorder="1" applyAlignment="1">
      <alignment horizontal="center" vertical="top"/>
    </xf>
    <xf numFmtId="164" fontId="1" fillId="5" borderId="3" xfId="0" applyNumberFormat="1" applyFont="1" applyFill="1" applyBorder="1" applyAlignment="1">
      <alignment horizontal="center" vertical="top"/>
    </xf>
    <xf numFmtId="164" fontId="1" fillId="5" borderId="7" xfId="0" applyNumberFormat="1" applyFont="1" applyFill="1" applyBorder="1" applyAlignment="1">
      <alignment horizontal="center" vertical="top"/>
    </xf>
    <xf numFmtId="164" fontId="1" fillId="5" borderId="0" xfId="0" applyNumberFormat="1" applyFont="1" applyFill="1" applyBorder="1" applyAlignment="1">
      <alignment horizontal="center" vertical="top"/>
    </xf>
    <xf numFmtId="164" fontId="3" fillId="5" borderId="26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3" fillId="4" borderId="18" xfId="0" applyNumberFormat="1" applyFont="1" applyFill="1" applyBorder="1" applyAlignment="1">
      <alignment horizontal="center" vertical="top"/>
    </xf>
    <xf numFmtId="164" fontId="5" fillId="2" borderId="57" xfId="0" applyNumberFormat="1" applyFont="1" applyFill="1" applyBorder="1" applyAlignment="1">
      <alignment horizontal="center" vertical="top"/>
    </xf>
    <xf numFmtId="164" fontId="4" fillId="0" borderId="62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3" fontId="1" fillId="0" borderId="29" xfId="0" applyNumberFormat="1" applyFont="1" applyBorder="1" applyAlignment="1">
      <alignment vertical="top"/>
    </xf>
    <xf numFmtId="3" fontId="1" fillId="0" borderId="25" xfId="0" applyNumberFormat="1" applyFont="1" applyFill="1" applyBorder="1" applyAlignment="1">
      <alignment horizontal="center" vertical="top" textRotation="90" wrapText="1"/>
    </xf>
    <xf numFmtId="3" fontId="1" fillId="0" borderId="27" xfId="0" applyNumberFormat="1" applyFont="1" applyBorder="1" applyAlignment="1">
      <alignment horizontal="center" vertical="top"/>
    </xf>
    <xf numFmtId="164" fontId="4" fillId="5" borderId="49" xfId="0" applyNumberFormat="1" applyFont="1" applyFill="1" applyBorder="1" applyAlignment="1">
      <alignment horizontal="center" vertical="top" wrapText="1"/>
    </xf>
    <xf numFmtId="164" fontId="1" fillId="3" borderId="49" xfId="0" applyNumberFormat="1" applyFont="1" applyFill="1" applyBorder="1" applyAlignment="1">
      <alignment horizontal="center" vertical="top" wrapText="1"/>
    </xf>
    <xf numFmtId="3" fontId="4" fillId="5" borderId="5" xfId="0" applyNumberFormat="1" applyFont="1" applyFill="1" applyBorder="1" applyAlignment="1">
      <alignment vertical="top" wrapText="1"/>
    </xf>
    <xf numFmtId="49" fontId="3" fillId="3" borderId="40" xfId="0" applyNumberFormat="1" applyFont="1" applyFill="1" applyBorder="1" applyAlignment="1">
      <alignment vertical="top"/>
    </xf>
    <xf numFmtId="3" fontId="5" fillId="0" borderId="50" xfId="0" applyNumberFormat="1" applyFont="1" applyFill="1" applyBorder="1" applyAlignment="1">
      <alignment horizontal="center" vertical="top"/>
    </xf>
    <xf numFmtId="3" fontId="1" fillId="5" borderId="29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vertical="top" wrapText="1"/>
    </xf>
    <xf numFmtId="49" fontId="3" fillId="0" borderId="40" xfId="0" applyNumberFormat="1" applyFont="1" applyBorder="1" applyAlignment="1">
      <alignment horizontal="center" vertical="top"/>
    </xf>
    <xf numFmtId="164" fontId="3" fillId="4" borderId="59" xfId="0" applyNumberFormat="1" applyFont="1" applyFill="1" applyBorder="1" applyAlignment="1">
      <alignment horizontal="center" vertical="top"/>
    </xf>
    <xf numFmtId="3" fontId="3" fillId="0" borderId="7" xfId="0" applyNumberFormat="1" applyFont="1" applyFill="1" applyBorder="1" applyAlignment="1">
      <alignment horizontal="center" vertical="top" wrapText="1"/>
    </xf>
    <xf numFmtId="3" fontId="5" fillId="5" borderId="73" xfId="0" applyNumberFormat="1" applyFont="1" applyFill="1" applyBorder="1" applyAlignment="1">
      <alignment horizontal="center" vertical="top" wrapText="1"/>
    </xf>
    <xf numFmtId="164" fontId="1" fillId="0" borderId="25" xfId="0" applyNumberFormat="1" applyFont="1" applyFill="1" applyBorder="1" applyAlignment="1">
      <alignment horizontal="center" vertical="top" wrapText="1"/>
    </xf>
    <xf numFmtId="164" fontId="4" fillId="3" borderId="5" xfId="0" applyNumberFormat="1" applyFont="1" applyFill="1" applyBorder="1" applyAlignment="1">
      <alignment horizontal="center" vertical="top" wrapText="1"/>
    </xf>
    <xf numFmtId="164" fontId="3" fillId="4" borderId="56" xfId="0" applyNumberFormat="1" applyFont="1" applyFill="1" applyBorder="1" applyAlignment="1">
      <alignment horizontal="center" vertical="top" wrapText="1"/>
    </xf>
    <xf numFmtId="49" fontId="3" fillId="2" borderId="30" xfId="0" applyNumberFormat="1" applyFont="1" applyFill="1" applyBorder="1" applyAlignment="1">
      <alignment horizontal="center" vertical="top"/>
    </xf>
    <xf numFmtId="49" fontId="1" fillId="2" borderId="11" xfId="0" applyNumberFormat="1" applyFont="1" applyFill="1" applyBorder="1" applyAlignment="1">
      <alignment horizontal="center" vertical="top"/>
    </xf>
    <xf numFmtId="49" fontId="1" fillId="2" borderId="18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3" fontId="1" fillId="0" borderId="41" xfId="0" applyNumberFormat="1" applyFont="1" applyFill="1" applyBorder="1" applyAlignment="1">
      <alignment horizontal="center" vertical="top" wrapText="1"/>
    </xf>
    <xf numFmtId="164" fontId="4" fillId="3" borderId="59" xfId="0" applyNumberFormat="1" applyFont="1" applyFill="1" applyBorder="1" applyAlignment="1">
      <alignment horizontal="center" vertical="top"/>
    </xf>
    <xf numFmtId="164" fontId="4" fillId="3" borderId="38" xfId="0" applyNumberFormat="1" applyFont="1" applyFill="1" applyBorder="1" applyAlignment="1">
      <alignment horizontal="center" vertical="top"/>
    </xf>
    <xf numFmtId="164" fontId="4" fillId="5" borderId="14" xfId="0" applyNumberFormat="1" applyFont="1" applyFill="1" applyBorder="1" applyAlignment="1">
      <alignment horizontal="center" vertical="top" wrapText="1"/>
    </xf>
    <xf numFmtId="164" fontId="1" fillId="5" borderId="9" xfId="0" applyNumberFormat="1" applyFont="1" applyFill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3" fontId="1" fillId="0" borderId="21" xfId="0" applyNumberFormat="1" applyFont="1" applyFill="1" applyBorder="1" applyAlignment="1">
      <alignment vertical="top" wrapText="1"/>
    </xf>
    <xf numFmtId="3" fontId="1" fillId="0" borderId="33" xfId="0" applyNumberFormat="1" applyFont="1" applyFill="1" applyBorder="1" applyAlignment="1">
      <alignment vertical="top" wrapText="1"/>
    </xf>
    <xf numFmtId="3" fontId="1" fillId="0" borderId="11" xfId="0" applyNumberFormat="1" applyFont="1" applyBorder="1" applyAlignment="1">
      <alignment vertical="top"/>
    </xf>
    <xf numFmtId="3" fontId="1" fillId="0" borderId="18" xfId="0" applyNumberFormat="1" applyFont="1" applyBorder="1" applyAlignment="1">
      <alignment vertical="top"/>
    </xf>
    <xf numFmtId="164" fontId="1" fillId="0" borderId="8" xfId="0" applyNumberFormat="1" applyFont="1" applyFill="1" applyBorder="1" applyAlignment="1">
      <alignment horizontal="center" vertical="top"/>
    </xf>
    <xf numFmtId="164" fontId="5" fillId="4" borderId="72" xfId="0" applyNumberFormat="1" applyFont="1" applyFill="1" applyBorder="1" applyAlignment="1">
      <alignment horizontal="center" vertical="top"/>
    </xf>
    <xf numFmtId="3" fontId="5" fillId="0" borderId="32" xfId="0" applyNumberFormat="1" applyFont="1" applyFill="1" applyBorder="1" applyAlignment="1">
      <alignment horizontal="center" vertical="top"/>
    </xf>
    <xf numFmtId="3" fontId="1" fillId="0" borderId="18" xfId="0" applyNumberFormat="1" applyFont="1" applyBorder="1" applyAlignment="1">
      <alignment horizontal="center" vertical="top"/>
    </xf>
    <xf numFmtId="164" fontId="3" fillId="4" borderId="39" xfId="0" applyNumberFormat="1" applyFont="1" applyFill="1" applyBorder="1" applyAlignment="1">
      <alignment horizontal="center" vertical="top" wrapText="1"/>
    </xf>
    <xf numFmtId="164" fontId="1" fillId="3" borderId="29" xfId="0" applyNumberFormat="1" applyFont="1" applyFill="1" applyBorder="1" applyAlignment="1">
      <alignment horizontal="center" vertical="top" wrapText="1"/>
    </xf>
    <xf numFmtId="164" fontId="1" fillId="0" borderId="14" xfId="0" applyNumberFormat="1" applyFont="1" applyFill="1" applyBorder="1" applyAlignment="1">
      <alignment horizontal="center" vertical="top"/>
    </xf>
    <xf numFmtId="164" fontId="1" fillId="0" borderId="10" xfId="0" applyNumberFormat="1" applyFont="1" applyFill="1" applyBorder="1" applyAlignment="1">
      <alignment horizontal="center" vertical="top"/>
    </xf>
    <xf numFmtId="164" fontId="5" fillId="4" borderId="59" xfId="0" applyNumberFormat="1" applyFont="1" applyFill="1" applyBorder="1" applyAlignment="1">
      <alignment horizontal="center" vertical="top"/>
    </xf>
    <xf numFmtId="164" fontId="1" fillId="0" borderId="77" xfId="0" applyNumberFormat="1" applyFont="1" applyFill="1" applyBorder="1" applyAlignment="1">
      <alignment horizontal="center" vertical="top"/>
    </xf>
    <xf numFmtId="164" fontId="5" fillId="4" borderId="29" xfId="0" applyNumberFormat="1" applyFont="1" applyFill="1" applyBorder="1" applyAlignment="1">
      <alignment horizontal="center" vertical="top"/>
    </xf>
    <xf numFmtId="164" fontId="1" fillId="0" borderId="49" xfId="0" applyNumberFormat="1" applyFont="1" applyFill="1" applyBorder="1" applyAlignment="1">
      <alignment horizontal="center" vertical="top"/>
    </xf>
    <xf numFmtId="164" fontId="4" fillId="3" borderId="59" xfId="0" applyNumberFormat="1" applyFont="1" applyFill="1" applyBorder="1" applyAlignment="1">
      <alignment horizontal="center" vertical="top" wrapText="1"/>
    </xf>
    <xf numFmtId="164" fontId="4" fillId="3" borderId="49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vertical="top" wrapText="1"/>
    </xf>
    <xf numFmtId="3" fontId="1" fillId="0" borderId="54" xfId="0" applyNumberFormat="1" applyFont="1" applyBorder="1" applyAlignment="1">
      <alignment horizontal="center" vertical="center" textRotation="90"/>
    </xf>
    <xf numFmtId="3" fontId="1" fillId="0" borderId="60" xfId="0" applyNumberFormat="1" applyFont="1" applyBorder="1" applyAlignment="1">
      <alignment horizontal="center" vertical="center" textRotation="90"/>
    </xf>
    <xf numFmtId="3" fontId="1" fillId="0" borderId="62" xfId="0" applyNumberFormat="1" applyFont="1" applyBorder="1" applyAlignment="1">
      <alignment horizontal="center" vertical="top"/>
    </xf>
    <xf numFmtId="3" fontId="1" fillId="5" borderId="62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center" textRotation="90" wrapText="1"/>
    </xf>
    <xf numFmtId="164" fontId="1" fillId="0" borderId="74" xfId="0" applyNumberFormat="1" applyFont="1" applyFill="1" applyBorder="1" applyAlignment="1">
      <alignment horizontal="center" vertical="top"/>
    </xf>
    <xf numFmtId="164" fontId="1" fillId="0" borderId="40" xfId="0" applyNumberFormat="1" applyFont="1" applyFill="1" applyBorder="1" applyAlignment="1">
      <alignment horizontal="center" vertical="top"/>
    </xf>
    <xf numFmtId="164" fontId="1" fillId="0" borderId="70" xfId="0" applyNumberFormat="1" applyFont="1" applyFill="1" applyBorder="1" applyAlignment="1">
      <alignment horizontal="center" vertical="top"/>
    </xf>
    <xf numFmtId="164" fontId="3" fillId="4" borderId="19" xfId="0" applyNumberFormat="1" applyFont="1" applyFill="1" applyBorder="1" applyAlignment="1">
      <alignment horizontal="center" vertical="top"/>
    </xf>
    <xf numFmtId="164" fontId="3" fillId="4" borderId="40" xfId="0" applyNumberFormat="1" applyFont="1" applyFill="1" applyBorder="1" applyAlignment="1">
      <alignment horizontal="center" vertical="top"/>
    </xf>
    <xf numFmtId="164" fontId="1" fillId="0" borderId="71" xfId="0" applyNumberFormat="1" applyFont="1" applyFill="1" applyBorder="1" applyAlignment="1">
      <alignment horizontal="center" vertical="top"/>
    </xf>
    <xf numFmtId="164" fontId="5" fillId="4" borderId="19" xfId="0" applyNumberFormat="1" applyFont="1" applyFill="1" applyBorder="1" applyAlignment="1">
      <alignment horizontal="center" vertical="top"/>
    </xf>
    <xf numFmtId="164" fontId="1" fillId="3" borderId="30" xfId="0" applyNumberFormat="1" applyFont="1" applyFill="1" applyBorder="1" applyAlignment="1">
      <alignment horizontal="center" vertical="top"/>
    </xf>
    <xf numFmtId="164" fontId="1" fillId="0" borderId="73" xfId="0" applyNumberFormat="1" applyFont="1" applyFill="1" applyBorder="1" applyAlignment="1">
      <alignment horizontal="center" vertical="top"/>
    </xf>
    <xf numFmtId="164" fontId="5" fillId="4" borderId="73" xfId="0" applyNumberFormat="1" applyFont="1" applyFill="1" applyBorder="1" applyAlignment="1">
      <alignment horizontal="center" vertical="top"/>
    </xf>
    <xf numFmtId="164" fontId="5" fillId="4" borderId="42" xfId="0" applyNumberFormat="1" applyFont="1" applyFill="1" applyBorder="1" applyAlignment="1">
      <alignment horizontal="center" vertical="top"/>
    </xf>
    <xf numFmtId="164" fontId="5" fillId="4" borderId="26" xfId="0" applyNumberFormat="1" applyFont="1" applyFill="1" applyBorder="1" applyAlignment="1">
      <alignment horizontal="center" vertical="top"/>
    </xf>
    <xf numFmtId="164" fontId="1" fillId="0" borderId="30" xfId="0" applyNumberFormat="1" applyFont="1" applyBorder="1" applyAlignment="1">
      <alignment horizontal="center" vertical="top"/>
    </xf>
    <xf numFmtId="164" fontId="1" fillId="0" borderId="70" xfId="0" applyNumberFormat="1" applyFont="1" applyBorder="1" applyAlignment="1">
      <alignment horizontal="center" vertical="top"/>
    </xf>
    <xf numFmtId="164" fontId="4" fillId="3" borderId="30" xfId="0" applyNumberFormat="1" applyFont="1" applyFill="1" applyBorder="1" applyAlignment="1">
      <alignment horizontal="center" vertical="top" wrapText="1"/>
    </xf>
    <xf numFmtId="164" fontId="3" fillId="5" borderId="73" xfId="0" applyNumberFormat="1" applyFont="1" applyFill="1" applyBorder="1" applyAlignment="1">
      <alignment horizontal="center" vertical="top"/>
    </xf>
    <xf numFmtId="164" fontId="3" fillId="4" borderId="70" xfId="0" applyNumberFormat="1" applyFont="1" applyFill="1" applyBorder="1" applyAlignment="1">
      <alignment horizontal="center" vertical="top"/>
    </xf>
    <xf numFmtId="164" fontId="3" fillId="4" borderId="42" xfId="0" applyNumberFormat="1" applyFont="1" applyFill="1" applyBorder="1" applyAlignment="1">
      <alignment horizontal="center" vertical="top"/>
    </xf>
    <xf numFmtId="164" fontId="1" fillId="0" borderId="32" xfId="0" applyNumberFormat="1" applyFont="1" applyBorder="1" applyAlignment="1">
      <alignment horizontal="center" vertical="top"/>
    </xf>
    <xf numFmtId="164" fontId="4" fillId="3" borderId="32" xfId="0" applyNumberFormat="1" applyFont="1" applyFill="1" applyBorder="1" applyAlignment="1">
      <alignment horizontal="center" vertical="top" wrapText="1"/>
    </xf>
    <xf numFmtId="164" fontId="4" fillId="3" borderId="14" xfId="0" applyNumberFormat="1" applyFont="1" applyFill="1" applyBorder="1" applyAlignment="1">
      <alignment horizontal="center" vertical="top" wrapText="1"/>
    </xf>
    <xf numFmtId="164" fontId="3" fillId="4" borderId="14" xfId="0" applyNumberFormat="1" applyFont="1" applyFill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4" fillId="3" borderId="4" xfId="0" applyNumberFormat="1" applyFont="1" applyFill="1" applyBorder="1" applyAlignment="1">
      <alignment horizontal="center" vertical="top" wrapText="1"/>
    </xf>
    <xf numFmtId="164" fontId="4" fillId="3" borderId="10" xfId="0" applyNumberFormat="1" applyFont="1" applyFill="1" applyBorder="1" applyAlignment="1">
      <alignment horizontal="center" vertical="top" wrapText="1"/>
    </xf>
    <xf numFmtId="164" fontId="3" fillId="4" borderId="10" xfId="0" applyNumberFormat="1" applyFont="1" applyFill="1" applyBorder="1" applyAlignment="1">
      <alignment horizontal="center" vertical="top"/>
    </xf>
    <xf numFmtId="3" fontId="1" fillId="0" borderId="60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60" xfId="0" applyNumberFormat="1" applyFont="1" applyBorder="1" applyAlignment="1">
      <alignment horizontal="center" vertical="top" wrapText="1"/>
    </xf>
    <xf numFmtId="3" fontId="1" fillId="5" borderId="45" xfId="0" applyNumberFormat="1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5" borderId="45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vertical="top" wrapText="1"/>
    </xf>
    <xf numFmtId="3" fontId="1" fillId="0" borderId="17" xfId="0" applyNumberFormat="1" applyFont="1" applyBorder="1" applyAlignment="1">
      <alignment horizontal="center" vertical="center" textRotation="90"/>
    </xf>
    <xf numFmtId="3" fontId="1" fillId="0" borderId="15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vertical="top"/>
    </xf>
    <xf numFmtId="3" fontId="1" fillId="0" borderId="4" xfId="0" applyNumberFormat="1" applyFont="1" applyFill="1" applyBorder="1" applyAlignment="1">
      <alignment horizontal="center" vertical="top" wrapText="1"/>
    </xf>
    <xf numFmtId="3" fontId="5" fillId="4" borderId="25" xfId="0" applyNumberFormat="1" applyFont="1" applyFill="1" applyBorder="1" applyAlignment="1">
      <alignment horizontal="right" vertical="top"/>
    </xf>
    <xf numFmtId="3" fontId="4" fillId="0" borderId="56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29" xfId="0" applyNumberFormat="1" applyFont="1" applyBorder="1" applyAlignment="1">
      <alignment horizontal="center" vertical="top"/>
    </xf>
    <xf numFmtId="164" fontId="4" fillId="0" borderId="38" xfId="0" applyNumberFormat="1" applyFont="1" applyBorder="1" applyAlignment="1">
      <alignment horizontal="center" vertical="top"/>
    </xf>
    <xf numFmtId="164" fontId="1" fillId="0" borderId="31" xfId="0" applyNumberFormat="1" applyFont="1" applyBorder="1" applyAlignment="1">
      <alignment horizontal="center" vertical="top"/>
    </xf>
    <xf numFmtId="164" fontId="4" fillId="0" borderId="31" xfId="0" applyNumberFormat="1" applyFont="1" applyBorder="1" applyAlignment="1">
      <alignment horizontal="center" vertical="top"/>
    </xf>
    <xf numFmtId="164" fontId="5" fillId="4" borderId="38" xfId="0" applyNumberFormat="1" applyFont="1" applyFill="1" applyBorder="1" applyAlignment="1">
      <alignment horizontal="center" vertical="top"/>
    </xf>
    <xf numFmtId="164" fontId="5" fillId="2" borderId="23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164" fontId="4" fillId="3" borderId="10" xfId="0" applyNumberFormat="1" applyFont="1" applyFill="1" applyBorder="1" applyAlignment="1">
      <alignment horizontal="center" vertical="top"/>
    </xf>
    <xf numFmtId="164" fontId="4" fillId="3" borderId="49" xfId="0" applyNumberFormat="1" applyFont="1" applyFill="1" applyBorder="1" applyAlignment="1">
      <alignment horizontal="center" vertical="top"/>
    </xf>
    <xf numFmtId="164" fontId="5" fillId="4" borderId="20" xfId="0" applyNumberFormat="1" applyFont="1" applyFill="1" applyBorder="1" applyAlignment="1">
      <alignment horizontal="center" vertical="top"/>
    </xf>
    <xf numFmtId="164" fontId="4" fillId="3" borderId="70" xfId="0" applyNumberFormat="1" applyFont="1" applyFill="1" applyBorder="1" applyAlignment="1">
      <alignment horizontal="center" vertical="top"/>
    </xf>
    <xf numFmtId="164" fontId="4" fillId="3" borderId="14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left" vertical="top" wrapText="1"/>
    </xf>
    <xf numFmtId="49" fontId="3" fillId="0" borderId="40" xfId="0" applyNumberFormat="1" applyFont="1" applyBorder="1" applyAlignment="1">
      <alignment horizontal="center" vertical="top" wrapText="1"/>
    </xf>
    <xf numFmtId="3" fontId="1" fillId="5" borderId="51" xfId="0" applyNumberFormat="1" applyFont="1" applyFill="1" applyBorder="1" applyAlignment="1">
      <alignment horizontal="center" vertical="top" wrapText="1"/>
    </xf>
    <xf numFmtId="49" fontId="3" fillId="5" borderId="40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/>
    </xf>
    <xf numFmtId="3" fontId="1" fillId="5" borderId="49" xfId="0" applyNumberFormat="1" applyFont="1" applyFill="1" applyBorder="1" applyAlignment="1">
      <alignment horizontal="center" vertical="top"/>
    </xf>
    <xf numFmtId="164" fontId="4" fillId="5" borderId="58" xfId="0" applyNumberFormat="1" applyFont="1" applyFill="1" applyBorder="1" applyAlignment="1">
      <alignment horizontal="center" vertical="top" wrapText="1"/>
    </xf>
    <xf numFmtId="164" fontId="1" fillId="5" borderId="14" xfId="0" applyNumberFormat="1" applyFont="1" applyFill="1" applyBorder="1" applyAlignment="1">
      <alignment horizontal="center" vertical="top" wrapText="1"/>
    </xf>
    <xf numFmtId="164" fontId="1" fillId="5" borderId="14" xfId="0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horizontal="center" vertical="top"/>
    </xf>
    <xf numFmtId="164" fontId="1" fillId="0" borderId="64" xfId="0" applyNumberFormat="1" applyFont="1" applyFill="1" applyBorder="1" applyAlignment="1">
      <alignment horizontal="center" vertical="top"/>
    </xf>
    <xf numFmtId="164" fontId="3" fillId="4" borderId="72" xfId="0" applyNumberFormat="1" applyFont="1" applyFill="1" applyBorder="1" applyAlignment="1">
      <alignment horizontal="center" vertical="top"/>
    </xf>
    <xf numFmtId="164" fontId="3" fillId="4" borderId="41" xfId="0" applyNumberFormat="1" applyFont="1" applyFill="1" applyBorder="1" applyAlignment="1">
      <alignment horizontal="center" vertical="top"/>
    </xf>
    <xf numFmtId="164" fontId="1" fillId="0" borderId="55" xfId="0" applyNumberFormat="1" applyFont="1" applyFill="1" applyBorder="1" applyAlignment="1">
      <alignment horizontal="center" vertical="top"/>
    </xf>
    <xf numFmtId="164" fontId="1" fillId="3" borderId="35" xfId="0" applyNumberFormat="1" applyFont="1" applyFill="1" applyBorder="1" applyAlignment="1">
      <alignment horizontal="center" vertical="top"/>
    </xf>
    <xf numFmtId="164" fontId="4" fillId="3" borderId="64" xfId="0" applyNumberFormat="1" applyFont="1" applyFill="1" applyBorder="1" applyAlignment="1">
      <alignment horizontal="center" vertical="top"/>
    </xf>
    <xf numFmtId="164" fontId="5" fillId="4" borderId="43" xfId="0" applyNumberFormat="1" applyFont="1" applyFill="1" applyBorder="1" applyAlignment="1">
      <alignment horizontal="center" vertical="top"/>
    </xf>
    <xf numFmtId="164" fontId="1" fillId="5" borderId="66" xfId="0" applyNumberFormat="1" applyFont="1" applyFill="1" applyBorder="1" applyAlignment="1">
      <alignment horizontal="center" vertical="top" wrapText="1"/>
    </xf>
    <xf numFmtId="164" fontId="5" fillId="4" borderId="63" xfId="0" applyNumberFormat="1" applyFont="1" applyFill="1" applyBorder="1" applyAlignment="1">
      <alignment horizontal="center" vertical="top"/>
    </xf>
    <xf numFmtId="164" fontId="1" fillId="5" borderId="59" xfId="0" applyNumberFormat="1" applyFont="1" applyFill="1" applyBorder="1" applyAlignment="1">
      <alignment horizontal="center" vertical="top"/>
    </xf>
    <xf numFmtId="164" fontId="1" fillId="0" borderId="25" xfId="0" applyNumberFormat="1" applyFont="1" applyBorder="1" applyAlignment="1">
      <alignment horizontal="center" vertical="top"/>
    </xf>
    <xf numFmtId="164" fontId="1" fillId="5" borderId="66" xfId="0" applyNumberFormat="1" applyFont="1" applyFill="1" applyBorder="1" applyAlignment="1">
      <alignment horizontal="center" vertical="top"/>
    </xf>
    <xf numFmtId="164" fontId="3" fillId="4" borderId="43" xfId="0" applyNumberFormat="1" applyFont="1" applyFill="1" applyBorder="1" applyAlignment="1">
      <alignment horizontal="center" vertical="top"/>
    </xf>
    <xf numFmtId="164" fontId="5" fillId="2" borderId="46" xfId="0" applyNumberFormat="1" applyFont="1" applyFill="1" applyBorder="1" applyAlignment="1">
      <alignment horizontal="center" vertical="top"/>
    </xf>
    <xf numFmtId="164" fontId="1" fillId="0" borderId="66" xfId="0" applyNumberFormat="1" applyFont="1" applyBorder="1" applyAlignment="1">
      <alignment horizontal="center" vertical="center" wrapText="1"/>
    </xf>
    <xf numFmtId="164" fontId="4" fillId="0" borderId="63" xfId="0" applyNumberFormat="1" applyFont="1" applyBorder="1" applyAlignment="1">
      <alignment horizontal="center" vertical="top"/>
    </xf>
    <xf numFmtId="164" fontId="1" fillId="0" borderId="64" xfId="0" applyNumberFormat="1" applyFont="1" applyBorder="1" applyAlignment="1">
      <alignment horizontal="center" vertical="top" wrapText="1"/>
    </xf>
    <xf numFmtId="164" fontId="4" fillId="0" borderId="64" xfId="0" applyNumberFormat="1" applyFont="1" applyBorder="1" applyAlignment="1">
      <alignment horizontal="center" vertical="top" wrapText="1"/>
    </xf>
    <xf numFmtId="164" fontId="4" fillId="0" borderId="64" xfId="0" applyNumberFormat="1" applyFont="1" applyBorder="1" applyAlignment="1">
      <alignment horizontal="center" vertical="top"/>
    </xf>
    <xf numFmtId="3" fontId="3" fillId="5" borderId="0" xfId="0" applyNumberFormat="1" applyFont="1" applyFill="1" applyBorder="1" applyAlignment="1">
      <alignment horizontal="left" vertical="top"/>
    </xf>
    <xf numFmtId="3" fontId="3" fillId="5" borderId="0" xfId="0" applyNumberFormat="1" applyFont="1" applyFill="1" applyBorder="1" applyAlignment="1">
      <alignment horizontal="center" vertical="top"/>
    </xf>
    <xf numFmtId="3" fontId="2" fillId="5" borderId="0" xfId="0" applyNumberFormat="1" applyFont="1" applyFill="1"/>
    <xf numFmtId="3" fontId="5" fillId="5" borderId="32" xfId="0" applyNumberFormat="1" applyFont="1" applyFill="1" applyBorder="1" applyAlignment="1">
      <alignment horizontal="right" vertical="top"/>
    </xf>
    <xf numFmtId="49" fontId="1" fillId="5" borderId="0" xfId="0" applyNumberFormat="1" applyFont="1" applyFill="1" applyBorder="1" applyAlignment="1">
      <alignment vertical="top"/>
    </xf>
    <xf numFmtId="164" fontId="4" fillId="0" borderId="73" xfId="0" applyNumberFormat="1" applyFont="1" applyBorder="1" applyAlignment="1">
      <alignment horizontal="center" vertical="top"/>
    </xf>
    <xf numFmtId="164" fontId="1" fillId="0" borderId="70" xfId="0" applyNumberFormat="1" applyFont="1" applyBorder="1" applyAlignment="1">
      <alignment horizontal="center" vertical="top" wrapText="1"/>
    </xf>
    <xf numFmtId="164" fontId="4" fillId="0" borderId="70" xfId="0" applyNumberFormat="1" applyFont="1" applyBorder="1" applyAlignment="1">
      <alignment horizontal="center" vertical="top" wrapText="1"/>
    </xf>
    <xf numFmtId="164" fontId="4" fillId="0" borderId="70" xfId="0" applyNumberFormat="1" applyFont="1" applyBorder="1" applyAlignment="1">
      <alignment horizontal="center" vertical="top"/>
    </xf>
    <xf numFmtId="164" fontId="4" fillId="3" borderId="71" xfId="0" applyNumberFormat="1" applyFont="1" applyFill="1" applyBorder="1" applyAlignment="1">
      <alignment horizontal="center" vertical="top"/>
    </xf>
    <xf numFmtId="164" fontId="1" fillId="0" borderId="59" xfId="0" applyNumberFormat="1" applyFont="1" applyBorder="1" applyAlignment="1">
      <alignment horizontal="center" vertical="top"/>
    </xf>
    <xf numFmtId="164" fontId="1" fillId="5" borderId="38" xfId="0" applyNumberFormat="1" applyFont="1" applyFill="1" applyBorder="1" applyAlignment="1">
      <alignment horizontal="center" vertical="top"/>
    </xf>
    <xf numFmtId="164" fontId="1" fillId="5" borderId="70" xfId="0" applyNumberFormat="1" applyFont="1" applyFill="1" applyBorder="1" applyAlignment="1">
      <alignment horizontal="center" vertical="top"/>
    </xf>
    <xf numFmtId="164" fontId="1" fillId="5" borderId="64" xfId="0" applyNumberFormat="1" applyFont="1" applyFill="1" applyBorder="1" applyAlignment="1">
      <alignment horizontal="center" vertical="top"/>
    </xf>
    <xf numFmtId="3" fontId="1" fillId="5" borderId="30" xfId="0" applyNumberFormat="1" applyFont="1" applyFill="1" applyBorder="1" applyAlignment="1">
      <alignment horizontal="center" vertical="top"/>
    </xf>
    <xf numFmtId="164" fontId="1" fillId="3" borderId="33" xfId="0" applyNumberFormat="1" applyFont="1" applyFill="1" applyBorder="1" applyAlignment="1">
      <alignment horizontal="center" vertical="top" wrapText="1"/>
    </xf>
    <xf numFmtId="3" fontId="11" fillId="0" borderId="71" xfId="0" applyNumberFormat="1" applyFont="1" applyBorder="1" applyAlignment="1">
      <alignment horizontal="center" vertical="center" textRotation="90"/>
    </xf>
    <xf numFmtId="3" fontId="11" fillId="0" borderId="30" xfId="0" applyNumberFormat="1" applyFont="1" applyBorder="1" applyAlignment="1">
      <alignment horizontal="center" vertical="top"/>
    </xf>
    <xf numFmtId="3" fontId="11" fillId="0" borderId="11" xfId="0" applyNumberFormat="1" applyFont="1" applyBorder="1" applyAlignment="1">
      <alignment horizontal="center" vertical="top"/>
    </xf>
    <xf numFmtId="3" fontId="11" fillId="0" borderId="18" xfId="0" applyNumberFormat="1" applyFont="1" applyBorder="1" applyAlignment="1">
      <alignment vertical="top"/>
    </xf>
    <xf numFmtId="3" fontId="11" fillId="0" borderId="42" xfId="0" applyNumberFormat="1" applyFont="1" applyBorder="1" applyAlignment="1">
      <alignment horizontal="center" vertical="top"/>
    </xf>
    <xf numFmtId="3" fontId="11" fillId="0" borderId="11" xfId="0" applyNumberFormat="1" applyFont="1" applyFill="1" applyBorder="1" applyAlignment="1">
      <alignment vertical="top" wrapText="1"/>
    </xf>
    <xf numFmtId="3" fontId="11" fillId="0" borderId="54" xfId="0" applyNumberFormat="1" applyFont="1" applyFill="1" applyBorder="1" applyAlignment="1">
      <alignment vertical="top" wrapText="1"/>
    </xf>
    <xf numFmtId="3" fontId="11" fillId="0" borderId="11" xfId="0" applyNumberFormat="1" applyFont="1" applyFill="1" applyBorder="1" applyAlignment="1">
      <alignment horizontal="center" vertical="top"/>
    </xf>
    <xf numFmtId="3" fontId="11" fillId="0" borderId="18" xfId="0" applyNumberFormat="1" applyFont="1" applyFill="1" applyBorder="1" applyAlignment="1">
      <alignment horizontal="center" vertical="top"/>
    </xf>
    <xf numFmtId="3" fontId="11" fillId="0" borderId="10" xfId="0" applyNumberFormat="1" applyFont="1" applyFill="1" applyBorder="1" applyAlignment="1">
      <alignment horizontal="center" vertical="top" wrapText="1"/>
    </xf>
    <xf numFmtId="3" fontId="11" fillId="3" borderId="4" xfId="0" applyNumberFormat="1" applyFont="1" applyFill="1" applyBorder="1" applyAlignment="1">
      <alignment horizontal="center" vertical="top"/>
    </xf>
    <xf numFmtId="3" fontId="11" fillId="0" borderId="62" xfId="0" applyNumberFormat="1" applyFont="1" applyFill="1" applyBorder="1" applyAlignment="1">
      <alignment horizontal="center" vertical="top"/>
    </xf>
    <xf numFmtId="3" fontId="11" fillId="0" borderId="4" xfId="0" applyNumberFormat="1" applyFont="1" applyBorder="1"/>
    <xf numFmtId="3" fontId="11" fillId="0" borderId="11" xfId="0" applyNumberFormat="1" applyFont="1" applyBorder="1"/>
    <xf numFmtId="3" fontId="11" fillId="5" borderId="11" xfId="0" applyNumberFormat="1" applyFont="1" applyFill="1" applyBorder="1" applyAlignment="1">
      <alignment vertical="top" wrapText="1"/>
    </xf>
    <xf numFmtId="3" fontId="11" fillId="5" borderId="18" xfId="0" applyNumberFormat="1" applyFont="1" applyFill="1" applyBorder="1" applyAlignment="1">
      <alignment vertical="top" wrapText="1"/>
    </xf>
    <xf numFmtId="3" fontId="11" fillId="0" borderId="3" xfId="0" applyNumberFormat="1" applyFont="1" applyFill="1" applyBorder="1" applyAlignment="1">
      <alignment horizontal="center" vertical="top" wrapText="1"/>
    </xf>
    <xf numFmtId="3" fontId="11" fillId="0" borderId="62" xfId="0" applyNumberFormat="1" applyFont="1" applyBorder="1" applyAlignment="1">
      <alignment horizontal="center" vertical="top"/>
    </xf>
    <xf numFmtId="3" fontId="11" fillId="5" borderId="11" xfId="0" applyNumberFormat="1" applyFont="1" applyFill="1" applyBorder="1" applyAlignment="1">
      <alignment horizontal="center" vertical="top"/>
    </xf>
    <xf numFmtId="3" fontId="11" fillId="5" borderId="18" xfId="0" applyNumberFormat="1" applyFont="1" applyFill="1" applyBorder="1" applyAlignment="1">
      <alignment horizontal="center" vertical="top"/>
    </xf>
    <xf numFmtId="3" fontId="13" fillId="2" borderId="23" xfId="0" applyNumberFormat="1" applyFont="1" applyFill="1" applyBorder="1" applyAlignment="1">
      <alignment vertical="top" wrapText="1"/>
    </xf>
    <xf numFmtId="3" fontId="13" fillId="5" borderId="0" xfId="0" applyNumberFormat="1" applyFont="1" applyFill="1" applyBorder="1" applyAlignment="1">
      <alignment horizontal="center" vertical="top"/>
    </xf>
    <xf numFmtId="3" fontId="13" fillId="0" borderId="0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center" vertical="center" wrapText="1"/>
    </xf>
    <xf numFmtId="3" fontId="13" fillId="3" borderId="0" xfId="0" applyNumberFormat="1" applyFont="1" applyFill="1" applyBorder="1" applyAlignment="1">
      <alignment horizontal="center" vertical="top" wrapText="1"/>
    </xf>
    <xf numFmtId="3" fontId="11" fillId="3" borderId="0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center" vertical="top"/>
    </xf>
    <xf numFmtId="0" fontId="14" fillId="0" borderId="0" xfId="0" applyFont="1"/>
    <xf numFmtId="164" fontId="1" fillId="0" borderId="54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1" fillId="5" borderId="1" xfId="0" applyNumberFormat="1" applyFont="1" applyFill="1" applyBorder="1" applyAlignment="1">
      <alignment vertical="top"/>
    </xf>
    <xf numFmtId="3" fontId="4" fillId="0" borderId="32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vertical="top"/>
    </xf>
    <xf numFmtId="3" fontId="4" fillId="0" borderId="26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4" fillId="5" borderId="32" xfId="0" applyNumberFormat="1" applyFont="1" applyFill="1" applyBorder="1" applyAlignment="1">
      <alignment horizontal="right" vertical="top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vertical="top"/>
    </xf>
    <xf numFmtId="164" fontId="4" fillId="5" borderId="32" xfId="0" applyNumberFormat="1" applyFont="1" applyFill="1" applyBorder="1" applyAlignment="1">
      <alignment horizontal="center" vertical="top" wrapText="1"/>
    </xf>
    <xf numFmtId="3" fontId="1" fillId="5" borderId="54" xfId="0" applyNumberFormat="1" applyFont="1" applyFill="1" applyBorder="1" applyAlignment="1">
      <alignment horizontal="center" vertical="top"/>
    </xf>
    <xf numFmtId="3" fontId="1" fillId="5" borderId="51" xfId="0" applyNumberFormat="1" applyFont="1" applyFill="1" applyBorder="1" applyAlignment="1">
      <alignment horizontal="center" vertical="top"/>
    </xf>
    <xf numFmtId="3" fontId="1" fillId="5" borderId="11" xfId="0" applyNumberFormat="1" applyFont="1" applyFill="1" applyBorder="1" applyAlignment="1">
      <alignment horizontal="center" vertical="top"/>
    </xf>
    <xf numFmtId="3" fontId="11" fillId="5" borderId="62" xfId="0" applyNumberFormat="1" applyFont="1" applyFill="1" applyBorder="1" applyAlignment="1">
      <alignment horizontal="center" vertical="top" wrapText="1"/>
    </xf>
    <xf numFmtId="3" fontId="1" fillId="5" borderId="73" xfId="0" applyNumberFormat="1" applyFont="1" applyFill="1" applyBorder="1" applyAlignment="1">
      <alignment horizontal="center" vertical="top" wrapText="1"/>
    </xf>
    <xf numFmtId="3" fontId="1" fillId="5" borderId="62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164" fontId="1" fillId="0" borderId="51" xfId="0" applyNumberFormat="1" applyFont="1" applyFill="1" applyBorder="1" applyAlignment="1">
      <alignment horizontal="center" vertical="top"/>
    </xf>
    <xf numFmtId="164" fontId="1" fillId="5" borderId="12" xfId="0" applyNumberFormat="1" applyFont="1" applyFill="1" applyBorder="1" applyAlignment="1">
      <alignment horizontal="center" vertical="top"/>
    </xf>
    <xf numFmtId="3" fontId="1" fillId="0" borderId="9" xfId="0" applyNumberFormat="1" applyFont="1" applyBorder="1" applyAlignment="1">
      <alignment horizontal="left" vertical="top" wrapText="1"/>
    </xf>
    <xf numFmtId="164" fontId="1" fillId="0" borderId="15" xfId="0" applyNumberFormat="1" applyFont="1" applyFill="1" applyBorder="1" applyAlignment="1">
      <alignment horizontal="center" vertical="top"/>
    </xf>
    <xf numFmtId="164" fontId="1" fillId="0" borderId="35" xfId="0" applyNumberFormat="1" applyFont="1" applyFill="1" applyBorder="1" applyAlignment="1">
      <alignment horizontal="center" vertical="top"/>
    </xf>
    <xf numFmtId="3" fontId="11" fillId="0" borderId="70" xfId="0" applyNumberFormat="1" applyFont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164" fontId="1" fillId="5" borderId="78" xfId="0" applyNumberFormat="1" applyFont="1" applyFill="1" applyBorder="1" applyAlignment="1">
      <alignment horizontal="center" vertical="top"/>
    </xf>
    <xf numFmtId="3" fontId="2" fillId="0" borderId="10" xfId="0" applyNumberFormat="1" applyFont="1" applyBorder="1"/>
    <xf numFmtId="3" fontId="2" fillId="0" borderId="64" xfId="0" applyNumberFormat="1" applyFont="1" applyBorder="1"/>
    <xf numFmtId="3" fontId="2" fillId="0" borderId="59" xfId="0" applyNumberFormat="1" applyFont="1" applyBorder="1"/>
    <xf numFmtId="3" fontId="1" fillId="0" borderId="54" xfId="0" applyNumberFormat="1" applyFont="1" applyBorder="1" applyAlignment="1">
      <alignment horizontal="center" vertical="top"/>
    </xf>
    <xf numFmtId="3" fontId="11" fillId="0" borderId="18" xfId="0" applyNumberFormat="1" applyFont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164" fontId="1" fillId="5" borderId="49" xfId="0" applyNumberFormat="1" applyFont="1" applyFill="1" applyBorder="1" applyAlignment="1">
      <alignment horizontal="center" vertical="top"/>
    </xf>
    <xf numFmtId="164" fontId="1" fillId="3" borderId="62" xfId="0" applyNumberFormat="1" applyFont="1" applyFill="1" applyBorder="1" applyAlignment="1">
      <alignment horizontal="center" vertical="top"/>
    </xf>
    <xf numFmtId="3" fontId="5" fillId="4" borderId="52" xfId="0" applyNumberFormat="1" applyFont="1" applyFill="1" applyBorder="1" applyAlignment="1">
      <alignment horizontal="right" vertical="top"/>
    </xf>
    <xf numFmtId="164" fontId="5" fillId="4" borderId="55" xfId="0" applyNumberFormat="1" applyFont="1" applyFill="1" applyBorder="1" applyAlignment="1">
      <alignment horizontal="center" vertical="top"/>
    </xf>
    <xf numFmtId="164" fontId="5" fillId="4" borderId="54" xfId="0" applyNumberFormat="1" applyFont="1" applyFill="1" applyBorder="1" applyAlignment="1">
      <alignment horizontal="center" vertical="top"/>
    </xf>
    <xf numFmtId="164" fontId="5" fillId="4" borderId="52" xfId="0" applyNumberFormat="1" applyFont="1" applyFill="1" applyBorder="1" applyAlignment="1">
      <alignment horizontal="center" vertical="top"/>
    </xf>
    <xf numFmtId="3" fontId="3" fillId="4" borderId="65" xfId="0" applyNumberFormat="1" applyFont="1" applyFill="1" applyBorder="1" applyAlignment="1">
      <alignment vertical="top"/>
    </xf>
    <xf numFmtId="3" fontId="3" fillId="5" borderId="6" xfId="0" applyNumberFormat="1" applyFont="1" applyFill="1" applyBorder="1" applyAlignment="1">
      <alignment horizontal="left" vertical="top" wrapText="1"/>
    </xf>
    <xf numFmtId="49" fontId="1" fillId="0" borderId="29" xfId="0" applyNumberFormat="1" applyFont="1" applyBorder="1" applyAlignment="1">
      <alignment vertical="top" wrapText="1"/>
    </xf>
    <xf numFmtId="3" fontId="3" fillId="4" borderId="39" xfId="0" applyNumberFormat="1" applyFont="1" applyFill="1" applyBorder="1" applyAlignment="1">
      <alignment vertical="top"/>
    </xf>
    <xf numFmtId="3" fontId="4" fillId="5" borderId="10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Border="1" applyAlignment="1">
      <alignment horizontal="center" vertical="top" wrapText="1"/>
    </xf>
    <xf numFmtId="3" fontId="4" fillId="5" borderId="62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1" fillId="0" borderId="78" xfId="0" applyNumberFormat="1" applyFont="1" applyBorder="1" applyAlignment="1">
      <alignment horizontal="left" vertical="top" wrapText="1"/>
    </xf>
    <xf numFmtId="3" fontId="12" fillId="0" borderId="10" xfId="0" applyNumberFormat="1" applyFont="1" applyBorder="1" applyAlignment="1">
      <alignment horizontal="left" vertical="top" wrapText="1"/>
    </xf>
    <xf numFmtId="3" fontId="4" fillId="5" borderId="15" xfId="0" applyNumberFormat="1" applyFont="1" applyFill="1" applyBorder="1" applyAlignment="1">
      <alignment horizontal="left" vertical="top" wrapText="1"/>
    </xf>
    <xf numFmtId="3" fontId="4" fillId="0" borderId="76" xfId="0" applyNumberFormat="1" applyFont="1" applyFill="1" applyBorder="1" applyAlignment="1">
      <alignment horizontal="left" vertical="top" wrapText="1"/>
    </xf>
    <xf numFmtId="3" fontId="11" fillId="0" borderId="62" xfId="0" applyNumberFormat="1" applyFont="1" applyBorder="1" applyAlignment="1">
      <alignment horizontal="left" vertical="top" wrapText="1"/>
    </xf>
    <xf numFmtId="3" fontId="1" fillId="5" borderId="27" xfId="0" applyNumberFormat="1" applyFont="1" applyFill="1" applyBorder="1" applyAlignment="1">
      <alignment horizontal="left" vertical="top" wrapText="1"/>
    </xf>
    <xf numFmtId="3" fontId="4" fillId="0" borderId="78" xfId="0" applyNumberFormat="1" applyFont="1" applyFill="1" applyBorder="1" applyAlignment="1">
      <alignment horizontal="left" vertical="top" wrapText="1"/>
    </xf>
    <xf numFmtId="3" fontId="1" fillId="5" borderId="63" xfId="0" applyNumberFormat="1" applyFont="1" applyFill="1" applyBorder="1" applyAlignment="1">
      <alignment horizontal="center" vertical="top"/>
    </xf>
    <xf numFmtId="3" fontId="3" fillId="4" borderId="49" xfId="0" applyNumberFormat="1" applyFont="1" applyFill="1" applyBorder="1" applyAlignment="1">
      <alignment horizontal="center" vertical="top"/>
    </xf>
    <xf numFmtId="164" fontId="3" fillId="4" borderId="49" xfId="0" applyNumberFormat="1" applyFont="1" applyFill="1" applyBorder="1" applyAlignment="1">
      <alignment horizontal="center" vertical="top"/>
    </xf>
    <xf numFmtId="3" fontId="11" fillId="0" borderId="54" xfId="0" applyNumberFormat="1" applyFont="1" applyBorder="1" applyAlignment="1">
      <alignment horizontal="left" vertical="top" wrapText="1"/>
    </xf>
    <xf numFmtId="3" fontId="4" fillId="0" borderId="54" xfId="0" applyNumberFormat="1" applyFont="1" applyBorder="1" applyAlignment="1">
      <alignment horizontal="center" vertical="top" wrapText="1"/>
    </xf>
    <xf numFmtId="3" fontId="4" fillId="5" borderId="54" xfId="0" applyNumberFormat="1" applyFont="1" applyFill="1" applyBorder="1" applyAlignment="1">
      <alignment horizontal="center" vertical="top" wrapText="1"/>
    </xf>
    <xf numFmtId="3" fontId="1" fillId="5" borderId="60" xfId="0" applyNumberFormat="1" applyFont="1" applyFill="1" applyBorder="1" applyAlignment="1">
      <alignment horizontal="left" vertical="top" wrapText="1"/>
    </xf>
    <xf numFmtId="49" fontId="3" fillId="0" borderId="38" xfId="0" applyNumberFormat="1" applyFont="1" applyBorder="1" applyAlignment="1">
      <alignment vertical="top"/>
    </xf>
    <xf numFmtId="49" fontId="3" fillId="0" borderId="55" xfId="0" applyNumberFormat="1" applyFont="1" applyBorder="1" applyAlignment="1">
      <alignment horizontal="center" vertical="top"/>
    </xf>
    <xf numFmtId="164" fontId="1" fillId="5" borderId="71" xfId="0" applyNumberFormat="1" applyFont="1" applyFill="1" applyBorder="1" applyAlignment="1">
      <alignment horizontal="center" vertical="top"/>
    </xf>
    <xf numFmtId="164" fontId="4" fillId="3" borderId="38" xfId="0" applyNumberFormat="1" applyFont="1" applyFill="1" applyBorder="1" applyAlignment="1">
      <alignment horizontal="center" vertical="top" wrapText="1"/>
    </xf>
    <xf numFmtId="164" fontId="4" fillId="3" borderId="54" xfId="0" applyNumberFormat="1" applyFont="1" applyFill="1" applyBorder="1" applyAlignment="1">
      <alignment horizontal="center" vertical="top" wrapText="1"/>
    </xf>
    <xf numFmtId="164" fontId="4" fillId="3" borderId="52" xfId="0" applyNumberFormat="1" applyFont="1" applyFill="1" applyBorder="1" applyAlignment="1">
      <alignment horizontal="center" vertical="top" wrapText="1"/>
    </xf>
    <xf numFmtId="3" fontId="1" fillId="5" borderId="59" xfId="0" applyNumberFormat="1" applyFont="1" applyFill="1" applyBorder="1" applyAlignment="1">
      <alignment horizontal="center" vertical="top"/>
    </xf>
    <xf numFmtId="3" fontId="1" fillId="0" borderId="70" xfId="0" applyNumberFormat="1" applyFont="1" applyBorder="1" applyAlignment="1">
      <alignment vertical="top"/>
    </xf>
    <xf numFmtId="3" fontId="2" fillId="0" borderId="49" xfId="0" applyNumberFormat="1" applyFont="1" applyBorder="1"/>
    <xf numFmtId="3" fontId="1" fillId="5" borderId="38" xfId="0" applyNumberFormat="1" applyFont="1" applyFill="1" applyBorder="1" applyAlignment="1">
      <alignment horizontal="center" vertical="top"/>
    </xf>
    <xf numFmtId="3" fontId="1" fillId="0" borderId="71" xfId="0" applyNumberFormat="1" applyFont="1" applyBorder="1" applyAlignment="1">
      <alignment vertical="top"/>
    </xf>
    <xf numFmtId="3" fontId="1" fillId="5" borderId="78" xfId="0" applyNumberFormat="1" applyFont="1" applyFill="1" applyBorder="1" applyAlignment="1">
      <alignment horizontal="left" vertical="top" wrapText="1"/>
    </xf>
    <xf numFmtId="164" fontId="1" fillId="0" borderId="75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vertical="center" textRotation="90" wrapText="1"/>
    </xf>
    <xf numFmtId="3" fontId="1" fillId="0" borderId="26" xfId="0" applyNumberFormat="1" applyFont="1" applyFill="1" applyBorder="1" applyAlignment="1">
      <alignment horizontal="left" vertical="top" wrapText="1"/>
    </xf>
    <xf numFmtId="3" fontId="11" fillId="0" borderId="62" xfId="0" applyNumberFormat="1" applyFont="1" applyFill="1" applyBorder="1" applyAlignment="1">
      <alignment horizontal="center" vertical="top" wrapText="1"/>
    </xf>
    <xf numFmtId="3" fontId="1" fillId="0" borderId="73" xfId="0" applyNumberFormat="1" applyFont="1" applyFill="1" applyBorder="1" applyAlignment="1">
      <alignment horizontal="center" vertical="top" wrapText="1"/>
    </xf>
    <xf numFmtId="164" fontId="4" fillId="3" borderId="70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164" fontId="5" fillId="2" borderId="48" xfId="0" applyNumberFormat="1" applyFont="1" applyFill="1" applyBorder="1" applyAlignment="1">
      <alignment horizontal="center" vertical="top"/>
    </xf>
    <xf numFmtId="164" fontId="5" fillId="2" borderId="28" xfId="0" applyNumberFormat="1" applyFont="1" applyFill="1" applyBorder="1" applyAlignment="1">
      <alignment horizontal="center" vertical="top"/>
    </xf>
    <xf numFmtId="164" fontId="5" fillId="2" borderId="24" xfId="0" applyNumberFormat="1" applyFont="1" applyFill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4" fillId="0" borderId="52" xfId="0" applyNumberFormat="1" applyFont="1" applyBorder="1" applyAlignment="1">
      <alignment horizontal="center" vertical="top"/>
    </xf>
    <xf numFmtId="164" fontId="1" fillId="0" borderId="38" xfId="0" applyNumberFormat="1" applyFont="1" applyBorder="1" applyAlignment="1">
      <alignment horizontal="center" vertical="top"/>
    </xf>
    <xf numFmtId="164" fontId="4" fillId="3" borderId="71" xfId="0" applyNumberFormat="1" applyFont="1" applyFill="1" applyBorder="1" applyAlignment="1">
      <alignment horizontal="center" vertical="top" wrapText="1"/>
    </xf>
    <xf numFmtId="49" fontId="3" fillId="5" borderId="40" xfId="0" applyNumberFormat="1" applyFont="1" applyFill="1" applyBorder="1" applyAlignment="1">
      <alignment vertical="top"/>
    </xf>
    <xf numFmtId="49" fontId="1" fillId="5" borderId="12" xfId="0" applyNumberFormat="1" applyFont="1" applyFill="1" applyBorder="1" applyAlignment="1">
      <alignment vertical="top"/>
    </xf>
    <xf numFmtId="3" fontId="1" fillId="5" borderId="52" xfId="0" applyNumberFormat="1" applyFont="1" applyFill="1" applyBorder="1" applyAlignment="1">
      <alignment horizontal="center" vertical="top"/>
    </xf>
    <xf numFmtId="164" fontId="1" fillId="5" borderId="54" xfId="0" applyNumberFormat="1" applyFont="1" applyFill="1" applyBorder="1" applyAlignment="1">
      <alignment horizontal="center" vertical="top"/>
    </xf>
    <xf numFmtId="164" fontId="1" fillId="5" borderId="58" xfId="0" applyNumberFormat="1" applyFont="1" applyFill="1" applyBorder="1" applyAlignment="1">
      <alignment horizontal="center" vertical="top"/>
    </xf>
    <xf numFmtId="3" fontId="2" fillId="5" borderId="52" xfId="0" applyNumberFormat="1" applyFont="1" applyFill="1" applyBorder="1"/>
    <xf numFmtId="164" fontId="3" fillId="5" borderId="59" xfId="0" applyNumberFormat="1" applyFont="1" applyFill="1" applyBorder="1" applyAlignment="1">
      <alignment horizontal="center" vertical="top"/>
    </xf>
    <xf numFmtId="164" fontId="3" fillId="5" borderId="49" xfId="0" applyNumberFormat="1" applyFont="1" applyFill="1" applyBorder="1" applyAlignment="1">
      <alignment horizontal="center" vertical="top"/>
    </xf>
    <xf numFmtId="49" fontId="3" fillId="3" borderId="41" xfId="0" applyNumberFormat="1" applyFont="1" applyFill="1" applyBorder="1" applyAlignment="1">
      <alignment horizontal="center" vertical="top"/>
    </xf>
    <xf numFmtId="3" fontId="4" fillId="0" borderId="51" xfId="0" applyNumberFormat="1" applyFont="1" applyBorder="1" applyAlignment="1">
      <alignment vertical="top"/>
    </xf>
    <xf numFmtId="49" fontId="3" fillId="3" borderId="35" xfId="0" applyNumberFormat="1" applyFont="1" applyFill="1" applyBorder="1" applyAlignment="1">
      <alignment horizontal="center" vertical="top" wrapText="1"/>
    </xf>
    <xf numFmtId="3" fontId="1" fillId="0" borderId="18" xfId="0" applyNumberFormat="1" applyFont="1" applyFill="1" applyBorder="1" applyAlignment="1">
      <alignment horizontal="center" vertical="top"/>
    </xf>
    <xf numFmtId="3" fontId="1" fillId="0" borderId="45" xfId="0" applyNumberFormat="1" applyFont="1" applyFill="1" applyBorder="1" applyAlignment="1">
      <alignment horizontal="center" vertical="top"/>
    </xf>
    <xf numFmtId="3" fontId="1" fillId="0" borderId="21" xfId="0" applyNumberFormat="1" applyFont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Border="1" applyAlignment="1">
      <alignment horizontal="center" vertical="center" textRotation="90" wrapText="1"/>
    </xf>
    <xf numFmtId="3" fontId="5" fillId="5" borderId="35" xfId="0" applyNumberFormat="1" applyFont="1" applyFill="1" applyBorder="1" applyAlignment="1">
      <alignment horizontal="center" vertical="top"/>
    </xf>
    <xf numFmtId="3" fontId="3" fillId="0" borderId="40" xfId="0" applyNumberFormat="1" applyFont="1" applyFill="1" applyBorder="1" applyAlignment="1">
      <alignment vertical="top" wrapText="1"/>
    </xf>
    <xf numFmtId="3" fontId="1" fillId="5" borderId="49" xfId="0" applyNumberFormat="1" applyFont="1" applyFill="1" applyBorder="1" applyAlignment="1">
      <alignment horizontal="center" vertical="top" wrapText="1"/>
    </xf>
    <xf numFmtId="164" fontId="1" fillId="5" borderId="14" xfId="0" applyNumberFormat="1" applyFont="1" applyFill="1" applyBorder="1" applyAlignment="1">
      <alignment horizontal="center" vertical="center" wrapText="1"/>
    </xf>
    <xf numFmtId="164" fontId="1" fillId="5" borderId="70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top" wrapText="1"/>
    </xf>
    <xf numFmtId="3" fontId="11" fillId="5" borderId="54" xfId="0" applyNumberFormat="1" applyFont="1" applyFill="1" applyBorder="1" applyAlignment="1">
      <alignment horizontal="center" vertical="top" wrapText="1"/>
    </xf>
    <xf numFmtId="3" fontId="1" fillId="5" borderId="71" xfId="0" applyNumberFormat="1" applyFont="1" applyFill="1" applyBorder="1" applyAlignment="1">
      <alignment horizontal="center" vertical="top" wrapText="1"/>
    </xf>
    <xf numFmtId="3" fontId="11" fillId="5" borderId="11" xfId="0" applyNumberFormat="1" applyFont="1" applyFill="1" applyBorder="1" applyAlignment="1">
      <alignment horizontal="center" vertical="top" wrapText="1"/>
    </xf>
    <xf numFmtId="3" fontId="1" fillId="5" borderId="40" xfId="0" applyNumberFormat="1" applyFont="1" applyFill="1" applyBorder="1" applyAlignment="1">
      <alignment horizontal="center" vertical="top" wrapText="1"/>
    </xf>
    <xf numFmtId="3" fontId="5" fillId="0" borderId="40" xfId="0" applyNumberFormat="1" applyFont="1" applyFill="1" applyBorder="1" applyAlignment="1">
      <alignment vertical="top" wrapText="1"/>
    </xf>
    <xf numFmtId="3" fontId="4" fillId="5" borderId="49" xfId="0" applyNumberFormat="1" applyFont="1" applyFill="1" applyBorder="1" applyAlignment="1">
      <alignment horizontal="center" vertical="top"/>
    </xf>
    <xf numFmtId="164" fontId="4" fillId="5" borderId="70" xfId="0" applyNumberFormat="1" applyFont="1" applyFill="1" applyBorder="1" applyAlignment="1">
      <alignment horizontal="center" vertical="top" wrapText="1"/>
    </xf>
    <xf numFmtId="164" fontId="4" fillId="5" borderId="59" xfId="0" applyNumberFormat="1" applyFont="1" applyFill="1" applyBorder="1" applyAlignment="1">
      <alignment horizontal="center" vertical="top" wrapText="1"/>
    </xf>
    <xf numFmtId="164" fontId="4" fillId="5" borderId="10" xfId="0" applyNumberFormat="1" applyFont="1" applyFill="1" applyBorder="1" applyAlignment="1">
      <alignment horizontal="center" vertical="top" wrapText="1"/>
    </xf>
    <xf numFmtId="164" fontId="4" fillId="5" borderId="64" xfId="0" applyNumberFormat="1" applyFont="1" applyFill="1" applyBorder="1" applyAlignment="1">
      <alignment horizontal="center" vertical="top" wrapText="1"/>
    </xf>
    <xf numFmtId="3" fontId="4" fillId="5" borderId="29" xfId="0" applyNumberFormat="1" applyFont="1" applyFill="1" applyBorder="1" applyAlignment="1">
      <alignment horizontal="left" vertical="top" wrapText="1"/>
    </xf>
    <xf numFmtId="3" fontId="12" fillId="5" borderId="11" xfId="0" applyNumberFormat="1" applyFont="1" applyFill="1" applyBorder="1" applyAlignment="1">
      <alignment horizontal="center" vertical="top" wrapText="1"/>
    </xf>
    <xf numFmtId="3" fontId="4" fillId="5" borderId="40" xfId="0" applyNumberFormat="1" applyFont="1" applyFill="1" applyBorder="1" applyAlignment="1">
      <alignment horizontal="center" vertical="top" wrapText="1"/>
    </xf>
    <xf numFmtId="3" fontId="4" fillId="5" borderId="11" xfId="0" applyNumberFormat="1" applyFont="1" applyFill="1" applyBorder="1" applyAlignment="1">
      <alignment horizontal="center" vertical="top" wrapText="1"/>
    </xf>
    <xf numFmtId="3" fontId="4" fillId="5" borderId="51" xfId="0" applyNumberFormat="1" applyFont="1" applyFill="1" applyBorder="1" applyAlignment="1">
      <alignment horizontal="center" vertical="top" wrapText="1"/>
    </xf>
    <xf numFmtId="3" fontId="5" fillId="5" borderId="13" xfId="0" applyNumberFormat="1" applyFont="1" applyFill="1" applyBorder="1" applyAlignment="1">
      <alignment horizontal="center" vertical="center" wrapText="1"/>
    </xf>
    <xf numFmtId="3" fontId="5" fillId="5" borderId="40" xfId="0" applyNumberFormat="1" applyFont="1" applyFill="1" applyBorder="1" applyAlignment="1">
      <alignment vertical="top" wrapText="1"/>
    </xf>
    <xf numFmtId="3" fontId="12" fillId="5" borderId="54" xfId="0" applyNumberFormat="1" applyFont="1" applyFill="1" applyBorder="1" applyAlignment="1">
      <alignment horizontal="center" vertical="top" wrapText="1"/>
    </xf>
    <xf numFmtId="3" fontId="4" fillId="5" borderId="71" xfId="0" applyNumberFormat="1" applyFont="1" applyFill="1" applyBorder="1" applyAlignment="1">
      <alignment horizontal="center" vertical="top" wrapText="1"/>
    </xf>
    <xf numFmtId="3" fontId="4" fillId="5" borderId="60" xfId="0" applyNumberFormat="1" applyFont="1" applyFill="1" applyBorder="1" applyAlignment="1">
      <alignment horizontal="center" vertical="top" wrapText="1"/>
    </xf>
    <xf numFmtId="3" fontId="5" fillId="5" borderId="50" xfId="0" applyNumberFormat="1" applyFont="1" applyFill="1" applyBorder="1" applyAlignment="1">
      <alignment horizontal="center" vertical="center" textRotation="90" wrapText="1"/>
    </xf>
    <xf numFmtId="3" fontId="3" fillId="0" borderId="13" xfId="0" applyNumberFormat="1" applyFont="1" applyFill="1" applyBorder="1" applyAlignment="1">
      <alignment vertical="center" textRotation="90" wrapText="1"/>
    </xf>
    <xf numFmtId="164" fontId="1" fillId="5" borderId="71" xfId="0" applyNumberFormat="1" applyFont="1" applyFill="1" applyBorder="1" applyAlignment="1">
      <alignment horizontal="center" vertical="top" wrapText="1"/>
    </xf>
    <xf numFmtId="164" fontId="1" fillId="5" borderId="54" xfId="0" applyNumberFormat="1" applyFont="1" applyFill="1" applyBorder="1" applyAlignment="1">
      <alignment horizontal="center" vertical="top" wrapText="1"/>
    </xf>
    <xf numFmtId="164" fontId="1" fillId="5" borderId="52" xfId="0" applyNumberFormat="1" applyFont="1" applyFill="1" applyBorder="1" applyAlignment="1">
      <alignment horizontal="center" vertical="top" wrapText="1"/>
    </xf>
    <xf numFmtId="164" fontId="1" fillId="5" borderId="60" xfId="0" applyNumberFormat="1" applyFont="1" applyFill="1" applyBorder="1" applyAlignment="1">
      <alignment horizontal="center" vertical="top" wrapText="1"/>
    </xf>
    <xf numFmtId="3" fontId="1" fillId="5" borderId="38" xfId="0" applyNumberFormat="1" applyFont="1" applyFill="1" applyBorder="1" applyAlignment="1">
      <alignment vertical="top" wrapText="1"/>
    </xf>
    <xf numFmtId="3" fontId="1" fillId="5" borderId="54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vertical="top" wrapText="1"/>
    </xf>
    <xf numFmtId="3" fontId="3" fillId="5" borderId="56" xfId="0" applyNumberFormat="1" applyFont="1" applyFill="1" applyBorder="1" applyAlignment="1">
      <alignment horizontal="center" vertical="top"/>
    </xf>
    <xf numFmtId="164" fontId="3" fillId="5" borderId="73" xfId="0" applyNumberFormat="1" applyFont="1" applyFill="1" applyBorder="1" applyAlignment="1">
      <alignment horizontal="center" vertical="top" wrapText="1"/>
    </xf>
    <xf numFmtId="164" fontId="3" fillId="5" borderId="62" xfId="0" applyNumberFormat="1" applyFont="1" applyFill="1" applyBorder="1" applyAlignment="1">
      <alignment horizontal="center" vertical="top" wrapText="1"/>
    </xf>
    <xf numFmtId="164" fontId="3" fillId="5" borderId="26" xfId="0" applyNumberFormat="1" applyFont="1" applyFill="1" applyBorder="1" applyAlignment="1">
      <alignment horizontal="center" vertical="top" wrapText="1"/>
    </xf>
    <xf numFmtId="164" fontId="3" fillId="5" borderId="56" xfId="0" applyNumberFormat="1" applyFont="1" applyFill="1" applyBorder="1" applyAlignment="1">
      <alignment horizontal="center" vertical="top" wrapText="1"/>
    </xf>
    <xf numFmtId="3" fontId="1" fillId="5" borderId="25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164" fontId="4" fillId="5" borderId="71" xfId="0" applyNumberFormat="1" applyFont="1" applyFill="1" applyBorder="1" applyAlignment="1">
      <alignment horizontal="center" vertical="top" wrapText="1"/>
    </xf>
    <xf numFmtId="164" fontId="4" fillId="5" borderId="54" xfId="0" applyNumberFormat="1" applyFont="1" applyFill="1" applyBorder="1" applyAlignment="1">
      <alignment horizontal="center" vertical="top" wrapText="1"/>
    </xf>
    <xf numFmtId="164" fontId="4" fillId="5" borderId="52" xfId="0" applyNumberFormat="1" applyFont="1" applyFill="1" applyBorder="1" applyAlignment="1">
      <alignment horizontal="center" vertical="top" wrapText="1"/>
    </xf>
    <xf numFmtId="164" fontId="4" fillId="5" borderId="60" xfId="0" applyNumberFormat="1" applyFont="1" applyFill="1" applyBorder="1" applyAlignment="1">
      <alignment horizontal="center" vertical="top" wrapText="1"/>
    </xf>
    <xf numFmtId="3" fontId="4" fillId="5" borderId="13" xfId="0" applyNumberFormat="1" applyFont="1" applyFill="1" applyBorder="1" applyAlignment="1">
      <alignment vertical="top" wrapText="1"/>
    </xf>
    <xf numFmtId="3" fontId="5" fillId="0" borderId="53" xfId="0" applyNumberFormat="1" applyFont="1" applyFill="1" applyBorder="1" applyAlignment="1">
      <alignment horizontal="center" vertical="center" textRotation="90" wrapText="1"/>
    </xf>
    <xf numFmtId="3" fontId="4" fillId="5" borderId="50" xfId="0" applyNumberFormat="1" applyFont="1" applyFill="1" applyBorder="1" applyAlignment="1">
      <alignment vertical="top" wrapText="1"/>
    </xf>
    <xf numFmtId="164" fontId="1" fillId="5" borderId="49" xfId="0" applyNumberFormat="1" applyFont="1" applyFill="1" applyBorder="1" applyAlignment="1">
      <alignment horizontal="center" vertical="top" wrapText="1"/>
    </xf>
    <xf numFmtId="3" fontId="1" fillId="5" borderId="13" xfId="0" applyNumberFormat="1" applyFont="1" applyFill="1" applyBorder="1" applyAlignment="1">
      <alignment vertical="top" wrapText="1"/>
    </xf>
    <xf numFmtId="3" fontId="12" fillId="5" borderId="54" xfId="0" applyNumberFormat="1" applyFont="1" applyFill="1" applyBorder="1" applyAlignment="1">
      <alignment vertical="top" wrapText="1"/>
    </xf>
    <xf numFmtId="3" fontId="12" fillId="5" borderId="11" xfId="0" applyNumberFormat="1" applyFont="1" applyFill="1" applyBorder="1" applyAlignment="1">
      <alignment vertical="top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1" fillId="0" borderId="52" xfId="0" applyNumberFormat="1" applyFont="1" applyFill="1" applyBorder="1" applyAlignment="1">
      <alignment horizontal="center" vertical="top"/>
    </xf>
    <xf numFmtId="3" fontId="3" fillId="5" borderId="56" xfId="0" applyNumberFormat="1" applyFont="1" applyFill="1" applyBorder="1" applyAlignment="1">
      <alignment horizontal="right" vertical="top"/>
    </xf>
    <xf numFmtId="164" fontId="3" fillId="5" borderId="56" xfId="0" applyNumberFormat="1" applyFont="1" applyFill="1" applyBorder="1" applyAlignment="1">
      <alignment horizontal="center" vertical="top"/>
    </xf>
    <xf numFmtId="3" fontId="1" fillId="5" borderId="9" xfId="0" applyNumberFormat="1" applyFont="1" applyFill="1" applyBorder="1" applyAlignment="1">
      <alignment horizontal="left" vertical="top" wrapText="1"/>
    </xf>
    <xf numFmtId="3" fontId="11" fillId="5" borderId="10" xfId="0" applyNumberFormat="1" applyFont="1" applyFill="1" applyBorder="1" applyAlignment="1">
      <alignment horizontal="center" vertical="top" wrapText="1"/>
    </xf>
    <xf numFmtId="3" fontId="1" fillId="5" borderId="70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horizontal="center" vertical="top" textRotation="90" wrapText="1"/>
    </xf>
    <xf numFmtId="3" fontId="3" fillId="5" borderId="71" xfId="0" applyNumberFormat="1" applyFont="1" applyFill="1" applyBorder="1" applyAlignment="1">
      <alignment horizontal="center" vertical="top" wrapText="1"/>
    </xf>
    <xf numFmtId="164" fontId="1" fillId="0" borderId="59" xfId="0" applyNumberFormat="1" applyFont="1" applyFill="1" applyBorder="1" applyAlignment="1">
      <alignment horizontal="center" vertical="top" wrapText="1"/>
    </xf>
    <xf numFmtId="164" fontId="1" fillId="0" borderId="49" xfId="0" applyNumberFormat="1" applyFont="1" applyFill="1" applyBorder="1" applyAlignment="1">
      <alignment horizontal="center" vertical="top" wrapText="1"/>
    </xf>
    <xf numFmtId="3" fontId="11" fillId="0" borderId="54" xfId="0" applyNumberFormat="1" applyFont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3" fontId="3" fillId="5" borderId="40" xfId="0" applyNumberFormat="1" applyFont="1" applyFill="1" applyBorder="1" applyAlignment="1">
      <alignment horizontal="center" vertical="top" wrapText="1"/>
    </xf>
    <xf numFmtId="164" fontId="1" fillId="0" borderId="73" xfId="0" applyNumberFormat="1" applyFont="1" applyFill="1" applyBorder="1" applyAlignment="1">
      <alignment horizontal="center" vertical="top" wrapText="1"/>
    </xf>
    <xf numFmtId="164" fontId="1" fillId="0" borderId="62" xfId="0" applyNumberFormat="1" applyFont="1" applyFill="1" applyBorder="1" applyAlignment="1">
      <alignment horizontal="center" vertical="top" wrapText="1"/>
    </xf>
    <xf numFmtId="164" fontId="1" fillId="0" borderId="56" xfId="0" applyNumberFormat="1" applyFont="1" applyFill="1" applyBorder="1" applyAlignment="1">
      <alignment horizontal="center" vertical="top" wrapText="1"/>
    </xf>
    <xf numFmtId="3" fontId="1" fillId="0" borderId="75" xfId="0" applyNumberFormat="1" applyFont="1" applyBorder="1" applyAlignment="1">
      <alignment horizontal="center" vertical="top"/>
    </xf>
    <xf numFmtId="3" fontId="3" fillId="0" borderId="50" xfId="0" applyNumberFormat="1" applyFont="1" applyBorder="1" applyAlignment="1">
      <alignment horizontal="center" vertical="top"/>
    </xf>
    <xf numFmtId="164" fontId="4" fillId="5" borderId="41" xfId="0" applyNumberFormat="1" applyFont="1" applyFill="1" applyBorder="1" applyAlignment="1">
      <alignment horizontal="center" vertical="top" wrapText="1"/>
    </xf>
    <xf numFmtId="164" fontId="4" fillId="5" borderId="11" xfId="0" applyNumberFormat="1" applyFont="1" applyFill="1" applyBorder="1" applyAlignment="1">
      <alignment horizontal="center" vertical="top" wrapText="1"/>
    </xf>
    <xf numFmtId="164" fontId="2" fillId="3" borderId="12" xfId="0" applyNumberFormat="1" applyFont="1" applyFill="1" applyBorder="1" applyAlignment="1">
      <alignment horizontal="center" vertical="top" wrapText="1"/>
    </xf>
    <xf numFmtId="164" fontId="2" fillId="3" borderId="0" xfId="0" applyNumberFormat="1" applyFont="1" applyFill="1" applyBorder="1" applyAlignment="1">
      <alignment horizontal="center" vertical="top" wrapText="1"/>
    </xf>
    <xf numFmtId="164" fontId="2" fillId="3" borderId="49" xfId="0" applyNumberFormat="1" applyFont="1" applyFill="1" applyBorder="1" applyAlignment="1">
      <alignment horizontal="center" vertical="top" wrapText="1"/>
    </xf>
    <xf numFmtId="164" fontId="2" fillId="3" borderId="15" xfId="0" applyNumberFormat="1" applyFont="1" applyFill="1" applyBorder="1" applyAlignment="1">
      <alignment horizontal="center" vertical="top" wrapText="1"/>
    </xf>
    <xf numFmtId="3" fontId="11" fillId="0" borderId="54" xfId="0" applyNumberFormat="1" applyFont="1" applyFill="1" applyBorder="1" applyAlignment="1">
      <alignment horizontal="center" vertical="top"/>
    </xf>
    <xf numFmtId="164" fontId="3" fillId="4" borderId="17" xfId="0" applyNumberFormat="1" applyFont="1" applyFill="1" applyBorder="1" applyAlignment="1">
      <alignment horizontal="center" vertical="top" wrapText="1"/>
    </xf>
    <xf numFmtId="164" fontId="1" fillId="5" borderId="26" xfId="0" applyNumberFormat="1" applyFont="1" applyFill="1" applyBorder="1" applyAlignment="1">
      <alignment horizontal="center" vertical="top"/>
    </xf>
    <xf numFmtId="3" fontId="1" fillId="5" borderId="52" xfId="0" applyNumberFormat="1" applyFont="1" applyFill="1" applyBorder="1" applyAlignment="1">
      <alignment vertical="top" wrapText="1"/>
    </xf>
    <xf numFmtId="164" fontId="1" fillId="5" borderId="15" xfId="0" applyNumberFormat="1" applyFont="1" applyFill="1" applyBorder="1" applyAlignment="1">
      <alignment horizontal="center" vertical="top"/>
    </xf>
    <xf numFmtId="3" fontId="1" fillId="0" borderId="59" xfId="0" applyNumberFormat="1" applyFont="1" applyBorder="1" applyAlignment="1">
      <alignment vertical="top"/>
    </xf>
    <xf numFmtId="164" fontId="4" fillId="5" borderId="78" xfId="0" applyNumberFormat="1" applyFont="1" applyFill="1" applyBorder="1" applyAlignment="1">
      <alignment horizontal="center" vertical="top" wrapText="1"/>
    </xf>
    <xf numFmtId="164" fontId="1" fillId="5" borderId="13" xfId="0" applyNumberFormat="1" applyFont="1" applyFill="1" applyBorder="1" applyAlignment="1">
      <alignment horizontal="center" vertical="top"/>
    </xf>
    <xf numFmtId="164" fontId="4" fillId="5" borderId="9" xfId="0" applyNumberFormat="1" applyFont="1" applyFill="1" applyBorder="1" applyAlignment="1">
      <alignment horizontal="center" vertical="top" wrapText="1"/>
    </xf>
    <xf numFmtId="164" fontId="1" fillId="5" borderId="13" xfId="0" applyNumberFormat="1" applyFont="1" applyFill="1" applyBorder="1" applyAlignment="1">
      <alignment horizontal="center" vertical="top" wrapText="1"/>
    </xf>
    <xf numFmtId="164" fontId="3" fillId="5" borderId="53" xfId="0" applyNumberFormat="1" applyFont="1" applyFill="1" applyBorder="1" applyAlignment="1">
      <alignment horizontal="center" vertical="top" wrapText="1"/>
    </xf>
    <xf numFmtId="164" fontId="3" fillId="5" borderId="53" xfId="0" applyNumberFormat="1" applyFont="1" applyFill="1" applyBorder="1" applyAlignment="1">
      <alignment horizontal="center" vertical="top"/>
    </xf>
    <xf numFmtId="164" fontId="3" fillId="4" borderId="16" xfId="0" applyNumberFormat="1" applyFont="1" applyFill="1" applyBorder="1" applyAlignment="1">
      <alignment horizontal="center" vertical="top" wrapText="1"/>
    </xf>
    <xf numFmtId="164" fontId="4" fillId="3" borderId="33" xfId="0" applyNumberFormat="1" applyFont="1" applyFill="1" applyBorder="1" applyAlignment="1">
      <alignment horizontal="center" vertical="top" wrapText="1"/>
    </xf>
    <xf numFmtId="164" fontId="4" fillId="3" borderId="9" xfId="0" applyNumberFormat="1" applyFont="1" applyFill="1" applyBorder="1" applyAlignment="1">
      <alignment horizontal="center" vertical="top" wrapText="1"/>
    </xf>
    <xf numFmtId="164" fontId="3" fillId="4" borderId="9" xfId="0" applyNumberFormat="1" applyFont="1" applyFill="1" applyBorder="1" applyAlignment="1">
      <alignment horizontal="center" vertical="top"/>
    </xf>
    <xf numFmtId="164" fontId="5" fillId="4" borderId="13" xfId="0" applyNumberFormat="1" applyFont="1" applyFill="1" applyBorder="1" applyAlignment="1">
      <alignment horizontal="center" vertical="top"/>
    </xf>
    <xf numFmtId="164" fontId="3" fillId="4" borderId="16" xfId="0" applyNumberFormat="1" applyFont="1" applyFill="1" applyBorder="1" applyAlignment="1">
      <alignment horizontal="center" vertical="top"/>
    </xf>
    <xf numFmtId="164" fontId="1" fillId="0" borderId="44" xfId="0" applyNumberFormat="1" applyFont="1" applyBorder="1" applyAlignment="1">
      <alignment horizontal="center" vertical="top"/>
    </xf>
    <xf numFmtId="164" fontId="1" fillId="5" borderId="60" xfId="0" applyNumberFormat="1" applyFont="1" applyFill="1" applyBorder="1" applyAlignment="1">
      <alignment horizontal="center" vertical="top"/>
    </xf>
    <xf numFmtId="164" fontId="4" fillId="5" borderId="15" xfId="0" applyNumberFormat="1" applyFont="1" applyFill="1" applyBorder="1" applyAlignment="1">
      <alignment horizontal="center" vertical="top" wrapText="1"/>
    </xf>
    <xf numFmtId="164" fontId="3" fillId="5" borderId="27" xfId="0" applyNumberFormat="1" applyFont="1" applyFill="1" applyBorder="1" applyAlignment="1">
      <alignment horizontal="center" vertical="top" wrapText="1"/>
    </xf>
    <xf numFmtId="164" fontId="3" fillId="5" borderId="27" xfId="0" applyNumberFormat="1" applyFont="1" applyFill="1" applyBorder="1" applyAlignment="1">
      <alignment horizontal="center" vertical="top"/>
    </xf>
    <xf numFmtId="164" fontId="4" fillId="3" borderId="44" xfId="0" applyNumberFormat="1" applyFont="1" applyFill="1" applyBorder="1" applyAlignment="1">
      <alignment horizontal="center" vertical="top" wrapText="1"/>
    </xf>
    <xf numFmtId="164" fontId="4" fillId="3" borderId="15" xfId="0" applyNumberFormat="1" applyFont="1" applyFill="1" applyBorder="1" applyAlignment="1">
      <alignment horizontal="center" vertical="top" wrapText="1"/>
    </xf>
    <xf numFmtId="164" fontId="4" fillId="3" borderId="60" xfId="0" applyNumberFormat="1" applyFont="1" applyFill="1" applyBorder="1" applyAlignment="1">
      <alignment horizontal="center" vertical="top" wrapText="1"/>
    </xf>
    <xf numFmtId="164" fontId="1" fillId="5" borderId="51" xfId="0" applyNumberFormat="1" applyFont="1" applyFill="1" applyBorder="1" applyAlignment="1">
      <alignment horizontal="center" vertical="top"/>
    </xf>
    <xf numFmtId="164" fontId="3" fillId="4" borderId="15" xfId="0" applyNumberFormat="1" applyFont="1" applyFill="1" applyBorder="1" applyAlignment="1">
      <alignment horizontal="center" vertical="top"/>
    </xf>
    <xf numFmtId="164" fontId="1" fillId="0" borderId="27" xfId="0" applyNumberFormat="1" applyFont="1" applyFill="1" applyBorder="1" applyAlignment="1">
      <alignment horizontal="center" vertical="top" wrapText="1"/>
    </xf>
    <xf numFmtId="164" fontId="3" fillId="4" borderId="27" xfId="0" applyNumberFormat="1" applyFont="1" applyFill="1" applyBorder="1" applyAlignment="1">
      <alignment horizontal="center" vertical="top" wrapText="1"/>
    </xf>
    <xf numFmtId="164" fontId="4" fillId="5" borderId="51" xfId="0" applyNumberFormat="1" applyFont="1" applyFill="1" applyBorder="1" applyAlignment="1">
      <alignment horizontal="center" vertical="top" wrapText="1"/>
    </xf>
    <xf numFmtId="164" fontId="1" fillId="5" borderId="8" xfId="0" applyNumberFormat="1" applyFont="1" applyFill="1" applyBorder="1" applyAlignment="1">
      <alignment horizontal="center" vertical="top"/>
    </xf>
    <xf numFmtId="164" fontId="5" fillId="4" borderId="60" xfId="0" applyNumberFormat="1" applyFont="1" applyFill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1" fillId="5" borderId="32" xfId="0" applyNumberFormat="1" applyFont="1" applyFill="1" applyBorder="1" applyAlignment="1">
      <alignment horizontal="center" vertical="top" wrapText="1"/>
    </xf>
    <xf numFmtId="164" fontId="3" fillId="4" borderId="37" xfId="0" applyNumberFormat="1" applyFont="1" applyFill="1" applyBorder="1" applyAlignment="1">
      <alignment horizontal="center" vertical="top"/>
    </xf>
    <xf numFmtId="164" fontId="1" fillId="0" borderId="73" xfId="0" applyNumberFormat="1" applyFont="1" applyBorder="1" applyAlignment="1">
      <alignment horizontal="center" vertical="top"/>
    </xf>
    <xf numFmtId="164" fontId="1" fillId="0" borderId="53" xfId="0" applyNumberFormat="1" applyFont="1" applyBorder="1" applyAlignment="1">
      <alignment horizontal="center" vertical="top"/>
    </xf>
    <xf numFmtId="164" fontId="1" fillId="0" borderId="26" xfId="0" applyNumberFormat="1" applyFont="1" applyBorder="1" applyAlignment="1">
      <alignment horizontal="center" vertical="top"/>
    </xf>
    <xf numFmtId="164" fontId="1" fillId="0" borderId="62" xfId="0" applyNumberFormat="1" applyFont="1" applyBorder="1" applyAlignment="1">
      <alignment horizontal="center" vertical="top"/>
    </xf>
    <xf numFmtId="164" fontId="1" fillId="0" borderId="27" xfId="0" applyNumberFormat="1" applyFont="1" applyBorder="1" applyAlignment="1">
      <alignment horizontal="center" vertical="top"/>
    </xf>
    <xf numFmtId="164" fontId="1" fillId="3" borderId="56" xfId="0" applyNumberFormat="1" applyFont="1" applyFill="1" applyBorder="1" applyAlignment="1">
      <alignment horizontal="center" vertical="top" wrapText="1"/>
    </xf>
    <xf numFmtId="49" fontId="3" fillId="5" borderId="41" xfId="0" applyNumberFormat="1" applyFont="1" applyFill="1" applyBorder="1" applyAlignment="1">
      <alignment horizontal="center" vertical="top"/>
    </xf>
    <xf numFmtId="164" fontId="5" fillId="2" borderId="79" xfId="0" applyNumberFormat="1" applyFont="1" applyFill="1" applyBorder="1" applyAlignment="1">
      <alignment horizontal="center" vertical="top"/>
    </xf>
    <xf numFmtId="3" fontId="5" fillId="5" borderId="52" xfId="0" applyNumberFormat="1" applyFont="1" applyFill="1" applyBorder="1" applyAlignment="1">
      <alignment vertical="top" wrapText="1"/>
    </xf>
    <xf numFmtId="3" fontId="5" fillId="5" borderId="12" xfId="0" applyNumberFormat="1" applyFont="1" applyFill="1" applyBorder="1" applyAlignment="1">
      <alignment vertical="top" wrapText="1"/>
    </xf>
    <xf numFmtId="164" fontId="4" fillId="0" borderId="26" xfId="0" applyNumberFormat="1" applyFont="1" applyBorder="1" applyAlignment="1">
      <alignment horizontal="center" vertical="top"/>
    </xf>
    <xf numFmtId="164" fontId="1" fillId="0" borderId="14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horizontal="center" vertical="top"/>
    </xf>
    <xf numFmtId="164" fontId="5" fillId="4" borderId="65" xfId="0" applyNumberFormat="1" applyFont="1" applyFill="1" applyBorder="1" applyAlignment="1">
      <alignment horizontal="center" vertical="top"/>
    </xf>
    <xf numFmtId="3" fontId="12" fillId="5" borderId="10" xfId="0" applyNumberFormat="1" applyFont="1" applyFill="1" applyBorder="1" applyAlignment="1">
      <alignment horizontal="center" vertical="top" wrapText="1"/>
    </xf>
    <xf numFmtId="3" fontId="4" fillId="5" borderId="70" xfId="0" applyNumberFormat="1" applyFont="1" applyFill="1" applyBorder="1" applyAlignment="1">
      <alignment horizontal="center" vertical="top" wrapText="1"/>
    </xf>
    <xf numFmtId="164" fontId="1" fillId="5" borderId="52" xfId="0" applyNumberFormat="1" applyFont="1" applyFill="1" applyBorder="1" applyAlignment="1">
      <alignment horizontal="center" vertical="top"/>
    </xf>
    <xf numFmtId="3" fontId="5" fillId="5" borderId="50" xfId="0" applyNumberFormat="1" applyFont="1" applyFill="1" applyBorder="1" applyAlignment="1">
      <alignment horizontal="center" vertical="center" wrapText="1"/>
    </xf>
    <xf numFmtId="3" fontId="16" fillId="0" borderId="74" xfId="0" applyNumberFormat="1" applyFont="1" applyBorder="1" applyAlignment="1">
      <alignment horizontal="center" vertical="top"/>
    </xf>
    <xf numFmtId="164" fontId="1" fillId="0" borderId="26" xfId="0" applyNumberFormat="1" applyFont="1" applyFill="1" applyBorder="1" applyAlignment="1">
      <alignment horizontal="center" vertical="top"/>
    </xf>
    <xf numFmtId="3" fontId="2" fillId="0" borderId="9" xfId="0" applyNumberFormat="1" applyFont="1" applyBorder="1"/>
    <xf numFmtId="164" fontId="11" fillId="0" borderId="4" xfId="0" applyNumberFormat="1" applyFont="1" applyFill="1" applyBorder="1" applyAlignment="1">
      <alignment horizontal="center" vertical="top"/>
    </xf>
    <xf numFmtId="164" fontId="1" fillId="0" borderId="58" xfId="0" applyNumberFormat="1" applyFont="1" applyFill="1" applyBorder="1" applyAlignment="1">
      <alignment horizontal="center" vertical="top"/>
    </xf>
    <xf numFmtId="3" fontId="11" fillId="0" borderId="10" xfId="0" applyNumberFormat="1" applyFont="1" applyFill="1" applyBorder="1" applyAlignment="1">
      <alignment vertical="top" wrapText="1"/>
    </xf>
    <xf numFmtId="3" fontId="11" fillId="0" borderId="10" xfId="0" applyNumberFormat="1" applyFont="1" applyBorder="1" applyAlignment="1">
      <alignment horizontal="center" vertical="top"/>
    </xf>
    <xf numFmtId="3" fontId="11" fillId="0" borderId="10" xfId="0" applyNumberFormat="1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vertical="top" wrapText="1"/>
    </xf>
    <xf numFmtId="3" fontId="1" fillId="0" borderId="6" xfId="0" applyNumberFormat="1" applyFont="1" applyBorder="1" applyAlignment="1">
      <alignment horizontal="left" vertical="top" wrapText="1"/>
    </xf>
    <xf numFmtId="3" fontId="5" fillId="0" borderId="41" xfId="0" applyNumberFormat="1" applyFont="1" applyBorder="1" applyAlignment="1">
      <alignment horizontal="center" vertical="top"/>
    </xf>
    <xf numFmtId="164" fontId="4" fillId="5" borderId="41" xfId="0" applyNumberFormat="1" applyFont="1" applyFill="1" applyBorder="1" applyAlignment="1">
      <alignment horizontal="center" vertical="top"/>
    </xf>
    <xf numFmtId="164" fontId="15" fillId="5" borderId="26" xfId="0" applyNumberFormat="1" applyFont="1" applyFill="1" applyBorder="1" applyAlignment="1">
      <alignment horizontal="center" vertical="top"/>
    </xf>
    <xf numFmtId="164" fontId="1" fillId="5" borderId="62" xfId="0" applyNumberFormat="1" applyFont="1" applyFill="1" applyBorder="1" applyAlignment="1">
      <alignment horizontal="center" vertical="top"/>
    </xf>
    <xf numFmtId="164" fontId="5" fillId="5" borderId="26" xfId="0" applyNumberFormat="1" applyFont="1" applyFill="1" applyBorder="1" applyAlignment="1">
      <alignment horizontal="center" vertical="top"/>
    </xf>
    <xf numFmtId="164" fontId="4" fillId="5" borderId="64" xfId="0" applyNumberFormat="1" applyFont="1" applyFill="1" applyBorder="1" applyAlignment="1">
      <alignment horizontal="center" vertical="top"/>
    </xf>
    <xf numFmtId="164" fontId="4" fillId="5" borderId="10" xfId="0" applyNumberFormat="1" applyFont="1" applyFill="1" applyBorder="1" applyAlignment="1">
      <alignment horizontal="center" vertical="top"/>
    </xf>
    <xf numFmtId="164" fontId="4" fillId="5" borderId="70" xfId="0" applyNumberFormat="1" applyFont="1" applyFill="1" applyBorder="1" applyAlignment="1">
      <alignment horizontal="center" vertical="top"/>
    </xf>
    <xf numFmtId="164" fontId="4" fillId="5" borderId="15" xfId="0" applyNumberFormat="1" applyFont="1" applyFill="1" applyBorder="1" applyAlignment="1">
      <alignment horizontal="center" vertical="top"/>
    </xf>
    <xf numFmtId="164" fontId="17" fillId="4" borderId="42" xfId="0" applyNumberFormat="1" applyFont="1" applyFill="1" applyBorder="1" applyAlignment="1">
      <alignment horizontal="center" vertical="top"/>
    </xf>
    <xf numFmtId="164" fontId="17" fillId="4" borderId="18" xfId="0" applyNumberFormat="1" applyFont="1" applyFill="1" applyBorder="1" applyAlignment="1">
      <alignment horizontal="center" vertical="top"/>
    </xf>
    <xf numFmtId="164" fontId="17" fillId="4" borderId="1" xfId="0" applyNumberFormat="1" applyFont="1" applyFill="1" applyBorder="1" applyAlignment="1">
      <alignment horizontal="center" vertical="top"/>
    </xf>
    <xf numFmtId="49" fontId="3" fillId="3" borderId="51" xfId="0" applyNumberFormat="1" applyFont="1" applyFill="1" applyBorder="1" applyAlignment="1">
      <alignment horizontal="center" vertical="top"/>
    </xf>
    <xf numFmtId="3" fontId="11" fillId="3" borderId="11" xfId="0" applyNumberFormat="1" applyFont="1" applyFill="1" applyBorder="1" applyAlignment="1">
      <alignment horizontal="center" vertical="top"/>
    </xf>
    <xf numFmtId="3" fontId="1" fillId="5" borderId="56" xfId="0" applyNumberFormat="1" applyFont="1" applyFill="1" applyBorder="1" applyAlignment="1">
      <alignment vertical="top" wrapText="1"/>
    </xf>
    <xf numFmtId="164" fontId="2" fillId="5" borderId="0" xfId="0" applyNumberFormat="1" applyFont="1" applyFill="1"/>
    <xf numFmtId="3" fontId="2" fillId="5" borderId="0" xfId="0" applyNumberFormat="1" applyFont="1" applyFill="1" applyBorder="1"/>
    <xf numFmtId="164" fontId="2" fillId="5" borderId="0" xfId="0" applyNumberFormat="1" applyFont="1" applyFill="1" applyBorder="1"/>
    <xf numFmtId="0" fontId="18" fillId="5" borderId="0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top" wrapText="1"/>
    </xf>
    <xf numFmtId="3" fontId="2" fillId="0" borderId="14" xfId="0" applyNumberFormat="1" applyFont="1" applyBorder="1"/>
    <xf numFmtId="3" fontId="11" fillId="0" borderId="54" xfId="0" applyNumberFormat="1" applyFont="1" applyFill="1" applyBorder="1" applyAlignment="1">
      <alignment horizontal="center" vertical="top" wrapText="1"/>
    </xf>
    <xf numFmtId="165" fontId="1" fillId="0" borderId="50" xfId="0" applyNumberFormat="1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3" fontId="4" fillId="5" borderId="52" xfId="0" applyNumberFormat="1" applyFont="1" applyFill="1" applyBorder="1" applyAlignment="1">
      <alignment horizontal="center" vertical="top"/>
    </xf>
    <xf numFmtId="164" fontId="4" fillId="5" borderId="13" xfId="0" applyNumberFormat="1" applyFont="1" applyFill="1" applyBorder="1" applyAlignment="1">
      <alignment horizontal="center" vertical="top" wrapText="1"/>
    </xf>
    <xf numFmtId="3" fontId="4" fillId="5" borderId="38" xfId="0" applyNumberFormat="1" applyFont="1" applyFill="1" applyBorder="1" applyAlignment="1">
      <alignment horizontal="left" vertical="top" wrapText="1"/>
    </xf>
    <xf numFmtId="164" fontId="1" fillId="0" borderId="62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3" fontId="11" fillId="0" borderId="11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Border="1" applyAlignment="1">
      <alignment vertical="top" wrapText="1"/>
    </xf>
    <xf numFmtId="164" fontId="5" fillId="2" borderId="19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164" fontId="5" fillId="2" borderId="16" xfId="0" applyNumberFormat="1" applyFont="1" applyFill="1" applyBorder="1" applyAlignment="1">
      <alignment horizontal="center" vertical="top"/>
    </xf>
    <xf numFmtId="164" fontId="5" fillId="2" borderId="17" xfId="0" applyNumberFormat="1" applyFont="1" applyFill="1" applyBorder="1" applyAlignment="1">
      <alignment horizontal="center" vertical="top"/>
    </xf>
    <xf numFmtId="164" fontId="3" fillId="5" borderId="52" xfId="0" applyNumberFormat="1" applyFont="1" applyFill="1" applyBorder="1" applyAlignment="1">
      <alignment horizontal="center" vertical="top"/>
    </xf>
    <xf numFmtId="164" fontId="19" fillId="3" borderId="3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Alignment="1">
      <alignment horizontal="center"/>
    </xf>
    <xf numFmtId="164" fontId="1" fillId="0" borderId="56" xfId="0" applyNumberFormat="1" applyFont="1" applyFill="1" applyBorder="1" applyAlignment="1">
      <alignment horizontal="center" vertical="top"/>
    </xf>
    <xf numFmtId="3" fontId="1" fillId="0" borderId="29" xfId="0" applyNumberFormat="1" applyFont="1" applyBorder="1" applyAlignment="1">
      <alignment horizontal="left" vertical="top" wrapText="1"/>
    </xf>
    <xf numFmtId="3" fontId="11" fillId="0" borderId="40" xfId="0" applyNumberFormat="1" applyFont="1" applyBorder="1" applyAlignment="1">
      <alignment horizontal="center" vertical="top"/>
    </xf>
    <xf numFmtId="164" fontId="1" fillId="5" borderId="31" xfId="0" applyNumberFormat="1" applyFont="1" applyFill="1" applyBorder="1" applyAlignment="1">
      <alignment horizontal="center" vertical="top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164" fontId="1" fillId="0" borderId="32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3" fontId="11" fillId="0" borderId="71" xfId="0" applyNumberFormat="1" applyFont="1" applyBorder="1" applyAlignment="1">
      <alignment horizontal="center" vertical="top"/>
    </xf>
    <xf numFmtId="3" fontId="15" fillId="0" borderId="40" xfId="0" applyNumberFormat="1" applyFont="1" applyFill="1" applyBorder="1" applyAlignment="1">
      <alignment vertical="top"/>
    </xf>
    <xf numFmtId="3" fontId="15" fillId="0" borderId="41" xfId="0" applyNumberFormat="1" applyFont="1" applyFill="1" applyBorder="1" applyAlignment="1">
      <alignment vertical="top"/>
    </xf>
    <xf numFmtId="3" fontId="11" fillId="0" borderId="18" xfId="0" applyNumberFormat="1" applyFont="1" applyFill="1" applyBorder="1" applyAlignment="1">
      <alignment vertical="top" wrapText="1"/>
    </xf>
    <xf numFmtId="3" fontId="1" fillId="0" borderId="42" xfId="0" applyNumberFormat="1" applyFont="1" applyFill="1" applyBorder="1" applyAlignment="1">
      <alignment vertical="top"/>
    </xf>
    <xf numFmtId="3" fontId="1" fillId="0" borderId="43" xfId="0" applyNumberFormat="1" applyFont="1" applyFill="1" applyBorder="1" applyAlignment="1">
      <alignment vertical="top"/>
    </xf>
    <xf numFmtId="3" fontId="1" fillId="5" borderId="2" xfId="0" applyNumberFormat="1" applyFont="1" applyFill="1" applyBorder="1" applyAlignment="1">
      <alignment vertical="top" wrapText="1"/>
    </xf>
    <xf numFmtId="3" fontId="1" fillId="0" borderId="74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/>
    </xf>
    <xf numFmtId="0" fontId="20" fillId="0" borderId="0" xfId="0" applyFont="1"/>
    <xf numFmtId="0" fontId="21" fillId="0" borderId="0" xfId="0" applyFont="1"/>
    <xf numFmtId="0" fontId="22" fillId="0" borderId="10" xfId="0" applyFont="1" applyBorder="1" applyAlignment="1">
      <alignment horizontal="center"/>
    </xf>
    <xf numFmtId="0" fontId="22" fillId="4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justify" vertical="top"/>
    </xf>
    <xf numFmtId="0" fontId="21" fillId="0" borderId="10" xfId="0" applyFont="1" applyBorder="1" applyAlignment="1">
      <alignment vertical="top"/>
    </xf>
    <xf numFmtId="2" fontId="21" fillId="0" borderId="10" xfId="0" applyNumberFormat="1" applyFont="1" applyBorder="1" applyAlignment="1">
      <alignment vertical="top"/>
    </xf>
    <xf numFmtId="1" fontId="21" fillId="0" borderId="10" xfId="0" applyNumberFormat="1" applyFont="1" applyBorder="1" applyAlignment="1">
      <alignment vertical="top"/>
    </xf>
    <xf numFmtId="0" fontId="21" fillId="4" borderId="10" xfId="0" applyFont="1" applyFill="1" applyBorder="1" applyAlignment="1">
      <alignment vertical="top"/>
    </xf>
    <xf numFmtId="1" fontId="21" fillId="4" borderId="10" xfId="0" applyNumberFormat="1" applyFont="1" applyFill="1" applyBorder="1" applyAlignment="1">
      <alignment vertical="top"/>
    </xf>
    <xf numFmtId="0" fontId="23" fillId="4" borderId="10" xfId="0" applyFont="1" applyFill="1" applyBorder="1" applyAlignment="1">
      <alignment vertical="top"/>
    </xf>
    <xf numFmtId="1" fontId="23" fillId="0" borderId="10" xfId="0" applyNumberFormat="1" applyFont="1" applyBorder="1" applyAlignment="1">
      <alignment vertical="top"/>
    </xf>
    <xf numFmtId="1" fontId="24" fillId="0" borderId="10" xfId="0" applyNumberFormat="1" applyFont="1" applyBorder="1" applyAlignment="1">
      <alignment vertical="top"/>
    </xf>
    <xf numFmtId="1" fontId="24" fillId="4" borderId="10" xfId="0" applyNumberFormat="1" applyFont="1" applyFill="1" applyBorder="1" applyAlignment="1">
      <alignment vertical="top"/>
    </xf>
    <xf numFmtId="0" fontId="22" fillId="0" borderId="10" xfId="0" applyFont="1" applyBorder="1"/>
    <xf numFmtId="0" fontId="22" fillId="4" borderId="10" xfId="0" applyFont="1" applyFill="1" applyBorder="1"/>
    <xf numFmtId="1" fontId="24" fillId="0" borderId="10" xfId="0" applyNumberFormat="1" applyFont="1" applyBorder="1"/>
    <xf numFmtId="1" fontId="24" fillId="4" borderId="10" xfId="0" applyNumberFormat="1" applyFont="1" applyFill="1" applyBorder="1"/>
    <xf numFmtId="14" fontId="21" fillId="0" borderId="0" xfId="0" applyNumberFormat="1" applyFont="1" applyAlignment="1">
      <alignment horizontal="left"/>
    </xf>
    <xf numFmtId="164" fontId="1" fillId="0" borderId="31" xfId="0" applyNumberFormat="1" applyFont="1" applyFill="1" applyBorder="1" applyAlignment="1">
      <alignment horizontal="center" vertical="top"/>
    </xf>
    <xf numFmtId="49" fontId="3" fillId="5" borderId="40" xfId="0" applyNumberFormat="1" applyFont="1" applyFill="1" applyBorder="1" applyAlignment="1">
      <alignment horizontal="center" vertical="top"/>
    </xf>
    <xf numFmtId="164" fontId="3" fillId="5" borderId="29" xfId="0" applyNumberFormat="1" applyFont="1" applyFill="1" applyBorder="1" applyAlignment="1">
      <alignment horizontal="center" vertical="top"/>
    </xf>
    <xf numFmtId="164" fontId="3" fillId="5" borderId="12" xfId="0" applyNumberFormat="1" applyFont="1" applyFill="1" applyBorder="1" applyAlignment="1">
      <alignment horizontal="center" vertical="top"/>
    </xf>
    <xf numFmtId="3" fontId="11" fillId="5" borderId="54" xfId="0" applyNumberFormat="1" applyFont="1" applyFill="1" applyBorder="1" applyAlignment="1">
      <alignment horizontal="left" vertical="top" wrapText="1"/>
    </xf>
    <xf numFmtId="3" fontId="16" fillId="5" borderId="62" xfId="0" applyNumberFormat="1" applyFont="1" applyFill="1" applyBorder="1" applyAlignment="1">
      <alignment horizontal="center" vertical="top"/>
    </xf>
    <xf numFmtId="3" fontId="15" fillId="5" borderId="62" xfId="0" applyNumberFormat="1" applyFont="1" applyFill="1" applyBorder="1" applyAlignment="1">
      <alignment horizontal="center" vertical="top"/>
    </xf>
    <xf numFmtId="49" fontId="3" fillId="3" borderId="44" xfId="0" applyNumberFormat="1" applyFont="1" applyFill="1" applyBorder="1" applyAlignment="1">
      <alignment horizontal="center" vertical="top"/>
    </xf>
    <xf numFmtId="49" fontId="3" fillId="3" borderId="45" xfId="0" applyNumberFormat="1" applyFont="1" applyFill="1" applyBorder="1" applyAlignment="1">
      <alignment horizontal="center" vertical="top"/>
    </xf>
    <xf numFmtId="3" fontId="5" fillId="0" borderId="26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/>
    </xf>
    <xf numFmtId="164" fontId="1" fillId="5" borderId="35" xfId="0" applyNumberFormat="1" applyFont="1" applyFill="1" applyBorder="1" applyAlignment="1">
      <alignment horizontal="center" vertical="top" wrapText="1"/>
    </xf>
    <xf numFmtId="164" fontId="1" fillId="5" borderId="4" xfId="0" applyNumberFormat="1" applyFont="1" applyFill="1" applyBorder="1" applyAlignment="1">
      <alignment horizontal="center" vertical="top" wrapText="1"/>
    </xf>
    <xf numFmtId="164" fontId="1" fillId="5" borderId="64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 wrapText="1"/>
    </xf>
    <xf numFmtId="164" fontId="1" fillId="5" borderId="59" xfId="0" applyNumberFormat="1" applyFont="1" applyFill="1" applyBorder="1" applyAlignment="1">
      <alignment horizontal="center" vertical="top" wrapText="1"/>
    </xf>
    <xf numFmtId="3" fontId="5" fillId="0" borderId="55" xfId="0" applyNumberFormat="1" applyFont="1" applyBorder="1" applyAlignment="1">
      <alignment horizontal="center" vertical="top"/>
    </xf>
    <xf numFmtId="3" fontId="11" fillId="3" borderId="54" xfId="0" applyNumberFormat="1" applyFont="1" applyFill="1" applyBorder="1" applyAlignment="1">
      <alignment horizontal="center" vertical="top"/>
    </xf>
    <xf numFmtId="3" fontId="1" fillId="3" borderId="54" xfId="0" applyNumberFormat="1" applyFont="1" applyFill="1" applyBorder="1" applyAlignment="1">
      <alignment horizontal="center" vertical="top"/>
    </xf>
    <xf numFmtId="3" fontId="1" fillId="3" borderId="60" xfId="0" applyNumberFormat="1" applyFont="1" applyFill="1" applyBorder="1" applyAlignment="1">
      <alignment horizontal="center" vertical="top"/>
    </xf>
    <xf numFmtId="164" fontId="1" fillId="5" borderId="11" xfId="0" applyNumberFormat="1" applyFont="1" applyFill="1" applyBorder="1" applyAlignment="1">
      <alignment horizontal="center" vertical="top"/>
    </xf>
    <xf numFmtId="3" fontId="1" fillId="5" borderId="1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vertical="top" wrapText="1"/>
    </xf>
    <xf numFmtId="3" fontId="1" fillId="5" borderId="10" xfId="0" applyNumberFormat="1" applyFont="1" applyFill="1" applyBorder="1" applyAlignment="1">
      <alignment horizontal="center" vertical="top" wrapText="1"/>
    </xf>
    <xf numFmtId="3" fontId="1" fillId="5" borderId="64" xfId="0" applyNumberFormat="1" applyFont="1" applyFill="1" applyBorder="1" applyAlignment="1">
      <alignment horizontal="center" vertical="top" wrapText="1"/>
    </xf>
    <xf numFmtId="164" fontId="4" fillId="5" borderId="73" xfId="0" applyNumberFormat="1" applyFont="1" applyFill="1" applyBorder="1" applyAlignment="1">
      <alignment horizontal="center" vertical="top"/>
    </xf>
    <xf numFmtId="164" fontId="4" fillId="5" borderId="38" xfId="0" applyNumberFormat="1" applyFont="1" applyFill="1" applyBorder="1" applyAlignment="1">
      <alignment horizontal="center" vertical="top" wrapText="1"/>
    </xf>
    <xf numFmtId="164" fontId="2" fillId="3" borderId="52" xfId="0" applyNumberFormat="1" applyFont="1" applyFill="1" applyBorder="1" applyAlignment="1">
      <alignment horizontal="center" vertical="top" wrapText="1"/>
    </xf>
    <xf numFmtId="164" fontId="2" fillId="3" borderId="60" xfId="0" applyNumberFormat="1" applyFont="1" applyFill="1" applyBorder="1" applyAlignment="1">
      <alignment horizontal="center" vertical="top" wrapText="1"/>
    </xf>
    <xf numFmtId="3" fontId="1" fillId="5" borderId="51" xfId="0" applyNumberFormat="1" applyFont="1" applyFill="1" applyBorder="1" applyAlignment="1">
      <alignment horizontal="left" vertical="top" wrapText="1"/>
    </xf>
    <xf numFmtId="3" fontId="1" fillId="5" borderId="15" xfId="0" applyNumberFormat="1" applyFont="1" applyFill="1" applyBorder="1" applyAlignment="1">
      <alignment horizontal="left" vertical="top" wrapText="1"/>
    </xf>
    <xf numFmtId="3" fontId="4" fillId="0" borderId="78" xfId="0" applyNumberFormat="1" applyFont="1" applyBorder="1" applyAlignment="1">
      <alignment horizontal="center" vertical="top" wrapText="1"/>
    </xf>
    <xf numFmtId="3" fontId="4" fillId="0" borderId="75" xfId="0" applyNumberFormat="1" applyFont="1" applyBorder="1" applyAlignment="1">
      <alignment horizontal="center" vertical="top" wrapText="1"/>
    </xf>
    <xf numFmtId="3" fontId="1" fillId="5" borderId="76" xfId="0" applyNumberFormat="1" applyFont="1" applyFill="1" applyBorder="1" applyAlignment="1">
      <alignment horizontal="center" vertical="top"/>
    </xf>
    <xf numFmtId="3" fontId="1" fillId="0" borderId="62" xfId="0" applyNumberFormat="1" applyFont="1" applyBorder="1" applyAlignment="1">
      <alignment vertical="top"/>
    </xf>
    <xf numFmtId="3" fontId="11" fillId="5" borderId="9" xfId="0" applyNumberFormat="1" applyFont="1" applyFill="1" applyBorder="1" applyAlignment="1">
      <alignment vertical="top" wrapText="1"/>
    </xf>
    <xf numFmtId="3" fontId="1" fillId="0" borderId="10" xfId="0" applyNumberFormat="1" applyFont="1" applyFill="1" applyBorder="1" applyAlignment="1">
      <alignment vertical="top" wrapText="1"/>
    </xf>
    <xf numFmtId="3" fontId="1" fillId="0" borderId="0" xfId="0" applyNumberFormat="1" applyFont="1" applyAlignment="1">
      <alignment horizontal="center" vertical="top"/>
    </xf>
    <xf numFmtId="3" fontId="1" fillId="5" borderId="0" xfId="0" applyNumberFormat="1" applyFont="1" applyFill="1" applyBorder="1" applyAlignment="1">
      <alignment horizontal="center" vertical="top"/>
    </xf>
    <xf numFmtId="3" fontId="1" fillId="3" borderId="0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49" fontId="3" fillId="0" borderId="42" xfId="0" applyNumberFormat="1" applyFont="1" applyBorder="1" applyAlignment="1">
      <alignment horizontal="center" vertical="top"/>
    </xf>
    <xf numFmtId="3" fontId="1" fillId="0" borderId="49" xfId="0" applyNumberFormat="1" applyFont="1" applyFill="1" applyBorder="1" applyAlignment="1">
      <alignment vertical="top" wrapText="1"/>
    </xf>
    <xf numFmtId="164" fontId="4" fillId="3" borderId="12" xfId="0" applyNumberFormat="1" applyFont="1" applyFill="1" applyBorder="1" applyAlignment="1">
      <alignment horizontal="center" vertical="top" wrapText="1"/>
    </xf>
    <xf numFmtId="164" fontId="1" fillId="5" borderId="50" xfId="0" applyNumberFormat="1" applyFont="1" applyFill="1" applyBorder="1" applyAlignment="1">
      <alignment horizontal="center" vertical="top"/>
    </xf>
    <xf numFmtId="3" fontId="2" fillId="5" borderId="12" xfId="0" applyNumberFormat="1" applyFont="1" applyFill="1" applyBorder="1"/>
    <xf numFmtId="3" fontId="1" fillId="0" borderId="29" xfId="0" applyNumberFormat="1" applyFont="1" applyBorder="1" applyAlignment="1">
      <alignment horizontal="left" vertical="top"/>
    </xf>
    <xf numFmtId="3" fontId="1" fillId="5" borderId="29" xfId="0" applyNumberFormat="1" applyFont="1" applyFill="1" applyBorder="1" applyAlignment="1">
      <alignment horizontal="center" vertical="top"/>
    </xf>
    <xf numFmtId="3" fontId="2" fillId="0" borderId="12" xfId="0" applyNumberFormat="1" applyFont="1" applyBorder="1"/>
    <xf numFmtId="164" fontId="4" fillId="5" borderId="38" xfId="0" applyNumberFormat="1" applyFont="1" applyFill="1" applyBorder="1" applyAlignment="1">
      <alignment horizontal="center" vertical="top"/>
    </xf>
    <xf numFmtId="164" fontId="1" fillId="0" borderId="60" xfId="0" applyNumberFormat="1" applyFont="1" applyFill="1" applyBorder="1" applyAlignment="1">
      <alignment horizontal="center" vertical="top"/>
    </xf>
    <xf numFmtId="164" fontId="4" fillId="5" borderId="29" xfId="0" applyNumberFormat="1" applyFont="1" applyFill="1" applyBorder="1" applyAlignment="1">
      <alignment horizontal="center" vertical="top"/>
    </xf>
    <xf numFmtId="164" fontId="4" fillId="3" borderId="12" xfId="0" applyNumberFormat="1" applyFont="1" applyFill="1" applyBorder="1" applyAlignment="1">
      <alignment horizontal="center" vertical="top"/>
    </xf>
    <xf numFmtId="164" fontId="4" fillId="3" borderId="51" xfId="0" applyNumberFormat="1" applyFont="1" applyFill="1" applyBorder="1" applyAlignment="1">
      <alignment horizontal="center" vertical="top"/>
    </xf>
    <xf numFmtId="164" fontId="4" fillId="3" borderId="29" xfId="0" applyNumberFormat="1" applyFont="1" applyFill="1" applyBorder="1" applyAlignment="1">
      <alignment horizontal="center" vertical="top"/>
    </xf>
    <xf numFmtId="164" fontId="3" fillId="4" borderId="51" xfId="0" applyNumberFormat="1" applyFont="1" applyFill="1" applyBorder="1" applyAlignment="1">
      <alignment horizontal="center" vertical="top"/>
    </xf>
    <xf numFmtId="164" fontId="1" fillId="5" borderId="5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164" fontId="15" fillId="5" borderId="50" xfId="0" applyNumberFormat="1" applyFont="1" applyFill="1" applyBorder="1" applyAlignment="1">
      <alignment horizontal="center" vertical="top"/>
    </xf>
    <xf numFmtId="164" fontId="1" fillId="5" borderId="5" xfId="0" applyNumberFormat="1" applyFont="1" applyFill="1" applyBorder="1" applyAlignment="1">
      <alignment horizontal="center" vertical="top" wrapText="1"/>
    </xf>
    <xf numFmtId="164" fontId="5" fillId="2" borderId="61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3" fontId="3" fillId="4" borderId="25" xfId="0" applyNumberFormat="1" applyFont="1" applyFill="1" applyBorder="1" applyAlignment="1">
      <alignment horizontal="center" vertical="top"/>
    </xf>
    <xf numFmtId="3" fontId="1" fillId="0" borderId="25" xfId="0" applyNumberFormat="1" applyFont="1" applyBorder="1" applyAlignment="1">
      <alignment horizontal="center" vertical="top"/>
    </xf>
    <xf numFmtId="3" fontId="3" fillId="4" borderId="38" xfId="0" applyNumberFormat="1" applyFont="1" applyFill="1" applyBorder="1" applyAlignment="1">
      <alignment horizontal="center" vertical="top"/>
    </xf>
    <xf numFmtId="164" fontId="1" fillId="5" borderId="8" xfId="0" applyNumberFormat="1" applyFont="1" applyFill="1" applyBorder="1" applyAlignment="1">
      <alignment horizontal="center" vertical="top" wrapText="1"/>
    </xf>
    <xf numFmtId="164" fontId="3" fillId="4" borderId="45" xfId="0" applyNumberFormat="1" applyFont="1" applyFill="1" applyBorder="1" applyAlignment="1">
      <alignment horizontal="center" vertical="top"/>
    </xf>
    <xf numFmtId="164" fontId="4" fillId="3" borderId="0" xfId="0" applyNumberFormat="1" applyFont="1" applyFill="1" applyBorder="1" applyAlignment="1">
      <alignment horizontal="center" vertical="top" wrapText="1"/>
    </xf>
    <xf numFmtId="164" fontId="1" fillId="5" borderId="75" xfId="0" applyNumberFormat="1" applyFont="1" applyFill="1" applyBorder="1" applyAlignment="1">
      <alignment horizontal="center" vertical="top"/>
    </xf>
    <xf numFmtId="164" fontId="3" fillId="5" borderId="0" xfId="0" applyNumberFormat="1" applyFont="1" applyFill="1" applyBorder="1" applyAlignment="1">
      <alignment horizontal="center" vertical="top"/>
    </xf>
    <xf numFmtId="164" fontId="1" fillId="0" borderId="14" xfId="0" applyNumberFormat="1" applyFont="1" applyFill="1" applyBorder="1" applyAlignment="1">
      <alignment horizontal="center" vertical="top" wrapText="1"/>
    </xf>
    <xf numFmtId="164" fontId="1" fillId="0" borderId="26" xfId="0" applyNumberFormat="1" applyFont="1" applyFill="1" applyBorder="1" applyAlignment="1">
      <alignment horizontal="center" vertical="top" wrapText="1"/>
    </xf>
    <xf numFmtId="164" fontId="1" fillId="5" borderId="34" xfId="0" applyNumberFormat="1" applyFont="1" applyFill="1" applyBorder="1" applyAlignment="1">
      <alignment horizontal="center" vertical="top"/>
    </xf>
    <xf numFmtId="164" fontId="4" fillId="5" borderId="12" xfId="0" applyNumberFormat="1" applyFont="1" applyFill="1" applyBorder="1" applyAlignment="1">
      <alignment horizontal="center" vertical="top" wrapText="1"/>
    </xf>
    <xf numFmtId="164" fontId="18" fillId="5" borderId="49" xfId="0" applyNumberFormat="1" applyFont="1" applyFill="1" applyBorder="1" applyAlignment="1">
      <alignment horizontal="center" vertical="top" wrapText="1"/>
    </xf>
    <xf numFmtId="3" fontId="5" fillId="0" borderId="51" xfId="0" applyNumberFormat="1" applyFont="1" applyFill="1" applyBorder="1" applyAlignment="1">
      <alignment vertical="top"/>
    </xf>
    <xf numFmtId="3" fontId="5" fillId="0" borderId="35" xfId="0" applyNumberFormat="1" applyFont="1" applyFill="1" applyBorder="1" applyAlignment="1">
      <alignment horizontal="center" vertical="top"/>
    </xf>
    <xf numFmtId="3" fontId="1" fillId="0" borderId="59" xfId="0" applyNumberFormat="1" applyFont="1" applyBorder="1" applyAlignment="1">
      <alignment horizontal="left" vertical="top" wrapText="1"/>
    </xf>
    <xf numFmtId="3" fontId="5" fillId="0" borderId="43" xfId="0" applyNumberFormat="1" applyFont="1" applyFill="1" applyBorder="1" applyAlignment="1">
      <alignment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25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/>
    </xf>
    <xf numFmtId="164" fontId="18" fillId="5" borderId="9" xfId="0" applyNumberFormat="1" applyFont="1" applyFill="1" applyBorder="1" applyAlignment="1">
      <alignment horizontal="center" vertical="top" wrapText="1"/>
    </xf>
    <xf numFmtId="164" fontId="18" fillId="5" borderId="26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left" vertical="top" wrapText="1"/>
    </xf>
    <xf numFmtId="49" fontId="1" fillId="0" borderId="52" xfId="0" applyNumberFormat="1" applyFont="1" applyBorder="1" applyAlignment="1">
      <alignment horizontal="center" vertical="top" wrapText="1"/>
    </xf>
    <xf numFmtId="3" fontId="1" fillId="5" borderId="52" xfId="0" applyNumberFormat="1" applyFont="1" applyFill="1" applyBorder="1" applyAlignment="1">
      <alignment horizontal="center" vertical="top" wrapText="1"/>
    </xf>
    <xf numFmtId="3" fontId="4" fillId="5" borderId="56" xfId="0" applyNumberFormat="1" applyFont="1" applyFill="1" applyBorder="1" applyAlignment="1">
      <alignment horizontal="center" vertical="top"/>
    </xf>
    <xf numFmtId="164" fontId="4" fillId="5" borderId="13" xfId="0" applyNumberFormat="1" applyFont="1" applyFill="1" applyBorder="1" applyAlignment="1">
      <alignment horizontal="center" vertical="top"/>
    </xf>
    <xf numFmtId="164" fontId="4" fillId="5" borderId="58" xfId="0" applyNumberFormat="1" applyFont="1" applyFill="1" applyBorder="1" applyAlignment="1">
      <alignment horizontal="center" vertical="top"/>
    </xf>
    <xf numFmtId="164" fontId="4" fillId="5" borderId="54" xfId="0" applyNumberFormat="1" applyFont="1" applyFill="1" applyBorder="1" applyAlignment="1">
      <alignment horizontal="center" vertical="top"/>
    </xf>
    <xf numFmtId="164" fontId="4" fillId="5" borderId="71" xfId="0" applyNumberFormat="1" applyFont="1" applyFill="1" applyBorder="1" applyAlignment="1">
      <alignment horizontal="center" vertical="top"/>
    </xf>
    <xf numFmtId="164" fontId="4" fillId="5" borderId="55" xfId="0" applyNumberFormat="1" applyFont="1" applyFill="1" applyBorder="1" applyAlignment="1">
      <alignment horizontal="center" vertical="top"/>
    </xf>
    <xf numFmtId="164" fontId="4" fillId="5" borderId="53" xfId="0" applyNumberFormat="1" applyFont="1" applyFill="1" applyBorder="1" applyAlignment="1">
      <alignment horizontal="center" vertical="top"/>
    </xf>
    <xf numFmtId="164" fontId="4" fillId="5" borderId="26" xfId="0" applyNumberFormat="1" applyFont="1" applyFill="1" applyBorder="1" applyAlignment="1">
      <alignment horizontal="center" vertical="top"/>
    </xf>
    <xf numFmtId="164" fontId="4" fillId="5" borderId="9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49" fontId="3" fillId="0" borderId="0" xfId="0" applyNumberFormat="1" applyFont="1" applyBorder="1" applyAlignment="1">
      <alignment horizontal="center" vertical="top" wrapText="1"/>
    </xf>
    <xf numFmtId="164" fontId="1" fillId="3" borderId="50" xfId="0" applyNumberFormat="1" applyFont="1" applyFill="1" applyBorder="1" applyAlignment="1">
      <alignment horizontal="center" vertical="top" wrapText="1"/>
    </xf>
    <xf numFmtId="164" fontId="1" fillId="3" borderId="12" xfId="0" applyNumberFormat="1" applyFont="1" applyFill="1" applyBorder="1" applyAlignment="1">
      <alignment horizontal="center" vertical="top" wrapText="1"/>
    </xf>
    <xf numFmtId="3" fontId="3" fillId="0" borderId="33" xfId="0" applyNumberFormat="1" applyFont="1" applyBorder="1" applyAlignment="1">
      <alignment horizontal="center" vertical="top"/>
    </xf>
    <xf numFmtId="164" fontId="1" fillId="3" borderId="9" xfId="0" applyNumberFormat="1" applyFont="1" applyFill="1" applyBorder="1" applyAlignment="1">
      <alignment horizontal="center" vertical="top" wrapText="1"/>
    </xf>
    <xf numFmtId="3" fontId="3" fillId="0" borderId="50" xfId="0" applyNumberFormat="1" applyFont="1" applyFill="1" applyBorder="1" applyAlignment="1">
      <alignment vertical="center" textRotation="90" wrapText="1"/>
    </xf>
    <xf numFmtId="164" fontId="1" fillId="3" borderId="13" xfId="0" applyNumberFormat="1" applyFont="1" applyFill="1" applyBorder="1" applyAlignment="1">
      <alignment horizontal="center" vertical="top" wrapText="1"/>
    </xf>
    <xf numFmtId="164" fontId="18" fillId="5" borderId="50" xfId="0" applyNumberFormat="1" applyFont="1" applyFill="1" applyBorder="1" applyAlignment="1">
      <alignment horizontal="center" vertical="top"/>
    </xf>
    <xf numFmtId="164" fontId="1" fillId="5" borderId="12" xfId="0" applyNumberFormat="1" applyFont="1" applyFill="1" applyBorder="1" applyAlignment="1">
      <alignment horizontal="center" vertical="top" wrapText="1"/>
    </xf>
    <xf numFmtId="164" fontId="1" fillId="3" borderId="51" xfId="0" applyNumberFormat="1" applyFont="1" applyFill="1" applyBorder="1" applyAlignment="1">
      <alignment horizontal="center" vertical="top" wrapText="1"/>
    </xf>
    <xf numFmtId="164" fontId="4" fillId="5" borderId="50" xfId="0" applyNumberFormat="1" applyFont="1" applyFill="1" applyBorder="1" applyAlignment="1">
      <alignment horizontal="center" vertical="top" wrapText="1"/>
    </xf>
    <xf numFmtId="164" fontId="4" fillId="5" borderId="12" xfId="0" applyNumberFormat="1" applyFont="1" applyFill="1" applyBorder="1" applyAlignment="1">
      <alignment horizontal="center" vertical="top"/>
    </xf>
    <xf numFmtId="164" fontId="4" fillId="5" borderId="51" xfId="0" applyNumberFormat="1" applyFont="1" applyFill="1" applyBorder="1" applyAlignment="1">
      <alignment horizontal="center" vertical="top"/>
    </xf>
    <xf numFmtId="164" fontId="5" fillId="5" borderId="12" xfId="0" applyNumberFormat="1" applyFont="1" applyFill="1" applyBorder="1" applyAlignment="1">
      <alignment horizontal="center" vertical="top"/>
    </xf>
    <xf numFmtId="164" fontId="5" fillId="5" borderId="51" xfId="0" applyNumberFormat="1" applyFont="1" applyFill="1" applyBorder="1" applyAlignment="1">
      <alignment horizontal="center" vertical="top"/>
    </xf>
    <xf numFmtId="3" fontId="1" fillId="5" borderId="12" xfId="0" applyNumberFormat="1" applyFont="1" applyFill="1" applyBorder="1" applyAlignment="1">
      <alignment horizontal="center" vertical="top"/>
    </xf>
    <xf numFmtId="164" fontId="1" fillId="5" borderId="50" xfId="0" applyNumberFormat="1" applyFont="1" applyFill="1" applyBorder="1" applyAlignment="1">
      <alignment horizontal="center" vertical="top" wrapText="1"/>
    </xf>
    <xf numFmtId="164" fontId="1" fillId="5" borderId="51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/>
    </xf>
    <xf numFmtId="3" fontId="5" fillId="0" borderId="50" xfId="0" applyNumberFormat="1" applyFont="1" applyFill="1" applyBorder="1" applyAlignment="1">
      <alignment horizontal="center" vertical="top" wrapText="1"/>
    </xf>
    <xf numFmtId="3" fontId="5" fillId="0" borderId="50" xfId="0" applyNumberFormat="1" applyFont="1" applyFill="1" applyBorder="1" applyAlignment="1">
      <alignment horizontal="center" vertical="center" textRotation="90" wrapText="1"/>
    </xf>
    <xf numFmtId="3" fontId="1" fillId="5" borderId="34" xfId="0" applyNumberFormat="1" applyFont="1" applyFill="1" applyBorder="1" applyAlignment="1">
      <alignment horizontal="center" vertical="top" wrapText="1"/>
    </xf>
    <xf numFmtId="3" fontId="5" fillId="0" borderId="41" xfId="0" applyNumberFormat="1" applyFont="1" applyFill="1" applyBorder="1" applyAlignment="1">
      <alignment vertical="top" wrapText="1"/>
    </xf>
    <xf numFmtId="3" fontId="4" fillId="5" borderId="25" xfId="0" applyNumberFormat="1" applyFont="1" applyFill="1" applyBorder="1" applyAlignment="1">
      <alignment horizontal="left" vertical="top" wrapText="1"/>
    </xf>
    <xf numFmtId="3" fontId="4" fillId="5" borderId="73" xfId="0" applyNumberFormat="1" applyFont="1" applyFill="1" applyBorder="1" applyAlignment="1">
      <alignment horizontal="center" vertical="top" wrapText="1"/>
    </xf>
    <xf numFmtId="3" fontId="4" fillId="5" borderId="27" xfId="0" applyNumberFormat="1" applyFont="1" applyFill="1" applyBorder="1" applyAlignment="1">
      <alignment horizontal="center" vertical="top" wrapText="1"/>
    </xf>
    <xf numFmtId="49" fontId="1" fillId="0" borderId="20" xfId="0" applyNumberFormat="1" applyFont="1" applyBorder="1" applyAlignment="1">
      <alignment vertical="top" wrapText="1"/>
    </xf>
    <xf numFmtId="3" fontId="1" fillId="0" borderId="21" xfId="0" applyNumberFormat="1" applyFont="1" applyBorder="1" applyAlignment="1">
      <alignment vertical="top" wrapText="1"/>
    </xf>
    <xf numFmtId="164" fontId="4" fillId="3" borderId="7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Fill="1" applyBorder="1" applyAlignment="1">
      <alignment vertical="center" textRotation="90" wrapText="1"/>
    </xf>
    <xf numFmtId="3" fontId="3" fillId="0" borderId="32" xfId="0" applyNumberFormat="1" applyFont="1" applyFill="1" applyBorder="1" applyAlignment="1">
      <alignment horizontal="center" vertical="top" wrapText="1"/>
    </xf>
    <xf numFmtId="164" fontId="19" fillId="3" borderId="0" xfId="0" applyNumberFormat="1" applyFont="1" applyFill="1" applyBorder="1" applyAlignment="1">
      <alignment horizontal="center" vertical="top" wrapText="1"/>
    </xf>
    <xf numFmtId="3" fontId="1" fillId="5" borderId="60" xfId="0" applyNumberFormat="1" applyFont="1" applyFill="1" applyBorder="1" applyAlignment="1">
      <alignment horizontal="center" vertical="top"/>
    </xf>
    <xf numFmtId="3" fontId="5" fillId="0" borderId="41" xfId="0" applyNumberFormat="1" applyFont="1" applyFill="1" applyBorder="1" applyAlignment="1">
      <alignment horizontal="center" vertical="top"/>
    </xf>
    <xf numFmtId="164" fontId="1" fillId="5" borderId="29" xfId="0" applyNumberFormat="1" applyFont="1" applyFill="1" applyBorder="1" applyAlignment="1">
      <alignment horizontal="center" vertical="top"/>
    </xf>
    <xf numFmtId="0" fontId="1" fillId="5" borderId="20" xfId="0" applyFont="1" applyFill="1" applyBorder="1" applyAlignment="1">
      <alignment horizontal="left" vertical="top" wrapText="1"/>
    </xf>
    <xf numFmtId="49" fontId="15" fillId="0" borderId="20" xfId="0" applyNumberFormat="1" applyFont="1" applyBorder="1" applyAlignment="1">
      <alignment horizontal="center" vertical="top" wrapText="1"/>
    </xf>
    <xf numFmtId="3" fontId="5" fillId="0" borderId="55" xfId="0" applyNumberFormat="1" applyFont="1" applyFill="1" applyBorder="1" applyAlignment="1">
      <alignment horizontal="center" vertical="top"/>
    </xf>
    <xf numFmtId="3" fontId="4" fillId="5" borderId="52" xfId="0" applyNumberFormat="1" applyFont="1" applyFill="1" applyBorder="1" applyAlignment="1">
      <alignment horizontal="center" vertical="top" wrapText="1"/>
    </xf>
    <xf numFmtId="164" fontId="3" fillId="4" borderId="80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164" fontId="2" fillId="3" borderId="51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164" fontId="4" fillId="5" borderId="53" xfId="0" applyNumberFormat="1" applyFont="1" applyFill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top"/>
    </xf>
    <xf numFmtId="164" fontId="25" fillId="0" borderId="50" xfId="0" applyNumberFormat="1" applyFont="1" applyBorder="1"/>
    <xf numFmtId="164" fontId="1" fillId="0" borderId="0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/>
    </xf>
    <xf numFmtId="164" fontId="1" fillId="0" borderId="51" xfId="0" applyNumberFormat="1" applyFont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 wrapText="1"/>
    </xf>
    <xf numFmtId="164" fontId="1" fillId="3" borderId="44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3" fontId="3" fillId="5" borderId="45" xfId="0" applyNumberFormat="1" applyFont="1" applyFill="1" applyBorder="1" applyAlignment="1">
      <alignment horizontal="center" vertical="top"/>
    </xf>
    <xf numFmtId="3" fontId="5" fillId="0" borderId="45" xfId="0" applyNumberFormat="1" applyFont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 wrapText="1"/>
    </xf>
    <xf numFmtId="3" fontId="5" fillId="5" borderId="40" xfId="0" applyNumberFormat="1" applyFont="1" applyFill="1" applyBorder="1" applyAlignment="1">
      <alignment horizontal="center" vertical="top" wrapText="1"/>
    </xf>
    <xf numFmtId="3" fontId="3" fillId="4" borderId="65" xfId="0" applyNumberFormat="1" applyFont="1" applyFill="1" applyBorder="1" applyAlignment="1">
      <alignment horizontal="center" vertical="top"/>
    </xf>
    <xf numFmtId="3" fontId="5" fillId="5" borderId="32" xfId="0" applyNumberFormat="1" applyFont="1" applyFill="1" applyBorder="1" applyAlignment="1">
      <alignment horizontal="center" vertical="top"/>
    </xf>
    <xf numFmtId="164" fontId="4" fillId="5" borderId="73" xfId="0" applyNumberFormat="1" applyFont="1" applyFill="1" applyBorder="1" applyAlignment="1">
      <alignment horizontal="center" vertical="top" wrapText="1"/>
    </xf>
    <xf numFmtId="164" fontId="4" fillId="5" borderId="62" xfId="0" applyNumberFormat="1" applyFont="1" applyFill="1" applyBorder="1" applyAlignment="1">
      <alignment horizontal="center" vertical="top" wrapText="1"/>
    </xf>
    <xf numFmtId="164" fontId="4" fillId="5" borderId="27" xfId="0" applyNumberFormat="1" applyFont="1" applyFill="1" applyBorder="1" applyAlignment="1">
      <alignment horizontal="center" vertical="top" wrapText="1"/>
    </xf>
    <xf numFmtId="3" fontId="3" fillId="0" borderId="73" xfId="0" applyNumberFormat="1" applyFont="1" applyFill="1" applyBorder="1" applyAlignment="1">
      <alignment horizontal="center" vertical="top" wrapText="1"/>
    </xf>
    <xf numFmtId="164" fontId="3" fillId="5" borderId="14" xfId="0" applyNumberFormat="1" applyFont="1" applyFill="1" applyBorder="1" applyAlignment="1">
      <alignment horizontal="center" vertical="top"/>
    </xf>
    <xf numFmtId="3" fontId="1" fillId="0" borderId="62" xfId="0" applyNumberFormat="1" applyFont="1" applyBorder="1" applyAlignment="1">
      <alignment horizontal="center" vertical="top" wrapText="1"/>
    </xf>
    <xf numFmtId="3" fontId="5" fillId="0" borderId="71" xfId="0" applyNumberFormat="1" applyFont="1" applyFill="1" applyBorder="1" applyAlignment="1">
      <alignment horizontal="center" vertical="top" wrapText="1"/>
    </xf>
    <xf numFmtId="164" fontId="4" fillId="5" borderId="56" xfId="0" applyNumberFormat="1" applyFont="1" applyFill="1" applyBorder="1" applyAlignment="1">
      <alignment horizontal="center" vertical="top" wrapText="1"/>
    </xf>
    <xf numFmtId="3" fontId="5" fillId="0" borderId="73" xfId="0" applyNumberFormat="1" applyFont="1" applyFill="1" applyBorder="1" applyAlignment="1">
      <alignment horizontal="center" vertical="top" wrapText="1"/>
    </xf>
    <xf numFmtId="3" fontId="12" fillId="5" borderId="62" xfId="0" applyNumberFormat="1" applyFont="1" applyFill="1" applyBorder="1" applyAlignment="1">
      <alignment horizontal="center" vertical="top" wrapText="1"/>
    </xf>
    <xf numFmtId="164" fontId="4" fillId="5" borderId="52" xfId="0" applyNumberFormat="1" applyFont="1" applyFill="1" applyBorder="1" applyAlignment="1">
      <alignment horizontal="center" vertical="top"/>
    </xf>
    <xf numFmtId="3" fontId="5" fillId="0" borderId="55" xfId="0" applyNumberFormat="1" applyFont="1" applyFill="1" applyBorder="1" applyAlignment="1">
      <alignment horizontal="center" vertical="top" wrapText="1"/>
    </xf>
    <xf numFmtId="3" fontId="5" fillId="0" borderId="41" xfId="0" applyNumberFormat="1" applyFont="1" applyFill="1" applyBorder="1" applyAlignment="1">
      <alignment horizontal="center" vertical="top" wrapText="1"/>
    </xf>
    <xf numFmtId="3" fontId="4" fillId="5" borderId="13" xfId="0" applyNumberFormat="1" applyFont="1" applyFill="1" applyBorder="1" applyAlignment="1">
      <alignment horizontal="left" vertical="top" wrapText="1"/>
    </xf>
    <xf numFmtId="164" fontId="5" fillId="5" borderId="25" xfId="0" applyNumberFormat="1" applyFont="1" applyFill="1" applyBorder="1" applyAlignment="1">
      <alignment horizontal="center" vertical="top"/>
    </xf>
    <xf numFmtId="164" fontId="5" fillId="5" borderId="73" xfId="0" applyNumberFormat="1" applyFont="1" applyFill="1" applyBorder="1" applyAlignment="1">
      <alignment horizontal="center" vertical="top"/>
    </xf>
    <xf numFmtId="164" fontId="1" fillId="5" borderId="27" xfId="0" applyNumberFormat="1" applyFont="1" applyFill="1" applyBorder="1" applyAlignment="1">
      <alignment horizontal="center" vertical="top"/>
    </xf>
    <xf numFmtId="164" fontId="5" fillId="5" borderId="56" xfId="0" applyNumberFormat="1" applyFont="1" applyFill="1" applyBorder="1" applyAlignment="1">
      <alignment horizontal="center" vertical="top"/>
    </xf>
    <xf numFmtId="164" fontId="5" fillId="5" borderId="27" xfId="0" applyNumberFormat="1" applyFont="1" applyFill="1" applyBorder="1" applyAlignment="1">
      <alignment horizontal="center" vertical="top"/>
    </xf>
    <xf numFmtId="3" fontId="1" fillId="0" borderId="9" xfId="0" applyNumberFormat="1" applyFont="1" applyBorder="1" applyAlignment="1">
      <alignment vertical="top" wrapText="1"/>
    </xf>
    <xf numFmtId="3" fontId="11" fillId="0" borderId="62" xfId="0" applyNumberFormat="1" applyFont="1" applyFill="1" applyBorder="1" applyAlignment="1">
      <alignment vertical="top" wrapText="1"/>
    </xf>
    <xf numFmtId="3" fontId="1" fillId="0" borderId="62" xfId="0" applyNumberFormat="1" applyFont="1" applyFill="1" applyBorder="1" applyAlignment="1">
      <alignment vertical="top" wrapText="1"/>
    </xf>
    <xf numFmtId="3" fontId="1" fillId="0" borderId="27" xfId="0" applyNumberFormat="1" applyFont="1" applyFill="1" applyBorder="1" applyAlignment="1">
      <alignment vertical="top" wrapText="1"/>
    </xf>
    <xf numFmtId="3" fontId="1" fillId="0" borderId="56" xfId="0" applyNumberFormat="1" applyFont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vertical="top" wrapText="1"/>
    </xf>
    <xf numFmtId="3" fontId="1" fillId="5" borderId="63" xfId="0" applyNumberFormat="1" applyFont="1" applyFill="1" applyBorder="1" applyAlignment="1">
      <alignment horizontal="center" vertical="top" wrapText="1"/>
    </xf>
    <xf numFmtId="49" fontId="3" fillId="2" borderId="62" xfId="0" applyNumberFormat="1" applyFont="1" applyFill="1" applyBorder="1" applyAlignment="1">
      <alignment horizontal="center" vertical="top"/>
    </xf>
    <xf numFmtId="49" fontId="3" fillId="3" borderId="73" xfId="0" applyNumberFormat="1" applyFont="1" applyFill="1" applyBorder="1" applyAlignment="1">
      <alignment horizontal="center" vertical="top"/>
    </xf>
    <xf numFmtId="3" fontId="3" fillId="0" borderId="53" xfId="0" applyNumberFormat="1" applyFont="1" applyFill="1" applyBorder="1" applyAlignment="1">
      <alignment vertical="top" textRotation="180" wrapText="1"/>
    </xf>
    <xf numFmtId="3" fontId="3" fillId="0" borderId="27" xfId="0" applyNumberFormat="1" applyFont="1" applyBorder="1" applyAlignment="1">
      <alignment vertical="top"/>
    </xf>
    <xf numFmtId="3" fontId="19" fillId="5" borderId="56" xfId="0" applyNumberFormat="1" applyFont="1" applyFill="1" applyBorder="1" applyAlignment="1">
      <alignment horizontal="center" vertical="top"/>
    </xf>
    <xf numFmtId="164" fontId="19" fillId="5" borderId="53" xfId="0" applyNumberFormat="1" applyFont="1" applyFill="1" applyBorder="1" applyAlignment="1">
      <alignment horizontal="center" vertical="top"/>
    </xf>
    <xf numFmtId="3" fontId="3" fillId="0" borderId="50" xfId="0" applyNumberFormat="1" applyFont="1" applyFill="1" applyBorder="1" applyAlignment="1">
      <alignment horizontal="center" vertical="center" wrapText="1"/>
    </xf>
    <xf numFmtId="3" fontId="1" fillId="5" borderId="50" xfId="0" applyNumberFormat="1" applyFont="1" applyFill="1" applyBorder="1" applyAlignment="1">
      <alignment horizontal="left" vertical="top" wrapText="1"/>
    </xf>
    <xf numFmtId="49" fontId="1" fillId="2" borderId="62" xfId="0" applyNumberFormat="1" applyFont="1" applyFill="1" applyBorder="1" applyAlignment="1">
      <alignment horizontal="center" vertical="top" wrapText="1"/>
    </xf>
    <xf numFmtId="49" fontId="1" fillId="3" borderId="73" xfId="0" applyNumberFormat="1" applyFont="1" applyFill="1" applyBorder="1" applyAlignment="1">
      <alignment horizontal="center" vertical="top" wrapText="1"/>
    </xf>
    <xf numFmtId="3" fontId="3" fillId="0" borderId="73" xfId="0" applyNumberFormat="1" applyFont="1" applyFill="1" applyBorder="1" applyAlignment="1">
      <alignment vertical="top" wrapText="1"/>
    </xf>
    <xf numFmtId="3" fontId="1" fillId="0" borderId="50" xfId="0" applyNumberFormat="1" applyFont="1" applyFill="1" applyBorder="1" applyAlignment="1">
      <alignment horizontal="center" vertical="top" textRotation="90" wrapText="1"/>
    </xf>
    <xf numFmtId="3" fontId="1" fillId="0" borderId="56" xfId="0" applyNumberFormat="1" applyFont="1" applyFill="1" applyBorder="1" applyAlignment="1">
      <alignment horizontal="center" vertical="top"/>
    </xf>
    <xf numFmtId="164" fontId="18" fillId="5" borderId="53" xfId="0" applyNumberFormat="1" applyFont="1" applyFill="1" applyBorder="1" applyAlignment="1">
      <alignment horizontal="center" vertical="top" wrapText="1"/>
    </xf>
    <xf numFmtId="49" fontId="3" fillId="0" borderId="73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center" vertical="top" wrapText="1"/>
    </xf>
    <xf numFmtId="3" fontId="11" fillId="5" borderId="62" xfId="0" applyNumberFormat="1" applyFont="1" applyFill="1" applyBorder="1" applyAlignment="1">
      <alignment horizontal="center" vertical="top"/>
    </xf>
    <xf numFmtId="3" fontId="1" fillId="5" borderId="26" xfId="0" applyNumberFormat="1" applyFont="1" applyFill="1" applyBorder="1" applyAlignment="1">
      <alignment horizontal="center" vertical="top"/>
    </xf>
    <xf numFmtId="3" fontId="1" fillId="5" borderId="27" xfId="0" applyNumberFormat="1" applyFont="1" applyFill="1" applyBorder="1" applyAlignment="1">
      <alignment horizontal="center" vertical="top"/>
    </xf>
    <xf numFmtId="3" fontId="27" fillId="0" borderId="45" xfId="0" applyNumberFormat="1" applyFont="1" applyFill="1" applyBorder="1" applyAlignment="1">
      <alignment horizontal="center" vertical="top"/>
    </xf>
    <xf numFmtId="164" fontId="1" fillId="5" borderId="0" xfId="0" applyNumberFormat="1" applyFont="1" applyFill="1" applyBorder="1" applyAlignment="1">
      <alignment horizontal="center" vertical="top" wrapText="1"/>
    </xf>
    <xf numFmtId="164" fontId="1" fillId="0" borderId="50" xfId="0" applyNumberFormat="1" applyFont="1" applyBorder="1" applyAlignment="1">
      <alignment horizontal="center" vertical="top"/>
    </xf>
    <xf numFmtId="49" fontId="3" fillId="9" borderId="28" xfId="0" applyNumberFormat="1" applyFont="1" applyFill="1" applyBorder="1" applyAlignment="1">
      <alignment horizontal="center" vertical="top" wrapText="1"/>
    </xf>
    <xf numFmtId="49" fontId="3" fillId="9" borderId="22" xfId="0" applyNumberFormat="1" applyFont="1" applyFill="1" applyBorder="1" applyAlignment="1">
      <alignment horizontal="center" vertical="top"/>
    </xf>
    <xf numFmtId="49" fontId="3" fillId="9" borderId="33" xfId="0" applyNumberFormat="1" applyFont="1" applyFill="1" applyBorder="1" applyAlignment="1">
      <alignment horizontal="center" vertical="top"/>
    </xf>
    <xf numFmtId="49" fontId="3" fillId="9" borderId="50" xfId="0" applyNumberFormat="1" applyFont="1" applyFill="1" applyBorder="1" applyAlignment="1">
      <alignment horizontal="center" vertical="top"/>
    </xf>
    <xf numFmtId="49" fontId="3" fillId="9" borderId="53" xfId="0" applyNumberFormat="1" applyFont="1" applyFill="1" applyBorder="1" applyAlignment="1">
      <alignment horizontal="center" vertical="top"/>
    </xf>
    <xf numFmtId="49" fontId="3" fillId="9" borderId="21" xfId="0" applyNumberFormat="1" applyFont="1" applyFill="1" applyBorder="1" applyAlignment="1">
      <alignment horizontal="center" vertical="top"/>
    </xf>
    <xf numFmtId="49" fontId="3" fillId="9" borderId="33" xfId="0" applyNumberFormat="1" applyFont="1" applyFill="1" applyBorder="1" applyAlignment="1">
      <alignment vertical="top"/>
    </xf>
    <xf numFmtId="49" fontId="3" fillId="9" borderId="50" xfId="0" applyNumberFormat="1" applyFont="1" applyFill="1" applyBorder="1" applyAlignment="1">
      <alignment vertical="top"/>
    </xf>
    <xf numFmtId="49" fontId="1" fillId="9" borderId="50" xfId="0" applyNumberFormat="1" applyFont="1" applyFill="1" applyBorder="1" applyAlignment="1">
      <alignment vertical="top"/>
    </xf>
    <xf numFmtId="49" fontId="3" fillId="9" borderId="21" xfId="0" applyNumberFormat="1" applyFont="1" applyFill="1" applyBorder="1" applyAlignment="1">
      <alignment vertical="top"/>
    </xf>
    <xf numFmtId="49" fontId="3" fillId="9" borderId="31" xfId="0" applyNumberFormat="1" applyFont="1" applyFill="1" applyBorder="1" applyAlignment="1">
      <alignment vertical="top"/>
    </xf>
    <xf numFmtId="49" fontId="3" fillId="9" borderId="29" xfId="0" applyNumberFormat="1" applyFont="1" applyFill="1" applyBorder="1" applyAlignment="1">
      <alignment vertical="top"/>
    </xf>
    <xf numFmtId="49" fontId="3" fillId="9" borderId="36" xfId="0" applyNumberFormat="1" applyFont="1" applyFill="1" applyBorder="1" applyAlignment="1">
      <alignment vertical="top"/>
    </xf>
    <xf numFmtId="49" fontId="3" fillId="9" borderId="22" xfId="0" applyNumberFormat="1" applyFont="1" applyFill="1" applyBorder="1" applyAlignment="1">
      <alignment horizontal="center" vertical="top" wrapText="1"/>
    </xf>
    <xf numFmtId="49" fontId="3" fillId="9" borderId="31" xfId="0" applyNumberFormat="1" applyFont="1" applyFill="1" applyBorder="1" applyAlignment="1">
      <alignment vertical="top" wrapText="1"/>
    </xf>
    <xf numFmtId="49" fontId="3" fillId="9" borderId="29" xfId="0" applyNumberFormat="1" applyFont="1" applyFill="1" applyBorder="1" applyAlignment="1">
      <alignment vertical="top" wrapText="1"/>
    </xf>
    <xf numFmtId="49" fontId="1" fillId="9" borderId="25" xfId="0" applyNumberFormat="1" applyFont="1" applyFill="1" applyBorder="1" applyAlignment="1">
      <alignment vertical="top" wrapText="1"/>
    </xf>
    <xf numFmtId="49" fontId="1" fillId="9" borderId="36" xfId="0" applyNumberFormat="1" applyFont="1" applyFill="1" applyBorder="1" applyAlignment="1">
      <alignment vertical="top" wrapText="1"/>
    </xf>
    <xf numFmtId="49" fontId="3" fillId="9" borderId="28" xfId="0" applyNumberFormat="1" applyFont="1" applyFill="1" applyBorder="1" applyAlignment="1">
      <alignment horizontal="center" vertical="top"/>
    </xf>
    <xf numFmtId="164" fontId="5" fillId="9" borderId="22" xfId="0" applyNumberFormat="1" applyFont="1" applyFill="1" applyBorder="1" applyAlignment="1">
      <alignment horizontal="center" vertical="top"/>
    </xf>
    <xf numFmtId="164" fontId="5" fillId="9" borderId="47" xfId="0" applyNumberFormat="1" applyFont="1" applyFill="1" applyBorder="1" applyAlignment="1">
      <alignment horizontal="center" vertical="top"/>
    </xf>
    <xf numFmtId="3" fontId="3" fillId="9" borderId="22" xfId="0" applyNumberFormat="1" applyFont="1" applyFill="1" applyBorder="1" applyAlignment="1">
      <alignment horizontal="left" vertical="top"/>
    </xf>
    <xf numFmtId="3" fontId="3" fillId="9" borderId="23" xfId="0" applyNumberFormat="1" applyFont="1" applyFill="1" applyBorder="1" applyAlignment="1">
      <alignment horizontal="center" vertical="top"/>
    </xf>
    <xf numFmtId="3" fontId="3" fillId="9" borderId="24" xfId="0" applyNumberFormat="1" applyFont="1" applyFill="1" applyBorder="1" applyAlignment="1">
      <alignment horizontal="center" vertical="top"/>
    </xf>
    <xf numFmtId="49" fontId="3" fillId="7" borderId="22" xfId="0" applyNumberFormat="1" applyFont="1" applyFill="1" applyBorder="1" applyAlignment="1">
      <alignment vertical="top"/>
    </xf>
    <xf numFmtId="164" fontId="5" fillId="7" borderId="36" xfId="0" applyNumberFormat="1" applyFont="1" applyFill="1" applyBorder="1" applyAlignment="1">
      <alignment horizontal="center" vertical="top"/>
    </xf>
    <xf numFmtId="164" fontId="5" fillId="7" borderId="20" xfId="0" applyNumberFormat="1" applyFont="1" applyFill="1" applyBorder="1" applyAlignment="1">
      <alignment horizontal="center" vertical="top"/>
    </xf>
    <xf numFmtId="3" fontId="3" fillId="7" borderId="36" xfId="0" applyNumberFormat="1" applyFont="1" applyFill="1" applyBorder="1" applyAlignment="1">
      <alignment horizontal="left" vertical="top"/>
    </xf>
    <xf numFmtId="3" fontId="3" fillId="7" borderId="1" xfId="0" applyNumberFormat="1" applyFont="1" applyFill="1" applyBorder="1" applyAlignment="1">
      <alignment horizontal="center" vertical="top"/>
    </xf>
    <xf numFmtId="3" fontId="3" fillId="7" borderId="45" xfId="0" applyNumberFormat="1" applyFont="1" applyFill="1" applyBorder="1" applyAlignment="1">
      <alignment horizontal="center" vertical="top"/>
    </xf>
    <xf numFmtId="164" fontId="5" fillId="7" borderId="70" xfId="0" applyNumberFormat="1" applyFont="1" applyFill="1" applyBorder="1" applyAlignment="1">
      <alignment horizontal="center" vertical="top" wrapText="1"/>
    </xf>
    <xf numFmtId="164" fontId="5" fillId="7" borderId="49" xfId="0" applyNumberFormat="1" applyFont="1" applyFill="1" applyBorder="1" applyAlignment="1">
      <alignment horizontal="center" vertical="top" wrapText="1"/>
    </xf>
    <xf numFmtId="164" fontId="5" fillId="7" borderId="70" xfId="0" applyNumberFormat="1" applyFont="1" applyFill="1" applyBorder="1" applyAlignment="1">
      <alignment horizontal="center" vertical="top"/>
    </xf>
    <xf numFmtId="164" fontId="5" fillId="7" borderId="49" xfId="0" applyNumberFormat="1" applyFont="1" applyFill="1" applyBorder="1" applyAlignment="1">
      <alignment horizontal="center" vertical="top"/>
    </xf>
    <xf numFmtId="49" fontId="1" fillId="9" borderId="29" xfId="0" applyNumberFormat="1" applyFont="1" applyFill="1" applyBorder="1" applyAlignment="1">
      <alignment vertical="top" wrapText="1"/>
    </xf>
    <xf numFmtId="49" fontId="3" fillId="9" borderId="29" xfId="0" applyNumberFormat="1" applyFont="1" applyFill="1" applyBorder="1" applyAlignment="1">
      <alignment horizontal="center" vertical="top" wrapText="1"/>
    </xf>
    <xf numFmtId="164" fontId="5" fillId="9" borderId="46" xfId="0" applyNumberFormat="1" applyFont="1" applyFill="1" applyBorder="1" applyAlignment="1">
      <alignment horizontal="center" vertical="top"/>
    </xf>
    <xf numFmtId="164" fontId="5" fillId="9" borderId="57" xfId="0" applyNumberFormat="1" applyFont="1" applyFill="1" applyBorder="1" applyAlignment="1">
      <alignment horizontal="center" vertical="top"/>
    </xf>
    <xf numFmtId="164" fontId="5" fillId="9" borderId="23" xfId="0" applyNumberFormat="1" applyFont="1" applyFill="1" applyBorder="1" applyAlignment="1">
      <alignment horizontal="center" vertical="top"/>
    </xf>
    <xf numFmtId="3" fontId="13" fillId="9" borderId="23" xfId="0" applyNumberFormat="1" applyFont="1" applyFill="1" applyBorder="1" applyAlignment="1">
      <alignment horizontal="center" vertical="top"/>
    </xf>
    <xf numFmtId="164" fontId="5" fillId="7" borderId="43" xfId="0" applyNumberFormat="1" applyFont="1" applyFill="1" applyBorder="1" applyAlignment="1">
      <alignment horizontal="center" vertical="top"/>
    </xf>
    <xf numFmtId="164" fontId="5" fillId="7" borderId="18" xfId="0" applyNumberFormat="1" applyFont="1" applyFill="1" applyBorder="1" applyAlignment="1">
      <alignment horizontal="center" vertical="top"/>
    </xf>
    <xf numFmtId="164" fontId="5" fillId="7" borderId="1" xfId="0" applyNumberFormat="1" applyFont="1" applyFill="1" applyBorder="1" applyAlignment="1">
      <alignment horizontal="center" vertical="top"/>
    </xf>
    <xf numFmtId="3" fontId="13" fillId="7" borderId="1" xfId="0" applyNumberFormat="1" applyFont="1" applyFill="1" applyBorder="1" applyAlignment="1">
      <alignment horizontal="center" vertical="top"/>
    </xf>
    <xf numFmtId="164" fontId="5" fillId="7" borderId="59" xfId="0" applyNumberFormat="1" applyFont="1" applyFill="1" applyBorder="1" applyAlignment="1">
      <alignment horizontal="center" vertical="top" wrapText="1"/>
    </xf>
    <xf numFmtId="164" fontId="5" fillId="7" borderId="64" xfId="0" applyNumberFormat="1" applyFont="1" applyFill="1" applyBorder="1" applyAlignment="1">
      <alignment horizontal="center" vertical="top" wrapText="1"/>
    </xf>
    <xf numFmtId="164" fontId="5" fillId="7" borderId="10" xfId="0" applyNumberFormat="1" applyFont="1" applyFill="1" applyBorder="1" applyAlignment="1">
      <alignment horizontal="center" vertical="top" wrapText="1"/>
    </xf>
    <xf numFmtId="164" fontId="5" fillId="7" borderId="14" xfId="0" applyNumberFormat="1" applyFont="1" applyFill="1" applyBorder="1" applyAlignment="1">
      <alignment horizontal="center" vertical="top" wrapText="1"/>
    </xf>
    <xf numFmtId="164" fontId="5" fillId="7" borderId="59" xfId="0" applyNumberFormat="1" applyFont="1" applyFill="1" applyBorder="1" applyAlignment="1">
      <alignment horizontal="center" vertical="top"/>
    </xf>
    <xf numFmtId="164" fontId="5" fillId="7" borderId="64" xfId="0" applyNumberFormat="1" applyFont="1" applyFill="1" applyBorder="1" applyAlignment="1">
      <alignment horizontal="center" vertical="top"/>
    </xf>
    <xf numFmtId="164" fontId="5" fillId="7" borderId="10" xfId="0" applyNumberFormat="1" applyFont="1" applyFill="1" applyBorder="1" applyAlignment="1">
      <alignment horizontal="center" vertical="top"/>
    </xf>
    <xf numFmtId="164" fontId="5" fillId="7" borderId="14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1" fillId="0" borderId="13" xfId="0" applyNumberFormat="1" applyFont="1" applyFill="1" applyBorder="1" applyAlignment="1">
      <alignment horizontal="left" vertical="top" wrapText="1"/>
    </xf>
    <xf numFmtId="49" fontId="3" fillId="3" borderId="40" xfId="0" applyNumberFormat="1" applyFont="1" applyFill="1" applyBorder="1" applyAlignment="1">
      <alignment horizontal="center" vertical="top" wrapText="1"/>
    </xf>
    <xf numFmtId="49" fontId="3" fillId="9" borderId="29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49" fontId="3" fillId="2" borderId="18" xfId="0" applyNumberFormat="1" applyFont="1" applyFill="1" applyBorder="1" applyAlignment="1">
      <alignment horizontal="center" vertical="top"/>
    </xf>
    <xf numFmtId="49" fontId="3" fillId="3" borderId="3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>
      <alignment horizontal="center" vertical="top"/>
    </xf>
    <xf numFmtId="3" fontId="5" fillId="0" borderId="51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5" fillId="0" borderId="50" xfId="0" applyNumberFormat="1" applyFont="1" applyFill="1" applyBorder="1" applyAlignment="1">
      <alignment horizontal="center" textRotation="90"/>
    </xf>
    <xf numFmtId="3" fontId="3" fillId="3" borderId="12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5" fillId="5" borderId="52" xfId="0" applyNumberFormat="1" applyFont="1" applyFill="1" applyBorder="1" applyAlignment="1">
      <alignment horizontal="left" vertical="top" wrapText="1"/>
    </xf>
    <xf numFmtId="3" fontId="3" fillId="4" borderId="65" xfId="0" applyNumberFormat="1" applyFont="1" applyFill="1" applyBorder="1" applyAlignment="1">
      <alignment horizontal="right" vertical="top"/>
    </xf>
    <xf numFmtId="49" fontId="3" fillId="2" borderId="11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/>
    </xf>
    <xf numFmtId="3" fontId="1" fillId="5" borderId="13" xfId="0" applyNumberFormat="1" applyFont="1" applyFill="1" applyBorder="1" applyAlignment="1">
      <alignment horizontal="lef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3" borderId="0" xfId="0" applyNumberFormat="1" applyFont="1" applyFill="1" applyBorder="1" applyAlignment="1">
      <alignment horizontal="center" vertical="top" wrapText="1"/>
    </xf>
    <xf numFmtId="49" fontId="3" fillId="3" borderId="41" xfId="0" applyNumberFormat="1" applyFont="1" applyFill="1" applyBorder="1" applyAlignment="1">
      <alignment horizontal="center" vertical="top" wrapText="1"/>
    </xf>
    <xf numFmtId="3" fontId="1" fillId="5" borderId="12" xfId="0" applyNumberFormat="1" applyFont="1" applyFill="1" applyBorder="1" applyAlignment="1">
      <alignment horizontal="center" vertical="top" wrapText="1"/>
    </xf>
    <xf numFmtId="3" fontId="1" fillId="5" borderId="53" xfId="0" applyNumberFormat="1" applyFont="1" applyFill="1" applyBorder="1" applyAlignment="1">
      <alignment horizontal="lef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5" fillId="4" borderId="36" xfId="0" applyNumberFormat="1" applyFont="1" applyFill="1" applyBorder="1" applyAlignment="1">
      <alignment horizontal="right" vertical="top"/>
    </xf>
    <xf numFmtId="3" fontId="1" fillId="3" borderId="0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/>
    </xf>
    <xf numFmtId="3" fontId="1" fillId="5" borderId="13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top"/>
    </xf>
    <xf numFmtId="49" fontId="3" fillId="2" borderId="18" xfId="0" applyNumberFormat="1" applyFont="1" applyFill="1" applyBorder="1" applyAlignment="1">
      <alignment horizontal="center" vertical="top"/>
    </xf>
    <xf numFmtId="3" fontId="1" fillId="5" borderId="20" xfId="0" applyNumberFormat="1" applyFont="1" applyFill="1" applyBorder="1" applyAlignment="1">
      <alignment vertical="top" wrapText="1"/>
    </xf>
    <xf numFmtId="3" fontId="3" fillId="4" borderId="39" xfId="0" applyNumberFormat="1" applyFont="1" applyFill="1" applyBorder="1" applyAlignment="1">
      <alignment horizontal="right" vertical="top"/>
    </xf>
    <xf numFmtId="49" fontId="3" fillId="2" borderId="11" xfId="0" applyNumberFormat="1" applyFont="1" applyFill="1" applyBorder="1" applyAlignment="1">
      <alignment horizontal="center" vertical="top" wrapText="1"/>
    </xf>
    <xf numFmtId="3" fontId="3" fillId="0" borderId="29" xfId="0" applyNumberFormat="1" applyFont="1" applyFill="1" applyBorder="1" applyAlignment="1">
      <alignment horizontal="center" vertical="top" wrapText="1"/>
    </xf>
    <xf numFmtId="3" fontId="3" fillId="0" borderId="40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horizontal="center" vertical="center" textRotation="90" wrapText="1"/>
    </xf>
    <xf numFmtId="3" fontId="1" fillId="0" borderId="50" xfId="0" applyNumberFormat="1" applyFont="1" applyBorder="1" applyAlignment="1">
      <alignment horizontal="left" vertical="top" wrapText="1"/>
    </xf>
    <xf numFmtId="49" fontId="3" fillId="3" borderId="40" xfId="0" applyNumberFormat="1" applyFont="1" applyFill="1" applyBorder="1" applyAlignment="1">
      <alignment horizontal="center" vertical="top" wrapText="1"/>
    </xf>
    <xf numFmtId="3" fontId="5" fillId="0" borderId="50" xfId="0" applyNumberFormat="1" applyFont="1" applyFill="1" applyBorder="1" applyAlignment="1">
      <alignment horizontal="center" textRotation="90"/>
    </xf>
    <xf numFmtId="3" fontId="3" fillId="3" borderId="12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49" fontId="3" fillId="9" borderId="31" xfId="0" applyNumberFormat="1" applyFont="1" applyFill="1" applyBorder="1" applyAlignment="1">
      <alignment horizontal="center" vertical="top"/>
    </xf>
    <xf numFmtId="49" fontId="3" fillId="9" borderId="36" xfId="0" applyNumberFormat="1" applyFont="1" applyFill="1" applyBorder="1" applyAlignment="1">
      <alignment horizontal="center" vertical="top"/>
    </xf>
    <xf numFmtId="49" fontId="3" fillId="3" borderId="3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3" fillId="0" borderId="33" xfId="0" applyNumberFormat="1" applyFont="1" applyFill="1" applyBorder="1" applyAlignment="1">
      <alignment horizontal="center" vertical="center" textRotation="90" wrapText="1"/>
    </xf>
    <xf numFmtId="3" fontId="3" fillId="0" borderId="50" xfId="0" applyNumberFormat="1" applyFont="1" applyFill="1" applyBorder="1" applyAlignment="1">
      <alignment horizontal="center" vertical="center" textRotation="90" wrapText="1"/>
    </xf>
    <xf numFmtId="49" fontId="3" fillId="9" borderId="29" xfId="0" applyNumberFormat="1" applyFont="1" applyFill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3" fontId="5" fillId="0" borderId="5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/>
    </xf>
    <xf numFmtId="3" fontId="3" fillId="0" borderId="21" xfId="0" applyNumberFormat="1" applyFont="1" applyFill="1" applyBorder="1" applyAlignment="1">
      <alignment horizontal="center" vertical="center" textRotation="90" wrapText="1"/>
    </xf>
    <xf numFmtId="3" fontId="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/>
    </xf>
    <xf numFmtId="3" fontId="1" fillId="0" borderId="13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56" xfId="0" applyNumberFormat="1" applyFont="1" applyFill="1" applyBorder="1" applyAlignment="1">
      <alignment horizontal="center" vertical="top" wrapText="1"/>
    </xf>
    <xf numFmtId="3" fontId="3" fillId="0" borderId="55" xfId="0" applyNumberFormat="1" applyFont="1" applyFill="1" applyBorder="1" applyAlignment="1">
      <alignment horizontal="center" vertical="top" wrapText="1"/>
    </xf>
    <xf numFmtId="3" fontId="3" fillId="0" borderId="63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4" fillId="5" borderId="12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9" fontId="3" fillId="3" borderId="41" xfId="0" applyNumberFormat="1" applyFont="1" applyFill="1" applyBorder="1" applyAlignment="1">
      <alignment horizontal="center" vertical="top" wrapText="1"/>
    </xf>
    <xf numFmtId="164" fontId="1" fillId="5" borderId="44" xfId="0" applyNumberFormat="1" applyFont="1" applyFill="1" applyBorder="1" applyAlignment="1">
      <alignment horizontal="center" vertical="top"/>
    </xf>
    <xf numFmtId="164" fontId="15" fillId="5" borderId="29" xfId="0" applyNumberFormat="1" applyFont="1" applyFill="1" applyBorder="1" applyAlignment="1">
      <alignment horizontal="center" vertical="top"/>
    </xf>
    <xf numFmtId="164" fontId="18" fillId="5" borderId="29" xfId="0" applyNumberFormat="1" applyFont="1" applyFill="1" applyBorder="1" applyAlignment="1">
      <alignment horizontal="center" vertical="top"/>
    </xf>
    <xf numFmtId="164" fontId="1" fillId="5" borderId="29" xfId="0" applyNumberFormat="1" applyFont="1" applyFill="1" applyBorder="1" applyAlignment="1">
      <alignment horizontal="center" vertical="top" wrapText="1"/>
    </xf>
    <xf numFmtId="164" fontId="18" fillId="5" borderId="14" xfId="0" applyNumberFormat="1" applyFont="1" applyFill="1" applyBorder="1" applyAlignment="1">
      <alignment horizontal="center" vertical="top" wrapText="1"/>
    </xf>
    <xf numFmtId="164" fontId="1" fillId="5" borderId="4" xfId="0" applyNumberFormat="1" applyFont="1" applyFill="1" applyBorder="1" applyAlignment="1">
      <alignment horizontal="center" vertical="top"/>
    </xf>
    <xf numFmtId="164" fontId="1" fillId="5" borderId="32" xfId="0" applyNumberFormat="1" applyFont="1" applyFill="1" applyBorder="1" applyAlignment="1">
      <alignment horizontal="center" vertical="top"/>
    </xf>
    <xf numFmtId="164" fontId="5" fillId="2" borderId="39" xfId="0" applyNumberFormat="1" applyFont="1" applyFill="1" applyBorder="1" applyAlignment="1">
      <alignment horizontal="center" vertical="top"/>
    </xf>
    <xf numFmtId="164" fontId="1" fillId="5" borderId="63" xfId="0" applyNumberFormat="1" applyFont="1" applyFill="1" applyBorder="1" applyAlignment="1">
      <alignment horizontal="center" vertical="top"/>
    </xf>
    <xf numFmtId="164" fontId="15" fillId="5" borderId="0" xfId="0" applyNumberFormat="1" applyFont="1" applyFill="1" applyBorder="1" applyAlignment="1">
      <alignment horizontal="center" vertical="top"/>
    </xf>
    <xf numFmtId="164" fontId="4" fillId="5" borderId="0" xfId="0" applyNumberFormat="1" applyFont="1" applyFill="1" applyBorder="1" applyAlignment="1">
      <alignment horizontal="center" vertical="top"/>
    </xf>
    <xf numFmtId="164" fontId="4" fillId="3" borderId="0" xfId="0" applyNumberFormat="1" applyFont="1" applyFill="1" applyBorder="1" applyAlignment="1">
      <alignment horizontal="center" vertical="top"/>
    </xf>
    <xf numFmtId="164" fontId="5" fillId="4" borderId="27" xfId="0" applyNumberFormat="1" applyFont="1" applyFill="1" applyBorder="1" applyAlignment="1">
      <alignment horizontal="center" vertical="top"/>
    </xf>
    <xf numFmtId="164" fontId="5" fillId="4" borderId="45" xfId="0" applyNumberFormat="1" applyFont="1" applyFill="1" applyBorder="1" applyAlignment="1">
      <alignment horizontal="center" vertical="top"/>
    </xf>
    <xf numFmtId="164" fontId="15" fillId="5" borderId="11" xfId="0" applyNumberFormat="1" applyFont="1" applyFill="1" applyBorder="1" applyAlignment="1">
      <alignment horizontal="center" vertical="top"/>
    </xf>
    <xf numFmtId="164" fontId="4" fillId="5" borderId="11" xfId="0" applyNumberFormat="1" applyFont="1" applyFill="1" applyBorder="1" applyAlignment="1">
      <alignment horizontal="center" vertical="top"/>
    </xf>
    <xf numFmtId="164" fontId="4" fillId="3" borderId="11" xfId="0" applyNumberFormat="1" applyFont="1" applyFill="1" applyBorder="1" applyAlignment="1">
      <alignment horizontal="center" vertical="top"/>
    </xf>
    <xf numFmtId="164" fontId="1" fillId="3" borderId="68" xfId="0" applyNumberFormat="1" applyFont="1" applyFill="1" applyBorder="1" applyAlignment="1">
      <alignment horizontal="center" vertical="top" wrapText="1"/>
    </xf>
    <xf numFmtId="164" fontId="1" fillId="3" borderId="78" xfId="0" applyNumberFormat="1" applyFont="1" applyFill="1" applyBorder="1" applyAlignment="1">
      <alignment horizontal="center" vertical="top" wrapText="1"/>
    </xf>
    <xf numFmtId="164" fontId="1" fillId="3" borderId="75" xfId="0" applyNumberFormat="1" applyFont="1" applyFill="1" applyBorder="1" applyAlignment="1">
      <alignment horizontal="center" vertical="top" wrapText="1"/>
    </xf>
    <xf numFmtId="164" fontId="1" fillId="3" borderId="69" xfId="0" applyNumberFormat="1" applyFont="1" applyFill="1" applyBorder="1" applyAlignment="1">
      <alignment horizontal="center" vertical="top" wrapText="1"/>
    </xf>
    <xf numFmtId="164" fontId="18" fillId="5" borderId="0" xfId="0" applyNumberFormat="1" applyFont="1" applyFill="1" applyBorder="1" applyAlignment="1">
      <alignment horizontal="center" vertical="top"/>
    </xf>
    <xf numFmtId="164" fontId="3" fillId="4" borderId="53" xfId="0" applyNumberFormat="1" applyFont="1" applyFill="1" applyBorder="1" applyAlignment="1">
      <alignment horizontal="center" vertical="top" wrapText="1"/>
    </xf>
    <xf numFmtId="164" fontId="1" fillId="3" borderId="31" xfId="0" applyNumberFormat="1" applyFont="1" applyFill="1" applyBorder="1" applyAlignment="1">
      <alignment horizontal="center" vertical="top" wrapText="1"/>
    </xf>
    <xf numFmtId="164" fontId="1" fillId="3" borderId="59" xfId="0" applyNumberFormat="1" applyFont="1" applyFill="1" applyBorder="1" applyAlignment="1">
      <alignment horizontal="center" vertical="top" wrapText="1"/>
    </xf>
    <xf numFmtId="164" fontId="1" fillId="3" borderId="38" xfId="0" applyNumberFormat="1" applyFont="1" applyFill="1" applyBorder="1" applyAlignment="1">
      <alignment horizontal="center" vertical="top" wrapText="1"/>
    </xf>
    <xf numFmtId="164" fontId="4" fillId="3" borderId="29" xfId="0" applyNumberFormat="1" applyFont="1" applyFill="1" applyBorder="1" applyAlignment="1">
      <alignment horizontal="center" vertical="top" wrapText="1"/>
    </xf>
    <xf numFmtId="164" fontId="18" fillId="5" borderId="59" xfId="0" applyNumberFormat="1" applyFont="1" applyFill="1" applyBorder="1" applyAlignment="1">
      <alignment horizontal="center" vertical="top" wrapText="1"/>
    </xf>
    <xf numFmtId="164" fontId="3" fillId="4" borderId="25" xfId="0" applyNumberFormat="1" applyFont="1" applyFill="1" applyBorder="1" applyAlignment="1">
      <alignment horizontal="center" vertical="top" wrapText="1"/>
    </xf>
    <xf numFmtId="164" fontId="1" fillId="3" borderId="4" xfId="0" applyNumberFormat="1" applyFont="1" applyFill="1" applyBorder="1" applyAlignment="1">
      <alignment horizontal="center" vertical="top" wrapText="1"/>
    </xf>
    <xf numFmtId="164" fontId="1" fillId="3" borderId="10" xfId="0" applyNumberFormat="1" applyFont="1" applyFill="1" applyBorder="1" applyAlignment="1">
      <alignment horizontal="center" vertical="top" wrapText="1"/>
    </xf>
    <xf numFmtId="164" fontId="1" fillId="3" borderId="11" xfId="0" applyNumberFormat="1" applyFont="1" applyFill="1" applyBorder="1" applyAlignment="1">
      <alignment horizontal="center" vertical="top" wrapText="1"/>
    </xf>
    <xf numFmtId="164" fontId="1" fillId="3" borderId="54" xfId="0" applyNumberFormat="1" applyFont="1" applyFill="1" applyBorder="1" applyAlignment="1">
      <alignment horizontal="center" vertical="top" wrapText="1"/>
    </xf>
    <xf numFmtId="164" fontId="18" fillId="5" borderId="11" xfId="0" applyNumberFormat="1" applyFont="1" applyFill="1" applyBorder="1" applyAlignment="1">
      <alignment horizontal="center" vertical="top"/>
    </xf>
    <xf numFmtId="164" fontId="1" fillId="5" borderId="11" xfId="0" applyNumberFormat="1" applyFont="1" applyFill="1" applyBorder="1" applyAlignment="1">
      <alignment horizontal="center" vertical="top" wrapText="1"/>
    </xf>
    <xf numFmtId="164" fontId="4" fillId="3" borderId="11" xfId="0" applyNumberFormat="1" applyFont="1" applyFill="1" applyBorder="1" applyAlignment="1">
      <alignment horizontal="center" vertical="top" wrapText="1"/>
    </xf>
    <xf numFmtId="164" fontId="18" fillId="5" borderId="10" xfId="0" applyNumberFormat="1" applyFont="1" applyFill="1" applyBorder="1" applyAlignment="1">
      <alignment horizontal="center" vertical="top" wrapText="1"/>
    </xf>
    <xf numFmtId="164" fontId="3" fillId="4" borderId="62" xfId="0" applyNumberFormat="1" applyFont="1" applyFill="1" applyBorder="1" applyAlignment="1">
      <alignment horizontal="center" vertical="top" wrapText="1"/>
    </xf>
    <xf numFmtId="164" fontId="3" fillId="4" borderId="26" xfId="0" applyNumberFormat="1" applyFont="1" applyFill="1" applyBorder="1" applyAlignment="1">
      <alignment horizontal="center" vertical="top" wrapText="1"/>
    </xf>
    <xf numFmtId="164" fontId="19" fillId="3" borderId="12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3" xfId="0" applyNumberFormat="1" applyFont="1" applyBorder="1" applyAlignment="1">
      <alignment horizontal="center" vertical="center" textRotation="90" wrapText="1"/>
    </xf>
    <xf numFmtId="164" fontId="1" fillId="0" borderId="32" xfId="0" applyNumberFormat="1" applyFont="1" applyBorder="1" applyAlignment="1">
      <alignment horizontal="center" vertical="center" textRotation="90" wrapText="1"/>
    </xf>
    <xf numFmtId="49" fontId="3" fillId="9" borderId="39" xfId="0" applyNumberFormat="1" applyFont="1" applyFill="1" applyBorder="1" applyAlignment="1">
      <alignment horizontal="center" vertical="top"/>
    </xf>
    <xf numFmtId="49" fontId="3" fillId="2" borderId="19" xfId="0" applyNumberFormat="1" applyFont="1" applyFill="1" applyBorder="1" applyAlignment="1">
      <alignment horizontal="center" vertical="top"/>
    </xf>
    <xf numFmtId="3" fontId="19" fillId="5" borderId="12" xfId="0" applyNumberFormat="1" applyFont="1" applyFill="1" applyBorder="1" applyAlignment="1">
      <alignment horizontal="center" vertical="top"/>
    </xf>
    <xf numFmtId="164" fontId="19" fillId="5" borderId="29" xfId="0" applyNumberFormat="1" applyFont="1" applyFill="1" applyBorder="1" applyAlignment="1">
      <alignment horizontal="center" vertical="top"/>
    </xf>
    <xf numFmtId="164" fontId="19" fillId="5" borderId="11" xfId="0" applyNumberFormat="1" applyFont="1" applyFill="1" applyBorder="1" applyAlignment="1">
      <alignment horizontal="center" vertical="top"/>
    </xf>
    <xf numFmtId="164" fontId="19" fillId="5" borderId="0" xfId="0" applyNumberFormat="1" applyFont="1" applyFill="1" applyBorder="1" applyAlignment="1">
      <alignment horizontal="center" vertical="top"/>
    </xf>
    <xf numFmtId="49" fontId="1" fillId="3" borderId="41" xfId="0" applyNumberFormat="1" applyFont="1" applyFill="1" applyBorder="1" applyAlignment="1">
      <alignment horizontal="center" vertical="top" wrapText="1"/>
    </xf>
    <xf numFmtId="3" fontId="3" fillId="5" borderId="12" xfId="0" applyNumberFormat="1" applyFont="1" applyFill="1" applyBorder="1" applyAlignment="1">
      <alignment horizontal="center" vertical="top"/>
    </xf>
    <xf numFmtId="164" fontId="3" fillId="5" borderId="29" xfId="0" applyNumberFormat="1" applyFont="1" applyFill="1" applyBorder="1" applyAlignment="1">
      <alignment horizontal="center" vertical="top" wrapText="1"/>
    </xf>
    <xf numFmtId="164" fontId="3" fillId="5" borderId="11" xfId="0" applyNumberFormat="1" applyFont="1" applyFill="1" applyBorder="1" applyAlignment="1">
      <alignment horizontal="center" vertical="top" wrapText="1"/>
    </xf>
    <xf numFmtId="164" fontId="3" fillId="5" borderId="0" xfId="0" applyNumberFormat="1" applyFont="1" applyFill="1" applyBorder="1" applyAlignment="1">
      <alignment horizontal="center" vertical="top" wrapText="1"/>
    </xf>
    <xf numFmtId="164" fontId="3" fillId="5" borderId="12" xfId="0" applyNumberFormat="1" applyFont="1" applyFill="1" applyBorder="1" applyAlignment="1">
      <alignment horizontal="center" vertical="top" wrapText="1"/>
    </xf>
    <xf numFmtId="164" fontId="3" fillId="5" borderId="51" xfId="0" applyNumberFormat="1" applyFont="1" applyFill="1" applyBorder="1" applyAlignment="1">
      <alignment horizontal="center" vertical="top" wrapText="1"/>
    </xf>
    <xf numFmtId="3" fontId="19" fillId="0" borderId="38" xfId="0" applyNumberFormat="1" applyFont="1" applyBorder="1" applyAlignment="1">
      <alignment horizontal="center" vertical="top"/>
    </xf>
    <xf numFmtId="164" fontId="19" fillId="0" borderId="38" xfId="0" applyNumberFormat="1" applyFont="1" applyBorder="1" applyAlignment="1">
      <alignment horizontal="center" vertical="top"/>
    </xf>
    <xf numFmtId="164" fontId="19" fillId="0" borderId="55" xfId="0" applyNumberFormat="1" applyFont="1" applyFill="1" applyBorder="1" applyAlignment="1">
      <alignment horizontal="center" vertical="top"/>
    </xf>
    <xf numFmtId="164" fontId="19" fillId="5" borderId="69" xfId="0" applyNumberFormat="1" applyFont="1" applyFill="1" applyBorder="1" applyAlignment="1">
      <alignment horizontal="center" vertical="top"/>
    </xf>
    <xf numFmtId="164" fontId="19" fillId="5" borderId="54" xfId="0" applyNumberFormat="1" applyFont="1" applyFill="1" applyBorder="1" applyAlignment="1">
      <alignment horizontal="center" vertical="top"/>
    </xf>
    <xf numFmtId="164" fontId="1" fillId="5" borderId="55" xfId="0" applyNumberFormat="1" applyFont="1" applyFill="1" applyBorder="1" applyAlignment="1">
      <alignment horizontal="center" vertical="top"/>
    </xf>
    <xf numFmtId="3" fontId="5" fillId="0" borderId="33" xfId="0" applyNumberFormat="1" applyFont="1" applyFill="1" applyBorder="1" applyAlignment="1">
      <alignment textRotation="90"/>
    </xf>
    <xf numFmtId="3" fontId="5" fillId="0" borderId="50" xfId="0" applyNumberFormat="1" applyFont="1" applyFill="1" applyBorder="1" applyAlignment="1">
      <alignment textRotation="90"/>
    </xf>
    <xf numFmtId="164" fontId="4" fillId="3" borderId="40" xfId="0" applyNumberFormat="1" applyFont="1" applyFill="1" applyBorder="1" applyAlignment="1">
      <alignment horizontal="center" vertical="top"/>
    </xf>
    <xf numFmtId="164" fontId="4" fillId="5" borderId="25" xfId="0" applyNumberFormat="1" applyFont="1" applyFill="1" applyBorder="1" applyAlignment="1">
      <alignment horizontal="center" vertical="top"/>
    </xf>
    <xf numFmtId="164" fontId="4" fillId="3" borderId="26" xfId="0" applyNumberFormat="1" applyFont="1" applyFill="1" applyBorder="1" applyAlignment="1">
      <alignment horizontal="center" vertical="top"/>
    </xf>
    <xf numFmtId="164" fontId="4" fillId="3" borderId="63" xfId="0" applyNumberFormat="1" applyFont="1" applyFill="1" applyBorder="1" applyAlignment="1">
      <alignment horizontal="center" vertical="top"/>
    </xf>
    <xf numFmtId="164" fontId="4" fillId="3" borderId="56" xfId="0" applyNumberFormat="1" applyFont="1" applyFill="1" applyBorder="1" applyAlignment="1">
      <alignment horizontal="center" vertical="top"/>
    </xf>
    <xf numFmtId="3" fontId="3" fillId="0" borderId="53" xfId="0" applyNumberFormat="1" applyFont="1" applyBorder="1" applyAlignment="1">
      <alignment horizontal="center" vertical="top"/>
    </xf>
    <xf numFmtId="3" fontId="5" fillId="0" borderId="26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/>
    </xf>
    <xf numFmtId="3" fontId="1" fillId="5" borderId="56" xfId="0" applyNumberFormat="1" applyFont="1" applyFill="1" applyBorder="1" applyAlignment="1">
      <alignment horizontal="center" vertical="top" wrapText="1"/>
    </xf>
    <xf numFmtId="164" fontId="1" fillId="5" borderId="26" xfId="0" applyNumberFormat="1" applyFont="1" applyFill="1" applyBorder="1" applyAlignment="1">
      <alignment horizontal="center" vertical="center" wrapText="1"/>
    </xf>
    <xf numFmtId="164" fontId="1" fillId="5" borderId="73" xfId="0" applyNumberFormat="1" applyFont="1" applyFill="1" applyBorder="1" applyAlignment="1">
      <alignment horizontal="center" vertical="center" wrapText="1"/>
    </xf>
    <xf numFmtId="164" fontId="1" fillId="5" borderId="73" xfId="0" applyNumberFormat="1" applyFont="1" applyFill="1" applyBorder="1" applyAlignment="1">
      <alignment horizontal="center" vertical="top"/>
    </xf>
    <xf numFmtId="164" fontId="1" fillId="5" borderId="56" xfId="0" applyNumberFormat="1" applyFont="1" applyFill="1" applyBorder="1" applyAlignment="1">
      <alignment horizontal="center" vertical="top" wrapText="1"/>
    </xf>
    <xf numFmtId="164" fontId="1" fillId="3" borderId="26" xfId="0" applyNumberFormat="1" applyFont="1" applyFill="1" applyBorder="1" applyAlignment="1">
      <alignment horizontal="center" vertical="top" wrapText="1"/>
    </xf>
    <xf numFmtId="49" fontId="3" fillId="0" borderId="50" xfId="0" applyNumberFormat="1" applyFont="1" applyBorder="1" applyAlignment="1">
      <alignment horizontal="center" vertical="top"/>
    </xf>
    <xf numFmtId="3" fontId="3" fillId="4" borderId="56" xfId="0" applyNumberFormat="1" applyFont="1" applyFill="1" applyBorder="1" applyAlignment="1">
      <alignment horizontal="center" vertical="top"/>
    </xf>
    <xf numFmtId="164" fontId="3" fillId="4" borderId="25" xfId="0" applyNumberFormat="1" applyFont="1" applyFill="1" applyBorder="1" applyAlignment="1">
      <alignment horizontal="center" vertical="top"/>
    </xf>
    <xf numFmtId="164" fontId="3" fillId="4" borderId="73" xfId="0" applyNumberFormat="1" applyFont="1" applyFill="1" applyBorder="1" applyAlignment="1">
      <alignment horizontal="center" vertical="top" wrapText="1"/>
    </xf>
    <xf numFmtId="3" fontId="1" fillId="0" borderId="25" xfId="0" applyNumberFormat="1" applyFont="1" applyBorder="1" applyAlignment="1">
      <alignment vertical="top"/>
    </xf>
    <xf numFmtId="3" fontId="1" fillId="0" borderId="76" xfId="0" applyNumberFormat="1" applyFont="1" applyBorder="1" applyAlignment="1">
      <alignment horizontal="center" vertical="top"/>
    </xf>
    <xf numFmtId="164" fontId="1" fillId="5" borderId="76" xfId="0" applyNumberFormat="1" applyFont="1" applyFill="1" applyBorder="1" applyAlignment="1">
      <alignment horizontal="center" vertical="top"/>
    </xf>
    <xf numFmtId="49" fontId="1" fillId="3" borderId="41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49" fontId="3" fillId="2" borderId="18" xfId="0" applyNumberFormat="1" applyFont="1" applyFill="1" applyBorder="1" applyAlignment="1">
      <alignment horizontal="center" vertical="top"/>
    </xf>
    <xf numFmtId="49" fontId="3" fillId="3" borderId="3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>
      <alignment horizontal="center" vertical="top"/>
    </xf>
    <xf numFmtId="3" fontId="5" fillId="0" borderId="51" xfId="0" applyNumberFormat="1" applyFont="1" applyFill="1" applyBorder="1" applyAlignment="1">
      <alignment horizontal="center" vertical="top"/>
    </xf>
    <xf numFmtId="3" fontId="5" fillId="0" borderId="50" xfId="0" applyNumberFormat="1" applyFont="1" applyFill="1" applyBorder="1" applyAlignment="1">
      <alignment horizontal="center" textRotation="90"/>
    </xf>
    <xf numFmtId="3" fontId="3" fillId="3" borderId="12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49" fontId="3" fillId="3" borderId="40" xfId="0" applyNumberFormat="1" applyFont="1" applyFill="1" applyBorder="1" applyAlignment="1">
      <alignment horizontal="center" vertical="top" wrapText="1"/>
    </xf>
    <xf numFmtId="49" fontId="3" fillId="9" borderId="50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3" fontId="3" fillId="4" borderId="65" xfId="0" applyNumberFormat="1" applyFont="1" applyFill="1" applyBorder="1" applyAlignment="1">
      <alignment horizontal="right" vertical="top"/>
    </xf>
    <xf numFmtId="3" fontId="1" fillId="5" borderId="0" xfId="0" applyNumberFormat="1" applyFont="1" applyFill="1" applyBorder="1" applyAlignment="1">
      <alignment horizontal="center" vertical="top"/>
    </xf>
    <xf numFmtId="3" fontId="1" fillId="3" borderId="0" xfId="0" applyNumberFormat="1" applyFont="1" applyFill="1" applyBorder="1" applyAlignment="1">
      <alignment horizontal="center" vertical="top" wrapText="1"/>
    </xf>
    <xf numFmtId="3" fontId="1" fillId="5" borderId="53" xfId="0" applyNumberFormat="1" applyFont="1" applyFill="1" applyBorder="1" applyAlignment="1">
      <alignment horizontal="left" vertical="top" wrapText="1"/>
    </xf>
    <xf numFmtId="3" fontId="1" fillId="5" borderId="12" xfId="0" applyNumberFormat="1" applyFont="1" applyFill="1" applyBorder="1" applyAlignment="1">
      <alignment horizontal="center" vertical="top" wrapText="1"/>
    </xf>
    <xf numFmtId="49" fontId="3" fillId="3" borderId="41" xfId="0" applyNumberFormat="1" applyFont="1" applyFill="1" applyBorder="1" applyAlignment="1">
      <alignment horizontal="center" vertical="top" wrapText="1"/>
    </xf>
    <xf numFmtId="3" fontId="19" fillId="0" borderId="59" xfId="0" applyNumberFormat="1" applyFont="1" applyBorder="1" applyAlignment="1">
      <alignment horizontal="center" vertical="top"/>
    </xf>
    <xf numFmtId="164" fontId="19" fillId="0" borderId="59" xfId="0" applyNumberFormat="1" applyFont="1" applyFill="1" applyBorder="1" applyAlignment="1">
      <alignment horizontal="center" vertical="top"/>
    </xf>
    <xf numFmtId="164" fontId="19" fillId="0" borderId="10" xfId="0" applyNumberFormat="1" applyFont="1" applyFill="1" applyBorder="1" applyAlignment="1">
      <alignment horizontal="center" vertical="top"/>
    </xf>
    <xf numFmtId="164" fontId="19" fillId="0" borderId="14" xfId="0" applyNumberFormat="1" applyFont="1" applyFill="1" applyBorder="1" applyAlignment="1">
      <alignment horizontal="center" vertical="top"/>
    </xf>
    <xf numFmtId="164" fontId="19" fillId="5" borderId="62" xfId="0" applyNumberFormat="1" applyFont="1" applyFill="1" applyBorder="1" applyAlignment="1">
      <alignment horizontal="center" vertical="top"/>
    </xf>
    <xf numFmtId="164" fontId="19" fillId="5" borderId="26" xfId="0" applyNumberFormat="1" applyFont="1" applyFill="1" applyBorder="1" applyAlignment="1">
      <alignment horizontal="center" vertical="top"/>
    </xf>
    <xf numFmtId="3" fontId="1" fillId="0" borderId="58" xfId="0" applyNumberFormat="1" applyFont="1" applyBorder="1" applyAlignment="1">
      <alignment horizontal="center" vertical="center" textRotation="90"/>
    </xf>
    <xf numFmtId="3" fontId="1" fillId="0" borderId="51" xfId="0" applyNumberFormat="1" applyFont="1" applyBorder="1" applyAlignment="1">
      <alignment vertical="top"/>
    </xf>
    <xf numFmtId="3" fontId="1" fillId="0" borderId="60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3" fontId="1" fillId="5" borderId="60" xfId="0" applyNumberFormat="1" applyFont="1" applyFill="1" applyBorder="1" applyAlignment="1">
      <alignment horizontal="center" vertical="top" wrapText="1"/>
    </xf>
    <xf numFmtId="3" fontId="1" fillId="5" borderId="2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3" fontId="1" fillId="0" borderId="12" xfId="0" applyNumberFormat="1" applyFont="1" applyBorder="1" applyAlignment="1">
      <alignment horizontal="center" vertical="top"/>
    </xf>
    <xf numFmtId="3" fontId="1" fillId="0" borderId="20" xfId="0" applyNumberFormat="1" applyFont="1" applyBorder="1" applyAlignment="1">
      <alignment horizontal="center" vertical="top"/>
    </xf>
    <xf numFmtId="164" fontId="19" fillId="0" borderId="59" xfId="0" applyNumberFormat="1" applyFont="1" applyBorder="1" applyAlignment="1">
      <alignment horizontal="center" vertical="top"/>
    </xf>
    <xf numFmtId="164" fontId="19" fillId="0" borderId="10" xfId="0" applyNumberFormat="1" applyFont="1" applyBorder="1" applyAlignment="1">
      <alignment horizontal="center" vertical="top"/>
    </xf>
    <xf numFmtId="164" fontId="19" fillId="0" borderId="70" xfId="0" applyNumberFormat="1" applyFont="1" applyBorder="1" applyAlignment="1">
      <alignment horizontal="center" vertical="top"/>
    </xf>
    <xf numFmtId="164" fontId="19" fillId="5" borderId="13" xfId="0" applyNumberFormat="1" applyFont="1" applyFill="1" applyBorder="1" applyAlignment="1">
      <alignment horizontal="center" vertical="top"/>
    </xf>
    <xf numFmtId="164" fontId="19" fillId="5" borderId="71" xfId="0" applyNumberFormat="1" applyFont="1" applyFill="1" applyBorder="1" applyAlignment="1">
      <alignment horizontal="center" vertical="top"/>
    </xf>
    <xf numFmtId="164" fontId="19" fillId="5" borderId="9" xfId="0" applyNumberFormat="1" applyFont="1" applyFill="1" applyBorder="1" applyAlignment="1">
      <alignment horizontal="center" vertical="top"/>
    </xf>
    <xf numFmtId="164" fontId="19" fillId="5" borderId="10" xfId="0" applyNumberFormat="1" applyFont="1" applyFill="1" applyBorder="1" applyAlignment="1">
      <alignment horizontal="center" vertical="top"/>
    </xf>
    <xf numFmtId="164" fontId="19" fillId="5" borderId="70" xfId="0" applyNumberFormat="1" applyFont="1" applyFill="1" applyBorder="1" applyAlignment="1">
      <alignment horizontal="center" vertical="top"/>
    </xf>
    <xf numFmtId="164" fontId="19" fillId="0" borderId="14" xfId="0" applyNumberFormat="1" applyFont="1" applyBorder="1" applyAlignment="1">
      <alignment horizontal="center" vertical="top"/>
    </xf>
    <xf numFmtId="164" fontId="19" fillId="0" borderId="62" xfId="0" applyNumberFormat="1" applyFont="1" applyBorder="1" applyAlignment="1">
      <alignment horizontal="center" vertical="top"/>
    </xf>
    <xf numFmtId="164" fontId="19" fillId="0" borderId="26" xfId="0" applyNumberFormat="1" applyFont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164" fontId="1" fillId="0" borderId="44" xfId="0" applyNumberFormat="1" applyFont="1" applyBorder="1" applyAlignment="1">
      <alignment horizontal="center" vertical="center" wrapText="1"/>
    </xf>
    <xf numFmtId="3" fontId="19" fillId="5" borderId="71" xfId="0" applyNumberFormat="1" applyFont="1" applyFill="1" applyBorder="1" applyAlignment="1">
      <alignment horizontal="center" vertical="top" wrapText="1"/>
    </xf>
    <xf numFmtId="3" fontId="19" fillId="5" borderId="54" xfId="0" applyNumberFormat="1" applyFont="1" applyFill="1" applyBorder="1" applyAlignment="1">
      <alignment horizontal="center" vertical="top" wrapText="1"/>
    </xf>
    <xf numFmtId="164" fontId="19" fillId="5" borderId="9" xfId="0" applyNumberFormat="1" applyFont="1" applyFill="1" applyBorder="1" applyAlignment="1">
      <alignment horizontal="center" vertical="top" wrapText="1"/>
    </xf>
    <xf numFmtId="164" fontId="19" fillId="5" borderId="14" xfId="0" applyNumberFormat="1" applyFont="1" applyFill="1" applyBorder="1" applyAlignment="1">
      <alignment horizontal="center" vertical="top" wrapText="1"/>
    </xf>
    <xf numFmtId="164" fontId="19" fillId="5" borderId="10" xfId="0" applyNumberFormat="1" applyFont="1" applyFill="1" applyBorder="1" applyAlignment="1">
      <alignment horizontal="center" vertical="top" wrapText="1"/>
    </xf>
    <xf numFmtId="164" fontId="19" fillId="5" borderId="15" xfId="0" applyNumberFormat="1" applyFont="1" applyFill="1" applyBorder="1" applyAlignment="1">
      <alignment horizontal="center" vertical="top" wrapText="1"/>
    </xf>
    <xf numFmtId="3" fontId="19" fillId="5" borderId="49" xfId="0" applyNumberFormat="1" applyFont="1" applyFill="1" applyBorder="1" applyAlignment="1">
      <alignment horizontal="center" vertical="top"/>
    </xf>
    <xf numFmtId="164" fontId="19" fillId="5" borderId="70" xfId="0" applyNumberFormat="1" applyFont="1" applyFill="1" applyBorder="1" applyAlignment="1">
      <alignment horizontal="center" vertical="top" wrapText="1"/>
    </xf>
    <xf numFmtId="164" fontId="19" fillId="5" borderId="49" xfId="0" applyNumberFormat="1" applyFont="1" applyFill="1" applyBorder="1" applyAlignment="1">
      <alignment horizontal="center" vertical="top"/>
    </xf>
    <xf numFmtId="164" fontId="19" fillId="5" borderId="14" xfId="0" applyNumberFormat="1" applyFont="1" applyFill="1" applyBorder="1" applyAlignment="1">
      <alignment horizontal="center" vertical="top"/>
    </xf>
    <xf numFmtId="3" fontId="29" fillId="5" borderId="73" xfId="0" applyNumberFormat="1" applyFont="1" applyFill="1" applyBorder="1" applyAlignment="1">
      <alignment horizontal="center" vertical="top" wrapText="1"/>
    </xf>
    <xf numFmtId="3" fontId="29" fillId="5" borderId="62" xfId="0" applyNumberFormat="1" applyFont="1" applyFill="1" applyBorder="1" applyAlignment="1">
      <alignment horizontal="center" vertical="top" wrapText="1"/>
    </xf>
    <xf numFmtId="3" fontId="19" fillId="5" borderId="40" xfId="0" applyNumberFormat="1" applyFont="1" applyFill="1" applyBorder="1" applyAlignment="1">
      <alignment horizontal="center" vertical="top" wrapText="1"/>
    </xf>
    <xf numFmtId="3" fontId="19" fillId="5" borderId="11" xfId="0" applyNumberFormat="1" applyFont="1" applyFill="1" applyBorder="1" applyAlignment="1">
      <alignment horizontal="center" vertical="top" wrapText="1"/>
    </xf>
    <xf numFmtId="164" fontId="15" fillId="3" borderId="10" xfId="0" applyNumberFormat="1" applyFont="1" applyFill="1" applyBorder="1" applyAlignment="1">
      <alignment horizontal="center" vertical="top" wrapText="1"/>
    </xf>
    <xf numFmtId="164" fontId="15" fillId="3" borderId="78" xfId="0" applyNumberFormat="1" applyFont="1" applyFill="1" applyBorder="1" applyAlignment="1">
      <alignment horizontal="center" vertical="top" wrapText="1"/>
    </xf>
    <xf numFmtId="164" fontId="2" fillId="3" borderId="58" xfId="0" applyNumberFormat="1" applyFont="1" applyFill="1" applyBorder="1" applyAlignment="1">
      <alignment horizontal="center" vertical="top" wrapText="1"/>
    </xf>
    <xf numFmtId="3" fontId="2" fillId="5" borderId="29" xfId="0" applyNumberFormat="1" applyFont="1" applyFill="1" applyBorder="1"/>
    <xf numFmtId="164" fontId="1" fillId="3" borderId="15" xfId="0" applyNumberFormat="1" applyFont="1" applyFill="1" applyBorder="1" applyAlignment="1">
      <alignment horizontal="center" vertical="top" wrapText="1"/>
    </xf>
    <xf numFmtId="164" fontId="1" fillId="3" borderId="60" xfId="0" applyNumberFormat="1" applyFont="1" applyFill="1" applyBorder="1" applyAlignment="1">
      <alignment horizontal="center" vertical="top" wrapText="1"/>
    </xf>
    <xf numFmtId="164" fontId="4" fillId="3" borderId="51" xfId="0" applyNumberFormat="1" applyFont="1" applyFill="1" applyBorder="1" applyAlignment="1">
      <alignment horizontal="center" vertical="top" wrapText="1"/>
    </xf>
    <xf numFmtId="3" fontId="2" fillId="5" borderId="51" xfId="0" applyNumberFormat="1" applyFont="1" applyFill="1" applyBorder="1"/>
    <xf numFmtId="164" fontId="3" fillId="5" borderId="51" xfId="0" applyNumberFormat="1" applyFont="1" applyFill="1" applyBorder="1" applyAlignment="1">
      <alignment horizontal="center" vertical="top"/>
    </xf>
    <xf numFmtId="164" fontId="1" fillId="0" borderId="15" xfId="0" applyNumberFormat="1" applyFont="1" applyFill="1" applyBorder="1" applyAlignment="1">
      <alignment horizontal="center" vertical="top" wrapText="1"/>
    </xf>
    <xf numFmtId="164" fontId="2" fillId="3" borderId="54" xfId="0" applyNumberFormat="1" applyFont="1" applyFill="1" applyBorder="1" applyAlignment="1">
      <alignment horizontal="center" vertical="top" wrapText="1"/>
    </xf>
    <xf numFmtId="164" fontId="2" fillId="3" borderId="11" xfId="0" applyNumberFormat="1" applyFont="1" applyFill="1" applyBorder="1" applyAlignment="1">
      <alignment horizontal="center" vertical="top" wrapText="1"/>
    </xf>
    <xf numFmtId="164" fontId="5" fillId="5" borderId="11" xfId="0" applyNumberFormat="1" applyFont="1" applyFill="1" applyBorder="1" applyAlignment="1">
      <alignment horizontal="center" vertical="top"/>
    </xf>
    <xf numFmtId="3" fontId="2" fillId="5" borderId="11" xfId="0" applyNumberFormat="1" applyFont="1" applyFill="1" applyBorder="1"/>
    <xf numFmtId="164" fontId="3" fillId="5" borderId="11" xfId="0" applyNumberFormat="1" applyFont="1" applyFill="1" applyBorder="1" applyAlignment="1">
      <alignment horizontal="center" vertical="top"/>
    </xf>
    <xf numFmtId="164" fontId="1" fillId="0" borderId="10" xfId="0" applyNumberFormat="1" applyFont="1" applyFill="1" applyBorder="1" applyAlignment="1">
      <alignment horizontal="center" vertical="top" wrapText="1"/>
    </xf>
    <xf numFmtId="164" fontId="1" fillId="3" borderId="44" xfId="0" applyNumberFormat="1" applyFont="1" applyFill="1" applyBorder="1" applyAlignment="1">
      <alignment horizontal="center" vertical="top"/>
    </xf>
    <xf numFmtId="164" fontId="5" fillId="4" borderId="15" xfId="0" applyNumberFormat="1" applyFont="1" applyFill="1" applyBorder="1" applyAlignment="1">
      <alignment horizontal="center" vertical="top"/>
    </xf>
    <xf numFmtId="164" fontId="1" fillId="5" borderId="15" xfId="0" applyNumberFormat="1" applyFont="1" applyFill="1" applyBorder="1" applyAlignment="1">
      <alignment horizontal="center" vertical="top" wrapText="1"/>
    </xf>
    <xf numFmtId="164" fontId="5" fillId="4" borderId="37" xfId="0" applyNumberFormat="1" applyFont="1" applyFill="1" applyBorder="1" applyAlignment="1">
      <alignment horizontal="center" vertical="top"/>
    </xf>
    <xf numFmtId="164" fontId="5" fillId="4" borderId="10" xfId="0" applyNumberFormat="1" applyFont="1" applyFill="1" applyBorder="1" applyAlignment="1">
      <alignment horizontal="center" vertical="top"/>
    </xf>
    <xf numFmtId="164" fontId="5" fillId="2" borderId="18" xfId="0" applyNumberFormat="1" applyFont="1" applyFill="1" applyBorder="1" applyAlignment="1">
      <alignment horizontal="center" vertical="top"/>
    </xf>
    <xf numFmtId="164" fontId="15" fillId="3" borderId="4" xfId="0" applyNumberFormat="1" applyFont="1" applyFill="1" applyBorder="1" applyAlignment="1">
      <alignment horizontal="center" vertical="top" wrapText="1"/>
    </xf>
    <xf numFmtId="164" fontId="15" fillId="3" borderId="68" xfId="0" applyNumberFormat="1" applyFont="1" applyFill="1" applyBorder="1" applyAlignment="1">
      <alignment horizontal="center" vertical="top" wrapText="1"/>
    </xf>
    <xf numFmtId="164" fontId="1" fillId="0" borderId="31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top" wrapText="1"/>
    </xf>
    <xf numFmtId="164" fontId="5" fillId="7" borderId="15" xfId="0" applyNumberFormat="1" applyFont="1" applyFill="1" applyBorder="1" applyAlignment="1">
      <alignment horizontal="center" vertical="top"/>
    </xf>
    <xf numFmtId="164" fontId="4" fillId="0" borderId="15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center" wrapText="1"/>
    </xf>
    <xf numFmtId="164" fontId="19" fillId="0" borderId="27" xfId="0" applyNumberFormat="1" applyFont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left" vertical="top" wrapText="1"/>
    </xf>
    <xf numFmtId="3" fontId="5" fillId="0" borderId="51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left" vertical="top" wrapText="1"/>
    </xf>
    <xf numFmtId="3" fontId="5" fillId="0" borderId="50" xfId="0" applyNumberFormat="1" applyFont="1" applyFill="1" applyBorder="1" applyAlignment="1">
      <alignment horizontal="center" textRotation="90"/>
    </xf>
    <xf numFmtId="49" fontId="3" fillId="3" borderId="40" xfId="0" applyNumberFormat="1" applyFont="1" applyFill="1" applyBorder="1" applyAlignment="1">
      <alignment horizontal="center" vertical="top" wrapText="1"/>
    </xf>
    <xf numFmtId="3" fontId="5" fillId="5" borderId="52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3" fontId="1" fillId="5" borderId="12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49" fontId="3" fillId="9" borderId="53" xfId="0" applyNumberFormat="1" applyFont="1" applyFill="1" applyBorder="1" applyAlignment="1">
      <alignment vertical="top"/>
    </xf>
    <xf numFmtId="49" fontId="3" fillId="3" borderId="63" xfId="0" applyNumberFormat="1" applyFont="1" applyFill="1" applyBorder="1" applyAlignment="1">
      <alignment horizontal="center" vertical="top"/>
    </xf>
    <xf numFmtId="3" fontId="5" fillId="0" borderId="53" xfId="0" applyNumberFormat="1" applyFont="1" applyFill="1" applyBorder="1" applyAlignment="1">
      <alignment horizontal="center" textRotation="90"/>
    </xf>
    <xf numFmtId="3" fontId="5" fillId="0" borderId="27" xfId="0" applyNumberFormat="1" applyFont="1" applyBorder="1" applyAlignment="1">
      <alignment vertical="top"/>
    </xf>
    <xf numFmtId="164" fontId="4" fillId="3" borderId="25" xfId="0" applyNumberFormat="1" applyFont="1" applyFill="1" applyBorder="1" applyAlignment="1">
      <alignment horizontal="center" vertical="top"/>
    </xf>
    <xf numFmtId="164" fontId="4" fillId="3" borderId="62" xfId="0" applyNumberFormat="1" applyFont="1" applyFill="1" applyBorder="1" applyAlignment="1">
      <alignment horizontal="center" vertical="top"/>
    </xf>
    <xf numFmtId="164" fontId="4" fillId="3" borderId="27" xfId="0" applyNumberFormat="1" applyFont="1" applyFill="1" applyBorder="1" applyAlignment="1">
      <alignment horizontal="center" vertical="top"/>
    </xf>
    <xf numFmtId="49" fontId="3" fillId="3" borderId="40" xfId="0" applyNumberFormat="1" applyFont="1" applyFill="1" applyBorder="1" applyAlignment="1">
      <alignment vertical="top" wrapText="1"/>
    </xf>
    <xf numFmtId="3" fontId="1" fillId="5" borderId="10" xfId="0" applyNumberFormat="1" applyFont="1" applyFill="1" applyBorder="1" applyAlignment="1">
      <alignment horizontal="center" vertical="top"/>
    </xf>
    <xf numFmtId="3" fontId="5" fillId="0" borderId="45" xfId="0" applyNumberFormat="1" applyFont="1" applyFill="1" applyBorder="1" applyAlignment="1">
      <alignment vertical="top"/>
    </xf>
    <xf numFmtId="3" fontId="5" fillId="0" borderId="27" xfId="0" applyNumberFormat="1" applyFont="1" applyBorder="1" applyAlignment="1">
      <alignment horizontal="center" vertical="top"/>
    </xf>
    <xf numFmtId="3" fontId="4" fillId="0" borderId="26" xfId="0" applyNumberFormat="1" applyFont="1" applyBorder="1" applyAlignment="1">
      <alignment vertical="top"/>
    </xf>
    <xf numFmtId="3" fontId="5" fillId="0" borderId="50" xfId="0" applyNumberFormat="1" applyFont="1" applyBorder="1" applyAlignment="1">
      <alignment vertical="center" textRotation="90"/>
    </xf>
    <xf numFmtId="3" fontId="4" fillId="0" borderId="12" xfId="0" applyNumberFormat="1" applyFont="1" applyFill="1" applyBorder="1" applyAlignment="1">
      <alignment vertical="top" wrapText="1"/>
    </xf>
    <xf numFmtId="3" fontId="5" fillId="5" borderId="56" xfId="0" applyNumberFormat="1" applyFont="1" applyFill="1" applyBorder="1" applyAlignment="1">
      <alignment vertical="top" wrapText="1"/>
    </xf>
    <xf numFmtId="3" fontId="5" fillId="0" borderId="53" xfId="0" applyNumberFormat="1" applyFont="1" applyBorder="1" applyAlignment="1">
      <alignment vertical="center" textRotation="90"/>
    </xf>
    <xf numFmtId="3" fontId="4" fillId="0" borderId="56" xfId="0" applyNumberFormat="1" applyFont="1" applyFill="1" applyBorder="1" applyAlignment="1">
      <alignment vertical="top" wrapText="1"/>
    </xf>
    <xf numFmtId="3" fontId="5" fillId="5" borderId="52" xfId="0" applyNumberFormat="1" applyFont="1" applyFill="1" applyBorder="1" applyAlignment="1">
      <alignment horizontal="left" vertical="top" wrapText="1"/>
    </xf>
    <xf numFmtId="3" fontId="5" fillId="5" borderId="56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3" fontId="5" fillId="0" borderId="50" xfId="0" applyNumberFormat="1" applyFont="1" applyBorder="1" applyAlignment="1">
      <alignment horizontal="center" vertical="center" textRotation="90"/>
    </xf>
    <xf numFmtId="49" fontId="3" fillId="3" borderId="41" xfId="0" applyNumberFormat="1" applyFont="1" applyFill="1" applyBorder="1" applyAlignment="1">
      <alignment horizontal="center" vertical="top" wrapText="1"/>
    </xf>
    <xf numFmtId="49" fontId="3" fillId="3" borderId="41" xfId="0" applyNumberFormat="1" applyFont="1" applyFill="1" applyBorder="1" applyAlignment="1">
      <alignment vertical="top" wrapText="1"/>
    </xf>
    <xf numFmtId="3" fontId="2" fillId="0" borderId="29" xfId="0" applyNumberFormat="1" applyFont="1" applyBorder="1"/>
    <xf numFmtId="3" fontId="2" fillId="0" borderId="11" xfId="0" applyNumberFormat="1" applyFont="1" applyBorder="1"/>
    <xf numFmtId="3" fontId="2" fillId="0" borderId="51" xfId="0" applyNumberFormat="1" applyFont="1" applyBorder="1"/>
    <xf numFmtId="3" fontId="1" fillId="5" borderId="56" xfId="0" applyNumberFormat="1" applyFont="1" applyFill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center" textRotation="90" wrapText="1"/>
    </xf>
    <xf numFmtId="3" fontId="4" fillId="0" borderId="41" xfId="0" applyNumberFormat="1" applyFont="1" applyBorder="1" applyAlignment="1">
      <alignment horizontal="center" vertical="center" textRotation="90" wrapText="1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164" fontId="1" fillId="0" borderId="5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 wrapText="1"/>
    </xf>
    <xf numFmtId="164" fontId="1" fillId="0" borderId="20" xfId="0" applyNumberFormat="1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center" vertical="top" wrapText="1"/>
    </xf>
    <xf numFmtId="3" fontId="3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textRotation="90" wrapText="1"/>
    </xf>
    <xf numFmtId="49" fontId="1" fillId="0" borderId="9" xfId="0" applyNumberFormat="1" applyFont="1" applyBorder="1" applyAlignment="1">
      <alignment horizontal="center" vertical="center" textRotation="90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10" xfId="0" applyNumberFormat="1" applyFont="1" applyBorder="1" applyAlignment="1">
      <alignment horizontal="center" vertical="center" textRotation="90" wrapText="1"/>
    </xf>
    <xf numFmtId="49" fontId="1" fillId="0" borderId="54" xfId="0" applyNumberFormat="1" applyFont="1" applyBorder="1" applyAlignment="1">
      <alignment horizontal="center" vertical="center" textRotation="90" wrapText="1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3" fontId="4" fillId="0" borderId="31" xfId="0" applyNumberFormat="1" applyFont="1" applyBorder="1" applyAlignment="1">
      <alignment horizontal="center" vertical="center" textRotation="90" wrapText="1"/>
    </xf>
    <xf numFmtId="3" fontId="4" fillId="0" borderId="29" xfId="0" applyNumberFormat="1" applyFont="1" applyBorder="1" applyAlignment="1">
      <alignment horizontal="center" vertical="center" textRotation="90" wrapText="1"/>
    </xf>
    <xf numFmtId="3" fontId="5" fillId="8" borderId="22" xfId="0" applyNumberFormat="1" applyFont="1" applyFill="1" applyBorder="1" applyAlignment="1">
      <alignment horizontal="left" vertical="top" wrapText="1"/>
    </xf>
    <xf numFmtId="3" fontId="5" fillId="8" borderId="23" xfId="0" applyNumberFormat="1" applyFont="1" applyFill="1" applyBorder="1" applyAlignment="1">
      <alignment horizontal="left" vertical="top" wrapText="1"/>
    </xf>
    <xf numFmtId="3" fontId="5" fillId="8" borderId="1" xfId="0" applyNumberFormat="1" applyFont="1" applyFill="1" applyBorder="1" applyAlignment="1">
      <alignment horizontal="left" vertical="top" wrapText="1"/>
    </xf>
    <xf numFmtId="3" fontId="5" fillId="8" borderId="24" xfId="0" applyNumberFormat="1" applyFont="1" applyFill="1" applyBorder="1" applyAlignment="1">
      <alignment horizontal="left" vertical="top" wrapText="1"/>
    </xf>
    <xf numFmtId="3" fontId="6" fillId="7" borderId="25" xfId="0" applyNumberFormat="1" applyFont="1" applyFill="1" applyBorder="1" applyAlignment="1">
      <alignment horizontal="left" vertical="top" wrapText="1"/>
    </xf>
    <xf numFmtId="3" fontId="6" fillId="7" borderId="26" xfId="0" applyNumberFormat="1" applyFont="1" applyFill="1" applyBorder="1" applyAlignment="1">
      <alignment horizontal="left" vertical="top" wrapText="1"/>
    </xf>
    <xf numFmtId="3" fontId="6" fillId="7" borderId="27" xfId="0" applyNumberFormat="1" applyFont="1" applyFill="1" applyBorder="1" applyAlignment="1">
      <alignment horizontal="left" vertical="top" wrapText="1"/>
    </xf>
    <xf numFmtId="3" fontId="5" fillId="9" borderId="23" xfId="0" applyNumberFormat="1" applyFont="1" applyFill="1" applyBorder="1" applyAlignment="1">
      <alignment horizontal="left" vertical="top" wrapText="1"/>
    </xf>
    <xf numFmtId="3" fontId="2" fillId="9" borderId="23" xfId="0" applyNumberFormat="1" applyFont="1" applyFill="1" applyBorder="1" applyAlignment="1">
      <alignment horizontal="left" vertical="top" wrapText="1"/>
    </xf>
    <xf numFmtId="3" fontId="2" fillId="9" borderId="24" xfId="0" applyNumberFormat="1" applyFont="1" applyFill="1" applyBorder="1" applyAlignment="1">
      <alignment horizontal="left" vertical="top" wrapText="1"/>
    </xf>
    <xf numFmtId="3" fontId="3" fillId="2" borderId="22" xfId="0" applyNumberFormat="1" applyFont="1" applyFill="1" applyBorder="1" applyAlignment="1">
      <alignment horizontal="left" vertical="top" wrapText="1"/>
    </xf>
    <xf numFmtId="3" fontId="3" fillId="2" borderId="23" xfId="0" applyNumberFormat="1" applyFont="1" applyFill="1" applyBorder="1" applyAlignment="1">
      <alignment horizontal="left" vertical="top" wrapText="1"/>
    </xf>
    <xf numFmtId="3" fontId="3" fillId="2" borderId="24" xfId="0" applyNumberFormat="1" applyFont="1" applyFill="1" applyBorder="1" applyAlignment="1">
      <alignment horizontal="left" vertical="top" wrapText="1"/>
    </xf>
    <xf numFmtId="49" fontId="3" fillId="9" borderId="31" xfId="0" applyNumberFormat="1" applyFont="1" applyFill="1" applyBorder="1" applyAlignment="1">
      <alignment horizontal="center" vertical="top"/>
    </xf>
    <xf numFmtId="49" fontId="3" fillId="9" borderId="29" xfId="0" applyNumberFormat="1" applyFont="1" applyFill="1" applyBorder="1" applyAlignment="1">
      <alignment horizontal="center" vertical="top"/>
    </xf>
    <xf numFmtId="49" fontId="3" fillId="9" borderId="36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3" fillId="2" borderId="11" xfId="0" applyNumberFormat="1" applyFont="1" applyFill="1" applyBorder="1" applyAlignment="1">
      <alignment horizontal="center" vertical="top"/>
    </xf>
    <xf numFmtId="49" fontId="3" fillId="2" borderId="18" xfId="0" applyNumberFormat="1" applyFont="1" applyFill="1" applyBorder="1" applyAlignment="1">
      <alignment horizontal="center" vertical="top"/>
    </xf>
    <xf numFmtId="49" fontId="3" fillId="3" borderId="3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4" fillId="0" borderId="20" xfId="0" applyNumberFormat="1" applyFont="1" applyFill="1" applyBorder="1" applyAlignment="1">
      <alignment horizontal="left" vertical="top" wrapText="1"/>
    </xf>
    <xf numFmtId="3" fontId="3" fillId="0" borderId="33" xfId="0" applyNumberFormat="1" applyFont="1" applyFill="1" applyBorder="1" applyAlignment="1">
      <alignment horizontal="center" vertical="center" textRotation="90" wrapText="1"/>
    </xf>
    <xf numFmtId="3" fontId="3" fillId="0" borderId="50" xfId="0" applyNumberFormat="1" applyFont="1" applyFill="1" applyBorder="1" applyAlignment="1">
      <alignment horizontal="center" vertical="center" textRotation="90" wrapText="1"/>
    </xf>
    <xf numFmtId="3" fontId="3" fillId="0" borderId="21" xfId="0" applyNumberFormat="1" applyFont="1" applyFill="1" applyBorder="1" applyAlignment="1">
      <alignment horizontal="center" vertical="center" textRotation="90" wrapText="1"/>
    </xf>
    <xf numFmtId="3" fontId="1" fillId="0" borderId="13" xfId="0" applyNumberFormat="1" applyFont="1" applyFill="1" applyBorder="1" applyAlignment="1">
      <alignment horizontal="left" vertical="top" wrapText="1"/>
    </xf>
    <xf numFmtId="3" fontId="1" fillId="0" borderId="21" xfId="0" applyNumberFormat="1" applyFont="1" applyFill="1" applyBorder="1" applyAlignment="1">
      <alignment horizontal="left" vertical="top" wrapText="1"/>
    </xf>
    <xf numFmtId="3" fontId="5" fillId="0" borderId="8" xfId="0" applyNumberFormat="1" applyFont="1" applyFill="1" applyBorder="1" applyAlignment="1">
      <alignment horizontal="center" vertical="top"/>
    </xf>
    <xf numFmtId="3" fontId="5" fillId="0" borderId="60" xfId="0" applyNumberFormat="1" applyFont="1" applyFill="1" applyBorder="1" applyAlignment="1">
      <alignment horizontal="center" vertical="top"/>
    </xf>
    <xf numFmtId="0" fontId="1" fillId="0" borderId="13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3" fontId="5" fillId="0" borderId="51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3" fillId="5" borderId="5" xfId="0" applyNumberFormat="1" applyFont="1" applyFill="1" applyBorder="1" applyAlignment="1">
      <alignment horizontal="left" vertical="top" wrapText="1"/>
    </xf>
    <xf numFmtId="3" fontId="3" fillId="5" borderId="56" xfId="0" applyNumberFormat="1" applyFont="1" applyFill="1" applyBorder="1" applyAlignment="1">
      <alignment horizontal="left" vertical="top" wrapText="1"/>
    </xf>
    <xf numFmtId="3" fontId="5" fillId="0" borderId="33" xfId="0" applyNumberFormat="1" applyFont="1" applyFill="1" applyBorder="1" applyAlignment="1">
      <alignment horizontal="center" textRotation="90"/>
    </xf>
    <xf numFmtId="3" fontId="5" fillId="0" borderId="50" xfId="0" applyNumberFormat="1" applyFont="1" applyFill="1" applyBorder="1" applyAlignment="1">
      <alignment horizontal="center" textRotation="90"/>
    </xf>
    <xf numFmtId="3" fontId="1" fillId="5" borderId="52" xfId="0" applyNumberFormat="1" applyFont="1" applyFill="1" applyBorder="1" applyAlignment="1">
      <alignment horizontal="left" vertical="top" wrapText="1"/>
    </xf>
    <xf numFmtId="3" fontId="1" fillId="5" borderId="20" xfId="0" applyNumberFormat="1" applyFont="1" applyFill="1" applyBorder="1" applyAlignment="1">
      <alignment horizontal="left" vertical="top" wrapText="1"/>
    </xf>
    <xf numFmtId="3" fontId="1" fillId="5" borderId="5" xfId="0" applyNumberFormat="1" applyFont="1" applyFill="1" applyBorder="1" applyAlignment="1">
      <alignment horizontal="left" vertical="top" wrapText="1"/>
    </xf>
    <xf numFmtId="3" fontId="1" fillId="5" borderId="56" xfId="0" applyNumberFormat="1" applyFont="1" applyFill="1" applyBorder="1" applyAlignment="1">
      <alignment horizontal="left" vertical="top" wrapText="1"/>
    </xf>
    <xf numFmtId="3" fontId="5" fillId="2" borderId="22" xfId="0" applyNumberFormat="1" applyFont="1" applyFill="1" applyBorder="1" applyAlignment="1">
      <alignment horizontal="right" vertical="top"/>
    </xf>
    <xf numFmtId="3" fontId="5" fillId="2" borderId="23" xfId="0" applyNumberFormat="1" applyFont="1" applyFill="1" applyBorder="1" applyAlignment="1">
      <alignment horizontal="right" vertical="top"/>
    </xf>
    <xf numFmtId="3" fontId="3" fillId="2" borderId="22" xfId="0" applyNumberFormat="1" applyFont="1" applyFill="1" applyBorder="1" applyAlignment="1">
      <alignment horizontal="center" vertical="top"/>
    </xf>
    <xf numFmtId="3" fontId="3" fillId="2" borderId="23" xfId="0" applyNumberFormat="1" applyFont="1" applyFill="1" applyBorder="1" applyAlignment="1">
      <alignment horizontal="center" vertical="top"/>
    </xf>
    <xf numFmtId="3" fontId="3" fillId="2" borderId="24" xfId="0" applyNumberFormat="1" applyFont="1" applyFill="1" applyBorder="1" applyAlignment="1">
      <alignment horizontal="center" vertical="top"/>
    </xf>
    <xf numFmtId="3" fontId="5" fillId="2" borderId="22" xfId="0" applyNumberFormat="1" applyFont="1" applyFill="1" applyBorder="1" applyAlignment="1">
      <alignment horizontal="left" vertical="top" wrapText="1"/>
    </xf>
    <xf numFmtId="3" fontId="5" fillId="2" borderId="23" xfId="0" applyNumberFormat="1" applyFont="1" applyFill="1" applyBorder="1" applyAlignment="1">
      <alignment horizontal="left" vertical="top" wrapText="1"/>
    </xf>
    <xf numFmtId="3" fontId="5" fillId="2" borderId="24" xfId="0" applyNumberFormat="1" applyFont="1" applyFill="1" applyBorder="1" applyAlignment="1">
      <alignment horizontal="left" vertical="top" wrapText="1"/>
    </xf>
    <xf numFmtId="3" fontId="3" fillId="3" borderId="5" xfId="0" applyNumberFormat="1" applyFont="1" applyFill="1" applyBorder="1" applyAlignment="1">
      <alignment horizontal="left" vertical="top" wrapText="1"/>
    </xf>
    <xf numFmtId="3" fontId="3" fillId="3" borderId="12" xfId="0" applyNumberFormat="1" applyFont="1" applyFill="1" applyBorder="1" applyAlignment="1">
      <alignment horizontal="left" vertical="top" wrapText="1"/>
    </xf>
    <xf numFmtId="3" fontId="1" fillId="0" borderId="52" xfId="0" applyNumberFormat="1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3" fillId="0" borderId="52" xfId="0" applyNumberFormat="1" applyFont="1" applyFill="1" applyBorder="1" applyAlignment="1">
      <alignment horizontal="left" vertical="top" wrapText="1"/>
    </xf>
    <xf numFmtId="3" fontId="3" fillId="0" borderId="12" xfId="0" applyNumberFormat="1" applyFont="1" applyFill="1" applyBorder="1" applyAlignment="1">
      <alignment horizontal="left" vertical="top" wrapText="1"/>
    </xf>
    <xf numFmtId="3" fontId="1" fillId="5" borderId="38" xfId="0" applyNumberFormat="1" applyFont="1" applyFill="1" applyBorder="1" applyAlignment="1">
      <alignment horizontal="left" vertical="top" wrapText="1"/>
    </xf>
    <xf numFmtId="3" fontId="1" fillId="5" borderId="29" xfId="0" applyNumberFormat="1" applyFont="1" applyFill="1" applyBorder="1" applyAlignment="1">
      <alignment horizontal="left" vertical="top" wrapText="1"/>
    </xf>
    <xf numFmtId="3" fontId="4" fillId="5" borderId="52" xfId="0" applyNumberFormat="1" applyFont="1" applyFill="1" applyBorder="1" applyAlignment="1">
      <alignment horizontal="left" vertical="top" wrapText="1"/>
    </xf>
    <xf numFmtId="3" fontId="4" fillId="5" borderId="20" xfId="0" applyNumberFormat="1" applyFont="1" applyFill="1" applyBorder="1" applyAlignment="1">
      <alignment horizontal="left" vertical="top" wrapText="1"/>
    </xf>
    <xf numFmtId="3" fontId="1" fillId="5" borderId="12" xfId="0" applyNumberFormat="1" applyFont="1" applyFill="1" applyBorder="1" applyAlignment="1">
      <alignment horizontal="left" vertical="top" wrapText="1"/>
    </xf>
    <xf numFmtId="3" fontId="5" fillId="2" borderId="24" xfId="0" applyNumberFormat="1" applyFont="1" applyFill="1" applyBorder="1" applyAlignment="1">
      <alignment horizontal="right" vertical="top"/>
    </xf>
    <xf numFmtId="3" fontId="3" fillId="2" borderId="36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45" xfId="0" applyNumberFormat="1" applyFont="1" applyFill="1" applyBorder="1" applyAlignment="1">
      <alignment horizontal="center" vertical="center"/>
    </xf>
    <xf numFmtId="49" fontId="3" fillId="3" borderId="40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Border="1" applyAlignment="1">
      <alignment horizontal="center" vertical="center" textRotation="90"/>
    </xf>
    <xf numFmtId="3" fontId="5" fillId="0" borderId="50" xfId="0" applyNumberFormat="1" applyFont="1" applyBorder="1" applyAlignment="1">
      <alignment horizontal="center" vertical="center" textRotation="90"/>
    </xf>
    <xf numFmtId="3" fontId="5" fillId="5" borderId="52" xfId="0" applyNumberFormat="1" applyFont="1" applyFill="1" applyBorder="1" applyAlignment="1">
      <alignment horizontal="left" vertical="top" wrapText="1"/>
    </xf>
    <xf numFmtId="3" fontId="5" fillId="5" borderId="12" xfId="0" applyNumberFormat="1" applyFont="1" applyFill="1" applyBorder="1" applyAlignment="1">
      <alignment horizontal="left" vertical="top" wrapText="1"/>
    </xf>
    <xf numFmtId="3" fontId="1" fillId="0" borderId="50" xfId="0" applyNumberFormat="1" applyFont="1" applyBorder="1" applyAlignment="1">
      <alignment horizontal="left" vertical="top" wrapText="1"/>
    </xf>
    <xf numFmtId="3" fontId="5" fillId="5" borderId="56" xfId="0" applyNumberFormat="1" applyFont="1" applyFill="1" applyBorder="1" applyAlignment="1">
      <alignment horizontal="left" vertical="top" wrapText="1"/>
    </xf>
    <xf numFmtId="3" fontId="5" fillId="2" borderId="32" xfId="0" applyNumberFormat="1" applyFont="1" applyFill="1" applyBorder="1" applyAlignment="1">
      <alignment horizontal="left" vertical="top" wrapText="1"/>
    </xf>
    <xf numFmtId="3" fontId="3" fillId="5" borderId="12" xfId="0" applyNumberFormat="1" applyFont="1" applyFill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3" fontId="1" fillId="5" borderId="5" xfId="0" applyNumberFormat="1" applyFont="1" applyFill="1" applyBorder="1" applyAlignment="1">
      <alignment vertical="top" wrapText="1"/>
    </xf>
    <xf numFmtId="3" fontId="1" fillId="5" borderId="20" xfId="0" applyNumberFormat="1" applyFont="1" applyFill="1" applyBorder="1" applyAlignment="1">
      <alignment vertical="top" wrapText="1"/>
    </xf>
    <xf numFmtId="3" fontId="1" fillId="0" borderId="68" xfId="0" applyNumberFormat="1" applyFont="1" applyFill="1" applyBorder="1" applyAlignment="1">
      <alignment horizontal="center" vertical="center" textRotation="90" wrapText="1"/>
    </xf>
    <xf numFmtId="3" fontId="1" fillId="0" borderId="67" xfId="0" applyNumberFormat="1" applyFont="1" applyFill="1" applyBorder="1" applyAlignment="1">
      <alignment horizontal="center" vertical="center" textRotation="90" wrapText="1"/>
    </xf>
    <xf numFmtId="3" fontId="3" fillId="0" borderId="44" xfId="0" applyNumberFormat="1" applyFont="1" applyBorder="1" applyAlignment="1">
      <alignment horizontal="center" vertical="top"/>
    </xf>
    <xf numFmtId="3" fontId="3" fillId="0" borderId="45" xfId="0" applyNumberFormat="1" applyFont="1" applyBorder="1" applyAlignment="1">
      <alignment horizontal="center" vertical="top"/>
    </xf>
    <xf numFmtId="49" fontId="3" fillId="9" borderId="50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49" fontId="3" fillId="5" borderId="41" xfId="0" applyNumberFormat="1" applyFont="1" applyFill="1" applyBorder="1" applyAlignment="1">
      <alignment horizontal="center" vertical="top" wrapText="1"/>
    </xf>
    <xf numFmtId="3" fontId="3" fillId="0" borderId="29" xfId="0" applyNumberFormat="1" applyFont="1" applyFill="1" applyBorder="1" applyAlignment="1">
      <alignment horizontal="center" vertical="top" wrapText="1"/>
    </xf>
    <xf numFmtId="3" fontId="3" fillId="0" borderId="40" xfId="0" applyNumberFormat="1" applyFont="1" applyFill="1" applyBorder="1" applyAlignment="1">
      <alignment horizontal="center" vertical="top" wrapText="1"/>
    </xf>
    <xf numFmtId="3" fontId="1" fillId="5" borderId="31" xfId="0" applyNumberFormat="1" applyFont="1" applyFill="1" applyBorder="1" applyAlignment="1">
      <alignment horizontal="left" vertical="top" wrapText="1"/>
    </xf>
    <xf numFmtId="3" fontId="1" fillId="5" borderId="36" xfId="0" applyNumberFormat="1" applyFont="1" applyFill="1" applyBorder="1" applyAlignment="1">
      <alignment horizontal="left" vertical="top" wrapText="1"/>
    </xf>
    <xf numFmtId="49" fontId="1" fillId="0" borderId="52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3" fontId="3" fillId="0" borderId="41" xfId="0" applyNumberFormat="1" applyFont="1" applyFill="1" applyBorder="1" applyAlignment="1">
      <alignment horizontal="center" vertical="top" wrapText="1"/>
    </xf>
    <xf numFmtId="49" fontId="1" fillId="0" borderId="56" xfId="0" applyNumberFormat="1" applyFont="1" applyBorder="1" applyAlignment="1">
      <alignment horizontal="left" vertical="top" wrapText="1"/>
    </xf>
    <xf numFmtId="3" fontId="1" fillId="0" borderId="13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3" fillId="0" borderId="13" xfId="0" applyNumberFormat="1" applyFont="1" applyFill="1" applyBorder="1" applyAlignment="1">
      <alignment horizontal="center" vertical="center" textRotation="90" wrapText="1"/>
    </xf>
    <xf numFmtId="3" fontId="3" fillId="0" borderId="53" xfId="0" applyNumberFormat="1" applyFont="1" applyFill="1" applyBorder="1" applyAlignment="1">
      <alignment horizontal="center" vertical="center" textRotation="90" wrapText="1"/>
    </xf>
    <xf numFmtId="3" fontId="18" fillId="5" borderId="12" xfId="0" applyNumberFormat="1" applyFont="1" applyFill="1" applyBorder="1" applyAlignment="1">
      <alignment horizontal="left" vertical="top" wrapText="1"/>
    </xf>
    <xf numFmtId="3" fontId="18" fillId="5" borderId="20" xfId="0" applyNumberFormat="1" applyFont="1" applyFill="1" applyBorder="1" applyAlignment="1">
      <alignment horizontal="left" vertical="top" wrapText="1"/>
    </xf>
    <xf numFmtId="3" fontId="3" fillId="4" borderId="39" xfId="0" applyNumberFormat="1" applyFont="1" applyFill="1" applyBorder="1" applyAlignment="1">
      <alignment horizontal="right" vertical="top"/>
    </xf>
    <xf numFmtId="3" fontId="3" fillId="4" borderId="65" xfId="0" applyNumberFormat="1" applyFont="1" applyFill="1" applyBorder="1" applyAlignment="1">
      <alignment horizontal="right" vertical="top"/>
    </xf>
    <xf numFmtId="3" fontId="3" fillId="4" borderId="37" xfId="0" applyNumberFormat="1" applyFont="1" applyFill="1" applyBorder="1" applyAlignment="1">
      <alignment horizontal="right" vertical="top"/>
    </xf>
    <xf numFmtId="3" fontId="1" fillId="6" borderId="22" xfId="0" applyNumberFormat="1" applyFont="1" applyFill="1" applyBorder="1" applyAlignment="1">
      <alignment horizontal="center" vertical="top" wrapText="1"/>
    </xf>
    <xf numFmtId="3" fontId="1" fillId="6" borderId="23" xfId="0" applyNumberFormat="1" applyFont="1" applyFill="1" applyBorder="1" applyAlignment="1">
      <alignment horizontal="center" vertical="top" wrapText="1"/>
    </xf>
    <xf numFmtId="3" fontId="1" fillId="6" borderId="24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/>
    </xf>
    <xf numFmtId="49" fontId="5" fillId="2" borderId="48" xfId="0" applyNumberFormat="1" applyFont="1" applyFill="1" applyBorder="1" applyAlignment="1">
      <alignment horizontal="left" vertical="top" wrapText="1"/>
    </xf>
    <xf numFmtId="49" fontId="5" fillId="2" borderId="23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left" vertical="top" wrapText="1"/>
    </xf>
    <xf numFmtId="3" fontId="1" fillId="5" borderId="13" xfId="0" applyNumberFormat="1" applyFont="1" applyFill="1" applyBorder="1" applyAlignment="1">
      <alignment horizontal="left" vertical="top" wrapText="1"/>
    </xf>
    <xf numFmtId="3" fontId="1" fillId="5" borderId="21" xfId="0" applyNumberFormat="1" applyFont="1" applyFill="1" applyBorder="1" applyAlignment="1">
      <alignment horizontal="left" vertical="top" wrapText="1"/>
    </xf>
    <xf numFmtId="3" fontId="5" fillId="7" borderId="59" xfId="0" applyNumberFormat="1" applyFont="1" applyFill="1" applyBorder="1" applyAlignment="1">
      <alignment horizontal="right" vertical="top"/>
    </xf>
    <xf numFmtId="3" fontId="5" fillId="7" borderId="14" xfId="0" applyNumberFormat="1" applyFont="1" applyFill="1" applyBorder="1" applyAlignment="1">
      <alignment horizontal="right" vertical="top"/>
    </xf>
    <xf numFmtId="3" fontId="5" fillId="7" borderId="15" xfId="0" applyNumberFormat="1" applyFont="1" applyFill="1" applyBorder="1" applyAlignment="1">
      <alignment horizontal="right" vertical="top"/>
    </xf>
    <xf numFmtId="3" fontId="3" fillId="3" borderId="0" xfId="0" applyNumberFormat="1" applyFont="1" applyFill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left" vertical="top"/>
    </xf>
    <xf numFmtId="3" fontId="4" fillId="0" borderId="0" xfId="0" applyNumberFormat="1" applyFont="1" applyBorder="1" applyAlignment="1">
      <alignment horizontal="left" vertical="top"/>
    </xf>
    <xf numFmtId="3" fontId="4" fillId="0" borderId="51" xfId="0" applyNumberFormat="1" applyFont="1" applyBorder="1" applyAlignment="1">
      <alignment horizontal="left" vertical="top"/>
    </xf>
    <xf numFmtId="3" fontId="1" fillId="3" borderId="0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Border="1" applyAlignment="1">
      <alignment horizontal="left" vertical="top"/>
    </xf>
    <xf numFmtId="3" fontId="4" fillId="0" borderId="14" xfId="0" applyNumberFormat="1" applyFont="1" applyBorder="1" applyAlignment="1">
      <alignment horizontal="left" vertical="top"/>
    </xf>
    <xf numFmtId="3" fontId="4" fillId="0" borderId="15" xfId="0" applyNumberFormat="1" applyFont="1" applyBorder="1" applyAlignment="1">
      <alignment horizontal="left" vertical="top"/>
    </xf>
    <xf numFmtId="3" fontId="4" fillId="0" borderId="59" xfId="0" applyNumberFormat="1" applyFont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5" fillId="9" borderId="48" xfId="0" applyNumberFormat="1" applyFont="1" applyFill="1" applyBorder="1" applyAlignment="1">
      <alignment horizontal="right" vertical="top"/>
    </xf>
    <xf numFmtId="3" fontId="5" fillId="9" borderId="23" xfId="0" applyNumberFormat="1" applyFont="1" applyFill="1" applyBorder="1" applyAlignment="1">
      <alignment horizontal="right" vertical="top"/>
    </xf>
    <xf numFmtId="3" fontId="5" fillId="7" borderId="48" xfId="0" applyNumberFormat="1" applyFont="1" applyFill="1" applyBorder="1" applyAlignment="1">
      <alignment horizontal="right" vertical="top"/>
    </xf>
    <xf numFmtId="3" fontId="5" fillId="7" borderId="23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horizontal="center" wrapText="1"/>
    </xf>
    <xf numFmtId="3" fontId="1" fillId="0" borderId="3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3" fontId="3" fillId="3" borderId="0" xfId="0" applyNumberFormat="1" applyFont="1" applyFill="1" applyBorder="1" applyAlignment="1">
      <alignment horizontal="center" vertical="center" wrapText="1"/>
    </xf>
    <xf numFmtId="3" fontId="5" fillId="4" borderId="36" xfId="0" applyNumberFormat="1" applyFont="1" applyFill="1" applyBorder="1" applyAlignment="1">
      <alignment horizontal="right" vertical="top"/>
    </xf>
    <xf numFmtId="3" fontId="5" fillId="4" borderId="1" xfId="0" applyNumberFormat="1" applyFont="1" applyFill="1" applyBorder="1" applyAlignment="1">
      <alignment horizontal="right" vertical="top"/>
    </xf>
    <xf numFmtId="3" fontId="5" fillId="4" borderId="45" xfId="0" applyNumberFormat="1" applyFont="1" applyFill="1" applyBorder="1" applyAlignment="1">
      <alignment horizontal="right" vertical="top"/>
    </xf>
    <xf numFmtId="3" fontId="3" fillId="3" borderId="0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5" fillId="7" borderId="29" xfId="0" applyNumberFormat="1" applyFont="1" applyFill="1" applyBorder="1" applyAlignment="1">
      <alignment horizontal="right" vertical="top"/>
    </xf>
    <xf numFmtId="3" fontId="5" fillId="7" borderId="0" xfId="0" applyNumberFormat="1" applyFont="1" applyFill="1" applyBorder="1" applyAlignment="1">
      <alignment horizontal="right" vertical="top"/>
    </xf>
    <xf numFmtId="3" fontId="5" fillId="7" borderId="51" xfId="0" applyNumberFormat="1" applyFont="1" applyFill="1" applyBorder="1" applyAlignment="1">
      <alignment horizontal="right" vertical="top"/>
    </xf>
    <xf numFmtId="3" fontId="1" fillId="0" borderId="0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center" textRotation="90" wrapText="1"/>
    </xf>
    <xf numFmtId="164" fontId="1" fillId="0" borderId="11" xfId="0" applyNumberFormat="1" applyFont="1" applyBorder="1" applyAlignment="1">
      <alignment horizontal="center" vertical="center" textRotation="90" wrapText="1"/>
    </xf>
    <xf numFmtId="164" fontId="1" fillId="0" borderId="18" xfId="0" applyNumberFormat="1" applyFont="1" applyBorder="1" applyAlignment="1">
      <alignment horizontal="center" vertical="center" textRotation="90" wrapText="1"/>
    </xf>
    <xf numFmtId="164" fontId="1" fillId="0" borderId="44" xfId="0" applyNumberFormat="1" applyFont="1" applyBorder="1" applyAlignment="1">
      <alignment horizontal="center" vertical="center" textRotation="90" wrapText="1"/>
    </xf>
    <xf numFmtId="164" fontId="1" fillId="0" borderId="51" xfId="0" applyNumberFormat="1" applyFont="1" applyBorder="1" applyAlignment="1">
      <alignment horizontal="center" vertical="center" textRotation="90" wrapText="1"/>
    </xf>
    <xf numFmtId="164" fontId="1" fillId="0" borderId="45" xfId="0" applyNumberFormat="1" applyFont="1" applyBorder="1" applyAlignment="1">
      <alignment horizontal="center" vertical="center" textRotation="90" wrapText="1"/>
    </xf>
    <xf numFmtId="3" fontId="1" fillId="0" borderId="70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0" fontId="18" fillId="0" borderId="56" xfId="0" applyFont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left" vertical="top" wrapText="1"/>
    </xf>
    <xf numFmtId="164" fontId="1" fillId="0" borderId="12" xfId="0" applyNumberFormat="1" applyFont="1" applyFill="1" applyBorder="1" applyAlignment="1">
      <alignment horizontal="left" vertical="top" wrapText="1"/>
    </xf>
    <xf numFmtId="0" fontId="28" fillId="0" borderId="0" xfId="0" applyFont="1" applyAlignment="1">
      <alignment horizontal="right" vertical="top" wrapText="1"/>
    </xf>
    <xf numFmtId="3" fontId="5" fillId="8" borderId="31" xfId="0" applyNumberFormat="1" applyFont="1" applyFill="1" applyBorder="1" applyAlignment="1">
      <alignment horizontal="left" vertical="top" wrapText="1"/>
    </xf>
    <xf numFmtId="3" fontId="5" fillId="8" borderId="32" xfId="0" applyNumberFormat="1" applyFont="1" applyFill="1" applyBorder="1" applyAlignment="1">
      <alignment horizontal="left" vertical="top" wrapText="1"/>
    </xf>
    <xf numFmtId="3" fontId="5" fillId="8" borderId="0" xfId="0" applyNumberFormat="1" applyFont="1" applyFill="1" applyBorder="1" applyAlignment="1">
      <alignment horizontal="left" vertical="top" wrapText="1"/>
    </xf>
    <xf numFmtId="3" fontId="5" fillId="8" borderId="44" xfId="0" applyNumberFormat="1" applyFont="1" applyFill="1" applyBorder="1" applyAlignment="1">
      <alignment horizontal="left" vertical="top" wrapText="1"/>
    </xf>
    <xf numFmtId="3" fontId="6" fillId="7" borderId="59" xfId="0" applyNumberFormat="1" applyFont="1" applyFill="1" applyBorder="1" applyAlignment="1">
      <alignment horizontal="left" vertical="top" wrapText="1"/>
    </xf>
    <xf numFmtId="3" fontId="6" fillId="7" borderId="14" xfId="0" applyNumberFormat="1" applyFont="1" applyFill="1" applyBorder="1" applyAlignment="1">
      <alignment horizontal="left" vertical="top" wrapText="1"/>
    </xf>
    <xf numFmtId="3" fontId="6" fillId="7" borderId="15" xfId="0" applyNumberFormat="1" applyFont="1" applyFill="1" applyBorder="1" applyAlignment="1">
      <alignment horizontal="left" vertical="top" wrapText="1"/>
    </xf>
    <xf numFmtId="3" fontId="5" fillId="9" borderId="0" xfId="0" applyNumberFormat="1" applyFont="1" applyFill="1" applyBorder="1" applyAlignment="1">
      <alignment horizontal="left" vertical="top" wrapText="1"/>
    </xf>
    <xf numFmtId="3" fontId="2" fillId="9" borderId="0" xfId="0" applyNumberFormat="1" applyFont="1" applyFill="1" applyBorder="1" applyAlignment="1">
      <alignment horizontal="left" vertical="top" wrapText="1"/>
    </xf>
    <xf numFmtId="3" fontId="2" fillId="9" borderId="51" xfId="0" applyNumberFormat="1" applyFont="1" applyFill="1" applyBorder="1" applyAlignment="1">
      <alignment horizontal="left" vertical="top" wrapText="1"/>
    </xf>
    <xf numFmtId="3" fontId="3" fillId="2" borderId="39" xfId="0" applyNumberFormat="1" applyFont="1" applyFill="1" applyBorder="1" applyAlignment="1">
      <alignment horizontal="left" vertical="top" wrapText="1"/>
    </xf>
    <xf numFmtId="3" fontId="3" fillId="2" borderId="65" xfId="0" applyNumberFormat="1" applyFont="1" applyFill="1" applyBorder="1" applyAlignment="1">
      <alignment horizontal="left" vertical="top" wrapText="1"/>
    </xf>
    <xf numFmtId="3" fontId="3" fillId="2" borderId="37" xfId="0" applyNumberFormat="1" applyFont="1" applyFill="1" applyBorder="1" applyAlignment="1">
      <alignment horizontal="left" vertical="top" wrapText="1"/>
    </xf>
    <xf numFmtId="3" fontId="4" fillId="5" borderId="12" xfId="0" applyNumberFormat="1" applyFont="1" applyFill="1" applyBorder="1" applyAlignment="1">
      <alignment horizontal="left" vertical="top" wrapText="1"/>
    </xf>
    <xf numFmtId="3" fontId="4" fillId="5" borderId="56" xfId="0" applyNumberFormat="1" applyFont="1" applyFill="1" applyBorder="1" applyAlignment="1">
      <alignment horizontal="left" vertical="top" wrapText="1"/>
    </xf>
    <xf numFmtId="164" fontId="1" fillId="0" borderId="31" xfId="0" applyNumberFormat="1" applyFont="1" applyBorder="1" applyAlignment="1">
      <alignment horizontal="center" vertical="center" textRotation="90" wrapText="1"/>
    </xf>
    <xf numFmtId="164" fontId="1" fillId="0" borderId="29" xfId="0" applyNumberFormat="1" applyFont="1" applyBorder="1" applyAlignment="1">
      <alignment horizontal="center" vertical="center" textRotation="90" wrapText="1"/>
    </xf>
    <xf numFmtId="164" fontId="1" fillId="0" borderId="36" xfId="0" applyNumberFormat="1" applyFont="1" applyBorder="1" applyAlignment="1">
      <alignment horizontal="center" vertical="center" textRotation="90" wrapText="1"/>
    </xf>
    <xf numFmtId="49" fontId="1" fillId="5" borderId="0" xfId="0" applyNumberFormat="1" applyFont="1" applyFill="1" applyBorder="1" applyAlignment="1">
      <alignment horizontal="left" vertical="top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3" fontId="11" fillId="5" borderId="4" xfId="0" applyNumberFormat="1" applyFont="1" applyFill="1" applyBorder="1" applyAlignment="1">
      <alignment horizontal="center" vertical="top" wrapText="1"/>
    </xf>
    <xf numFmtId="3" fontId="11" fillId="0" borderId="18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51" xfId="0" applyNumberFormat="1" applyFont="1" applyBorder="1" applyAlignment="1">
      <alignment horizontal="center" vertical="top" wrapText="1"/>
    </xf>
    <xf numFmtId="49" fontId="1" fillId="5" borderId="12" xfId="0" applyNumberFormat="1" applyFont="1" applyFill="1" applyBorder="1" applyAlignment="1">
      <alignment horizontal="center" vertical="top" wrapText="1"/>
    </xf>
    <xf numFmtId="49" fontId="1" fillId="5" borderId="56" xfId="0" applyNumberFormat="1" applyFont="1" applyFill="1" applyBorder="1" applyAlignment="1">
      <alignment horizontal="center" vertical="top" wrapText="1"/>
    </xf>
    <xf numFmtId="3" fontId="1" fillId="5" borderId="53" xfId="0" applyNumberFormat="1" applyFont="1" applyFill="1" applyBorder="1" applyAlignment="1">
      <alignment horizontal="left" vertical="top" wrapText="1"/>
    </xf>
    <xf numFmtId="3" fontId="1" fillId="5" borderId="12" xfId="0" applyNumberFormat="1" applyFont="1" applyFill="1" applyBorder="1" applyAlignment="1">
      <alignment horizontal="center" vertical="top" wrapText="1"/>
    </xf>
    <xf numFmtId="3" fontId="1" fillId="5" borderId="56" xfId="0" applyNumberFormat="1" applyFont="1" applyFill="1" applyBorder="1" applyAlignment="1">
      <alignment horizontal="center" vertical="top" wrapText="1"/>
    </xf>
    <xf numFmtId="49" fontId="3" fillId="3" borderId="41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center" vertical="center" textRotation="90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center" vertical="top" wrapText="1"/>
    </xf>
    <xf numFmtId="3" fontId="3" fillId="0" borderId="55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3" fontId="11" fillId="5" borderId="13" xfId="0" applyNumberFormat="1" applyFont="1" applyFill="1" applyBorder="1" applyAlignment="1">
      <alignment horizontal="left" vertical="top" wrapText="1"/>
    </xf>
    <xf numFmtId="3" fontId="11" fillId="5" borderId="53" xfId="0" applyNumberFormat="1" applyFont="1" applyFill="1" applyBorder="1" applyAlignment="1">
      <alignment horizontal="left" vertical="top" wrapText="1"/>
    </xf>
    <xf numFmtId="3" fontId="11" fillId="0" borderId="11" xfId="0" applyNumberFormat="1" applyFont="1" applyBorder="1" applyAlignment="1">
      <alignment horizontal="center" vertical="top" wrapText="1"/>
    </xf>
    <xf numFmtId="3" fontId="18" fillId="5" borderId="52" xfId="0" applyNumberFormat="1" applyFont="1" applyFill="1" applyBorder="1" applyAlignment="1">
      <alignment horizontal="left" vertical="top" wrapText="1"/>
    </xf>
    <xf numFmtId="3" fontId="18" fillId="5" borderId="56" xfId="0" applyNumberFormat="1" applyFont="1" applyFill="1" applyBorder="1" applyAlignment="1">
      <alignment horizontal="left" vertical="top" wrapText="1"/>
    </xf>
    <xf numFmtId="3" fontId="3" fillId="0" borderId="38" xfId="0" applyNumberFormat="1" applyFont="1" applyFill="1" applyBorder="1" applyAlignment="1">
      <alignment horizontal="center" vertical="top" wrapText="1"/>
    </xf>
    <xf numFmtId="3" fontId="3" fillId="0" borderId="63" xfId="0" applyNumberFormat="1" applyFont="1" applyFill="1" applyBorder="1" applyAlignment="1">
      <alignment horizontal="center" vertical="top" wrapText="1"/>
    </xf>
    <xf numFmtId="3" fontId="4" fillId="5" borderId="12" xfId="0" applyNumberFormat="1" applyFont="1" applyFill="1" applyBorder="1" applyAlignment="1">
      <alignment horizontal="center" vertical="top" wrapText="1"/>
    </xf>
    <xf numFmtId="3" fontId="4" fillId="5" borderId="56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56" xfId="0" applyNumberFormat="1" applyFont="1" applyFill="1" applyBorder="1" applyAlignment="1">
      <alignment horizontal="center" vertical="top" wrapText="1"/>
    </xf>
    <xf numFmtId="3" fontId="3" fillId="0" borderId="56" xfId="0" applyNumberFormat="1" applyFont="1" applyFill="1" applyBorder="1" applyAlignment="1">
      <alignment horizontal="left" vertical="top" wrapText="1"/>
    </xf>
    <xf numFmtId="3" fontId="1" fillId="5" borderId="25" xfId="0" applyNumberFormat="1" applyFont="1" applyFill="1" applyBorder="1" applyAlignment="1">
      <alignment horizontal="left" vertical="top" wrapText="1"/>
    </xf>
    <xf numFmtId="3" fontId="5" fillId="2" borderId="1" xfId="0" applyNumberFormat="1" applyFont="1" applyFill="1" applyBorder="1" applyAlignment="1">
      <alignment horizontal="right" vertical="top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15" fillId="0" borderId="11" xfId="0" applyNumberFormat="1" applyFont="1" applyFill="1" applyBorder="1" applyAlignment="1">
      <alignment horizontal="center" vertical="top"/>
    </xf>
    <xf numFmtId="3" fontId="15" fillId="0" borderId="18" xfId="0" applyNumberFormat="1" applyFont="1" applyFill="1" applyBorder="1" applyAlignment="1">
      <alignment horizontal="center" vertical="top"/>
    </xf>
    <xf numFmtId="3" fontId="15" fillId="0" borderId="51" xfId="0" applyNumberFormat="1" applyFont="1" applyFill="1" applyBorder="1" applyAlignment="1">
      <alignment horizontal="center" vertical="top"/>
    </xf>
    <xf numFmtId="3" fontId="15" fillId="0" borderId="45" xfId="0" applyNumberFormat="1" applyFont="1" applyFill="1" applyBorder="1" applyAlignment="1">
      <alignment horizontal="center" vertical="top"/>
    </xf>
    <xf numFmtId="3" fontId="4" fillId="0" borderId="52" xfId="0" applyNumberFormat="1" applyFont="1" applyBorder="1" applyAlignment="1">
      <alignment horizontal="center" vertical="top" wrapText="1"/>
    </xf>
    <xf numFmtId="3" fontId="4" fillId="0" borderId="20" xfId="0" applyNumberFormat="1" applyFont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5" fillId="0" borderId="37" xfId="0" applyNumberFormat="1" applyFont="1" applyFill="1" applyBorder="1" applyAlignment="1">
      <alignment horizontal="center" vertical="top"/>
    </xf>
    <xf numFmtId="0" fontId="26" fillId="0" borderId="0" xfId="0" applyFont="1" applyAlignment="1">
      <alignment horizontal="right" vertical="top" wrapText="1"/>
    </xf>
    <xf numFmtId="3" fontId="4" fillId="0" borderId="13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3" fontId="4" fillId="0" borderId="10" xfId="0" applyNumberFormat="1" applyFont="1" applyBorder="1" applyAlignment="1">
      <alignment horizontal="center" vertical="center"/>
    </xf>
    <xf numFmtId="3" fontId="4" fillId="0" borderId="55" xfId="0" applyNumberFormat="1" applyFont="1" applyFill="1" applyBorder="1" applyAlignment="1">
      <alignment horizontal="center" vertical="center" textRotation="90" wrapText="1"/>
    </xf>
    <xf numFmtId="3" fontId="4" fillId="0" borderId="43" xfId="0" applyNumberFormat="1" applyFont="1" applyFill="1" applyBorder="1" applyAlignment="1">
      <alignment horizontal="center" vertical="center" textRotation="90" wrapText="1"/>
    </xf>
    <xf numFmtId="3" fontId="4" fillId="0" borderId="33" xfId="0" applyNumberFormat="1" applyFont="1" applyBorder="1" applyAlignment="1">
      <alignment horizontal="center" vertical="center" wrapText="1"/>
    </xf>
    <xf numFmtId="3" fontId="4" fillId="0" borderId="50" xfId="0" applyNumberFormat="1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44" xfId="0" applyNumberFormat="1" applyFont="1" applyBorder="1" applyAlignment="1">
      <alignment horizontal="center" vertical="center" wrapText="1"/>
    </xf>
    <xf numFmtId="3" fontId="4" fillId="0" borderId="51" xfId="0" applyNumberFormat="1" applyFont="1" applyBorder="1" applyAlignment="1">
      <alignment horizontal="center" vertical="center" wrapText="1"/>
    </xf>
    <xf numFmtId="3" fontId="4" fillId="0" borderId="45" xfId="0" applyNumberFormat="1" applyFont="1" applyBorder="1" applyAlignment="1">
      <alignment horizontal="center" vertical="center" wrapText="1"/>
    </xf>
    <xf numFmtId="164" fontId="3" fillId="0" borderId="31" xfId="0" applyNumberFormat="1" applyFont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 wrapText="1"/>
    </xf>
    <xf numFmtId="0" fontId="24" fillId="0" borderId="70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78" xfId="0" applyFont="1" applyBorder="1" applyAlignment="1">
      <alignment horizontal="center"/>
    </xf>
    <xf numFmtId="0" fontId="21" fillId="0" borderId="10" xfId="0" applyFont="1" applyBorder="1" applyAlignment="1">
      <alignment horizontal="justify" vertical="top"/>
    </xf>
    <xf numFmtId="0" fontId="21" fillId="0" borderId="70" xfId="0" applyFont="1" applyBorder="1" applyAlignment="1">
      <alignment horizontal="center" vertical="top"/>
    </xf>
    <xf numFmtId="0" fontId="21" fillId="0" borderId="78" xfId="0" applyFont="1" applyBorder="1" applyAlignment="1">
      <alignment horizontal="center" vertical="top"/>
    </xf>
    <xf numFmtId="0" fontId="21" fillId="0" borderId="54" xfId="0" applyFont="1" applyBorder="1" applyAlignment="1">
      <alignment horizontal="justify" vertical="top"/>
    </xf>
    <xf numFmtId="0" fontId="21" fillId="0" borderId="62" xfId="0" applyFont="1" applyBorder="1" applyAlignment="1">
      <alignment horizontal="justify" vertical="top"/>
    </xf>
    <xf numFmtId="0" fontId="24" fillId="0" borderId="70" xfId="0" applyFont="1" applyBorder="1" applyAlignment="1">
      <alignment horizontal="center" vertical="top"/>
    </xf>
    <xf numFmtId="0" fontId="24" fillId="0" borderId="14" xfId="0" applyFont="1" applyBorder="1" applyAlignment="1">
      <alignment horizontal="center" vertical="top"/>
    </xf>
    <xf numFmtId="0" fontId="24" fillId="0" borderId="78" xfId="0" applyFont="1" applyBorder="1" applyAlignment="1">
      <alignment horizontal="center" vertical="top"/>
    </xf>
    <xf numFmtId="0" fontId="21" fillId="0" borderId="11" xfId="0" applyFont="1" applyBorder="1" applyAlignment="1">
      <alignment horizontal="justify" vertical="top"/>
    </xf>
    <xf numFmtId="0" fontId="22" fillId="0" borderId="70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78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FFCC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27"/>
  <sheetViews>
    <sheetView tabSelected="1" zoomScaleNormal="100" workbookViewId="0"/>
  </sheetViews>
  <sheetFormatPr defaultColWidth="9.140625" defaultRowHeight="12.75" x14ac:dyDescent="0.2"/>
  <cols>
    <col min="1" max="1" width="3.140625" style="99" customWidth="1"/>
    <col min="2" max="2" width="3.140625" style="1021" customWidth="1"/>
    <col min="3" max="3" width="3.140625" style="99" customWidth="1"/>
    <col min="4" max="4" width="28.7109375" style="99" customWidth="1"/>
    <col min="5" max="6" width="3" style="99" customWidth="1"/>
    <col min="7" max="10" width="8.140625" style="99" customWidth="1"/>
    <col min="11" max="11" width="24.7109375" style="99" customWidth="1"/>
    <col min="12" max="14" width="5.7109375" style="99" customWidth="1"/>
    <col min="15" max="16" width="10.28515625" style="99" bestFit="1" customWidth="1"/>
    <col min="17" max="16384" width="9.140625" style="99"/>
  </cols>
  <sheetData>
    <row r="1" spans="1:20" s="215" customFormat="1" ht="49.5" customHeight="1" x14ac:dyDescent="0.25">
      <c r="A1" s="211"/>
      <c r="B1" s="214"/>
      <c r="C1" s="211"/>
      <c r="D1" s="211"/>
      <c r="E1" s="212"/>
      <c r="F1" s="213"/>
      <c r="G1" s="214"/>
      <c r="H1" s="211"/>
      <c r="I1" s="211"/>
      <c r="J1" s="860"/>
      <c r="K1" s="1325" t="s">
        <v>112</v>
      </c>
      <c r="L1" s="1325"/>
      <c r="M1" s="1325"/>
      <c r="N1" s="1325"/>
    </row>
    <row r="2" spans="1:20" s="1" customFormat="1" ht="12.75" customHeight="1" x14ac:dyDescent="0.2">
      <c r="A2" s="1326" t="s">
        <v>220</v>
      </c>
      <c r="B2" s="1326"/>
      <c r="C2" s="1326"/>
      <c r="D2" s="1326"/>
      <c r="E2" s="1326"/>
      <c r="F2" s="1326"/>
      <c r="G2" s="1326"/>
      <c r="H2" s="1326"/>
      <c r="I2" s="1326"/>
      <c r="J2" s="1326"/>
      <c r="K2" s="1326"/>
      <c r="L2" s="1326"/>
      <c r="M2" s="1326"/>
      <c r="N2" s="1326"/>
      <c r="O2" s="96"/>
      <c r="P2" s="1" t="s">
        <v>81</v>
      </c>
    </row>
    <row r="3" spans="1:20" s="1" customFormat="1" ht="12.75" customHeight="1" x14ac:dyDescent="0.2">
      <c r="A3" s="1327" t="s">
        <v>0</v>
      </c>
      <c r="B3" s="1327"/>
      <c r="C3" s="1327"/>
      <c r="D3" s="1327"/>
      <c r="E3" s="1327"/>
      <c r="F3" s="1327"/>
      <c r="G3" s="1327"/>
      <c r="H3" s="1327"/>
      <c r="I3" s="1327"/>
      <c r="J3" s="1327"/>
      <c r="K3" s="1327"/>
      <c r="L3" s="1327"/>
      <c r="M3" s="1327"/>
      <c r="N3" s="1327"/>
      <c r="O3" s="96"/>
    </row>
    <row r="4" spans="1:20" s="1" customFormat="1" x14ac:dyDescent="0.2">
      <c r="A4" s="1328" t="s">
        <v>1</v>
      </c>
      <c r="B4" s="1328"/>
      <c r="C4" s="1328"/>
      <c r="D4" s="1328"/>
      <c r="E4" s="1328"/>
      <c r="F4" s="1328"/>
      <c r="G4" s="1328"/>
      <c r="H4" s="1328"/>
      <c r="I4" s="1328"/>
      <c r="J4" s="1328"/>
      <c r="K4" s="1328"/>
      <c r="L4" s="1328"/>
      <c r="M4" s="1328"/>
      <c r="N4" s="1328"/>
      <c r="O4" s="97"/>
    </row>
    <row r="5" spans="1:20" s="1" customFormat="1" ht="13.5" thickBot="1" x14ac:dyDescent="0.25">
      <c r="A5" s="2"/>
      <c r="B5" s="2"/>
      <c r="C5" s="2"/>
      <c r="D5" s="1031"/>
      <c r="E5" s="1031"/>
      <c r="F5" s="1031"/>
      <c r="G5" s="1031"/>
      <c r="H5" s="3"/>
      <c r="I5" s="3"/>
      <c r="J5" s="3"/>
      <c r="K5" s="136"/>
      <c r="L5" s="1329"/>
      <c r="M5" s="1329"/>
      <c r="N5" s="1329"/>
      <c r="O5" s="1031"/>
    </row>
    <row r="6" spans="1:20" s="1" customFormat="1" ht="44.25" customHeight="1" x14ac:dyDescent="0.2">
      <c r="A6" s="1330" t="s">
        <v>3</v>
      </c>
      <c r="B6" s="1333" t="s">
        <v>4</v>
      </c>
      <c r="C6" s="1333" t="s">
        <v>5</v>
      </c>
      <c r="D6" s="1336" t="s">
        <v>6</v>
      </c>
      <c r="E6" s="1338" t="s">
        <v>7</v>
      </c>
      <c r="F6" s="1310" t="s">
        <v>8</v>
      </c>
      <c r="G6" s="1312" t="s">
        <v>9</v>
      </c>
      <c r="H6" s="1315" t="s">
        <v>118</v>
      </c>
      <c r="I6" s="1315" t="s">
        <v>95</v>
      </c>
      <c r="J6" s="1315" t="s">
        <v>127</v>
      </c>
      <c r="K6" s="1318" t="s">
        <v>10</v>
      </c>
      <c r="L6" s="1319"/>
      <c r="M6" s="1319"/>
      <c r="N6" s="1320"/>
    </row>
    <row r="7" spans="1:20" s="1" customFormat="1" ht="19.5" customHeight="1" x14ac:dyDescent="0.2">
      <c r="A7" s="1331"/>
      <c r="B7" s="1334"/>
      <c r="C7" s="1334"/>
      <c r="D7" s="1337"/>
      <c r="E7" s="1339"/>
      <c r="F7" s="1311"/>
      <c r="G7" s="1313"/>
      <c r="H7" s="1316"/>
      <c r="I7" s="1316"/>
      <c r="J7" s="1316"/>
      <c r="K7" s="1321" t="s">
        <v>6</v>
      </c>
      <c r="L7" s="1323" t="s">
        <v>11</v>
      </c>
      <c r="M7" s="1323"/>
      <c r="N7" s="1324"/>
    </row>
    <row r="8" spans="1:20" s="1" customFormat="1" ht="84.75" customHeight="1" thickBot="1" x14ac:dyDescent="0.25">
      <c r="A8" s="1332"/>
      <c r="B8" s="1335"/>
      <c r="C8" s="1335"/>
      <c r="D8" s="1337"/>
      <c r="E8" s="1339"/>
      <c r="F8" s="1311"/>
      <c r="G8" s="1314"/>
      <c r="H8" s="1317"/>
      <c r="I8" s="1316"/>
      <c r="J8" s="1316"/>
      <c r="K8" s="1322"/>
      <c r="L8" s="293" t="s">
        <v>96</v>
      </c>
      <c r="M8" s="332" t="s">
        <v>97</v>
      </c>
      <c r="N8" s="294" t="s">
        <v>117</v>
      </c>
    </row>
    <row r="9" spans="1:20" s="1" customFormat="1" ht="17.25" customHeight="1" thickBot="1" x14ac:dyDescent="0.25">
      <c r="A9" s="1340" t="s">
        <v>13</v>
      </c>
      <c r="B9" s="1341"/>
      <c r="C9" s="1341"/>
      <c r="D9" s="1341"/>
      <c r="E9" s="1341"/>
      <c r="F9" s="1341"/>
      <c r="G9" s="1342"/>
      <c r="H9" s="1342"/>
      <c r="I9" s="1341"/>
      <c r="J9" s="1341"/>
      <c r="K9" s="1341"/>
      <c r="L9" s="1341"/>
      <c r="M9" s="1341"/>
      <c r="N9" s="1343"/>
    </row>
    <row r="10" spans="1:20" s="1" customFormat="1" ht="13.5" thickBot="1" x14ac:dyDescent="0.25">
      <c r="A10" s="1344" t="s">
        <v>14</v>
      </c>
      <c r="B10" s="1345"/>
      <c r="C10" s="1345"/>
      <c r="D10" s="1345"/>
      <c r="E10" s="1345"/>
      <c r="F10" s="1345"/>
      <c r="G10" s="1345"/>
      <c r="H10" s="1345"/>
      <c r="I10" s="1345"/>
      <c r="J10" s="1345"/>
      <c r="K10" s="1345"/>
      <c r="L10" s="1345"/>
      <c r="M10" s="1345"/>
      <c r="N10" s="1346"/>
    </row>
    <row r="11" spans="1:20" s="1" customFormat="1" ht="27.75" customHeight="1" thickBot="1" x14ac:dyDescent="0.25">
      <c r="A11" s="969" t="s">
        <v>15</v>
      </c>
      <c r="B11" s="1347" t="s">
        <v>16</v>
      </c>
      <c r="C11" s="1347"/>
      <c r="D11" s="1347"/>
      <c r="E11" s="1347"/>
      <c r="F11" s="1347"/>
      <c r="G11" s="1347"/>
      <c r="H11" s="1348"/>
      <c r="I11" s="1348"/>
      <c r="J11" s="1348"/>
      <c r="K11" s="1348"/>
      <c r="L11" s="1348"/>
      <c r="M11" s="1348"/>
      <c r="N11" s="1349"/>
    </row>
    <row r="12" spans="1:20" s="1" customFormat="1" ht="16.5" customHeight="1" thickBot="1" x14ac:dyDescent="0.25">
      <c r="A12" s="1024" t="s">
        <v>15</v>
      </c>
      <c r="B12" s="261" t="s">
        <v>15</v>
      </c>
      <c r="C12" s="1350" t="s">
        <v>17</v>
      </c>
      <c r="D12" s="1351"/>
      <c r="E12" s="1351"/>
      <c r="F12" s="1351"/>
      <c r="G12" s="1351"/>
      <c r="H12" s="1351"/>
      <c r="I12" s="1351"/>
      <c r="J12" s="1351"/>
      <c r="K12" s="1351"/>
      <c r="L12" s="1351"/>
      <c r="M12" s="1351"/>
      <c r="N12" s="1352"/>
    </row>
    <row r="13" spans="1:20" s="1" customFormat="1" ht="28.5" customHeight="1" x14ac:dyDescent="0.2">
      <c r="A13" s="1353" t="s">
        <v>15</v>
      </c>
      <c r="B13" s="1356" t="s">
        <v>15</v>
      </c>
      <c r="C13" s="1359" t="s">
        <v>15</v>
      </c>
      <c r="D13" s="1362" t="s">
        <v>162</v>
      </c>
      <c r="E13" s="1365" t="s">
        <v>79</v>
      </c>
      <c r="F13" s="840" t="s">
        <v>18</v>
      </c>
      <c r="G13" s="4" t="s">
        <v>19</v>
      </c>
      <c r="H13" s="820">
        <v>24.6</v>
      </c>
      <c r="I13" s="735">
        <v>54</v>
      </c>
      <c r="J13" s="735">
        <v>151</v>
      </c>
      <c r="K13" s="841" t="s">
        <v>163</v>
      </c>
      <c r="L13" s="297">
        <v>3</v>
      </c>
      <c r="M13" s="297">
        <v>3</v>
      </c>
      <c r="N13" s="333">
        <v>3</v>
      </c>
    </row>
    <row r="14" spans="1:20" s="1" customFormat="1" ht="40.5" customHeight="1" x14ac:dyDescent="0.2">
      <c r="A14" s="1354"/>
      <c r="B14" s="1357"/>
      <c r="C14" s="1360"/>
      <c r="D14" s="1363"/>
      <c r="E14" s="1366"/>
      <c r="F14" s="839"/>
      <c r="G14" s="20"/>
      <c r="H14" s="452"/>
      <c r="I14" s="451"/>
      <c r="J14" s="217"/>
      <c r="K14" s="729" t="s">
        <v>83</v>
      </c>
      <c r="L14" s="143">
        <v>40</v>
      </c>
      <c r="M14" s="143">
        <v>40</v>
      </c>
      <c r="N14" s="144">
        <v>40</v>
      </c>
      <c r="Q14" s="21"/>
    </row>
    <row r="15" spans="1:20" s="1" customFormat="1" ht="44.25" customHeight="1" x14ac:dyDescent="0.2">
      <c r="A15" s="1354"/>
      <c r="B15" s="1357"/>
      <c r="C15" s="1360"/>
      <c r="D15" s="1363"/>
      <c r="E15" s="1366"/>
      <c r="F15" s="839"/>
      <c r="G15" s="20"/>
      <c r="H15" s="452"/>
      <c r="I15" s="451"/>
      <c r="J15" s="451"/>
      <c r="K15" s="86" t="s">
        <v>139</v>
      </c>
      <c r="L15" s="297">
        <v>1</v>
      </c>
      <c r="M15" s="297"/>
      <c r="N15" s="118"/>
      <c r="Q15" s="21"/>
      <c r="T15" s="21"/>
    </row>
    <row r="16" spans="1:20" s="1" customFormat="1" ht="30" customHeight="1" x14ac:dyDescent="0.2">
      <c r="A16" s="1354"/>
      <c r="B16" s="1357"/>
      <c r="C16" s="1360"/>
      <c r="D16" s="1363"/>
      <c r="E16" s="1366"/>
      <c r="F16" s="839"/>
      <c r="G16" s="20"/>
      <c r="H16" s="452"/>
      <c r="I16" s="451"/>
      <c r="J16" s="104"/>
      <c r="K16" s="453" t="s">
        <v>137</v>
      </c>
      <c r="L16" s="297"/>
      <c r="M16" s="297">
        <v>1</v>
      </c>
      <c r="N16" s="246">
        <v>1</v>
      </c>
      <c r="S16" s="21"/>
    </row>
    <row r="17" spans="1:20" s="1" customFormat="1" ht="16.5" customHeight="1" x14ac:dyDescent="0.2">
      <c r="A17" s="1354"/>
      <c r="B17" s="1357"/>
      <c r="C17" s="1360"/>
      <c r="D17" s="1363"/>
      <c r="E17" s="1366"/>
      <c r="F17" s="839"/>
      <c r="G17" s="20"/>
      <c r="H17" s="104"/>
      <c r="I17" s="646"/>
      <c r="J17" s="104"/>
      <c r="K17" s="1368" t="s">
        <v>138</v>
      </c>
      <c r="L17" s="276"/>
      <c r="M17" s="276"/>
      <c r="N17" s="144">
        <v>1</v>
      </c>
      <c r="R17" s="21"/>
    </row>
    <row r="18" spans="1:20" s="1" customFormat="1" ht="15.75" customHeight="1" thickBot="1" x14ac:dyDescent="0.25">
      <c r="A18" s="1355"/>
      <c r="B18" s="1358"/>
      <c r="C18" s="1361"/>
      <c r="D18" s="1364"/>
      <c r="E18" s="1367"/>
      <c r="F18" s="842"/>
      <c r="G18" s="7" t="s">
        <v>20</v>
      </c>
      <c r="H18" s="59">
        <f>SUM(H13:H17)</f>
        <v>24.6</v>
      </c>
      <c r="I18" s="218">
        <f>SUM(I13:I17)</f>
        <v>54</v>
      </c>
      <c r="J18" s="8">
        <f>SUM(J13:J17)</f>
        <v>151</v>
      </c>
      <c r="K18" s="1369"/>
      <c r="L18" s="277"/>
      <c r="M18" s="277"/>
      <c r="N18" s="334"/>
    </row>
    <row r="19" spans="1:20" s="1" customFormat="1" ht="27" customHeight="1" x14ac:dyDescent="0.2">
      <c r="A19" s="1353" t="s">
        <v>15</v>
      </c>
      <c r="B19" s="1356" t="s">
        <v>15</v>
      </c>
      <c r="C19" s="1359" t="s">
        <v>21</v>
      </c>
      <c r="D19" s="1362" t="s">
        <v>76</v>
      </c>
      <c r="E19" s="1365"/>
      <c r="F19" s="1370" t="s">
        <v>18</v>
      </c>
      <c r="G19" s="4" t="s">
        <v>19</v>
      </c>
      <c r="H19" s="273">
        <v>9</v>
      </c>
      <c r="I19" s="735">
        <v>9</v>
      </c>
      <c r="J19" s="735">
        <v>9</v>
      </c>
      <c r="K19" s="27" t="s">
        <v>22</v>
      </c>
      <c r="L19" s="137">
        <v>10</v>
      </c>
      <c r="M19" s="137">
        <v>10</v>
      </c>
      <c r="N19" s="138">
        <v>10</v>
      </c>
    </row>
    <row r="20" spans="1:20" s="1" customFormat="1" ht="36" customHeight="1" x14ac:dyDescent="0.2">
      <c r="A20" s="1354"/>
      <c r="B20" s="1357"/>
      <c r="C20" s="1360"/>
      <c r="D20" s="1363"/>
      <c r="E20" s="1366"/>
      <c r="F20" s="1374"/>
      <c r="G20" s="20"/>
      <c r="H20" s="104"/>
      <c r="I20" s="451"/>
      <c r="J20" s="217"/>
      <c r="K20" s="1372" t="s">
        <v>172</v>
      </c>
      <c r="L20" s="462">
        <v>100</v>
      </c>
      <c r="M20" s="462"/>
      <c r="N20" s="607"/>
      <c r="S20" s="21"/>
    </row>
    <row r="21" spans="1:20" s="1" customFormat="1" ht="18.75" customHeight="1" thickBot="1" x14ac:dyDescent="0.25">
      <c r="A21" s="1355"/>
      <c r="B21" s="1358"/>
      <c r="C21" s="1360"/>
      <c r="D21" s="1363"/>
      <c r="E21" s="1366"/>
      <c r="F21" s="1371"/>
      <c r="G21" s="119" t="s">
        <v>20</v>
      </c>
      <c r="H21" s="59">
        <f t="shared" ref="H21:J21" si="0">+H19</f>
        <v>9</v>
      </c>
      <c r="I21" s="656">
        <f t="shared" si="0"/>
        <v>9</v>
      </c>
      <c r="J21" s="59">
        <f t="shared" si="0"/>
        <v>9</v>
      </c>
      <c r="K21" s="1373"/>
      <c r="L21" s="281"/>
      <c r="M21" s="281"/>
      <c r="N21" s="140"/>
      <c r="T21" s="21"/>
    </row>
    <row r="22" spans="1:20" s="1" customFormat="1" ht="15" customHeight="1" x14ac:dyDescent="0.2">
      <c r="A22" s="1353" t="s">
        <v>15</v>
      </c>
      <c r="B22" s="1356" t="s">
        <v>15</v>
      </c>
      <c r="C22" s="1359" t="s">
        <v>23</v>
      </c>
      <c r="D22" s="1362" t="s">
        <v>115</v>
      </c>
      <c r="E22" s="1365"/>
      <c r="F22" s="128">
        <v>3</v>
      </c>
      <c r="G22" s="4" t="s">
        <v>19</v>
      </c>
      <c r="H22" s="273">
        <v>125.9</v>
      </c>
      <c r="I22" s="735"/>
      <c r="J22" s="273"/>
      <c r="K22" s="1375" t="s">
        <v>116</v>
      </c>
      <c r="L22" s="137">
        <v>100</v>
      </c>
      <c r="M22" s="137"/>
      <c r="N22" s="138"/>
    </row>
    <row r="23" spans="1:20" s="1" customFormat="1" ht="15" customHeight="1" x14ac:dyDescent="0.2">
      <c r="A23" s="1354"/>
      <c r="B23" s="1357"/>
      <c r="C23" s="1360"/>
      <c r="D23" s="1363"/>
      <c r="E23" s="1366"/>
      <c r="F23" s="894"/>
      <c r="G23" s="74" t="s">
        <v>107</v>
      </c>
      <c r="H23" s="289">
        <v>31.8</v>
      </c>
      <c r="I23" s="454"/>
      <c r="J23" s="289"/>
      <c r="K23" s="1376"/>
      <c r="L23" s="295"/>
      <c r="M23" s="143"/>
      <c r="N23" s="144"/>
    </row>
    <row r="24" spans="1:20" s="1" customFormat="1" ht="40.5" customHeight="1" x14ac:dyDescent="0.2">
      <c r="A24" s="1354"/>
      <c r="B24" s="1357"/>
      <c r="C24" s="1360"/>
      <c r="D24" s="1363"/>
      <c r="E24" s="1366"/>
      <c r="F24" s="898">
        <v>2</v>
      </c>
      <c r="G24" s="75" t="s">
        <v>19</v>
      </c>
      <c r="H24" s="674">
        <v>67</v>
      </c>
      <c r="I24" s="639"/>
      <c r="J24" s="674"/>
      <c r="K24" s="86" t="s">
        <v>140</v>
      </c>
      <c r="L24" s="297">
        <v>100</v>
      </c>
      <c r="M24" s="297"/>
      <c r="N24" s="333"/>
      <c r="P24" s="21"/>
    </row>
    <row r="25" spans="1:20" s="1" customFormat="1" ht="41.25" customHeight="1" x14ac:dyDescent="0.2">
      <c r="A25" s="1354"/>
      <c r="B25" s="1357"/>
      <c r="C25" s="1360"/>
      <c r="D25" s="1363"/>
      <c r="E25" s="1366"/>
      <c r="F25" s="1030"/>
      <c r="G25" s="20"/>
      <c r="H25" s="452"/>
      <c r="I25" s="646"/>
      <c r="J25" s="895"/>
      <c r="K25" s="1368" t="s">
        <v>224</v>
      </c>
      <c r="L25" s="462">
        <v>1</v>
      </c>
      <c r="M25" s="143"/>
      <c r="N25" s="144"/>
      <c r="P25" s="21"/>
    </row>
    <row r="26" spans="1:20" s="1" customFormat="1" ht="15.75" customHeight="1" thickBot="1" x14ac:dyDescent="0.25">
      <c r="A26" s="1355"/>
      <c r="B26" s="1358"/>
      <c r="C26" s="1360"/>
      <c r="D26" s="1363"/>
      <c r="E26" s="1366"/>
      <c r="F26" s="839"/>
      <c r="G26" s="119" t="s">
        <v>20</v>
      </c>
      <c r="H26" s="59">
        <f>SUM(H22:H25)</f>
        <v>224.70000000000002</v>
      </c>
      <c r="I26" s="656">
        <f>+I22</f>
        <v>0</v>
      </c>
      <c r="J26" s="59">
        <f>+J22</f>
        <v>0</v>
      </c>
      <c r="K26" s="1369"/>
      <c r="L26" s="281"/>
      <c r="M26" s="281"/>
      <c r="N26" s="140"/>
    </row>
    <row r="27" spans="1:20" s="1" customFormat="1" ht="28.5" customHeight="1" x14ac:dyDescent="0.2">
      <c r="A27" s="1353" t="s">
        <v>15</v>
      </c>
      <c r="B27" s="1356" t="s">
        <v>15</v>
      </c>
      <c r="C27" s="1359" t="s">
        <v>42</v>
      </c>
      <c r="D27" s="1362" t="s">
        <v>142</v>
      </c>
      <c r="E27" s="1365"/>
      <c r="F27" s="1370" t="s">
        <v>18</v>
      </c>
      <c r="G27" s="9" t="s">
        <v>19</v>
      </c>
      <c r="H27" s="6">
        <v>10</v>
      </c>
      <c r="I27" s="278">
        <v>10</v>
      </c>
      <c r="J27" s="5">
        <v>10</v>
      </c>
      <c r="K27" s="27" t="s">
        <v>143</v>
      </c>
      <c r="L27" s="137">
        <v>200</v>
      </c>
      <c r="M27" s="137">
        <v>200</v>
      </c>
      <c r="N27" s="138">
        <v>200</v>
      </c>
    </row>
    <row r="28" spans="1:20" s="1" customFormat="1" ht="15.75" customHeight="1" thickBot="1" x14ac:dyDescent="0.25">
      <c r="A28" s="1355"/>
      <c r="B28" s="1358"/>
      <c r="C28" s="1360"/>
      <c r="D28" s="1363"/>
      <c r="E28" s="1366"/>
      <c r="F28" s="1371"/>
      <c r="G28" s="10" t="s">
        <v>20</v>
      </c>
      <c r="H28" s="106">
        <f t="shared" ref="H28:J28" si="1">+H27</f>
        <v>10</v>
      </c>
      <c r="I28" s="819">
        <f t="shared" si="1"/>
        <v>10</v>
      </c>
      <c r="J28" s="139">
        <f t="shared" si="1"/>
        <v>10</v>
      </c>
      <c r="K28" s="36"/>
      <c r="L28" s="281"/>
      <c r="M28" s="281"/>
      <c r="N28" s="140"/>
    </row>
    <row r="29" spans="1:20" s="1" customFormat="1" ht="13.5" thickBot="1" x14ac:dyDescent="0.25">
      <c r="A29" s="970" t="s">
        <v>15</v>
      </c>
      <c r="B29" s="11" t="s">
        <v>15</v>
      </c>
      <c r="C29" s="1385" t="s">
        <v>24</v>
      </c>
      <c r="D29" s="1386"/>
      <c r="E29" s="1386"/>
      <c r="F29" s="1386"/>
      <c r="G29" s="1386"/>
      <c r="H29" s="205">
        <f>H26+H21+H18+H28</f>
        <v>268.3</v>
      </c>
      <c r="I29" s="205">
        <f>I26+I21+I18+I28</f>
        <v>73</v>
      </c>
      <c r="J29" s="344">
        <f>J26+J21+J18+J28</f>
        <v>170</v>
      </c>
      <c r="K29" s="1387"/>
      <c r="L29" s="1388"/>
      <c r="M29" s="1388"/>
      <c r="N29" s="1389"/>
    </row>
    <row r="30" spans="1:20" s="1" customFormat="1" ht="13.5" thickBot="1" x14ac:dyDescent="0.25">
      <c r="A30" s="970" t="s">
        <v>15</v>
      </c>
      <c r="B30" s="13" t="s">
        <v>21</v>
      </c>
      <c r="C30" s="1390" t="s">
        <v>25</v>
      </c>
      <c r="D30" s="1391"/>
      <c r="E30" s="1391"/>
      <c r="F30" s="1391"/>
      <c r="G30" s="1391"/>
      <c r="H30" s="1391"/>
      <c r="I30" s="1391"/>
      <c r="J30" s="1391"/>
      <c r="K30" s="1391"/>
      <c r="L30" s="1391"/>
      <c r="M30" s="1391"/>
      <c r="N30" s="1392"/>
    </row>
    <row r="31" spans="1:20" s="1" customFormat="1" ht="19.5" customHeight="1" x14ac:dyDescent="0.2">
      <c r="A31" s="971" t="s">
        <v>15</v>
      </c>
      <c r="B31" s="1025" t="s">
        <v>21</v>
      </c>
      <c r="C31" s="16" t="s">
        <v>15</v>
      </c>
      <c r="D31" s="1393" t="s">
        <v>26</v>
      </c>
      <c r="E31" s="17"/>
      <c r="F31" s="84">
        <v>2</v>
      </c>
      <c r="G31" s="85" t="s">
        <v>27</v>
      </c>
      <c r="H31" s="508">
        <v>361.4</v>
      </c>
      <c r="I31" s="6">
        <f>+H31</f>
        <v>361.4</v>
      </c>
      <c r="J31" s="677">
        <f>+H31</f>
        <v>361.4</v>
      </c>
      <c r="K31" s="1375" t="s">
        <v>33</v>
      </c>
      <c r="L31" s="733">
        <v>14.3</v>
      </c>
      <c r="M31" s="733">
        <v>14.3</v>
      </c>
      <c r="N31" s="735">
        <v>14.3</v>
      </c>
      <c r="O31" s="15"/>
      <c r="R31" s="21"/>
    </row>
    <row r="32" spans="1:20" s="1" customFormat="1" ht="21.75" customHeight="1" x14ac:dyDescent="0.2">
      <c r="A32" s="972"/>
      <c r="B32" s="1026"/>
      <c r="C32" s="16"/>
      <c r="D32" s="1394"/>
      <c r="E32" s="17"/>
      <c r="F32" s="18"/>
      <c r="G32" s="75" t="s">
        <v>19</v>
      </c>
      <c r="H32" s="210">
        <v>4474.6000000000004</v>
      </c>
      <c r="I32" s="71">
        <v>4240.2</v>
      </c>
      <c r="J32" s="670">
        <v>4154.3</v>
      </c>
      <c r="K32" s="1376"/>
      <c r="L32" s="142"/>
      <c r="M32" s="142"/>
      <c r="N32" s="331"/>
      <c r="O32" s="15"/>
    </row>
    <row r="33" spans="1:19" s="1" customFormat="1" ht="28.5" customHeight="1" x14ac:dyDescent="0.2">
      <c r="A33" s="972"/>
      <c r="B33" s="1026"/>
      <c r="C33" s="16"/>
      <c r="D33" s="1033"/>
      <c r="E33" s="17"/>
      <c r="F33" s="18"/>
      <c r="G33" s="75" t="s">
        <v>47</v>
      </c>
      <c r="H33" s="88">
        <v>25</v>
      </c>
      <c r="I33" s="141"/>
      <c r="J33" s="814"/>
      <c r="K33" s="86" t="s">
        <v>28</v>
      </c>
      <c r="L33" s="785">
        <v>3023</v>
      </c>
      <c r="M33" s="785">
        <v>3050</v>
      </c>
      <c r="N33" s="786">
        <v>3100</v>
      </c>
      <c r="O33" s="15"/>
    </row>
    <row r="34" spans="1:19" s="1" customFormat="1" ht="29.25" customHeight="1" x14ac:dyDescent="0.2">
      <c r="A34" s="972"/>
      <c r="B34" s="1026"/>
      <c r="C34" s="16"/>
      <c r="D34" s="19" t="s">
        <v>29</v>
      </c>
      <c r="E34" s="17"/>
      <c r="F34" s="18"/>
      <c r="G34" s="821"/>
      <c r="H34" s="822"/>
      <c r="I34" s="452"/>
      <c r="J34" s="646"/>
      <c r="K34" s="182" t="s">
        <v>144</v>
      </c>
      <c r="L34" s="574">
        <v>35</v>
      </c>
      <c r="M34" s="181">
        <v>35</v>
      </c>
      <c r="N34" s="325">
        <v>35</v>
      </c>
      <c r="O34" s="15"/>
    </row>
    <row r="35" spans="1:19" s="1" customFormat="1" ht="17.25" customHeight="1" x14ac:dyDescent="0.2">
      <c r="A35" s="972"/>
      <c r="B35" s="1026"/>
      <c r="C35" s="16"/>
      <c r="D35" s="19" t="s">
        <v>30</v>
      </c>
      <c r="E35" s="17"/>
      <c r="F35" s="18"/>
      <c r="G35" s="821"/>
      <c r="H35" s="822"/>
      <c r="I35" s="452"/>
      <c r="J35" s="646"/>
      <c r="K35" s="183"/>
      <c r="L35" s="143"/>
      <c r="M35" s="143"/>
      <c r="N35" s="144"/>
      <c r="O35" s="15"/>
      <c r="Q35" s="21"/>
    </row>
    <row r="36" spans="1:19" s="1" customFormat="1" ht="30.75" customHeight="1" x14ac:dyDescent="0.2">
      <c r="A36" s="972"/>
      <c r="B36" s="1026"/>
      <c r="C36" s="16"/>
      <c r="D36" s="19" t="s">
        <v>31</v>
      </c>
      <c r="E36" s="17"/>
      <c r="F36" s="18"/>
      <c r="G36" s="821"/>
      <c r="H36" s="822"/>
      <c r="I36" s="452"/>
      <c r="J36" s="646"/>
      <c r="K36" s="1041" t="s">
        <v>169</v>
      </c>
      <c r="L36" s="143">
        <v>1</v>
      </c>
      <c r="M36" s="143"/>
      <c r="N36" s="144"/>
      <c r="O36" s="15"/>
      <c r="P36" s="21"/>
      <c r="R36" s="21"/>
      <c r="S36" s="21"/>
    </row>
    <row r="37" spans="1:19" s="1" customFormat="1" ht="29.25" customHeight="1" x14ac:dyDescent="0.2">
      <c r="A37" s="972"/>
      <c r="B37" s="1026"/>
      <c r="C37" s="16"/>
      <c r="D37" s="19" t="s">
        <v>32</v>
      </c>
      <c r="E37" s="17"/>
      <c r="F37" s="18"/>
      <c r="G37" s="821"/>
      <c r="H37" s="822"/>
      <c r="I37" s="452"/>
      <c r="J37" s="646"/>
      <c r="K37" s="1041"/>
      <c r="L37" s="143"/>
      <c r="M37" s="143"/>
      <c r="N37" s="144"/>
      <c r="O37" s="15"/>
      <c r="R37" s="21"/>
    </row>
    <row r="38" spans="1:19" s="1" customFormat="1" ht="30" customHeight="1" x14ac:dyDescent="0.2">
      <c r="A38" s="972"/>
      <c r="B38" s="1026"/>
      <c r="C38" s="16"/>
      <c r="D38" s="19" t="s">
        <v>98</v>
      </c>
      <c r="E38" s="145"/>
      <c r="F38" s="18"/>
      <c r="G38" s="821"/>
      <c r="H38" s="822"/>
      <c r="I38" s="452"/>
      <c r="J38" s="646"/>
      <c r="K38" s="1041"/>
      <c r="L38" s="143"/>
      <c r="M38" s="143"/>
      <c r="N38" s="150"/>
      <c r="O38" s="15"/>
      <c r="P38" s="21"/>
    </row>
    <row r="39" spans="1:19" s="1" customFormat="1" ht="57.75" customHeight="1" x14ac:dyDescent="0.2">
      <c r="A39" s="973"/>
      <c r="B39" s="947"/>
      <c r="C39" s="948"/>
      <c r="D39" s="806" t="s">
        <v>84</v>
      </c>
      <c r="E39" s="949"/>
      <c r="F39" s="950"/>
      <c r="G39" s="951"/>
      <c r="H39" s="952"/>
      <c r="I39" s="193"/>
      <c r="J39" s="937"/>
      <c r="K39" s="945" t="s">
        <v>218</v>
      </c>
      <c r="L39" s="464">
        <v>100</v>
      </c>
      <c r="M39" s="942"/>
      <c r="N39" s="943"/>
      <c r="P39" s="21"/>
      <c r="Q39" s="21"/>
    </row>
    <row r="40" spans="1:19" s="1" customFormat="1" ht="30.75" customHeight="1" x14ac:dyDescent="0.2">
      <c r="A40" s="972"/>
      <c r="B40" s="1026"/>
      <c r="C40" s="16"/>
      <c r="D40" s="944" t="s">
        <v>210</v>
      </c>
      <c r="E40" s="17"/>
      <c r="F40" s="18"/>
      <c r="G40" s="120"/>
      <c r="H40" s="808"/>
      <c r="I40" s="452"/>
      <c r="J40" s="646"/>
      <c r="K40" s="945" t="s">
        <v>212</v>
      </c>
      <c r="L40" s="446">
        <v>25969</v>
      </c>
      <c r="M40" s="446">
        <v>25969</v>
      </c>
      <c r="N40" s="946">
        <v>25969</v>
      </c>
      <c r="P40" s="21"/>
      <c r="Q40" s="21"/>
    </row>
    <row r="41" spans="1:19" s="1" customFormat="1" ht="29.25" customHeight="1" x14ac:dyDescent="0.2">
      <c r="A41" s="972"/>
      <c r="B41" s="1026"/>
      <c r="C41" s="16"/>
      <c r="D41" s="1395" t="s">
        <v>91</v>
      </c>
      <c r="E41" s="17"/>
      <c r="F41" s="102"/>
      <c r="G41" s="146"/>
      <c r="H41" s="272"/>
      <c r="I41" s="193"/>
      <c r="J41" s="622"/>
      <c r="K41" s="183" t="s">
        <v>177</v>
      </c>
      <c r="L41" s="149">
        <v>6</v>
      </c>
      <c r="M41" s="149">
        <v>6</v>
      </c>
      <c r="N41" s="150">
        <v>6</v>
      </c>
      <c r="P41" s="21"/>
      <c r="Q41" s="21"/>
      <c r="R41" s="21"/>
      <c r="S41" s="21"/>
    </row>
    <row r="42" spans="1:19" s="1" customFormat="1" ht="15.75" customHeight="1" thickBot="1" x14ac:dyDescent="0.25">
      <c r="A42" s="974"/>
      <c r="B42" s="1027"/>
      <c r="C42" s="22"/>
      <c r="D42" s="1396"/>
      <c r="E42" s="147"/>
      <c r="F42" s="103"/>
      <c r="G42" s="23" t="s">
        <v>20</v>
      </c>
      <c r="H42" s="632">
        <f>SUM(H31:H33)</f>
        <v>4861</v>
      </c>
      <c r="I42" s="632">
        <f>SUM(I31:I33)</f>
        <v>4601.5999999999995</v>
      </c>
      <c r="J42" s="632">
        <f>SUM(J31:J33)</f>
        <v>4515.7</v>
      </c>
      <c r="K42" s="274"/>
      <c r="L42" s="281"/>
      <c r="M42" s="281"/>
      <c r="N42" s="140"/>
      <c r="O42" s="15"/>
    </row>
    <row r="43" spans="1:19" s="1" customFormat="1" ht="15" customHeight="1" x14ac:dyDescent="0.2">
      <c r="A43" s="975" t="s">
        <v>15</v>
      </c>
      <c r="B43" s="1025" t="s">
        <v>21</v>
      </c>
      <c r="C43" s="14" t="s">
        <v>21</v>
      </c>
      <c r="D43" s="1377" t="s">
        <v>34</v>
      </c>
      <c r="E43" s="1379"/>
      <c r="F43" s="25" t="s">
        <v>18</v>
      </c>
      <c r="G43" s="26" t="s">
        <v>19</v>
      </c>
      <c r="H43" s="107">
        <v>585.4</v>
      </c>
      <c r="I43" s="148">
        <v>585.4</v>
      </c>
      <c r="J43" s="148">
        <v>585.4</v>
      </c>
      <c r="K43" s="27" t="s">
        <v>35</v>
      </c>
      <c r="L43" s="335">
        <v>80</v>
      </c>
      <c r="M43" s="335">
        <v>80</v>
      </c>
      <c r="N43" s="804">
        <v>80</v>
      </c>
      <c r="P43" s="21"/>
      <c r="Q43" s="21"/>
    </row>
    <row r="44" spans="1:19" s="1" customFormat="1" ht="15" customHeight="1" x14ac:dyDescent="0.2">
      <c r="A44" s="976"/>
      <c r="B44" s="1026"/>
      <c r="C44" s="16"/>
      <c r="D44" s="1378"/>
      <c r="E44" s="1380"/>
      <c r="F44" s="123"/>
      <c r="G44" s="522" t="s">
        <v>52</v>
      </c>
      <c r="H44" s="813">
        <v>17</v>
      </c>
      <c r="I44" s="141">
        <f>+H44</f>
        <v>17</v>
      </c>
      <c r="J44" s="814">
        <f>+H44</f>
        <v>17</v>
      </c>
      <c r="K44" s="1034"/>
      <c r="L44" s="464"/>
      <c r="M44" s="464"/>
      <c r="N44" s="122"/>
      <c r="P44" s="21"/>
    </row>
    <row r="45" spans="1:19" s="1" customFormat="1" ht="29.25" customHeight="1" x14ac:dyDescent="0.2">
      <c r="A45" s="977"/>
      <c r="B45" s="262"/>
      <c r="C45" s="28"/>
      <c r="D45" s="623" t="s">
        <v>36</v>
      </c>
      <c r="E45" s="1380"/>
      <c r="F45" s="30"/>
      <c r="G45" s="120"/>
      <c r="H45" s="815"/>
      <c r="I45" s="816"/>
      <c r="J45" s="817"/>
      <c r="K45" s="182" t="s">
        <v>164</v>
      </c>
      <c r="L45" s="181">
        <v>210</v>
      </c>
      <c r="M45" s="181">
        <v>210</v>
      </c>
      <c r="N45" s="45">
        <v>210</v>
      </c>
      <c r="R45" s="21"/>
    </row>
    <row r="46" spans="1:19" s="1" customFormat="1" ht="42.75" customHeight="1" x14ac:dyDescent="0.2">
      <c r="A46" s="976"/>
      <c r="B46" s="1026"/>
      <c r="C46" s="31"/>
      <c r="D46" s="29" t="s">
        <v>37</v>
      </c>
      <c r="E46" s="1380"/>
      <c r="F46" s="32"/>
      <c r="G46" s="20"/>
      <c r="H46" s="815"/>
      <c r="I46" s="816"/>
      <c r="J46" s="817"/>
      <c r="K46" s="940" t="s">
        <v>163</v>
      </c>
      <c r="L46" s="345">
        <v>60</v>
      </c>
      <c r="M46" s="345">
        <v>60</v>
      </c>
      <c r="N46" s="48">
        <v>60</v>
      </c>
      <c r="P46" s="21"/>
      <c r="Q46" s="21" t="s">
        <v>81</v>
      </c>
      <c r="R46" s="21"/>
    </row>
    <row r="47" spans="1:19" s="1" customFormat="1" ht="28.5" customHeight="1" x14ac:dyDescent="0.2">
      <c r="A47" s="976"/>
      <c r="B47" s="1026"/>
      <c r="C47" s="533"/>
      <c r="D47" s="133" t="s">
        <v>38</v>
      </c>
      <c r="E47" s="1032"/>
      <c r="F47" s="32"/>
      <c r="G47" s="120"/>
      <c r="H47" s="818"/>
      <c r="I47" s="816"/>
      <c r="J47" s="817"/>
      <c r="K47" s="1022" t="s">
        <v>165</v>
      </c>
      <c r="L47" s="181">
        <v>8</v>
      </c>
      <c r="M47" s="181">
        <v>8</v>
      </c>
      <c r="N47" s="45">
        <v>8</v>
      </c>
      <c r="Q47" s="21"/>
    </row>
    <row r="48" spans="1:19" s="1" customFormat="1" ht="18" customHeight="1" x14ac:dyDescent="0.2">
      <c r="A48" s="976"/>
      <c r="B48" s="1026"/>
      <c r="C48" s="16"/>
      <c r="D48" s="1381" t="s">
        <v>39</v>
      </c>
      <c r="E48" s="1032"/>
      <c r="F48" s="32"/>
      <c r="G48" s="120"/>
      <c r="H48" s="815"/>
      <c r="I48" s="816"/>
      <c r="J48" s="817"/>
      <c r="K48" s="1368" t="s">
        <v>164</v>
      </c>
      <c r="L48" s="181">
        <v>237</v>
      </c>
      <c r="M48" s="181">
        <v>237</v>
      </c>
      <c r="N48" s="45">
        <v>237</v>
      </c>
      <c r="Q48" s="21"/>
    </row>
    <row r="49" spans="1:18" s="1" customFormat="1" ht="15.75" customHeight="1" thickBot="1" x14ac:dyDescent="0.25">
      <c r="A49" s="978"/>
      <c r="B49" s="1027"/>
      <c r="C49" s="22"/>
      <c r="D49" s="1382"/>
      <c r="E49" s="152"/>
      <c r="F49" s="35"/>
      <c r="G49" s="119" t="s">
        <v>20</v>
      </c>
      <c r="H49" s="24">
        <f>SUM(H43:H48)</f>
        <v>602.4</v>
      </c>
      <c r="I49" s="24">
        <f>SUM(I43:I48)</f>
        <v>602.4</v>
      </c>
      <c r="J49" s="24">
        <f>SUM(J43:J48)</f>
        <v>602.4</v>
      </c>
      <c r="K49" s="1369"/>
      <c r="L49" s="536"/>
      <c r="M49" s="536"/>
      <c r="N49" s="537"/>
      <c r="Q49" s="21"/>
      <c r="R49" s="21"/>
    </row>
    <row r="50" spans="1:18" s="1" customFormat="1" ht="24.75" customHeight="1" x14ac:dyDescent="0.2">
      <c r="A50" s="979" t="s">
        <v>15</v>
      </c>
      <c r="B50" s="1025" t="s">
        <v>21</v>
      </c>
      <c r="C50" s="1028" t="s">
        <v>23</v>
      </c>
      <c r="D50" s="1383" t="s">
        <v>225</v>
      </c>
      <c r="E50" s="280" t="s">
        <v>45</v>
      </c>
      <c r="F50" s="541">
        <v>1</v>
      </c>
      <c r="G50" s="9" t="s">
        <v>19</v>
      </c>
      <c r="H50" s="202">
        <v>30</v>
      </c>
      <c r="I50" s="38"/>
      <c r="J50" s="154"/>
      <c r="K50" s="1375" t="s">
        <v>161</v>
      </c>
      <c r="L50" s="155">
        <v>2</v>
      </c>
      <c r="M50" s="155"/>
      <c r="N50" s="156"/>
    </row>
    <row r="51" spans="1:18" s="1" customFormat="1" ht="17.25" customHeight="1" thickBot="1" x14ac:dyDescent="0.25">
      <c r="A51" s="980"/>
      <c r="B51" s="1026"/>
      <c r="C51" s="1029"/>
      <c r="D51" s="1384"/>
      <c r="E51" s="773"/>
      <c r="F51" s="158"/>
      <c r="G51" s="336" t="s">
        <v>20</v>
      </c>
      <c r="H51" s="161">
        <f>+H50</f>
        <v>30</v>
      </c>
      <c r="I51" s="161"/>
      <c r="J51" s="162"/>
      <c r="K51" s="1369"/>
      <c r="L51" s="163"/>
      <c r="M51" s="163"/>
      <c r="N51" s="164"/>
    </row>
    <row r="52" spans="1:18" s="1" customFormat="1" ht="42.75" customHeight="1" x14ac:dyDescent="0.2">
      <c r="A52" s="979" t="s">
        <v>15</v>
      </c>
      <c r="B52" s="1025" t="s">
        <v>21</v>
      </c>
      <c r="C52" s="771" t="s">
        <v>42</v>
      </c>
      <c r="D52" s="249" t="s">
        <v>113</v>
      </c>
      <c r="E52" s="280" t="s">
        <v>45</v>
      </c>
      <c r="F52" s="153"/>
      <c r="G52" s="4"/>
      <c r="H52" s="823"/>
      <c r="I52" s="154"/>
      <c r="J52" s="154"/>
      <c r="K52" s="275"/>
      <c r="L52" s="155"/>
      <c r="M52" s="155"/>
      <c r="N52" s="156"/>
    </row>
    <row r="53" spans="1:18" s="1" customFormat="1" ht="15.75" customHeight="1" x14ac:dyDescent="0.2">
      <c r="A53" s="980"/>
      <c r="B53" s="1026"/>
      <c r="C53" s="700"/>
      <c r="D53" s="1403" t="s">
        <v>211</v>
      </c>
      <c r="E53" s="774"/>
      <c r="F53" s="780">
        <v>2</v>
      </c>
      <c r="G53" s="74" t="s">
        <v>19</v>
      </c>
      <c r="H53" s="591">
        <v>19.2</v>
      </c>
      <c r="I53" s="779"/>
      <c r="J53" s="591"/>
      <c r="K53" s="1368" t="s">
        <v>209</v>
      </c>
      <c r="L53" s="782">
        <v>2</v>
      </c>
      <c r="M53" s="782"/>
      <c r="N53" s="783"/>
    </row>
    <row r="54" spans="1:18" s="1" customFormat="1" ht="13.5" thickBot="1" x14ac:dyDescent="0.25">
      <c r="A54" s="981"/>
      <c r="B54" s="1027"/>
      <c r="C54" s="772"/>
      <c r="D54" s="1404"/>
      <c r="E54" s="157"/>
      <c r="F54" s="166"/>
      <c r="G54" s="159" t="s">
        <v>20</v>
      </c>
      <c r="H54" s="161">
        <f>SUM(H52:H53)</f>
        <v>19.2</v>
      </c>
      <c r="I54" s="161"/>
      <c r="J54" s="162"/>
      <c r="K54" s="1369"/>
      <c r="L54" s="536"/>
      <c r="M54" s="536"/>
      <c r="N54" s="537"/>
    </row>
    <row r="55" spans="1:18" s="1" customFormat="1" ht="30.75" customHeight="1" x14ac:dyDescent="0.2">
      <c r="A55" s="979" t="s">
        <v>15</v>
      </c>
      <c r="B55" s="1025" t="s">
        <v>21</v>
      </c>
      <c r="C55" s="771" t="s">
        <v>75</v>
      </c>
      <c r="D55" s="1383" t="s">
        <v>40</v>
      </c>
      <c r="E55" s="39"/>
      <c r="F55" s="153" t="s">
        <v>18</v>
      </c>
      <c r="G55" s="9" t="s">
        <v>19</v>
      </c>
      <c r="H55" s="202">
        <v>583.79999999999995</v>
      </c>
      <c r="I55" s="202">
        <f>+H55</f>
        <v>583.79999999999995</v>
      </c>
      <c r="J55" s="202">
        <f>+H55</f>
        <v>583.79999999999995</v>
      </c>
      <c r="K55" s="1375" t="s">
        <v>41</v>
      </c>
      <c r="L55" s="155">
        <v>3000</v>
      </c>
      <c r="M55" s="155">
        <v>3000</v>
      </c>
      <c r="N55" s="156">
        <v>3000</v>
      </c>
    </row>
    <row r="56" spans="1:18" s="1" customFormat="1" ht="13.5" thickBot="1" x14ac:dyDescent="0.25">
      <c r="A56" s="980"/>
      <c r="B56" s="1026"/>
      <c r="C56" s="700"/>
      <c r="D56" s="1405"/>
      <c r="E56" s="37"/>
      <c r="F56" s="688"/>
      <c r="G56" s="10" t="s">
        <v>20</v>
      </c>
      <c r="H56" s="348">
        <f t="shared" ref="H56:J56" si="2">+H55</f>
        <v>583.79999999999995</v>
      </c>
      <c r="I56" s="348">
        <f t="shared" si="2"/>
        <v>583.79999999999995</v>
      </c>
      <c r="J56" s="49">
        <f t="shared" si="2"/>
        <v>583.79999999999995</v>
      </c>
      <c r="K56" s="1369"/>
      <c r="L56" s="536"/>
      <c r="M56" s="536"/>
      <c r="N56" s="537"/>
    </row>
    <row r="57" spans="1:18" s="1" customFormat="1" ht="13.5" thickBot="1" x14ac:dyDescent="0.25">
      <c r="A57" s="970" t="s">
        <v>15</v>
      </c>
      <c r="B57" s="52" t="s">
        <v>21</v>
      </c>
      <c r="C57" s="1386" t="s">
        <v>24</v>
      </c>
      <c r="D57" s="1386"/>
      <c r="E57" s="1386"/>
      <c r="F57" s="1386"/>
      <c r="G57" s="1406"/>
      <c r="H57" s="824">
        <f>+H54+H56+H51+H49+H42</f>
        <v>6096.4</v>
      </c>
      <c r="I57" s="167">
        <f>+I54+I56+I51+I49+I42</f>
        <v>5787.7999999999993</v>
      </c>
      <c r="J57" s="167">
        <f>+J54+J56+J51+J49+J42</f>
        <v>5701.9</v>
      </c>
      <c r="K57" s="1407"/>
      <c r="L57" s="1408"/>
      <c r="M57" s="1408"/>
      <c r="N57" s="1409"/>
      <c r="R57" s="21"/>
    </row>
    <row r="58" spans="1:18" s="1" customFormat="1" ht="15.75" customHeight="1" thickBot="1" x14ac:dyDescent="0.25">
      <c r="A58" s="982" t="s">
        <v>15</v>
      </c>
      <c r="B58" s="42" t="s">
        <v>23</v>
      </c>
      <c r="C58" s="1391" t="s">
        <v>44</v>
      </c>
      <c r="D58" s="1391"/>
      <c r="E58" s="1417"/>
      <c r="F58" s="1417"/>
      <c r="G58" s="1417"/>
      <c r="H58" s="1417"/>
      <c r="I58" s="1417"/>
      <c r="J58" s="1417"/>
      <c r="K58" s="1391"/>
      <c r="L58" s="1391"/>
      <c r="M58" s="1391"/>
      <c r="N58" s="1392"/>
      <c r="R58" s="21"/>
    </row>
    <row r="59" spans="1:18" s="1" customFormat="1" ht="15.75" customHeight="1" x14ac:dyDescent="0.2">
      <c r="A59" s="983" t="s">
        <v>15</v>
      </c>
      <c r="B59" s="264" t="s">
        <v>23</v>
      </c>
      <c r="C59" s="43" t="s">
        <v>15</v>
      </c>
      <c r="D59" s="1377" t="s">
        <v>48</v>
      </c>
      <c r="E59" s="864" t="s">
        <v>45</v>
      </c>
      <c r="F59" s="117" t="s">
        <v>109</v>
      </c>
      <c r="G59" s="882" t="s">
        <v>19</v>
      </c>
      <c r="H59" s="396">
        <v>1793.1</v>
      </c>
      <c r="I59" s="396">
        <v>5790.4</v>
      </c>
      <c r="J59" s="396">
        <f>3768.1+350</f>
        <v>4118.1000000000004</v>
      </c>
      <c r="K59" s="172"/>
      <c r="L59" s="335"/>
      <c r="M59" s="335"/>
      <c r="N59" s="804"/>
      <c r="P59" s="21"/>
      <c r="Q59" s="21"/>
    </row>
    <row r="60" spans="1:18" s="1" customFormat="1" ht="15.75" customHeight="1" x14ac:dyDescent="0.2">
      <c r="A60" s="984"/>
      <c r="B60" s="1037"/>
      <c r="C60" s="1023"/>
      <c r="D60" s="1418"/>
      <c r="E60" s="173"/>
      <c r="F60" s="861"/>
      <c r="G60" s="543" t="s">
        <v>107</v>
      </c>
      <c r="H60" s="865">
        <f>1926.6-350</f>
        <v>1576.6</v>
      </c>
      <c r="I60" s="865">
        <f ca="1">SUMIF(G70:G84,"sb(l)",I70:I82)</f>
        <v>0</v>
      </c>
      <c r="J60" s="248">
        <f ca="1">SUMIF(G70:G84,"sb(l)",J70:J82)</f>
        <v>0</v>
      </c>
      <c r="K60" s="176"/>
      <c r="L60" s="175"/>
      <c r="M60" s="149"/>
      <c r="N60" s="150"/>
      <c r="P60" s="21"/>
      <c r="Q60" s="21"/>
    </row>
    <row r="61" spans="1:18" s="1" customFormat="1" ht="15.75" customHeight="1" x14ac:dyDescent="0.2">
      <c r="A61" s="984"/>
      <c r="B61" s="1037"/>
      <c r="C61" s="1023"/>
      <c r="D61" s="1418"/>
      <c r="E61" s="173"/>
      <c r="F61" s="861"/>
      <c r="G61" s="543" t="s">
        <v>110</v>
      </c>
      <c r="H61" s="862">
        <v>609.29999999999995</v>
      </c>
      <c r="I61" s="862">
        <f ca="1">SUMIF(G70:G85,"sb(es)",I70:I83)</f>
        <v>0</v>
      </c>
      <c r="J61" s="862">
        <f ca="1">SUMIF(G70:G85,"sb(es)",J70:J83)</f>
        <v>0</v>
      </c>
      <c r="K61" s="176"/>
      <c r="L61" s="175"/>
      <c r="M61" s="149"/>
      <c r="N61" s="150"/>
      <c r="O61" s="177"/>
      <c r="P61" s="21"/>
      <c r="Q61" s="21"/>
    </row>
    <row r="62" spans="1:18" s="1" customFormat="1" ht="15.75" customHeight="1" x14ac:dyDescent="0.2">
      <c r="A62" s="984"/>
      <c r="B62" s="1037"/>
      <c r="C62" s="1023"/>
      <c r="D62" s="1418"/>
      <c r="E62" s="173"/>
      <c r="F62" s="861"/>
      <c r="G62" s="543" t="s">
        <v>46</v>
      </c>
      <c r="H62" s="865">
        <v>53.8</v>
      </c>
      <c r="I62" s="865">
        <v>500</v>
      </c>
      <c r="J62" s="248">
        <v>1216.0999999999999</v>
      </c>
      <c r="K62" s="176"/>
      <c r="L62" s="175"/>
      <c r="M62" s="149"/>
      <c r="N62" s="150"/>
      <c r="P62" s="21"/>
      <c r="Q62" s="21"/>
    </row>
    <row r="63" spans="1:18" s="1" customFormat="1" ht="15.75" customHeight="1" x14ac:dyDescent="0.2">
      <c r="A63" s="984"/>
      <c r="B63" s="1037"/>
      <c r="C63" s="1023"/>
      <c r="D63" s="1418"/>
      <c r="E63" s="173"/>
      <c r="F63" s="861"/>
      <c r="G63" s="850" t="s">
        <v>52</v>
      </c>
      <c r="H63" s="862">
        <v>42.3</v>
      </c>
      <c r="I63" s="862">
        <v>102.1</v>
      </c>
      <c r="J63" s="862">
        <f ca="1">SUMIF(G71:G87,"lrvb",J71:J85)</f>
        <v>0</v>
      </c>
      <c r="K63" s="176"/>
      <c r="L63" s="175"/>
      <c r="M63" s="149"/>
      <c r="N63" s="150"/>
      <c r="P63" s="21"/>
      <c r="Q63" s="21"/>
    </row>
    <row r="64" spans="1:18" s="1" customFormat="1" ht="15.75" customHeight="1" x14ac:dyDescent="0.2">
      <c r="A64" s="984"/>
      <c r="B64" s="1037"/>
      <c r="C64" s="1023"/>
      <c r="D64" s="1418"/>
      <c r="E64" s="173"/>
      <c r="F64" s="861"/>
      <c r="G64" s="850" t="s">
        <v>50</v>
      </c>
      <c r="H64" s="865">
        <v>478.9</v>
      </c>
      <c r="I64" s="865">
        <v>1156.5</v>
      </c>
      <c r="J64" s="248"/>
      <c r="K64" s="176"/>
      <c r="L64" s="175"/>
      <c r="M64" s="149"/>
      <c r="N64" s="150"/>
      <c r="P64" s="21"/>
      <c r="Q64" s="21"/>
    </row>
    <row r="65" spans="1:21" s="1" customFormat="1" ht="15.75" customHeight="1" x14ac:dyDescent="0.2">
      <c r="A65" s="984"/>
      <c r="B65" s="1037"/>
      <c r="C65" s="1023"/>
      <c r="D65" s="1418"/>
      <c r="E65" s="173"/>
      <c r="F65" s="861"/>
      <c r="G65" s="850" t="s">
        <v>47</v>
      </c>
      <c r="H65" s="867">
        <v>2.2999999999999998</v>
      </c>
      <c r="I65" s="867">
        <v>1000</v>
      </c>
      <c r="J65" s="174">
        <f ca="1">SUMIF(G71:G88,"kt",J71:J86)</f>
        <v>0</v>
      </c>
      <c r="K65" s="176"/>
      <c r="L65" s="175"/>
      <c r="M65" s="149"/>
      <c r="N65" s="150"/>
      <c r="P65" s="21"/>
      <c r="Q65" s="21"/>
    </row>
    <row r="66" spans="1:21" s="1" customFormat="1" ht="37.5" customHeight="1" x14ac:dyDescent="0.2">
      <c r="A66" s="984"/>
      <c r="B66" s="1037"/>
      <c r="C66" s="1023"/>
      <c r="D66" s="1381" t="s">
        <v>214</v>
      </c>
      <c r="E66" s="613"/>
      <c r="F66" s="46"/>
      <c r="G66" s="522"/>
      <c r="H66" s="790"/>
      <c r="I66" s="791"/>
      <c r="J66" s="792"/>
      <c r="K66" s="905" t="s">
        <v>82</v>
      </c>
      <c r="L66" s="902">
        <v>2</v>
      </c>
      <c r="M66" s="169"/>
      <c r="N66" s="45"/>
      <c r="O66" s="1397"/>
      <c r="P66" s="21"/>
      <c r="S66" s="21"/>
    </row>
    <row r="67" spans="1:21" s="1" customFormat="1" ht="16.5" customHeight="1" x14ac:dyDescent="0.2">
      <c r="A67" s="984"/>
      <c r="B67" s="1037"/>
      <c r="C67" s="1043"/>
      <c r="D67" s="1405"/>
      <c r="E67" s="613"/>
      <c r="F67" s="46"/>
      <c r="G67" s="120"/>
      <c r="H67" s="109"/>
      <c r="I67" s="616"/>
      <c r="J67" s="904"/>
      <c r="K67" s="1398"/>
      <c r="L67" s="901"/>
      <c r="M67" s="168"/>
      <c r="N67" s="267"/>
      <c r="O67" s="1397"/>
      <c r="P67" s="21"/>
    </row>
    <row r="68" spans="1:21" s="1" customFormat="1" ht="16.5" customHeight="1" x14ac:dyDescent="0.2">
      <c r="A68" s="984"/>
      <c r="B68" s="1037"/>
      <c r="C68" s="1023"/>
      <c r="D68" s="1405"/>
      <c r="E68" s="613"/>
      <c r="F68" s="46"/>
      <c r="G68" s="120"/>
      <c r="H68" s="116"/>
      <c r="I68" s="616"/>
      <c r="J68" s="904"/>
      <c r="K68" s="1398"/>
      <c r="L68" s="901"/>
      <c r="M68" s="168"/>
      <c r="N68" s="267"/>
      <c r="O68" s="903"/>
      <c r="P68" s="21"/>
    </row>
    <row r="69" spans="1:21" s="1" customFormat="1" ht="13.5" customHeight="1" x14ac:dyDescent="0.2">
      <c r="A69" s="984"/>
      <c r="B69" s="1037"/>
      <c r="C69" s="1023"/>
      <c r="D69" s="1399" t="s">
        <v>78</v>
      </c>
      <c r="E69" s="613"/>
      <c r="F69" s="542"/>
      <c r="G69" s="1044"/>
      <c r="H69" s="868"/>
      <c r="I69" s="869"/>
      <c r="J69" s="870"/>
      <c r="K69" s="1401" t="s">
        <v>49</v>
      </c>
      <c r="L69" s="548">
        <v>100</v>
      </c>
      <c r="M69" s="181"/>
      <c r="N69" s="325"/>
      <c r="O69" s="177"/>
      <c r="P69" s="177"/>
      <c r="Q69" s="177"/>
      <c r="R69" s="21"/>
      <c r="S69" s="21"/>
      <c r="T69" s="21"/>
    </row>
    <row r="70" spans="1:21" s="1" customFormat="1" ht="13.5" customHeight="1" x14ac:dyDescent="0.2">
      <c r="A70" s="984"/>
      <c r="B70" s="1037"/>
      <c r="C70" s="1023"/>
      <c r="D70" s="1400"/>
      <c r="E70" s="866"/>
      <c r="F70" s="542"/>
      <c r="G70" s="1044"/>
      <c r="H70" s="868"/>
      <c r="I70" s="863"/>
      <c r="J70" s="870"/>
      <c r="K70" s="1402"/>
      <c r="L70" s="550"/>
      <c r="M70" s="149"/>
      <c r="N70" s="150"/>
      <c r="O70" s="177"/>
      <c r="P70" s="179"/>
      <c r="Q70" s="177"/>
      <c r="R70" s="21"/>
      <c r="S70" s="21"/>
    </row>
    <row r="71" spans="1:21" s="1" customFormat="1" ht="27" customHeight="1" x14ac:dyDescent="0.2">
      <c r="A71" s="980"/>
      <c r="B71" s="1026"/>
      <c r="C71" s="1410"/>
      <c r="D71" s="665" t="s">
        <v>133</v>
      </c>
      <c r="E71" s="1411" t="s">
        <v>51</v>
      </c>
      <c r="F71" s="551"/>
      <c r="G71" s="821"/>
      <c r="H71" s="871"/>
      <c r="I71" s="872"/>
      <c r="J71" s="873"/>
      <c r="K71" s="716"/>
      <c r="L71" s="565"/>
      <c r="M71" s="492"/>
      <c r="N71" s="566"/>
      <c r="O71" s="703"/>
      <c r="P71" s="383"/>
      <c r="Q71" s="704"/>
      <c r="R71" s="706"/>
      <c r="S71" s="707"/>
      <c r="T71" s="704"/>
      <c r="U71" s="704"/>
    </row>
    <row r="72" spans="1:21" s="1" customFormat="1" ht="15.75" customHeight="1" x14ac:dyDescent="0.2">
      <c r="A72" s="980"/>
      <c r="B72" s="1026"/>
      <c r="C72" s="1410"/>
      <c r="D72" s="666" t="s">
        <v>131</v>
      </c>
      <c r="E72" s="1412"/>
      <c r="F72" s="551"/>
      <c r="G72" s="821"/>
      <c r="H72" s="871"/>
      <c r="I72" s="872"/>
      <c r="J72" s="873"/>
      <c r="K72" s="557" t="s">
        <v>49</v>
      </c>
      <c r="L72" s="559">
        <v>30</v>
      </c>
      <c r="M72" s="560">
        <v>100</v>
      </c>
      <c r="N72" s="561"/>
      <c r="O72" s="703"/>
      <c r="P72" s="383"/>
      <c r="Q72" s="704"/>
      <c r="R72" s="706"/>
      <c r="S72" s="707"/>
      <c r="T72" s="704"/>
      <c r="U72" s="704"/>
    </row>
    <row r="73" spans="1:21" s="1" customFormat="1" ht="15.75" customHeight="1" x14ac:dyDescent="0.2">
      <c r="A73" s="980"/>
      <c r="B73" s="1026"/>
      <c r="C73" s="1410"/>
      <c r="D73" s="1035" t="s">
        <v>159</v>
      </c>
      <c r="E73" s="1412"/>
      <c r="F73" s="551"/>
      <c r="G73" s="821"/>
      <c r="H73" s="871"/>
      <c r="I73" s="872"/>
      <c r="J73" s="873"/>
      <c r="K73" s="884" t="s">
        <v>49</v>
      </c>
      <c r="L73" s="885">
        <v>10</v>
      </c>
      <c r="M73" s="478">
        <v>50</v>
      </c>
      <c r="N73" s="886">
        <v>100</v>
      </c>
      <c r="O73" s="703"/>
      <c r="P73" s="383"/>
      <c r="Q73" s="704"/>
      <c r="R73" s="705"/>
      <c r="S73" s="705"/>
      <c r="T73" s="704"/>
      <c r="U73" s="704"/>
    </row>
    <row r="74" spans="1:21" s="1" customFormat="1" ht="15" customHeight="1" x14ac:dyDescent="0.2">
      <c r="A74" s="980"/>
      <c r="B74" s="1026"/>
      <c r="C74" s="1410"/>
      <c r="D74" s="1413" t="s">
        <v>77</v>
      </c>
      <c r="E74" s="562"/>
      <c r="F74" s="563"/>
      <c r="G74" s="821"/>
      <c r="H74" s="871"/>
      <c r="I74" s="837"/>
      <c r="J74" s="650"/>
      <c r="K74" s="1415" t="s">
        <v>92</v>
      </c>
      <c r="L74" s="559">
        <v>1</v>
      </c>
      <c r="M74" s="560"/>
      <c r="N74" s="561"/>
      <c r="O74" s="703"/>
      <c r="P74" s="383"/>
      <c r="Q74" s="704"/>
      <c r="R74" s="383"/>
      <c r="S74" s="704"/>
      <c r="T74" s="383"/>
      <c r="U74" s="383"/>
    </row>
    <row r="75" spans="1:21" s="1" customFormat="1" ht="15" customHeight="1" x14ac:dyDescent="0.2">
      <c r="A75" s="980"/>
      <c r="B75" s="1026"/>
      <c r="C75" s="1410"/>
      <c r="D75" s="1414"/>
      <c r="E75" s="675"/>
      <c r="F75" s="563"/>
      <c r="G75" s="821"/>
      <c r="H75" s="871"/>
      <c r="I75" s="837"/>
      <c r="J75" s="650"/>
      <c r="K75" s="1415"/>
      <c r="L75" s="559"/>
      <c r="M75" s="560"/>
      <c r="N75" s="561"/>
      <c r="O75" s="703"/>
      <c r="P75" s="383"/>
      <c r="Q75" s="704"/>
      <c r="R75" s="383"/>
      <c r="S75" s="704"/>
      <c r="T75" s="383"/>
      <c r="U75" s="383"/>
    </row>
    <row r="76" spans="1:21" s="1" customFormat="1" ht="30.75" customHeight="1" x14ac:dyDescent="0.2">
      <c r="A76" s="980"/>
      <c r="B76" s="1026"/>
      <c r="C76" s="1410"/>
      <c r="D76" s="1414"/>
      <c r="E76" s="567"/>
      <c r="F76" s="563"/>
      <c r="G76" s="821"/>
      <c r="H76" s="871"/>
      <c r="I76" s="837"/>
      <c r="J76" s="650"/>
      <c r="K76" s="1045" t="s">
        <v>53</v>
      </c>
      <c r="L76" s="885">
        <v>40</v>
      </c>
      <c r="M76" s="478">
        <v>100</v>
      </c>
      <c r="N76" s="886"/>
      <c r="O76" s="177"/>
      <c r="P76" s="21"/>
      <c r="Q76" s="21"/>
      <c r="S76" s="21"/>
      <c r="U76" s="21"/>
    </row>
    <row r="77" spans="1:21" s="1" customFormat="1" ht="30.75" customHeight="1" x14ac:dyDescent="0.2">
      <c r="A77" s="980"/>
      <c r="B77" s="1026"/>
      <c r="C77" s="1410"/>
      <c r="D77" s="1413" t="s">
        <v>166</v>
      </c>
      <c r="E77" s="880"/>
      <c r="F77" s="551"/>
      <c r="G77" s="821"/>
      <c r="H77" s="871"/>
      <c r="I77" s="837"/>
      <c r="J77" s="650"/>
      <c r="K77" s="588" t="s">
        <v>92</v>
      </c>
      <c r="L77" s="565">
        <v>1</v>
      </c>
      <c r="M77" s="492"/>
      <c r="N77" s="566"/>
      <c r="O77" s="177"/>
      <c r="Q77" s="21"/>
      <c r="S77" s="21"/>
    </row>
    <row r="78" spans="1:21" s="1" customFormat="1" ht="18" customHeight="1" x14ac:dyDescent="0.2">
      <c r="A78" s="980"/>
      <c r="B78" s="1026"/>
      <c r="C78" s="1410"/>
      <c r="D78" s="1416"/>
      <c r="E78" s="881"/>
      <c r="F78" s="883"/>
      <c r="G78" s="821"/>
      <c r="H78" s="808"/>
      <c r="I78" s="874"/>
      <c r="J78" s="875"/>
      <c r="K78" s="590" t="s">
        <v>93</v>
      </c>
      <c r="L78" s="559"/>
      <c r="M78" s="560">
        <v>20</v>
      </c>
      <c r="N78" s="561">
        <v>100</v>
      </c>
      <c r="O78" s="177"/>
      <c r="R78" s="21"/>
    </row>
    <row r="79" spans="1:21" s="1" customFormat="1" ht="15" customHeight="1" x14ac:dyDescent="0.2">
      <c r="A79" s="1427"/>
      <c r="B79" s="1428"/>
      <c r="C79" s="1429"/>
      <c r="D79" s="1381" t="s">
        <v>168</v>
      </c>
      <c r="E79" s="1430"/>
      <c r="F79" s="1431"/>
      <c r="G79" s="1280"/>
      <c r="H79" s="808"/>
      <c r="I79" s="869"/>
      <c r="J79" s="646"/>
      <c r="K79" s="592" t="s">
        <v>114</v>
      </c>
      <c r="L79" s="492"/>
      <c r="M79" s="492">
        <v>50</v>
      </c>
      <c r="N79" s="566">
        <v>100</v>
      </c>
      <c r="O79" s="177"/>
      <c r="P79" s="177"/>
    </row>
    <row r="80" spans="1:21" s="1" customFormat="1" ht="15" customHeight="1" x14ac:dyDescent="0.2">
      <c r="A80" s="1427"/>
      <c r="B80" s="1428"/>
      <c r="C80" s="1429"/>
      <c r="D80" s="1405"/>
      <c r="E80" s="1430"/>
      <c r="F80" s="1431"/>
      <c r="G80" s="876"/>
      <c r="H80" s="808"/>
      <c r="I80" s="869"/>
      <c r="J80" s="646"/>
      <c r="K80" s="292"/>
      <c r="L80" s="560"/>
      <c r="M80" s="560"/>
      <c r="N80" s="561"/>
      <c r="O80" s="177"/>
      <c r="P80" s="177"/>
    </row>
    <row r="81" spans="1:21" s="1" customFormat="1" ht="42.75" customHeight="1" x14ac:dyDescent="0.2">
      <c r="A81" s="984"/>
      <c r="B81" s="1279"/>
      <c r="C81" s="1277"/>
      <c r="D81" s="1381" t="s">
        <v>176</v>
      </c>
      <c r="E81" s="1440" t="s">
        <v>100</v>
      </c>
      <c r="F81" s="542"/>
      <c r="G81" s="876"/>
      <c r="H81" s="877"/>
      <c r="I81" s="869"/>
      <c r="J81" s="878"/>
      <c r="K81" s="573" t="s">
        <v>101</v>
      </c>
      <c r="L81" s="548"/>
      <c r="M81" s="574">
        <v>50</v>
      </c>
      <c r="N81" s="327">
        <v>100</v>
      </c>
      <c r="O81" s="177"/>
      <c r="Q81" s="21"/>
    </row>
    <row r="82" spans="1:21" s="1" customFormat="1" ht="15" customHeight="1" x14ac:dyDescent="0.2">
      <c r="A82" s="985"/>
      <c r="B82" s="955"/>
      <c r="C82" s="956"/>
      <c r="D82" s="1384"/>
      <c r="E82" s="1441"/>
      <c r="F82" s="957"/>
      <c r="G82" s="577"/>
      <c r="H82" s="630"/>
      <c r="I82" s="581"/>
      <c r="J82" s="641"/>
      <c r="K82" s="582"/>
      <c r="L82" s="445"/>
      <c r="M82" s="446"/>
      <c r="N82" s="326"/>
      <c r="O82" s="177"/>
    </row>
    <row r="83" spans="1:21" s="1" customFormat="1" ht="27" customHeight="1" x14ac:dyDescent="0.2">
      <c r="A83" s="980"/>
      <c r="B83" s="1026"/>
      <c r="C83" s="1023"/>
      <c r="D83" s="1442" t="s">
        <v>219</v>
      </c>
      <c r="E83" s="953"/>
      <c r="F83" s="542"/>
      <c r="G83" s="879"/>
      <c r="H83" s="877"/>
      <c r="I83" s="869"/>
      <c r="J83" s="878"/>
      <c r="K83" s="954" t="s">
        <v>171</v>
      </c>
      <c r="L83" s="178">
        <v>1</v>
      </c>
      <c r="M83" s="149"/>
      <c r="N83" s="150"/>
      <c r="O83" s="177"/>
      <c r="Q83" s="21"/>
      <c r="R83" s="21"/>
      <c r="S83" s="21"/>
      <c r="U83" s="21"/>
    </row>
    <row r="84" spans="1:21" s="1" customFormat="1" ht="15.75" customHeight="1" thickBot="1" x14ac:dyDescent="0.25">
      <c r="A84" s="986"/>
      <c r="B84" s="263"/>
      <c r="C84" s="77"/>
      <c r="D84" s="1443"/>
      <c r="E84" s="1444" t="s">
        <v>54</v>
      </c>
      <c r="F84" s="1445"/>
      <c r="G84" s="1446"/>
      <c r="H84" s="632">
        <f>SUM(H59:H80)</f>
        <v>4556.3</v>
      </c>
      <c r="I84" s="632">
        <f ca="1">SUM(I59:I80)</f>
        <v>8549</v>
      </c>
      <c r="J84" s="632">
        <f ca="1">SUM(J59:J80)</f>
        <v>5334.2000000000007</v>
      </c>
      <c r="K84" s="81"/>
      <c r="L84" s="185"/>
      <c r="M84" s="184"/>
      <c r="N84" s="328"/>
      <c r="O84" s="177"/>
      <c r="P84" s="177"/>
      <c r="Q84" s="177"/>
    </row>
    <row r="85" spans="1:21" s="1" customFormat="1" ht="24" customHeight="1" x14ac:dyDescent="0.2">
      <c r="A85" s="975" t="s">
        <v>15</v>
      </c>
      <c r="B85" s="1356" t="s">
        <v>23</v>
      </c>
      <c r="C85" s="1419" t="s">
        <v>21</v>
      </c>
      <c r="D85" s="1421" t="s">
        <v>156</v>
      </c>
      <c r="E85" s="1423"/>
      <c r="F85" s="1425">
        <v>1</v>
      </c>
      <c r="G85" s="83" t="s">
        <v>19</v>
      </c>
      <c r="H85" s="836">
        <v>207</v>
      </c>
      <c r="I85" s="829"/>
      <c r="J85" s="655"/>
      <c r="K85" s="1432" t="s">
        <v>158</v>
      </c>
      <c r="L85" s="203">
        <v>100</v>
      </c>
      <c r="M85" s="395"/>
      <c r="N85" s="204"/>
    </row>
    <row r="86" spans="1:21" s="1" customFormat="1" ht="17.25" customHeight="1" thickBot="1" x14ac:dyDescent="0.25">
      <c r="A86" s="978"/>
      <c r="B86" s="1358"/>
      <c r="C86" s="1420"/>
      <c r="D86" s="1422"/>
      <c r="E86" s="1424"/>
      <c r="F86" s="1426"/>
      <c r="G86" s="79" t="s">
        <v>20</v>
      </c>
      <c r="H86" s="197">
        <f t="shared" ref="H86:J86" si="3">SUM(H85:H85)</f>
        <v>207</v>
      </c>
      <c r="I86" s="830">
        <f t="shared" si="3"/>
        <v>0</v>
      </c>
      <c r="J86" s="656">
        <f t="shared" si="3"/>
        <v>0</v>
      </c>
      <c r="K86" s="1433"/>
      <c r="L86" s="198"/>
      <c r="M86" s="199"/>
      <c r="N86" s="50"/>
    </row>
    <row r="87" spans="1:21" s="1" customFormat="1" ht="43.5" customHeight="1" x14ac:dyDescent="0.2">
      <c r="A87" s="983" t="s">
        <v>15</v>
      </c>
      <c r="B87" s="264" t="s">
        <v>23</v>
      </c>
      <c r="C87" s="535" t="s">
        <v>23</v>
      </c>
      <c r="D87" s="473" t="s">
        <v>55</v>
      </c>
      <c r="E87" s="890"/>
      <c r="F87" s="891">
        <v>2</v>
      </c>
      <c r="G87" s="26" t="s">
        <v>19</v>
      </c>
      <c r="H87" s="259">
        <v>230.7</v>
      </c>
      <c r="I87" s="259">
        <v>300</v>
      </c>
      <c r="J87" s="259"/>
      <c r="K87" s="82"/>
      <c r="L87" s="190"/>
      <c r="M87" s="189"/>
      <c r="N87" s="329"/>
    </row>
    <row r="88" spans="1:21" s="1" customFormat="1" ht="42.75" customHeight="1" x14ac:dyDescent="0.2">
      <c r="A88" s="984"/>
      <c r="B88" s="1037"/>
      <c r="C88" s="1043"/>
      <c r="D88" s="1434" t="s">
        <v>87</v>
      </c>
      <c r="E88" s="509"/>
      <c r="F88" s="1436"/>
      <c r="G88" s="146"/>
      <c r="H88" s="807"/>
      <c r="I88" s="889"/>
      <c r="J88" s="807"/>
      <c r="K88" s="480" t="s">
        <v>213</v>
      </c>
      <c r="L88" s="447">
        <v>7</v>
      </c>
      <c r="M88" s="464"/>
      <c r="N88" s="465"/>
      <c r="O88" s="51"/>
      <c r="Q88" s="94"/>
    </row>
    <row r="89" spans="1:21" s="1" customFormat="1" ht="32.25" customHeight="1" x14ac:dyDescent="0.2">
      <c r="A89" s="984"/>
      <c r="B89" s="1037"/>
      <c r="C89" s="1043"/>
      <c r="D89" s="1435"/>
      <c r="E89" s="509"/>
      <c r="F89" s="1436"/>
      <c r="G89" s="146"/>
      <c r="H89" s="837"/>
      <c r="I89" s="831"/>
      <c r="J89" s="807"/>
      <c r="K89" s="483" t="s">
        <v>226</v>
      </c>
      <c r="L89" s="477">
        <v>100</v>
      </c>
      <c r="M89" s="478"/>
      <c r="N89" s="465"/>
      <c r="O89" s="51"/>
      <c r="P89" s="98"/>
      <c r="Q89" s="21"/>
      <c r="R89" s="21"/>
    </row>
    <row r="90" spans="1:21" s="1" customFormat="1" ht="43.5" customHeight="1" x14ac:dyDescent="0.2">
      <c r="A90" s="976"/>
      <c r="B90" s="1026"/>
      <c r="C90" s="191"/>
      <c r="D90" s="1435"/>
      <c r="E90" s="125"/>
      <c r="F90" s="663"/>
      <c r="G90" s="811"/>
      <c r="H90" s="452"/>
      <c r="I90" s="832"/>
      <c r="J90" s="809"/>
      <c r="K90" s="486" t="s">
        <v>147</v>
      </c>
      <c r="L90" s="479">
        <v>100</v>
      </c>
      <c r="M90" s="476"/>
      <c r="N90" s="485"/>
      <c r="O90" s="51"/>
      <c r="P90" s="98"/>
      <c r="Q90" s="21"/>
      <c r="R90" s="21"/>
    </row>
    <row r="91" spans="1:21" s="1" customFormat="1" ht="43.5" customHeight="1" x14ac:dyDescent="0.2">
      <c r="A91" s="976"/>
      <c r="B91" s="1026"/>
      <c r="C91" s="191"/>
      <c r="D91" s="474"/>
      <c r="E91" s="125"/>
      <c r="F91" s="525"/>
      <c r="G91" s="811"/>
      <c r="H91" s="452"/>
      <c r="I91" s="833"/>
      <c r="J91" s="767"/>
      <c r="K91" s="720" t="s">
        <v>145</v>
      </c>
      <c r="L91" s="491">
        <v>2</v>
      </c>
      <c r="M91" s="492"/>
      <c r="N91" s="485"/>
      <c r="O91" s="810"/>
    </row>
    <row r="92" spans="1:21" s="1" customFormat="1" ht="27.75" customHeight="1" x14ac:dyDescent="0.2">
      <c r="A92" s="976"/>
      <c r="B92" s="1026"/>
      <c r="C92" s="191"/>
      <c r="D92" s="474"/>
      <c r="E92" s="125"/>
      <c r="F92" s="525"/>
      <c r="G92" s="811"/>
      <c r="H92" s="452"/>
      <c r="I92" s="235"/>
      <c r="J92" s="767"/>
      <c r="K92" s="848" t="s">
        <v>227</v>
      </c>
      <c r="L92" s="491"/>
      <c r="M92" s="492">
        <v>100</v>
      </c>
      <c r="N92" s="493"/>
      <c r="O92" s="51"/>
      <c r="Q92" s="94"/>
      <c r="S92" s="21"/>
    </row>
    <row r="93" spans="1:21" s="1" customFormat="1" ht="29.25" customHeight="1" x14ac:dyDescent="0.2">
      <c r="A93" s="976"/>
      <c r="B93" s="1026"/>
      <c r="C93" s="191"/>
      <c r="D93" s="1434" t="s">
        <v>155</v>
      </c>
      <c r="E93" s="125"/>
      <c r="F93" s="194"/>
      <c r="G93" s="811"/>
      <c r="H93" s="452"/>
      <c r="I93" s="892"/>
      <c r="J93" s="807"/>
      <c r="K93" s="505" t="s">
        <v>228</v>
      </c>
      <c r="L93" s="462">
        <v>100</v>
      </c>
      <c r="M93" s="441"/>
      <c r="N93" s="482"/>
      <c r="O93" s="51"/>
      <c r="P93" s="98"/>
      <c r="Q93" s="21"/>
      <c r="R93" s="21"/>
    </row>
    <row r="94" spans="1:21" s="1" customFormat="1" ht="29.25" customHeight="1" x14ac:dyDescent="0.2">
      <c r="A94" s="976"/>
      <c r="B94" s="1026"/>
      <c r="C94" s="191"/>
      <c r="D94" s="1435"/>
      <c r="E94" s="125"/>
      <c r="F94" s="132"/>
      <c r="G94" s="811"/>
      <c r="H94" s="452"/>
      <c r="I94" s="21"/>
      <c r="J94" s="812"/>
      <c r="K94" s="505" t="s">
        <v>149</v>
      </c>
      <c r="L94" s="462">
        <v>100</v>
      </c>
      <c r="M94" s="441"/>
      <c r="N94" s="485"/>
      <c r="O94" s="51"/>
      <c r="P94" s="98"/>
      <c r="Q94" s="21"/>
      <c r="R94" s="21"/>
      <c r="S94" s="21"/>
      <c r="T94" s="21"/>
    </row>
    <row r="95" spans="1:21" s="1" customFormat="1" ht="29.25" customHeight="1" x14ac:dyDescent="0.2">
      <c r="A95" s="976"/>
      <c r="B95" s="1026"/>
      <c r="C95" s="191"/>
      <c r="D95" s="474"/>
      <c r="E95" s="125"/>
      <c r="F95" s="765"/>
      <c r="G95" s="811"/>
      <c r="H95" s="452"/>
      <c r="I95" s="833"/>
      <c r="J95" s="767"/>
      <c r="K95" s="1039" t="s">
        <v>150</v>
      </c>
      <c r="L95" s="441">
        <v>100</v>
      </c>
      <c r="M95" s="441"/>
      <c r="N95" s="493"/>
      <c r="O95" s="51"/>
      <c r="R95" s="21"/>
    </row>
    <row r="96" spans="1:21" s="1" customFormat="1" ht="28.5" customHeight="1" x14ac:dyDescent="0.2">
      <c r="A96" s="972"/>
      <c r="B96" s="1026"/>
      <c r="C96" s="194"/>
      <c r="D96" s="1434" t="s">
        <v>103</v>
      </c>
      <c r="E96" s="195"/>
      <c r="F96" s="254"/>
      <c r="G96" s="827"/>
      <c r="H96" s="193"/>
      <c r="I96" s="622"/>
      <c r="J96" s="193"/>
      <c r="K96" s="1438" t="s">
        <v>229</v>
      </c>
      <c r="L96" s="441"/>
      <c r="M96" s="441">
        <v>100</v>
      </c>
      <c r="N96" s="893"/>
    </row>
    <row r="97" spans="1:20" s="1" customFormat="1" ht="16.5" customHeight="1" x14ac:dyDescent="0.2">
      <c r="A97" s="972"/>
      <c r="B97" s="1026"/>
      <c r="C97" s="194"/>
      <c r="D97" s="1437"/>
      <c r="E97" s="195"/>
      <c r="F97" s="254"/>
      <c r="G97" s="828" t="s">
        <v>20</v>
      </c>
      <c r="H97" s="489">
        <f>SUM(H87:H96)</f>
        <v>230.7</v>
      </c>
      <c r="I97" s="489">
        <f t="shared" ref="I97:J97" si="4">SUM(I87:I96)</f>
        <v>300</v>
      </c>
      <c r="J97" s="489">
        <f t="shared" si="4"/>
        <v>0</v>
      </c>
      <c r="K97" s="1439"/>
      <c r="L97" s="1038"/>
      <c r="M97" s="443"/>
      <c r="N97" s="442"/>
      <c r="O97" s="1040"/>
      <c r="P97" s="21"/>
      <c r="S97" s="21"/>
    </row>
    <row r="98" spans="1:20" s="1" customFormat="1" ht="15.75" customHeight="1" x14ac:dyDescent="0.2">
      <c r="A98" s="980"/>
      <c r="B98" s="1026"/>
      <c r="C98" s="1043"/>
      <c r="D98" s="573" t="s">
        <v>89</v>
      </c>
      <c r="E98" s="602"/>
      <c r="F98" s="603">
        <v>6</v>
      </c>
      <c r="G98" s="825" t="s">
        <v>19</v>
      </c>
      <c r="H98" s="838">
        <v>158.1</v>
      </c>
      <c r="I98" s="834">
        <v>178.1</v>
      </c>
      <c r="J98" s="605">
        <v>178.1</v>
      </c>
      <c r="K98" s="134" t="s">
        <v>90</v>
      </c>
      <c r="L98" s="462">
        <v>6</v>
      </c>
      <c r="M98" s="462">
        <v>6</v>
      </c>
      <c r="N98" s="607">
        <v>6</v>
      </c>
      <c r="O98" s="101"/>
      <c r="P98" s="21"/>
      <c r="T98" s="21"/>
    </row>
    <row r="99" spans="1:20" s="1" customFormat="1" ht="15.75" customHeight="1" x14ac:dyDescent="0.2">
      <c r="A99" s="980"/>
      <c r="B99" s="1026"/>
      <c r="C99" s="1043"/>
      <c r="D99" s="252"/>
      <c r="E99" s="135"/>
      <c r="F99" s="608"/>
      <c r="G99" s="825" t="s">
        <v>107</v>
      </c>
      <c r="H99" s="838">
        <v>20</v>
      </c>
      <c r="I99" s="835"/>
      <c r="J99" s="611"/>
      <c r="K99" s="244"/>
      <c r="L99" s="143"/>
      <c r="M99" s="143"/>
      <c r="N99" s="144"/>
      <c r="O99" s="51"/>
      <c r="R99" s="21"/>
    </row>
    <row r="100" spans="1:20" s="1" customFormat="1" ht="15.75" customHeight="1" x14ac:dyDescent="0.2">
      <c r="A100" s="980"/>
      <c r="B100" s="1026"/>
      <c r="C100" s="1043"/>
      <c r="D100" s="252"/>
      <c r="E100" s="245"/>
      <c r="F100" s="257"/>
      <c r="G100" s="826" t="s">
        <v>20</v>
      </c>
      <c r="H100" s="260">
        <f>SUM(H98:H99)</f>
        <v>178.1</v>
      </c>
      <c r="I100" s="649">
        <f t="shared" ref="I100:J100" si="5">SUM(I98:I99)</f>
        <v>178.1</v>
      </c>
      <c r="J100" s="260">
        <f t="shared" si="5"/>
        <v>178.1</v>
      </c>
      <c r="K100" s="244"/>
      <c r="L100" s="143"/>
      <c r="M100" s="143"/>
      <c r="N100" s="144"/>
      <c r="O100" s="51"/>
    </row>
    <row r="101" spans="1:20" s="1" customFormat="1" ht="13.5" customHeight="1" thickBot="1" x14ac:dyDescent="0.25">
      <c r="A101" s="978"/>
      <c r="B101" s="1027"/>
      <c r="C101" s="805"/>
      <c r="D101" s="887"/>
      <c r="E101" s="475" t="s">
        <v>54</v>
      </c>
      <c r="F101" s="472"/>
      <c r="G101" s="1036"/>
      <c r="H101" s="59">
        <f>H97+H100</f>
        <v>408.79999999999995</v>
      </c>
      <c r="I101" s="59">
        <f t="shared" ref="I101:J101" si="6">I97+I100</f>
        <v>478.1</v>
      </c>
      <c r="J101" s="59">
        <f t="shared" si="6"/>
        <v>178.1</v>
      </c>
      <c r="K101" s="888"/>
      <c r="L101" s="199"/>
      <c r="M101" s="198"/>
      <c r="N101" s="330"/>
      <c r="O101" s="54"/>
    </row>
    <row r="102" spans="1:20" s="1" customFormat="1" ht="14.25" customHeight="1" thickBot="1" x14ac:dyDescent="0.25">
      <c r="A102" s="970" t="s">
        <v>15</v>
      </c>
      <c r="B102" s="52" t="s">
        <v>23</v>
      </c>
      <c r="C102" s="1386" t="s">
        <v>24</v>
      </c>
      <c r="D102" s="1386"/>
      <c r="E102" s="1386"/>
      <c r="F102" s="1386"/>
      <c r="G102" s="1386"/>
      <c r="H102" s="205">
        <f>+H101+H84+H86</f>
        <v>5172.1000000000004</v>
      </c>
      <c r="I102" s="664">
        <f ca="1">+I101+I84+I86</f>
        <v>9027.1</v>
      </c>
      <c r="J102" s="519">
        <f ca="1">+J101+J84+J86</f>
        <v>5512.3000000000011</v>
      </c>
      <c r="K102" s="1447"/>
      <c r="L102" s="1448"/>
      <c r="M102" s="1448"/>
      <c r="N102" s="1449"/>
      <c r="O102" s="1450"/>
      <c r="Q102" s="21"/>
      <c r="T102" s="21"/>
    </row>
    <row r="103" spans="1:20" s="1" customFormat="1" ht="14.25" customHeight="1" thickBot="1" x14ac:dyDescent="0.25">
      <c r="A103" s="987" t="s">
        <v>15</v>
      </c>
      <c r="B103" s="52" t="s">
        <v>42</v>
      </c>
      <c r="C103" s="1451" t="s">
        <v>56</v>
      </c>
      <c r="D103" s="1452"/>
      <c r="E103" s="1452"/>
      <c r="F103" s="1452"/>
      <c r="G103" s="1452"/>
      <c r="H103" s="1452"/>
      <c r="I103" s="1452"/>
      <c r="J103" s="1452"/>
      <c r="K103" s="1452"/>
      <c r="L103" s="200"/>
      <c r="M103" s="200"/>
      <c r="N103" s="53"/>
      <c r="O103" s="1450"/>
      <c r="Q103" s="21"/>
    </row>
    <row r="104" spans="1:20" s="1" customFormat="1" ht="29.25" customHeight="1" x14ac:dyDescent="0.2">
      <c r="A104" s="975" t="s">
        <v>15</v>
      </c>
      <c r="B104" s="1025" t="s">
        <v>42</v>
      </c>
      <c r="C104" s="55" t="s">
        <v>15</v>
      </c>
      <c r="D104" s="1453" t="s">
        <v>57</v>
      </c>
      <c r="E104" s="56"/>
      <c r="F104" s="128" t="s">
        <v>18</v>
      </c>
      <c r="G104" s="843" t="s">
        <v>19</v>
      </c>
      <c r="H104" s="820">
        <v>735.3</v>
      </c>
      <c r="I104" s="273">
        <f>+H104-200</f>
        <v>535.29999999999995</v>
      </c>
      <c r="J104" s="735">
        <f>+I104</f>
        <v>535.29999999999995</v>
      </c>
      <c r="K104" s="742" t="s">
        <v>173</v>
      </c>
      <c r="L104" s="190">
        <v>6</v>
      </c>
      <c r="M104" s="743">
        <v>6</v>
      </c>
      <c r="N104" s="744">
        <v>6</v>
      </c>
      <c r="O104" s="1450"/>
    </row>
    <row r="105" spans="1:20" s="1" customFormat="1" ht="28.5" customHeight="1" x14ac:dyDescent="0.2">
      <c r="A105" s="976"/>
      <c r="B105" s="1026"/>
      <c r="C105" s="250"/>
      <c r="D105" s="1454"/>
      <c r="E105" s="251"/>
      <c r="F105" s="1030"/>
      <c r="G105" s="844"/>
      <c r="H105" s="452"/>
      <c r="I105" s="104"/>
      <c r="J105" s="217"/>
      <c r="K105" s="1455" t="s">
        <v>174</v>
      </c>
      <c r="L105" s="175">
        <v>1</v>
      </c>
      <c r="M105" s="737"/>
      <c r="N105" s="738"/>
      <c r="O105" s="60"/>
      <c r="P105" s="51"/>
    </row>
    <row r="106" spans="1:20" s="1" customFormat="1" ht="15" customHeight="1" thickBot="1" x14ac:dyDescent="0.25">
      <c r="A106" s="978"/>
      <c r="B106" s="1027"/>
      <c r="C106" s="112"/>
      <c r="D106" s="507"/>
      <c r="E106" s="113"/>
      <c r="F106" s="129"/>
      <c r="G106" s="845" t="s">
        <v>20</v>
      </c>
      <c r="H106" s="59">
        <f>SUM(H104:H105)</f>
        <v>735.3</v>
      </c>
      <c r="I106" s="59">
        <f t="shared" ref="I106:J106" si="7">SUM(I104:I105)</f>
        <v>535.29999999999995</v>
      </c>
      <c r="J106" s="218">
        <f t="shared" si="7"/>
        <v>535.29999999999995</v>
      </c>
      <c r="K106" s="1456"/>
      <c r="L106" s="201"/>
      <c r="M106" s="740"/>
      <c r="N106" s="741"/>
      <c r="O106" s="1038"/>
      <c r="P106" s="51"/>
    </row>
    <row r="107" spans="1:20" s="1" customFormat="1" ht="44.25" customHeight="1" x14ac:dyDescent="0.2">
      <c r="A107" s="975" t="s">
        <v>15</v>
      </c>
      <c r="B107" s="1356" t="s">
        <v>42</v>
      </c>
      <c r="C107" s="1419" t="s">
        <v>21</v>
      </c>
      <c r="D107" s="1421" t="s">
        <v>58</v>
      </c>
      <c r="E107" s="1423"/>
      <c r="F107" s="1425" t="s">
        <v>18</v>
      </c>
      <c r="G107" s="83" t="s">
        <v>19</v>
      </c>
      <c r="H107" s="836">
        <v>20</v>
      </c>
      <c r="I107" s="202">
        <v>20</v>
      </c>
      <c r="J107" s="655">
        <v>20</v>
      </c>
      <c r="K107" s="1432" t="s">
        <v>59</v>
      </c>
      <c r="L107" s="203">
        <v>14</v>
      </c>
      <c r="M107" s="395">
        <v>14</v>
      </c>
      <c r="N107" s="204">
        <v>14</v>
      </c>
      <c r="R107" s="21"/>
      <c r="S107" s="21"/>
    </row>
    <row r="108" spans="1:20" s="1" customFormat="1" ht="13.5" thickBot="1" x14ac:dyDescent="0.25">
      <c r="A108" s="978"/>
      <c r="B108" s="1358"/>
      <c r="C108" s="1420"/>
      <c r="D108" s="1422"/>
      <c r="E108" s="1424"/>
      <c r="F108" s="1426"/>
      <c r="G108" s="79" t="s">
        <v>20</v>
      </c>
      <c r="H108" s="197">
        <f t="shared" ref="H108:J108" si="8">SUM(H107:H107)</f>
        <v>20</v>
      </c>
      <c r="I108" s="197">
        <f t="shared" si="8"/>
        <v>20</v>
      </c>
      <c r="J108" s="656">
        <f t="shared" si="8"/>
        <v>20</v>
      </c>
      <c r="K108" s="1433"/>
      <c r="L108" s="198"/>
      <c r="M108" s="199"/>
      <c r="N108" s="50"/>
    </row>
    <row r="109" spans="1:20" s="1" customFormat="1" ht="13.5" thickBot="1" x14ac:dyDescent="0.25">
      <c r="A109" s="970" t="s">
        <v>15</v>
      </c>
      <c r="B109" s="52" t="s">
        <v>42</v>
      </c>
      <c r="C109" s="1386" t="s">
        <v>24</v>
      </c>
      <c r="D109" s="1386"/>
      <c r="E109" s="1386"/>
      <c r="F109" s="1386"/>
      <c r="G109" s="1386"/>
      <c r="H109" s="12">
        <f>H108+H106</f>
        <v>755.3</v>
      </c>
      <c r="I109" s="205">
        <f t="shared" ref="I109:J109" si="9">I108+I106</f>
        <v>555.29999999999995</v>
      </c>
      <c r="J109" s="520">
        <f t="shared" si="9"/>
        <v>555.29999999999995</v>
      </c>
      <c r="K109" s="1447"/>
      <c r="L109" s="1448"/>
      <c r="M109" s="1448"/>
      <c r="N109" s="1449"/>
    </row>
    <row r="110" spans="1:20" s="383" customFormat="1" ht="13.5" thickBot="1" x14ac:dyDescent="0.25">
      <c r="A110" s="970" t="s">
        <v>15</v>
      </c>
      <c r="B110" s="1471" t="s">
        <v>60</v>
      </c>
      <c r="C110" s="1472"/>
      <c r="D110" s="1472"/>
      <c r="E110" s="1472"/>
      <c r="F110" s="1472"/>
      <c r="G110" s="1472"/>
      <c r="H110" s="988">
        <f>H102+H57+H29+H109</f>
        <v>12292.099999999999</v>
      </c>
      <c r="I110" s="989">
        <f ca="1">I102+I57+I29+I109</f>
        <v>15443.199999999999</v>
      </c>
      <c r="J110" s="989">
        <f ca="1">J102+J57+J29+J109</f>
        <v>11939.5</v>
      </c>
      <c r="K110" s="990"/>
      <c r="L110" s="991"/>
      <c r="M110" s="991"/>
      <c r="N110" s="992"/>
    </row>
    <row r="111" spans="1:20" s="383" customFormat="1" ht="13.5" thickBot="1" x14ac:dyDescent="0.25">
      <c r="A111" s="993" t="s">
        <v>61</v>
      </c>
      <c r="B111" s="1473" t="s">
        <v>62</v>
      </c>
      <c r="C111" s="1474"/>
      <c r="D111" s="1474"/>
      <c r="E111" s="1474"/>
      <c r="F111" s="1474"/>
      <c r="G111" s="1474"/>
      <c r="H111" s="994">
        <f>H110</f>
        <v>12292.099999999999</v>
      </c>
      <c r="I111" s="995">
        <f t="shared" ref="I111:J111" ca="1" si="10">I110</f>
        <v>15443.199999999999</v>
      </c>
      <c r="J111" s="995">
        <f t="shared" ca="1" si="10"/>
        <v>11939.5</v>
      </c>
      <c r="K111" s="996"/>
      <c r="L111" s="997"/>
      <c r="M111" s="997"/>
      <c r="N111" s="998"/>
    </row>
    <row r="112" spans="1:20" s="1" customFormat="1" ht="27.75" customHeight="1" thickBot="1" x14ac:dyDescent="0.25">
      <c r="A112" s="62"/>
      <c r="B112" s="1475" t="s">
        <v>63</v>
      </c>
      <c r="C112" s="1475"/>
      <c r="D112" s="1475"/>
      <c r="E112" s="1475"/>
      <c r="F112" s="1475"/>
      <c r="G112" s="1475"/>
      <c r="H112" s="1475"/>
      <c r="I112" s="1475"/>
      <c r="J112" s="1475"/>
      <c r="K112" s="64"/>
      <c r="L112" s="65"/>
      <c r="M112" s="65"/>
      <c r="N112" s="65"/>
    </row>
    <row r="113" spans="1:20" s="1" customFormat="1" ht="57" customHeight="1" x14ac:dyDescent="0.2">
      <c r="A113" s="63"/>
      <c r="B113" s="1476" t="s">
        <v>64</v>
      </c>
      <c r="C113" s="1477"/>
      <c r="D113" s="1477"/>
      <c r="E113" s="1477"/>
      <c r="F113" s="1477"/>
      <c r="G113" s="1478"/>
      <c r="H113" s="127" t="s">
        <v>233</v>
      </c>
      <c r="I113" s="206" t="s">
        <v>105</v>
      </c>
      <c r="J113" s="206" t="s">
        <v>128</v>
      </c>
      <c r="K113" s="66"/>
      <c r="L113" s="1479"/>
      <c r="M113" s="1479"/>
      <c r="N113" s="1479"/>
    </row>
    <row r="114" spans="1:20" s="1" customFormat="1" x14ac:dyDescent="0.2">
      <c r="A114" s="63"/>
      <c r="B114" s="1457" t="s">
        <v>65</v>
      </c>
      <c r="C114" s="1458"/>
      <c r="D114" s="1458"/>
      <c r="E114" s="1458"/>
      <c r="F114" s="1458"/>
      <c r="G114" s="1459"/>
      <c r="H114" s="999">
        <f>SUM(H115:H119)</f>
        <v>11726.599999999997</v>
      </c>
      <c r="I114" s="1000">
        <f ca="1">SUM(I115:I118)</f>
        <v>13167.599999999999</v>
      </c>
      <c r="J114" s="1000">
        <f>SUM(J115:J118)</f>
        <v>11922.5</v>
      </c>
      <c r="K114" s="67"/>
      <c r="L114" s="1460"/>
      <c r="M114" s="1460"/>
      <c r="N114" s="1460"/>
      <c r="Q114" s="21"/>
    </row>
    <row r="115" spans="1:20" s="1" customFormat="1" ht="12.75" customHeight="1" x14ac:dyDescent="0.2">
      <c r="A115" s="63"/>
      <c r="B115" s="1461" t="s">
        <v>66</v>
      </c>
      <c r="C115" s="1462"/>
      <c r="D115" s="1462"/>
      <c r="E115" s="1462"/>
      <c r="F115" s="1462"/>
      <c r="G115" s="1463"/>
      <c r="H115" s="386">
        <f>SUMIF(G13:G107,"sb",H13:H107)</f>
        <v>9073.6999999999989</v>
      </c>
      <c r="I115" s="68">
        <f ca="1">SUMIF(G13:G107,"sb",I13:I101)</f>
        <v>12306.199999999999</v>
      </c>
      <c r="J115" s="68">
        <f>SUMIF(G13:G107,"sb",J13:J107)</f>
        <v>10345</v>
      </c>
      <c r="K115" s="124"/>
      <c r="L115" s="1464"/>
      <c r="M115" s="1464"/>
      <c r="N115" s="1464"/>
    </row>
    <row r="116" spans="1:20" s="1" customFormat="1" ht="12.75" customHeight="1" x14ac:dyDescent="0.2">
      <c r="A116" s="63"/>
      <c r="B116" s="1465" t="s">
        <v>108</v>
      </c>
      <c r="C116" s="1466"/>
      <c r="D116" s="1466"/>
      <c r="E116" s="1466"/>
      <c r="F116" s="1466"/>
      <c r="G116" s="1467"/>
      <c r="H116" s="789">
        <f>SUMIF(G17:G108,"sb(l)",H17:H108)</f>
        <v>1628.3999999999999</v>
      </c>
      <c r="I116" s="68"/>
      <c r="J116" s="68"/>
      <c r="K116" s="124"/>
      <c r="L116" s="1042"/>
      <c r="M116" s="1042"/>
      <c r="N116" s="1042"/>
    </row>
    <row r="117" spans="1:20" s="1" customFormat="1" ht="15" customHeight="1" x14ac:dyDescent="0.2">
      <c r="A117" s="63"/>
      <c r="B117" s="1468" t="s">
        <v>67</v>
      </c>
      <c r="C117" s="1469"/>
      <c r="D117" s="1469"/>
      <c r="E117" s="1469"/>
      <c r="F117" s="1469"/>
      <c r="G117" s="1470"/>
      <c r="H117" s="387">
        <f>SUMIF(G13:G107,"sb(sp)",H13:H107)</f>
        <v>361.4</v>
      </c>
      <c r="I117" s="69">
        <f>SUMIF(G13:G102,"sb(sp)",I13:I102)</f>
        <v>361.4</v>
      </c>
      <c r="J117" s="69">
        <f>SUMIF(G13:G107,"sb(sp)",J13:J107)</f>
        <v>361.4</v>
      </c>
      <c r="K117" s="124"/>
      <c r="L117" s="1464"/>
      <c r="M117" s="1464"/>
      <c r="N117" s="1464"/>
    </row>
    <row r="118" spans="1:20" s="1" customFormat="1" ht="27.75" customHeight="1" x14ac:dyDescent="0.2">
      <c r="A118" s="63"/>
      <c r="B118" s="1468" t="s">
        <v>68</v>
      </c>
      <c r="C118" s="1469"/>
      <c r="D118" s="1469"/>
      <c r="E118" s="1469"/>
      <c r="F118" s="1469"/>
      <c r="G118" s="1470"/>
      <c r="H118" s="388">
        <f>SUMIF(G13:G107,"SB(VB)",H13:H107)</f>
        <v>53.8</v>
      </c>
      <c r="I118" s="70">
        <f>SUMIF(G13:G107,"SB(VB)",I13:I107)</f>
        <v>500</v>
      </c>
      <c r="J118" s="70">
        <f>SUMIF(G13:G107,"sb(vb)",J13:J107)</f>
        <v>1216.0999999999999</v>
      </c>
      <c r="K118" s="124"/>
      <c r="L118" s="1042"/>
      <c r="M118" s="1042"/>
      <c r="N118" s="1042"/>
    </row>
    <row r="119" spans="1:20" s="1" customFormat="1" ht="28.5" customHeight="1" x14ac:dyDescent="0.2">
      <c r="A119" s="63"/>
      <c r="B119" s="1468" t="s">
        <v>230</v>
      </c>
      <c r="C119" s="1469"/>
      <c r="D119" s="1469"/>
      <c r="E119" s="1469"/>
      <c r="F119" s="1469"/>
      <c r="G119" s="1470"/>
      <c r="H119" s="388">
        <f>SUMIF(G17:G108,"SB(ES)",H17:H108)</f>
        <v>609.29999999999995</v>
      </c>
      <c r="I119" s="70"/>
      <c r="J119" s="70"/>
      <c r="K119" s="124"/>
      <c r="L119" s="1042"/>
      <c r="M119" s="1042"/>
      <c r="N119" s="1042"/>
    </row>
    <row r="120" spans="1:20" s="1" customFormat="1" x14ac:dyDescent="0.2">
      <c r="A120" s="63"/>
      <c r="B120" s="1485" t="s">
        <v>69</v>
      </c>
      <c r="C120" s="1486"/>
      <c r="D120" s="1486"/>
      <c r="E120" s="1486"/>
      <c r="F120" s="1486"/>
      <c r="G120" s="1487"/>
      <c r="H120" s="1001">
        <f t="shared" ref="H120:J120" si="11">SUM(H121:H123)</f>
        <v>565.49999999999989</v>
      </c>
      <c r="I120" s="1002">
        <f t="shared" si="11"/>
        <v>2275.6</v>
      </c>
      <c r="J120" s="1002">
        <f t="shared" ca="1" si="11"/>
        <v>17</v>
      </c>
      <c r="K120" s="67"/>
      <c r="L120" s="1460"/>
      <c r="M120" s="1460"/>
      <c r="N120" s="1460"/>
    </row>
    <row r="121" spans="1:20" s="1" customFormat="1" x14ac:dyDescent="0.2">
      <c r="A121" s="63"/>
      <c r="B121" s="1465" t="s">
        <v>70</v>
      </c>
      <c r="C121" s="1466"/>
      <c r="D121" s="1466"/>
      <c r="E121" s="1466"/>
      <c r="F121" s="1466"/>
      <c r="G121" s="1467"/>
      <c r="H121" s="389">
        <f>SUMIF(G13:G107,"es",H13:H107)</f>
        <v>478.9</v>
      </c>
      <c r="I121" s="71">
        <f>SUMIF(G13:G102,"es",I13:I102)</f>
        <v>1156.5</v>
      </c>
      <c r="J121" s="71">
        <f>SUMIF(G13:G107,"es",J13:J107)</f>
        <v>0</v>
      </c>
      <c r="K121" s="124"/>
      <c r="L121" s="1464"/>
      <c r="M121" s="1464"/>
      <c r="N121" s="1464"/>
    </row>
    <row r="122" spans="1:20" s="1" customFormat="1" x14ac:dyDescent="0.2">
      <c r="A122" s="63"/>
      <c r="B122" s="1461" t="s">
        <v>71</v>
      </c>
      <c r="C122" s="1462"/>
      <c r="D122" s="1462"/>
      <c r="E122" s="1462"/>
      <c r="F122" s="1462"/>
      <c r="G122" s="1463"/>
      <c r="H122" s="389">
        <f>SUMIF(G13:G107,"lrvb",H13:H107)</f>
        <v>59.3</v>
      </c>
      <c r="I122" s="71">
        <f>SUMIF(G13:G101,"lrvb",I13:I101)</f>
        <v>119.1</v>
      </c>
      <c r="J122" s="71">
        <f ca="1">SUMIF(G13:G107,"lrvb",J13:J107)</f>
        <v>17</v>
      </c>
      <c r="K122" s="124"/>
      <c r="L122" s="1042"/>
      <c r="M122" s="1042"/>
      <c r="N122" s="1042"/>
      <c r="T122" s="21"/>
    </row>
    <row r="123" spans="1:20" x14ac:dyDescent="0.2">
      <c r="A123" s="63"/>
      <c r="B123" s="1465" t="s">
        <v>72</v>
      </c>
      <c r="C123" s="1466"/>
      <c r="D123" s="1466"/>
      <c r="E123" s="1466"/>
      <c r="F123" s="1466"/>
      <c r="G123" s="1467"/>
      <c r="H123" s="389">
        <f>SUMIF(G13:G107,"kt",H13:H107)</f>
        <v>27.3</v>
      </c>
      <c r="I123" s="71">
        <f>SUMIF(G13:G102,"kt",I13:I102)</f>
        <v>1000</v>
      </c>
      <c r="J123" s="71">
        <f ca="1">SUMIF(G13:G107,"kt",J13:J107)</f>
        <v>0</v>
      </c>
      <c r="K123" s="124"/>
      <c r="L123" s="1042"/>
      <c r="M123" s="1042"/>
      <c r="N123" s="1042"/>
    </row>
    <row r="124" spans="1:20" ht="13.5" thickBot="1" x14ac:dyDescent="0.25">
      <c r="A124" s="72"/>
      <c r="B124" s="1480" t="s">
        <v>20</v>
      </c>
      <c r="C124" s="1481"/>
      <c r="D124" s="1481"/>
      <c r="E124" s="1481"/>
      <c r="F124" s="1481"/>
      <c r="G124" s="1482"/>
      <c r="H124" s="305">
        <f>H120+H114</f>
        <v>12292.099999999997</v>
      </c>
      <c r="I124" s="49">
        <f ca="1">I120+I114</f>
        <v>15443.199999999999</v>
      </c>
      <c r="J124" s="49">
        <f ca="1">J120+J114</f>
        <v>11939.5</v>
      </c>
      <c r="K124" s="73"/>
      <c r="L124" s="1483"/>
      <c r="M124" s="1483"/>
      <c r="N124" s="1483"/>
    </row>
    <row r="125" spans="1:20" x14ac:dyDescent="0.2">
      <c r="H125" s="100"/>
    </row>
    <row r="126" spans="1:20" x14ac:dyDescent="0.2">
      <c r="H126" s="727"/>
      <c r="I126" s="727"/>
      <c r="J126" s="727"/>
    </row>
    <row r="127" spans="1:20" x14ac:dyDescent="0.2">
      <c r="F127" s="1484" t="s">
        <v>231</v>
      </c>
      <c r="G127" s="1484"/>
      <c r="H127" s="1484"/>
      <c r="I127" s="1484"/>
    </row>
  </sheetData>
  <mergeCells count="138">
    <mergeCell ref="B122:G122"/>
    <mergeCell ref="B123:G123"/>
    <mergeCell ref="B124:G124"/>
    <mergeCell ref="L124:N124"/>
    <mergeCell ref="F127:I127"/>
    <mergeCell ref="B118:G118"/>
    <mergeCell ref="B119:G119"/>
    <mergeCell ref="B120:G120"/>
    <mergeCell ref="L120:N120"/>
    <mergeCell ref="B121:G121"/>
    <mergeCell ref="L121:N121"/>
    <mergeCell ref="B114:G114"/>
    <mergeCell ref="L114:N114"/>
    <mergeCell ref="B115:G115"/>
    <mergeCell ref="L115:N115"/>
    <mergeCell ref="B116:G116"/>
    <mergeCell ref="B117:G117"/>
    <mergeCell ref="L117:N117"/>
    <mergeCell ref="C109:G109"/>
    <mergeCell ref="K109:N109"/>
    <mergeCell ref="B110:G110"/>
    <mergeCell ref="B111:G111"/>
    <mergeCell ref="B112:J112"/>
    <mergeCell ref="B113:G113"/>
    <mergeCell ref="L113:N113"/>
    <mergeCell ref="B107:B108"/>
    <mergeCell ref="C107:C108"/>
    <mergeCell ref="D107:D108"/>
    <mergeCell ref="E107:E108"/>
    <mergeCell ref="F107:F108"/>
    <mergeCell ref="K107:K108"/>
    <mergeCell ref="C102:G102"/>
    <mergeCell ref="K102:N102"/>
    <mergeCell ref="O102:O104"/>
    <mergeCell ref="C103:K103"/>
    <mergeCell ref="D104:D105"/>
    <mergeCell ref="K105:K106"/>
    <mergeCell ref="K85:K86"/>
    <mergeCell ref="D88:D90"/>
    <mergeCell ref="F88:F89"/>
    <mergeCell ref="D93:D94"/>
    <mergeCell ref="D96:D97"/>
    <mergeCell ref="K96:K97"/>
    <mergeCell ref="D81:D82"/>
    <mergeCell ref="E81:E82"/>
    <mergeCell ref="D83:D84"/>
    <mergeCell ref="E84:G84"/>
    <mergeCell ref="B85:B86"/>
    <mergeCell ref="C85:C86"/>
    <mergeCell ref="D85:D86"/>
    <mergeCell ref="E85:E86"/>
    <mergeCell ref="F85:F86"/>
    <mergeCell ref="A79:A80"/>
    <mergeCell ref="B79:B80"/>
    <mergeCell ref="C79:C80"/>
    <mergeCell ref="D79:D80"/>
    <mergeCell ref="E79:E80"/>
    <mergeCell ref="F79:F80"/>
    <mergeCell ref="C71:C73"/>
    <mergeCell ref="E71:E73"/>
    <mergeCell ref="C74:C76"/>
    <mergeCell ref="D74:D76"/>
    <mergeCell ref="K74:K75"/>
    <mergeCell ref="C77:C78"/>
    <mergeCell ref="D77:D78"/>
    <mergeCell ref="C58:N58"/>
    <mergeCell ref="D59:D65"/>
    <mergeCell ref="D66:D68"/>
    <mergeCell ref="O66:O67"/>
    <mergeCell ref="K67:K68"/>
    <mergeCell ref="D69:D70"/>
    <mergeCell ref="K69:K70"/>
    <mergeCell ref="D53:D54"/>
    <mergeCell ref="K53:K54"/>
    <mergeCell ref="D55:D56"/>
    <mergeCell ref="K55:K56"/>
    <mergeCell ref="C57:G57"/>
    <mergeCell ref="K57:N57"/>
    <mergeCell ref="D43:D44"/>
    <mergeCell ref="E43:E46"/>
    <mergeCell ref="D48:D49"/>
    <mergeCell ref="K48:K49"/>
    <mergeCell ref="D50:D51"/>
    <mergeCell ref="K50:K51"/>
    <mergeCell ref="C29:G29"/>
    <mergeCell ref="K29:N29"/>
    <mergeCell ref="C30:N30"/>
    <mergeCell ref="D31:D32"/>
    <mergeCell ref="K31:K32"/>
    <mergeCell ref="D41:D42"/>
    <mergeCell ref="A27:A28"/>
    <mergeCell ref="B27:B28"/>
    <mergeCell ref="C27:C28"/>
    <mergeCell ref="D27:D28"/>
    <mergeCell ref="E27:E28"/>
    <mergeCell ref="F27:F28"/>
    <mergeCell ref="K20:K21"/>
    <mergeCell ref="A22:A26"/>
    <mergeCell ref="B22:B26"/>
    <mergeCell ref="C22:C26"/>
    <mergeCell ref="D22:D26"/>
    <mergeCell ref="E22:E26"/>
    <mergeCell ref="K25:K26"/>
    <mergeCell ref="A19:A21"/>
    <mergeCell ref="B19:B21"/>
    <mergeCell ref="C19:C21"/>
    <mergeCell ref="D19:D21"/>
    <mergeCell ref="E19:E21"/>
    <mergeCell ref="F19:F21"/>
    <mergeCell ref="K22:K23"/>
    <mergeCell ref="A9:N9"/>
    <mergeCell ref="A10:N10"/>
    <mergeCell ref="B11:N11"/>
    <mergeCell ref="C12:N12"/>
    <mergeCell ref="A13:A18"/>
    <mergeCell ref="B13:B18"/>
    <mergeCell ref="C13:C18"/>
    <mergeCell ref="D13:D18"/>
    <mergeCell ref="E13:E18"/>
    <mergeCell ref="K17:K18"/>
    <mergeCell ref="F6:F8"/>
    <mergeCell ref="G6:G8"/>
    <mergeCell ref="H6:H8"/>
    <mergeCell ref="I6:I8"/>
    <mergeCell ref="J6:J8"/>
    <mergeCell ref="K6:N6"/>
    <mergeCell ref="K7:K8"/>
    <mergeCell ref="L7:N7"/>
    <mergeCell ref="K1:N1"/>
    <mergeCell ref="A2:N2"/>
    <mergeCell ref="A3:N3"/>
    <mergeCell ref="A4:N4"/>
    <mergeCell ref="L5:N5"/>
    <mergeCell ref="A6:A8"/>
    <mergeCell ref="B6:B8"/>
    <mergeCell ref="C6:C8"/>
    <mergeCell ref="D6:D8"/>
    <mergeCell ref="E6:E8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77" orientation="portrait" r:id="rId1"/>
  <rowBreaks count="2" manualBreakCount="2">
    <brk id="39" max="13" man="1"/>
    <brk id="111" max="13" man="1"/>
  </rowBreaks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28"/>
  <sheetViews>
    <sheetView zoomScaleNormal="100" zoomScaleSheetLayoutView="70" workbookViewId="0"/>
  </sheetViews>
  <sheetFormatPr defaultColWidth="9.140625" defaultRowHeight="12.75" x14ac:dyDescent="0.2"/>
  <cols>
    <col min="1" max="1" width="3.140625" style="99" customWidth="1"/>
    <col min="2" max="2" width="3.140625" style="266" customWidth="1"/>
    <col min="3" max="3" width="3.140625" style="99" customWidth="1"/>
    <col min="4" max="4" width="28.7109375" style="99" customWidth="1"/>
    <col min="5" max="6" width="3" style="99" customWidth="1"/>
    <col min="7" max="14" width="8.140625" style="99" customWidth="1"/>
    <col min="15" max="15" width="24.7109375" style="99" customWidth="1"/>
    <col min="16" max="18" width="5.7109375" style="99" customWidth="1"/>
    <col min="19" max="19" width="23.85546875" style="1210" customWidth="1"/>
    <col min="20" max="21" width="10.28515625" style="99" bestFit="1" customWidth="1"/>
    <col min="22" max="16384" width="9.140625" style="99"/>
  </cols>
  <sheetData>
    <row r="1" spans="1:25" s="215" customFormat="1" ht="36.75" customHeight="1" x14ac:dyDescent="0.25">
      <c r="A1" s="211"/>
      <c r="B1" s="214"/>
      <c r="C1" s="211"/>
      <c r="D1" s="211"/>
      <c r="E1" s="212"/>
      <c r="F1" s="213"/>
      <c r="G1" s="214"/>
      <c r="H1" s="211"/>
      <c r="I1" s="211"/>
      <c r="J1" s="211"/>
      <c r="K1" s="211"/>
      <c r="L1" s="860"/>
      <c r="M1" s="860"/>
      <c r="N1" s="860"/>
      <c r="O1" s="1503" t="s">
        <v>235</v>
      </c>
      <c r="P1" s="1503"/>
      <c r="Q1" s="1503"/>
      <c r="R1" s="1503"/>
      <c r="S1" s="1503"/>
    </row>
    <row r="2" spans="1:25" s="1" customFormat="1" ht="12.75" customHeight="1" x14ac:dyDescent="0.2">
      <c r="A2" s="1326" t="s">
        <v>220</v>
      </c>
      <c r="B2" s="1326"/>
      <c r="C2" s="1326"/>
      <c r="D2" s="1326"/>
      <c r="E2" s="1326"/>
      <c r="F2" s="1326"/>
      <c r="G2" s="1326"/>
      <c r="H2" s="1326"/>
      <c r="I2" s="1326"/>
      <c r="J2" s="1326"/>
      <c r="K2" s="1326"/>
      <c r="L2" s="1326"/>
      <c r="M2" s="1326"/>
      <c r="N2" s="1326"/>
      <c r="O2" s="1326"/>
      <c r="P2" s="1326"/>
      <c r="Q2" s="1326"/>
      <c r="R2" s="1326"/>
      <c r="S2" s="1326"/>
      <c r="T2" s="96"/>
      <c r="U2" s="1" t="s">
        <v>81</v>
      </c>
    </row>
    <row r="3" spans="1:25" s="1" customFormat="1" ht="12.75" customHeight="1" x14ac:dyDescent="0.2">
      <c r="A3" s="1327" t="s">
        <v>0</v>
      </c>
      <c r="B3" s="1327"/>
      <c r="C3" s="1327"/>
      <c r="D3" s="1327"/>
      <c r="E3" s="1327"/>
      <c r="F3" s="1327"/>
      <c r="G3" s="1327"/>
      <c r="H3" s="1327"/>
      <c r="I3" s="1327"/>
      <c r="J3" s="1327"/>
      <c r="K3" s="1327"/>
      <c r="L3" s="1327"/>
      <c r="M3" s="1327"/>
      <c r="N3" s="1327"/>
      <c r="O3" s="1327"/>
      <c r="P3" s="1327"/>
      <c r="Q3" s="1327"/>
      <c r="R3" s="1327"/>
      <c r="S3" s="1327"/>
      <c r="T3" s="96"/>
    </row>
    <row r="4" spans="1:25" s="1" customFormat="1" x14ac:dyDescent="0.2">
      <c r="A4" s="1328" t="s">
        <v>1</v>
      </c>
      <c r="B4" s="1328"/>
      <c r="C4" s="1328"/>
      <c r="D4" s="1328"/>
      <c r="E4" s="1328"/>
      <c r="F4" s="1328"/>
      <c r="G4" s="1328"/>
      <c r="H4" s="1328"/>
      <c r="I4" s="1328"/>
      <c r="J4" s="1328"/>
      <c r="K4" s="1328"/>
      <c r="L4" s="1328"/>
      <c r="M4" s="1328"/>
      <c r="N4" s="1328"/>
      <c r="O4" s="1328"/>
      <c r="P4" s="1328"/>
      <c r="Q4" s="1328"/>
      <c r="R4" s="1328"/>
      <c r="S4" s="1328"/>
      <c r="T4" s="97"/>
    </row>
    <row r="5" spans="1:25" s="1" customFormat="1" ht="13.5" thickBot="1" x14ac:dyDescent="0.25">
      <c r="A5" s="2"/>
      <c r="B5" s="2"/>
      <c r="C5" s="2"/>
      <c r="D5" s="801"/>
      <c r="E5" s="801"/>
      <c r="F5" s="801"/>
      <c r="G5" s="801"/>
      <c r="H5" s="3"/>
      <c r="I5" s="3"/>
      <c r="J5" s="3"/>
      <c r="K5" s="3"/>
      <c r="L5" s="3"/>
      <c r="M5" s="3"/>
      <c r="N5" s="3"/>
      <c r="O5" s="136"/>
      <c r="P5" s="1329"/>
      <c r="Q5" s="1329"/>
      <c r="R5" s="1329"/>
      <c r="S5" s="1329"/>
      <c r="T5" s="801"/>
    </row>
    <row r="6" spans="1:25" s="1" customFormat="1" ht="18" customHeight="1" x14ac:dyDescent="0.2">
      <c r="A6" s="1330" t="s">
        <v>3</v>
      </c>
      <c r="B6" s="1333" t="s">
        <v>4</v>
      </c>
      <c r="C6" s="1333" t="s">
        <v>5</v>
      </c>
      <c r="D6" s="1336" t="s">
        <v>6</v>
      </c>
      <c r="E6" s="1338" t="s">
        <v>7</v>
      </c>
      <c r="F6" s="1310" t="s">
        <v>8</v>
      </c>
      <c r="G6" s="1312" t="s">
        <v>9</v>
      </c>
      <c r="H6" s="1519" t="s">
        <v>118</v>
      </c>
      <c r="I6" s="1489" t="s">
        <v>237</v>
      </c>
      <c r="J6" s="1492" t="s">
        <v>236</v>
      </c>
      <c r="K6" s="1315" t="s">
        <v>95</v>
      </c>
      <c r="L6" s="1315" t="s">
        <v>127</v>
      </c>
      <c r="M6" s="1315" t="s">
        <v>242</v>
      </c>
      <c r="N6" s="1315" t="s">
        <v>236</v>
      </c>
      <c r="O6" s="1318" t="s">
        <v>10</v>
      </c>
      <c r="P6" s="1319"/>
      <c r="Q6" s="1319"/>
      <c r="R6" s="1319"/>
      <c r="S6" s="1496" t="s">
        <v>239</v>
      </c>
    </row>
    <row r="7" spans="1:25" s="1" customFormat="1" ht="18" customHeight="1" x14ac:dyDescent="0.2">
      <c r="A7" s="1331"/>
      <c r="B7" s="1334"/>
      <c r="C7" s="1334"/>
      <c r="D7" s="1337"/>
      <c r="E7" s="1339"/>
      <c r="F7" s="1311"/>
      <c r="G7" s="1313"/>
      <c r="H7" s="1520"/>
      <c r="I7" s="1490"/>
      <c r="J7" s="1493"/>
      <c r="K7" s="1316"/>
      <c r="L7" s="1316"/>
      <c r="M7" s="1316"/>
      <c r="N7" s="1316"/>
      <c r="O7" s="1321" t="s">
        <v>6</v>
      </c>
      <c r="P7" s="1495" t="s">
        <v>11</v>
      </c>
      <c r="Q7" s="1323"/>
      <c r="R7" s="1323"/>
      <c r="S7" s="1497"/>
    </row>
    <row r="8" spans="1:25" s="1" customFormat="1" ht="78" customHeight="1" thickBot="1" x14ac:dyDescent="0.25">
      <c r="A8" s="1332"/>
      <c r="B8" s="1335"/>
      <c r="C8" s="1335"/>
      <c r="D8" s="1337"/>
      <c r="E8" s="1339"/>
      <c r="F8" s="1311"/>
      <c r="G8" s="1314"/>
      <c r="H8" s="1521"/>
      <c r="I8" s="1491"/>
      <c r="J8" s="1494"/>
      <c r="K8" s="1316"/>
      <c r="L8" s="1316"/>
      <c r="M8" s="1316"/>
      <c r="N8" s="1317"/>
      <c r="O8" s="1322"/>
      <c r="P8" s="293" t="s">
        <v>96</v>
      </c>
      <c r="Q8" s="332" t="s">
        <v>97</v>
      </c>
      <c r="R8" s="1204" t="s">
        <v>117</v>
      </c>
      <c r="S8" s="1498"/>
    </row>
    <row r="9" spans="1:25" s="1" customFormat="1" ht="15.75" customHeight="1" x14ac:dyDescent="0.2">
      <c r="A9" s="1504" t="s">
        <v>13</v>
      </c>
      <c r="B9" s="1505"/>
      <c r="C9" s="1505"/>
      <c r="D9" s="1505"/>
      <c r="E9" s="1505"/>
      <c r="F9" s="1505"/>
      <c r="G9" s="1506"/>
      <c r="H9" s="1506"/>
      <c r="I9" s="1506"/>
      <c r="J9" s="1506"/>
      <c r="K9" s="1505"/>
      <c r="L9" s="1505"/>
      <c r="M9" s="1505"/>
      <c r="N9" s="1505"/>
      <c r="O9" s="1505"/>
      <c r="P9" s="1505"/>
      <c r="Q9" s="1505"/>
      <c r="R9" s="1505"/>
      <c r="S9" s="1507"/>
    </row>
    <row r="10" spans="1:25" s="1" customFormat="1" ht="15.75" customHeight="1" x14ac:dyDescent="0.2">
      <c r="A10" s="1508" t="s">
        <v>14</v>
      </c>
      <c r="B10" s="1509"/>
      <c r="C10" s="1509"/>
      <c r="D10" s="1509"/>
      <c r="E10" s="1509"/>
      <c r="F10" s="1509"/>
      <c r="G10" s="1509"/>
      <c r="H10" s="1509"/>
      <c r="I10" s="1509"/>
      <c r="J10" s="1509"/>
      <c r="K10" s="1509"/>
      <c r="L10" s="1509"/>
      <c r="M10" s="1509"/>
      <c r="N10" s="1509"/>
      <c r="O10" s="1509"/>
      <c r="P10" s="1509"/>
      <c r="Q10" s="1509"/>
      <c r="R10" s="1509"/>
      <c r="S10" s="1510"/>
    </row>
    <row r="11" spans="1:25" s="1" customFormat="1" ht="15.75" customHeight="1" x14ac:dyDescent="0.2">
      <c r="A11" s="1190" t="s">
        <v>15</v>
      </c>
      <c r="B11" s="1511" t="s">
        <v>16</v>
      </c>
      <c r="C11" s="1511"/>
      <c r="D11" s="1511"/>
      <c r="E11" s="1511"/>
      <c r="F11" s="1511"/>
      <c r="G11" s="1511"/>
      <c r="H11" s="1512"/>
      <c r="I11" s="1512"/>
      <c r="J11" s="1512"/>
      <c r="K11" s="1512"/>
      <c r="L11" s="1512"/>
      <c r="M11" s="1512"/>
      <c r="N11" s="1512"/>
      <c r="O11" s="1512"/>
      <c r="P11" s="1512"/>
      <c r="Q11" s="1512"/>
      <c r="R11" s="1512"/>
      <c r="S11" s="1513"/>
    </row>
    <row r="12" spans="1:25" s="1" customFormat="1" ht="15.75" customHeight="1" thickBot="1" x14ac:dyDescent="0.25">
      <c r="A12" s="1136" t="s">
        <v>15</v>
      </c>
      <c r="B12" s="1137" t="s">
        <v>15</v>
      </c>
      <c r="C12" s="1514" t="s">
        <v>17</v>
      </c>
      <c r="D12" s="1515"/>
      <c r="E12" s="1515"/>
      <c r="F12" s="1515"/>
      <c r="G12" s="1515"/>
      <c r="H12" s="1515"/>
      <c r="I12" s="1515"/>
      <c r="J12" s="1515"/>
      <c r="K12" s="1515"/>
      <c r="L12" s="1515"/>
      <c r="M12" s="1515"/>
      <c r="N12" s="1515"/>
      <c r="O12" s="1515"/>
      <c r="P12" s="1515"/>
      <c r="Q12" s="1515"/>
      <c r="R12" s="1515"/>
      <c r="S12" s="1516"/>
    </row>
    <row r="13" spans="1:25" s="1" customFormat="1" ht="28.5" customHeight="1" x14ac:dyDescent="0.2">
      <c r="A13" s="1353" t="s">
        <v>15</v>
      </c>
      <c r="B13" s="1356" t="s">
        <v>15</v>
      </c>
      <c r="C13" s="1359" t="s">
        <v>15</v>
      </c>
      <c r="D13" s="1362" t="s">
        <v>162</v>
      </c>
      <c r="E13" s="1365" t="s">
        <v>79</v>
      </c>
      <c r="F13" s="840" t="s">
        <v>18</v>
      </c>
      <c r="G13" s="4" t="s">
        <v>19</v>
      </c>
      <c r="H13" s="731">
        <v>24.6</v>
      </c>
      <c r="I13" s="1098">
        <v>24.6</v>
      </c>
      <c r="J13" s="1099"/>
      <c r="K13" s="273">
        <v>54</v>
      </c>
      <c r="L13" s="734">
        <v>151</v>
      </c>
      <c r="M13" s="733">
        <v>151</v>
      </c>
      <c r="N13" s="735"/>
      <c r="O13" s="841" t="s">
        <v>163</v>
      </c>
      <c r="P13" s="297">
        <v>3</v>
      </c>
      <c r="Q13" s="297">
        <v>3</v>
      </c>
      <c r="R13" s="333">
        <v>3</v>
      </c>
      <c r="S13" s="333"/>
    </row>
    <row r="14" spans="1:25" s="1" customFormat="1" ht="40.5" customHeight="1" x14ac:dyDescent="0.2">
      <c r="A14" s="1354"/>
      <c r="B14" s="1357"/>
      <c r="C14" s="1360"/>
      <c r="D14" s="1363"/>
      <c r="E14" s="1366"/>
      <c r="F14" s="839"/>
      <c r="G14" s="20"/>
      <c r="H14" s="895"/>
      <c r="I14" s="784"/>
      <c r="J14" s="235"/>
      <c r="K14" s="104"/>
      <c r="L14" s="217"/>
      <c r="M14" s="221"/>
      <c r="N14" s="217"/>
      <c r="O14" s="729" t="s">
        <v>83</v>
      </c>
      <c r="P14" s="143">
        <v>40</v>
      </c>
      <c r="Q14" s="143">
        <v>40</v>
      </c>
      <c r="R14" s="144">
        <v>40</v>
      </c>
      <c r="S14" s="144"/>
      <c r="V14" s="21"/>
    </row>
    <row r="15" spans="1:25" s="1" customFormat="1" ht="44.25" customHeight="1" x14ac:dyDescent="0.2">
      <c r="A15" s="1354"/>
      <c r="B15" s="1357"/>
      <c r="C15" s="1360"/>
      <c r="D15" s="1363"/>
      <c r="E15" s="1366"/>
      <c r="F15" s="839"/>
      <c r="G15" s="20"/>
      <c r="H15" s="895"/>
      <c r="I15" s="784"/>
      <c r="J15" s="235"/>
      <c r="K15" s="104"/>
      <c r="L15" s="217"/>
      <c r="M15" s="221"/>
      <c r="N15" s="451"/>
      <c r="O15" s="86" t="s">
        <v>139</v>
      </c>
      <c r="P15" s="297">
        <v>1</v>
      </c>
      <c r="Q15" s="297"/>
      <c r="R15" s="118"/>
      <c r="S15" s="118"/>
      <c r="V15" s="21"/>
      <c r="Y15" s="21"/>
    </row>
    <row r="16" spans="1:25" s="1" customFormat="1" ht="30" customHeight="1" x14ac:dyDescent="0.2">
      <c r="A16" s="1354"/>
      <c r="B16" s="1357"/>
      <c r="C16" s="1360"/>
      <c r="D16" s="1363"/>
      <c r="E16" s="1366"/>
      <c r="F16" s="839"/>
      <c r="G16" s="20"/>
      <c r="H16" s="895"/>
      <c r="I16" s="784"/>
      <c r="J16" s="235"/>
      <c r="K16" s="104"/>
      <c r="L16" s="33"/>
      <c r="M16" s="221"/>
      <c r="N16" s="451"/>
      <c r="O16" s="453" t="s">
        <v>137</v>
      </c>
      <c r="P16" s="297"/>
      <c r="Q16" s="297">
        <v>1</v>
      </c>
      <c r="R16" s="246">
        <v>1</v>
      </c>
      <c r="S16" s="246"/>
      <c r="X16" s="21"/>
    </row>
    <row r="17" spans="1:25" s="1" customFormat="1" ht="16.5" customHeight="1" x14ac:dyDescent="0.2">
      <c r="A17" s="1354"/>
      <c r="B17" s="1357"/>
      <c r="C17" s="1360"/>
      <c r="D17" s="1363"/>
      <c r="E17" s="1366"/>
      <c r="F17" s="839"/>
      <c r="G17" s="20"/>
      <c r="H17" s="33"/>
      <c r="I17" s="221"/>
      <c r="J17" s="217"/>
      <c r="K17" s="452"/>
      <c r="L17" s="33"/>
      <c r="M17" s="221"/>
      <c r="N17" s="451"/>
      <c r="O17" s="1368" t="s">
        <v>138</v>
      </c>
      <c r="P17" s="276"/>
      <c r="Q17" s="276"/>
      <c r="R17" s="144">
        <v>1</v>
      </c>
      <c r="S17" s="1205"/>
      <c r="W17" s="21"/>
    </row>
    <row r="18" spans="1:25" s="1" customFormat="1" ht="15.75" customHeight="1" thickBot="1" x14ac:dyDescent="0.25">
      <c r="A18" s="1355"/>
      <c r="B18" s="1358"/>
      <c r="C18" s="1361"/>
      <c r="D18" s="1364"/>
      <c r="E18" s="1367"/>
      <c r="F18" s="842"/>
      <c r="G18" s="7" t="s">
        <v>20</v>
      </c>
      <c r="H18" s="8">
        <f>SUM(H13:H17)</f>
        <v>24.6</v>
      </c>
      <c r="I18" s="222">
        <f>SUM(I13:I17)</f>
        <v>24.6</v>
      </c>
      <c r="J18" s="218"/>
      <c r="K18" s="59">
        <f>SUM(K13:K17)</f>
        <v>54</v>
      </c>
      <c r="L18" s="8">
        <f>SUM(L13:L17)</f>
        <v>151</v>
      </c>
      <c r="M18" s="222">
        <f>SUM(M13:M17)</f>
        <v>151</v>
      </c>
      <c r="N18" s="218"/>
      <c r="O18" s="1369"/>
      <c r="P18" s="277"/>
      <c r="Q18" s="277"/>
      <c r="R18" s="334"/>
      <c r="S18" s="334"/>
    </row>
    <row r="19" spans="1:25" s="1" customFormat="1" ht="27" customHeight="1" x14ac:dyDescent="0.2">
      <c r="A19" s="1353" t="s">
        <v>15</v>
      </c>
      <c r="B19" s="1356" t="s">
        <v>15</v>
      </c>
      <c r="C19" s="1359" t="s">
        <v>21</v>
      </c>
      <c r="D19" s="1362" t="s">
        <v>76</v>
      </c>
      <c r="E19" s="1365"/>
      <c r="F19" s="1370" t="s">
        <v>18</v>
      </c>
      <c r="G19" s="4" t="s">
        <v>19</v>
      </c>
      <c r="H19" s="764">
        <v>9</v>
      </c>
      <c r="I19" s="733">
        <v>9</v>
      </c>
      <c r="J19" s="734"/>
      <c r="K19" s="273">
        <v>9</v>
      </c>
      <c r="L19" s="734">
        <v>9</v>
      </c>
      <c r="M19" s="733">
        <v>9</v>
      </c>
      <c r="N19" s="735"/>
      <c r="O19" s="27" t="s">
        <v>22</v>
      </c>
      <c r="P19" s="137">
        <v>10</v>
      </c>
      <c r="Q19" s="137">
        <v>10</v>
      </c>
      <c r="R19" s="138">
        <v>10</v>
      </c>
      <c r="S19" s="138"/>
    </row>
    <row r="20" spans="1:25" s="1" customFormat="1" ht="36" customHeight="1" x14ac:dyDescent="0.2">
      <c r="A20" s="1354"/>
      <c r="B20" s="1357"/>
      <c r="C20" s="1360"/>
      <c r="D20" s="1363"/>
      <c r="E20" s="1366"/>
      <c r="F20" s="1374"/>
      <c r="G20" s="20"/>
      <c r="H20" s="33"/>
      <c r="I20" s="221"/>
      <c r="J20" s="217"/>
      <c r="K20" s="104"/>
      <c r="L20" s="217"/>
      <c r="M20" s="221"/>
      <c r="N20" s="217"/>
      <c r="O20" s="1372" t="s">
        <v>172</v>
      </c>
      <c r="P20" s="462">
        <v>100</v>
      </c>
      <c r="Q20" s="462"/>
      <c r="R20" s="607"/>
      <c r="S20" s="607"/>
      <c r="X20" s="21"/>
    </row>
    <row r="21" spans="1:25" s="1" customFormat="1" ht="18.75" customHeight="1" thickBot="1" x14ac:dyDescent="0.25">
      <c r="A21" s="1355"/>
      <c r="B21" s="1358"/>
      <c r="C21" s="1360"/>
      <c r="D21" s="1363"/>
      <c r="E21" s="1366"/>
      <c r="F21" s="1371"/>
      <c r="G21" s="119" t="s">
        <v>20</v>
      </c>
      <c r="H21" s="8">
        <f t="shared" ref="H21:K21" si="0">+H19</f>
        <v>9</v>
      </c>
      <c r="I21" s="222">
        <f t="shared" ref="I21" si="1">+I19</f>
        <v>9</v>
      </c>
      <c r="J21" s="218"/>
      <c r="K21" s="59">
        <f t="shared" si="0"/>
        <v>9</v>
      </c>
      <c r="L21" s="8">
        <f t="shared" ref="L21:M21" si="2">+L19</f>
        <v>9</v>
      </c>
      <c r="M21" s="222">
        <f t="shared" si="2"/>
        <v>9</v>
      </c>
      <c r="N21" s="656"/>
      <c r="O21" s="1373"/>
      <c r="P21" s="281"/>
      <c r="Q21" s="281"/>
      <c r="R21" s="140"/>
      <c r="S21" s="140"/>
      <c r="Y21" s="21"/>
    </row>
    <row r="22" spans="1:25" s="1" customFormat="1" ht="26.25" customHeight="1" x14ac:dyDescent="0.2">
      <c r="A22" s="1353" t="s">
        <v>15</v>
      </c>
      <c r="B22" s="1356" t="s">
        <v>15</v>
      </c>
      <c r="C22" s="1359" t="s">
        <v>23</v>
      </c>
      <c r="D22" s="1362" t="s">
        <v>115</v>
      </c>
      <c r="E22" s="1365"/>
      <c r="F22" s="128">
        <v>3</v>
      </c>
      <c r="G22" s="4" t="s">
        <v>19</v>
      </c>
      <c r="H22" s="764">
        <v>125.9</v>
      </c>
      <c r="I22" s="733">
        <v>125.9</v>
      </c>
      <c r="J22" s="734"/>
      <c r="K22" s="273"/>
      <c r="L22" s="764"/>
      <c r="M22" s="733"/>
      <c r="N22" s="735"/>
      <c r="O22" s="1375" t="s">
        <v>116</v>
      </c>
      <c r="P22" s="137">
        <v>100</v>
      </c>
      <c r="Q22" s="137"/>
      <c r="R22" s="138"/>
      <c r="S22" s="1499" t="s">
        <v>240</v>
      </c>
    </row>
    <row r="23" spans="1:25" s="1" customFormat="1" ht="26.25" customHeight="1" x14ac:dyDescent="0.2">
      <c r="A23" s="1354"/>
      <c r="B23" s="1357"/>
      <c r="C23" s="1360"/>
      <c r="D23" s="1363"/>
      <c r="E23" s="1366"/>
      <c r="F23" s="894"/>
      <c r="G23" s="1198" t="s">
        <v>107</v>
      </c>
      <c r="H23" s="1199"/>
      <c r="I23" s="1200">
        <v>31.8</v>
      </c>
      <c r="J23" s="1201">
        <f>+I23-H23</f>
        <v>31.8</v>
      </c>
      <c r="K23" s="289"/>
      <c r="L23" s="80"/>
      <c r="M23" s="285"/>
      <c r="N23" s="454"/>
      <c r="O23" s="1376"/>
      <c r="P23" s="295"/>
      <c r="Q23" s="143"/>
      <c r="R23" s="144"/>
      <c r="S23" s="1500"/>
    </row>
    <row r="24" spans="1:25" s="1" customFormat="1" ht="40.5" customHeight="1" x14ac:dyDescent="0.2">
      <c r="A24" s="1354"/>
      <c r="B24" s="1357"/>
      <c r="C24" s="1360"/>
      <c r="D24" s="1363"/>
      <c r="E24" s="1366"/>
      <c r="F24" s="898">
        <v>2</v>
      </c>
      <c r="G24" s="75" t="s">
        <v>19</v>
      </c>
      <c r="H24" s="392">
        <v>67</v>
      </c>
      <c r="I24" s="528">
        <v>67</v>
      </c>
      <c r="J24" s="529"/>
      <c r="K24" s="674"/>
      <c r="L24" s="392"/>
      <c r="M24" s="528"/>
      <c r="N24" s="639"/>
      <c r="O24" s="86" t="s">
        <v>140</v>
      </c>
      <c r="P24" s="297">
        <v>100</v>
      </c>
      <c r="Q24" s="297"/>
      <c r="R24" s="333"/>
      <c r="S24" s="126"/>
      <c r="U24" s="21"/>
    </row>
    <row r="25" spans="1:25" s="1" customFormat="1" ht="41.25" customHeight="1" x14ac:dyDescent="0.2">
      <c r="A25" s="1354"/>
      <c r="B25" s="1357"/>
      <c r="C25" s="1360"/>
      <c r="D25" s="1363"/>
      <c r="E25" s="1366"/>
      <c r="F25" s="1274"/>
      <c r="G25" s="20"/>
      <c r="H25" s="895"/>
      <c r="I25" s="784"/>
      <c r="J25" s="235"/>
      <c r="K25" s="452"/>
      <c r="L25" s="895"/>
      <c r="M25" s="784"/>
      <c r="N25" s="235"/>
      <c r="O25" s="1368" t="s">
        <v>224</v>
      </c>
      <c r="P25" s="462">
        <v>1</v>
      </c>
      <c r="Q25" s="143"/>
      <c r="R25" s="144"/>
      <c r="S25" s="1211"/>
      <c r="U25" s="21"/>
    </row>
    <row r="26" spans="1:25" s="1" customFormat="1" ht="15.75" customHeight="1" thickBot="1" x14ac:dyDescent="0.25">
      <c r="A26" s="1355"/>
      <c r="B26" s="1358"/>
      <c r="C26" s="1361"/>
      <c r="D26" s="1364"/>
      <c r="E26" s="1367"/>
      <c r="F26" s="1291"/>
      <c r="G26" s="119" t="s">
        <v>20</v>
      </c>
      <c r="H26" s="8">
        <f>SUM(H22:H25)</f>
        <v>192.9</v>
      </c>
      <c r="I26" s="222">
        <f>SUM(I22:I25)</f>
        <v>224.70000000000002</v>
      </c>
      <c r="J26" s="218">
        <f>SUM(J22:J25)</f>
        <v>31.8</v>
      </c>
      <c r="K26" s="59">
        <f>+K22</f>
        <v>0</v>
      </c>
      <c r="L26" s="8">
        <f>+L22</f>
        <v>0</v>
      </c>
      <c r="M26" s="222">
        <f>+M22</f>
        <v>0</v>
      </c>
      <c r="N26" s="656"/>
      <c r="O26" s="1369"/>
      <c r="P26" s="281"/>
      <c r="Q26" s="281"/>
      <c r="R26" s="140"/>
      <c r="S26" s="1212"/>
    </row>
    <row r="27" spans="1:25" s="1" customFormat="1" ht="28.5" customHeight="1" x14ac:dyDescent="0.2">
      <c r="A27" s="1353" t="s">
        <v>15</v>
      </c>
      <c r="B27" s="1356" t="s">
        <v>15</v>
      </c>
      <c r="C27" s="1359" t="s">
        <v>42</v>
      </c>
      <c r="D27" s="1362" t="s">
        <v>142</v>
      </c>
      <c r="E27" s="1365"/>
      <c r="F27" s="1370" t="s">
        <v>18</v>
      </c>
      <c r="G27" s="9" t="s">
        <v>19</v>
      </c>
      <c r="H27" s="5">
        <v>10</v>
      </c>
      <c r="I27" s="220">
        <v>10</v>
      </c>
      <c r="J27" s="216"/>
      <c r="K27" s="6">
        <v>10</v>
      </c>
      <c r="L27" s="5">
        <v>10</v>
      </c>
      <c r="M27" s="220">
        <v>10</v>
      </c>
      <c r="N27" s="216"/>
      <c r="O27" s="27" t="s">
        <v>143</v>
      </c>
      <c r="P27" s="137">
        <v>200</v>
      </c>
      <c r="Q27" s="137">
        <v>200</v>
      </c>
      <c r="R27" s="138">
        <v>200</v>
      </c>
      <c r="S27" s="138"/>
    </row>
    <row r="28" spans="1:25" s="1" customFormat="1" ht="15.75" customHeight="1" thickBot="1" x14ac:dyDescent="0.25">
      <c r="A28" s="1355"/>
      <c r="B28" s="1358"/>
      <c r="C28" s="1360"/>
      <c r="D28" s="1363"/>
      <c r="E28" s="1366"/>
      <c r="F28" s="1371"/>
      <c r="G28" s="10" t="s">
        <v>20</v>
      </c>
      <c r="H28" s="139">
        <f t="shared" ref="H28:K28" si="3">+H27</f>
        <v>10</v>
      </c>
      <c r="I28" s="223">
        <f t="shared" ref="I28" si="4">+I27</f>
        <v>10</v>
      </c>
      <c r="J28" s="219"/>
      <c r="K28" s="106">
        <f t="shared" si="3"/>
        <v>10</v>
      </c>
      <c r="L28" s="139">
        <f t="shared" ref="L28:M28" si="5">+L27</f>
        <v>10</v>
      </c>
      <c r="M28" s="223">
        <f t="shared" si="5"/>
        <v>10</v>
      </c>
      <c r="N28" s="219"/>
      <c r="O28" s="36"/>
      <c r="P28" s="281"/>
      <c r="Q28" s="281"/>
      <c r="R28" s="140"/>
      <c r="S28" s="140"/>
    </row>
    <row r="29" spans="1:25" s="1" customFormat="1" ht="13.5" thickBot="1" x14ac:dyDescent="0.25">
      <c r="A29" s="970" t="s">
        <v>15</v>
      </c>
      <c r="B29" s="11" t="s">
        <v>15</v>
      </c>
      <c r="C29" s="1385" t="s">
        <v>24</v>
      </c>
      <c r="D29" s="1386"/>
      <c r="E29" s="1386"/>
      <c r="F29" s="1386"/>
      <c r="G29" s="1386"/>
      <c r="H29" s="12">
        <f t="shared" ref="H29:M29" si="6">H26+H21+H18+H28</f>
        <v>236.5</v>
      </c>
      <c r="I29" s="239">
        <f t="shared" si="6"/>
        <v>268.3</v>
      </c>
      <c r="J29" s="239">
        <f t="shared" si="6"/>
        <v>31.8</v>
      </c>
      <c r="K29" s="205">
        <f t="shared" si="6"/>
        <v>73</v>
      </c>
      <c r="L29" s="344">
        <f t="shared" si="6"/>
        <v>170</v>
      </c>
      <c r="M29" s="239">
        <f t="shared" si="6"/>
        <v>170</v>
      </c>
      <c r="N29" s="344"/>
      <c r="O29" s="1387"/>
      <c r="P29" s="1388"/>
      <c r="Q29" s="1388"/>
      <c r="R29" s="1388"/>
      <c r="S29" s="1389"/>
    </row>
    <row r="30" spans="1:25" s="1" customFormat="1" ht="13.5" thickBot="1" x14ac:dyDescent="0.25">
      <c r="A30" s="970" t="s">
        <v>15</v>
      </c>
      <c r="B30" s="13" t="s">
        <v>21</v>
      </c>
      <c r="C30" s="1390" t="s">
        <v>25</v>
      </c>
      <c r="D30" s="1391"/>
      <c r="E30" s="1391"/>
      <c r="F30" s="1391"/>
      <c r="G30" s="1391"/>
      <c r="H30" s="1391"/>
      <c r="I30" s="1391"/>
      <c r="J30" s="1391"/>
      <c r="K30" s="1391"/>
      <c r="L30" s="1391"/>
      <c r="M30" s="1391"/>
      <c r="N30" s="1391"/>
      <c r="O30" s="1391"/>
      <c r="P30" s="1391"/>
      <c r="Q30" s="1391"/>
      <c r="R30" s="1391"/>
      <c r="S30" s="1392"/>
    </row>
    <row r="31" spans="1:25" s="1" customFormat="1" ht="19.5" customHeight="1" x14ac:dyDescent="0.2">
      <c r="A31" s="971" t="s">
        <v>15</v>
      </c>
      <c r="B31" s="1179" t="s">
        <v>21</v>
      </c>
      <c r="C31" s="16" t="s">
        <v>15</v>
      </c>
      <c r="D31" s="1393" t="s">
        <v>26</v>
      </c>
      <c r="E31" s="17"/>
      <c r="F31" s="84">
        <v>2</v>
      </c>
      <c r="G31" s="85" t="s">
        <v>27</v>
      </c>
      <c r="H31" s="5">
        <v>361.4</v>
      </c>
      <c r="I31" s="220">
        <v>361.4</v>
      </c>
      <c r="J31" s="216">
        <f>+I31-H31</f>
        <v>0</v>
      </c>
      <c r="K31" s="6">
        <f>+H31</f>
        <v>361.4</v>
      </c>
      <c r="L31" s="677">
        <v>361.4</v>
      </c>
      <c r="M31" s="220">
        <v>361.4</v>
      </c>
      <c r="N31" s="677"/>
      <c r="O31" s="1375" t="s">
        <v>33</v>
      </c>
      <c r="P31" s="733">
        <v>14.3</v>
      </c>
      <c r="Q31" s="733">
        <v>14.3</v>
      </c>
      <c r="R31" s="735">
        <v>14.3</v>
      </c>
      <c r="S31" s="1501" t="s">
        <v>241</v>
      </c>
      <c r="T31" s="15"/>
      <c r="W31" s="21"/>
    </row>
    <row r="32" spans="1:25" s="1" customFormat="1" ht="21.75" customHeight="1" x14ac:dyDescent="0.2">
      <c r="A32" s="972"/>
      <c r="B32" s="1180"/>
      <c r="C32" s="16"/>
      <c r="D32" s="1394"/>
      <c r="E32" s="17"/>
      <c r="F32" s="18"/>
      <c r="G32" s="75" t="s">
        <v>19</v>
      </c>
      <c r="H32" s="210">
        <v>4322.7</v>
      </c>
      <c r="I32" s="1214">
        <v>4474.6000000000004</v>
      </c>
      <c r="J32" s="1221">
        <f>+I32-H32</f>
        <v>151.90000000000055</v>
      </c>
      <c r="K32" s="71">
        <v>4240.2</v>
      </c>
      <c r="L32" s="670">
        <v>4154.3</v>
      </c>
      <c r="M32" s="243">
        <v>4154.3</v>
      </c>
      <c r="N32" s="670"/>
      <c r="O32" s="1376"/>
      <c r="P32" s="142"/>
      <c r="Q32" s="142"/>
      <c r="R32" s="331"/>
      <c r="S32" s="1502"/>
      <c r="T32" s="15"/>
    </row>
    <row r="33" spans="1:24" s="1" customFormat="1" ht="28.5" customHeight="1" x14ac:dyDescent="0.2">
      <c r="A33" s="972"/>
      <c r="B33" s="1180"/>
      <c r="C33" s="16"/>
      <c r="D33" s="1186"/>
      <c r="E33" s="17"/>
      <c r="F33" s="18"/>
      <c r="G33" s="75" t="s">
        <v>47</v>
      </c>
      <c r="H33" s="88">
        <v>25</v>
      </c>
      <c r="I33" s="425">
        <v>25</v>
      </c>
      <c r="J33" s="680"/>
      <c r="K33" s="141"/>
      <c r="L33" s="680"/>
      <c r="M33" s="425"/>
      <c r="N33" s="814"/>
      <c r="O33" s="86" t="s">
        <v>28</v>
      </c>
      <c r="P33" s="785">
        <v>3023</v>
      </c>
      <c r="Q33" s="785">
        <v>3050</v>
      </c>
      <c r="R33" s="786">
        <v>3100</v>
      </c>
      <c r="S33" s="1502"/>
      <c r="T33" s="15"/>
    </row>
    <row r="34" spans="1:24" s="1" customFormat="1" ht="29.25" customHeight="1" x14ac:dyDescent="0.2">
      <c r="A34" s="972"/>
      <c r="B34" s="1180"/>
      <c r="C34" s="16"/>
      <c r="D34" s="19" t="s">
        <v>29</v>
      </c>
      <c r="E34" s="17"/>
      <c r="F34" s="18"/>
      <c r="G34" s="821"/>
      <c r="H34" s="1094"/>
      <c r="I34" s="1107"/>
      <c r="J34" s="1102"/>
      <c r="K34" s="452"/>
      <c r="L34" s="235"/>
      <c r="M34" s="784"/>
      <c r="N34" s="646"/>
      <c r="O34" s="182" t="s">
        <v>144</v>
      </c>
      <c r="P34" s="574">
        <v>35</v>
      </c>
      <c r="Q34" s="181">
        <v>35</v>
      </c>
      <c r="R34" s="325">
        <v>35</v>
      </c>
      <c r="S34" s="1502"/>
      <c r="T34" s="15"/>
    </row>
    <row r="35" spans="1:24" s="1" customFormat="1" ht="17.25" customHeight="1" x14ac:dyDescent="0.2">
      <c r="A35" s="972"/>
      <c r="B35" s="1180"/>
      <c r="C35" s="16"/>
      <c r="D35" s="19" t="s">
        <v>30</v>
      </c>
      <c r="E35" s="17"/>
      <c r="F35" s="18"/>
      <c r="G35" s="821"/>
      <c r="H35" s="1094"/>
      <c r="I35" s="1107"/>
      <c r="J35" s="1102"/>
      <c r="K35" s="452"/>
      <c r="L35" s="235"/>
      <c r="M35" s="784"/>
      <c r="N35" s="646"/>
      <c r="O35" s="183"/>
      <c r="P35" s="143"/>
      <c r="Q35" s="143"/>
      <c r="R35" s="144"/>
      <c r="S35" s="144"/>
      <c r="T35" s="15"/>
      <c r="V35" s="21"/>
    </row>
    <row r="36" spans="1:24" s="1" customFormat="1" ht="30.75" customHeight="1" x14ac:dyDescent="0.2">
      <c r="A36" s="972"/>
      <c r="B36" s="1180"/>
      <c r="C36" s="16"/>
      <c r="D36" s="19" t="s">
        <v>31</v>
      </c>
      <c r="E36" s="17"/>
      <c r="F36" s="18"/>
      <c r="G36" s="821"/>
      <c r="H36" s="1094"/>
      <c r="I36" s="1107"/>
      <c r="J36" s="1102"/>
      <c r="K36" s="452"/>
      <c r="L36" s="235"/>
      <c r="M36" s="784"/>
      <c r="N36" s="646"/>
      <c r="O36" s="1188" t="s">
        <v>169</v>
      </c>
      <c r="P36" s="143">
        <v>1</v>
      </c>
      <c r="Q36" s="143"/>
      <c r="R36" s="144"/>
      <c r="S36" s="144"/>
      <c r="T36" s="15"/>
      <c r="U36" s="21"/>
      <c r="W36" s="21"/>
      <c r="X36" s="21"/>
    </row>
    <row r="37" spans="1:24" s="1" customFormat="1" ht="29.25" customHeight="1" x14ac:dyDescent="0.2">
      <c r="A37" s="972"/>
      <c r="B37" s="1180"/>
      <c r="C37" s="16"/>
      <c r="D37" s="19" t="s">
        <v>32</v>
      </c>
      <c r="E37" s="17"/>
      <c r="F37" s="18"/>
      <c r="G37" s="821"/>
      <c r="H37" s="1094"/>
      <c r="I37" s="1107"/>
      <c r="J37" s="1102"/>
      <c r="K37" s="452"/>
      <c r="L37" s="235"/>
      <c r="M37" s="784"/>
      <c r="N37" s="646"/>
      <c r="O37" s="1188"/>
      <c r="P37" s="143"/>
      <c r="Q37" s="143"/>
      <c r="R37" s="144"/>
      <c r="S37" s="144"/>
      <c r="T37" s="15"/>
      <c r="W37" s="21"/>
    </row>
    <row r="38" spans="1:24" s="1" customFormat="1" ht="30" customHeight="1" x14ac:dyDescent="0.2">
      <c r="A38" s="972"/>
      <c r="B38" s="1180"/>
      <c r="C38" s="16"/>
      <c r="D38" s="19" t="s">
        <v>98</v>
      </c>
      <c r="E38" s="145"/>
      <c r="F38" s="18"/>
      <c r="G38" s="821"/>
      <c r="H38" s="1094"/>
      <c r="I38" s="1107"/>
      <c r="J38" s="1102"/>
      <c r="K38" s="452"/>
      <c r="L38" s="235"/>
      <c r="M38" s="784"/>
      <c r="N38" s="646"/>
      <c r="O38" s="1188"/>
      <c r="P38" s="143"/>
      <c r="Q38" s="143"/>
      <c r="R38" s="150"/>
      <c r="S38" s="144"/>
      <c r="T38" s="15"/>
      <c r="U38" s="21"/>
    </row>
    <row r="39" spans="1:24" s="1" customFormat="1" ht="57.75" customHeight="1" x14ac:dyDescent="0.2">
      <c r="A39" s="972"/>
      <c r="B39" s="1180"/>
      <c r="C39" s="533"/>
      <c r="D39" s="806" t="s">
        <v>84</v>
      </c>
      <c r="E39" s="17"/>
      <c r="F39" s="18"/>
      <c r="G39" s="1138"/>
      <c r="H39" s="1139"/>
      <c r="I39" s="1140"/>
      <c r="J39" s="1141"/>
      <c r="K39" s="452"/>
      <c r="L39" s="235"/>
      <c r="M39" s="784"/>
      <c r="N39" s="646"/>
      <c r="O39" s="945" t="s">
        <v>218</v>
      </c>
      <c r="P39" s="464">
        <v>100</v>
      </c>
      <c r="Q39" s="942"/>
      <c r="R39" s="943"/>
      <c r="S39" s="943"/>
      <c r="U39" s="21"/>
      <c r="V39" s="21"/>
    </row>
    <row r="40" spans="1:24" s="1" customFormat="1" ht="30.75" customHeight="1" x14ac:dyDescent="0.2">
      <c r="A40" s="972"/>
      <c r="B40" s="1180"/>
      <c r="C40" s="16"/>
      <c r="D40" s="944" t="s">
        <v>210</v>
      </c>
      <c r="E40" s="17"/>
      <c r="F40" s="18"/>
      <c r="G40" s="120"/>
      <c r="H40" s="895"/>
      <c r="I40" s="784"/>
      <c r="J40" s="235"/>
      <c r="K40" s="452"/>
      <c r="L40" s="235"/>
      <c r="M40" s="784"/>
      <c r="N40" s="646"/>
      <c r="O40" s="945" t="s">
        <v>212</v>
      </c>
      <c r="P40" s="446">
        <v>25969</v>
      </c>
      <c r="Q40" s="446">
        <v>25969</v>
      </c>
      <c r="R40" s="946">
        <v>25969</v>
      </c>
      <c r="S40" s="946"/>
      <c r="U40" s="21"/>
      <c r="V40" s="21"/>
    </row>
    <row r="41" spans="1:24" s="1" customFormat="1" ht="29.25" customHeight="1" x14ac:dyDescent="0.2">
      <c r="A41" s="972"/>
      <c r="B41" s="1180"/>
      <c r="C41" s="16"/>
      <c r="D41" s="1395" t="s">
        <v>91</v>
      </c>
      <c r="E41" s="17"/>
      <c r="F41" s="102"/>
      <c r="G41" s="146"/>
      <c r="H41" s="192"/>
      <c r="I41" s="691"/>
      <c r="J41" s="622"/>
      <c r="K41" s="193"/>
      <c r="L41" s="622"/>
      <c r="M41" s="691"/>
      <c r="N41" s="622"/>
      <c r="O41" s="183" t="s">
        <v>177</v>
      </c>
      <c r="P41" s="149">
        <v>6</v>
      </c>
      <c r="Q41" s="149">
        <v>6</v>
      </c>
      <c r="R41" s="150">
        <v>6</v>
      </c>
      <c r="S41" s="150"/>
      <c r="U41" s="21"/>
      <c r="V41" s="21"/>
      <c r="W41" s="21"/>
      <c r="X41" s="21"/>
    </row>
    <row r="42" spans="1:24" s="1" customFormat="1" ht="15.75" customHeight="1" thickBot="1" x14ac:dyDescent="0.25">
      <c r="A42" s="974"/>
      <c r="B42" s="1181"/>
      <c r="C42" s="22"/>
      <c r="D42" s="1396"/>
      <c r="E42" s="147"/>
      <c r="F42" s="103"/>
      <c r="G42" s="23" t="s">
        <v>20</v>
      </c>
      <c r="H42" s="282">
        <f t="shared" ref="H42:M42" si="7">SUM(H31:H33)</f>
        <v>4709.0999999999995</v>
      </c>
      <c r="I42" s="621">
        <f t="shared" si="7"/>
        <v>4861</v>
      </c>
      <c r="J42" s="621">
        <f t="shared" si="7"/>
        <v>151.90000000000055</v>
      </c>
      <c r="K42" s="632">
        <f t="shared" si="7"/>
        <v>4601.5999999999995</v>
      </c>
      <c r="L42" s="282">
        <f t="shared" si="7"/>
        <v>4515.7</v>
      </c>
      <c r="M42" s="621">
        <f t="shared" si="7"/>
        <v>4515.7</v>
      </c>
      <c r="N42" s="900"/>
      <c r="O42" s="274"/>
      <c r="P42" s="281"/>
      <c r="Q42" s="281"/>
      <c r="R42" s="140"/>
      <c r="S42" s="140"/>
      <c r="T42" s="15"/>
    </row>
    <row r="43" spans="1:24" s="1" customFormat="1" ht="15" customHeight="1" x14ac:dyDescent="0.2">
      <c r="A43" s="975" t="s">
        <v>15</v>
      </c>
      <c r="B43" s="1179" t="s">
        <v>21</v>
      </c>
      <c r="C43" s="14" t="s">
        <v>21</v>
      </c>
      <c r="D43" s="1377" t="s">
        <v>34</v>
      </c>
      <c r="E43" s="1379"/>
      <c r="F43" s="25" t="s">
        <v>18</v>
      </c>
      <c r="G43" s="26" t="s">
        <v>19</v>
      </c>
      <c r="H43" s="107">
        <v>585.4</v>
      </c>
      <c r="I43" s="229">
        <v>585.4</v>
      </c>
      <c r="J43" s="224"/>
      <c r="K43" s="148">
        <v>585.4</v>
      </c>
      <c r="L43" s="107">
        <v>585.4</v>
      </c>
      <c r="M43" s="229">
        <v>585.4</v>
      </c>
      <c r="N43" s="1256"/>
      <c r="O43" s="27" t="s">
        <v>35</v>
      </c>
      <c r="P43" s="335">
        <v>80</v>
      </c>
      <c r="Q43" s="335">
        <v>80</v>
      </c>
      <c r="R43" s="804">
        <v>80</v>
      </c>
      <c r="S43" s="804"/>
      <c r="U43" s="21"/>
      <c r="V43" s="21"/>
    </row>
    <row r="44" spans="1:24" s="1" customFormat="1" ht="15" customHeight="1" x14ac:dyDescent="0.2">
      <c r="A44" s="976"/>
      <c r="B44" s="1180"/>
      <c r="C44" s="16"/>
      <c r="D44" s="1378"/>
      <c r="E44" s="1380"/>
      <c r="F44" s="123"/>
      <c r="G44" s="522" t="s">
        <v>52</v>
      </c>
      <c r="H44" s="813">
        <v>17</v>
      </c>
      <c r="I44" s="854">
        <v>17</v>
      </c>
      <c r="J44" s="853"/>
      <c r="K44" s="141">
        <f>+H44</f>
        <v>17</v>
      </c>
      <c r="L44" s="680">
        <v>17</v>
      </c>
      <c r="M44" s="425">
        <v>17</v>
      </c>
      <c r="N44" s="814"/>
      <c r="O44" s="1187"/>
      <c r="P44" s="464"/>
      <c r="Q44" s="464"/>
      <c r="R44" s="122"/>
      <c r="S44" s="122"/>
      <c r="U44" s="21"/>
    </row>
    <row r="45" spans="1:24" s="1" customFormat="1" ht="29.25" customHeight="1" x14ac:dyDescent="0.2">
      <c r="A45" s="977"/>
      <c r="B45" s="262"/>
      <c r="C45" s="28"/>
      <c r="D45" s="623" t="s">
        <v>36</v>
      </c>
      <c r="E45" s="1380"/>
      <c r="F45" s="30"/>
      <c r="G45" s="120"/>
      <c r="H45" s="815"/>
      <c r="I45" s="1108"/>
      <c r="J45" s="1103"/>
      <c r="K45" s="816"/>
      <c r="L45" s="1104"/>
      <c r="M45" s="1109"/>
      <c r="N45" s="817"/>
      <c r="O45" s="182" t="s">
        <v>164</v>
      </c>
      <c r="P45" s="181">
        <v>210</v>
      </c>
      <c r="Q45" s="181">
        <v>210</v>
      </c>
      <c r="R45" s="45">
        <v>210</v>
      </c>
      <c r="S45" s="45"/>
      <c r="W45" s="21"/>
    </row>
    <row r="46" spans="1:24" s="1" customFormat="1" ht="42.75" customHeight="1" x14ac:dyDescent="0.2">
      <c r="A46" s="976"/>
      <c r="B46" s="1180"/>
      <c r="C46" s="31"/>
      <c r="D46" s="29" t="s">
        <v>37</v>
      </c>
      <c r="E46" s="1380"/>
      <c r="F46" s="32"/>
      <c r="G46" s="20"/>
      <c r="H46" s="815"/>
      <c r="I46" s="1108"/>
      <c r="J46" s="1103"/>
      <c r="K46" s="816"/>
      <c r="L46" s="1104"/>
      <c r="M46" s="1109"/>
      <c r="N46" s="817"/>
      <c r="O46" s="940" t="s">
        <v>163</v>
      </c>
      <c r="P46" s="345">
        <v>60</v>
      </c>
      <c r="Q46" s="345">
        <v>60</v>
      </c>
      <c r="R46" s="48">
        <v>60</v>
      </c>
      <c r="S46" s="48"/>
      <c r="U46" s="21"/>
      <c r="V46" s="21" t="s">
        <v>81</v>
      </c>
      <c r="W46" s="21"/>
    </row>
    <row r="47" spans="1:24" s="1" customFormat="1" ht="28.5" customHeight="1" x14ac:dyDescent="0.2">
      <c r="A47" s="1282"/>
      <c r="B47" s="947"/>
      <c r="C47" s="1283"/>
      <c r="D47" s="702" t="s">
        <v>38</v>
      </c>
      <c r="E47" s="1284"/>
      <c r="F47" s="1285"/>
      <c r="G47" s="337"/>
      <c r="H47" s="1286"/>
      <c r="I47" s="1287"/>
      <c r="J47" s="1159"/>
      <c r="K47" s="1161"/>
      <c r="L47" s="1159"/>
      <c r="M47" s="1287"/>
      <c r="N47" s="1288"/>
      <c r="O47" s="351" t="s">
        <v>165</v>
      </c>
      <c r="P47" s="345">
        <v>8</v>
      </c>
      <c r="Q47" s="345">
        <v>8</v>
      </c>
      <c r="R47" s="48">
        <v>8</v>
      </c>
      <c r="S47" s="48"/>
      <c r="V47" s="21"/>
    </row>
    <row r="48" spans="1:24" s="1" customFormat="1" ht="18" customHeight="1" x14ac:dyDescent="0.2">
      <c r="A48" s="976"/>
      <c r="B48" s="1180"/>
      <c r="C48" s="16"/>
      <c r="D48" s="1405" t="s">
        <v>39</v>
      </c>
      <c r="E48" s="1185"/>
      <c r="F48" s="32"/>
      <c r="G48" s="120"/>
      <c r="H48" s="815"/>
      <c r="I48" s="1108"/>
      <c r="J48" s="1103"/>
      <c r="K48" s="816"/>
      <c r="L48" s="1104"/>
      <c r="M48" s="1109"/>
      <c r="N48" s="817"/>
      <c r="O48" s="1398" t="s">
        <v>164</v>
      </c>
      <c r="P48" s="149">
        <v>237</v>
      </c>
      <c r="Q48" s="149">
        <v>237</v>
      </c>
      <c r="R48" s="267">
        <v>237</v>
      </c>
      <c r="S48" s="267"/>
      <c r="V48" s="21"/>
    </row>
    <row r="49" spans="1:23" s="1" customFormat="1" ht="15.75" customHeight="1" thickBot="1" x14ac:dyDescent="0.25">
      <c r="A49" s="978"/>
      <c r="B49" s="1181"/>
      <c r="C49" s="22"/>
      <c r="D49" s="1382"/>
      <c r="E49" s="152"/>
      <c r="F49" s="35"/>
      <c r="G49" s="119" t="s">
        <v>20</v>
      </c>
      <c r="H49" s="24">
        <f>SUM(H43:H48)</f>
        <v>602.4</v>
      </c>
      <c r="I49" s="228">
        <f>SUM(I43:I48)</f>
        <v>602.4</v>
      </c>
      <c r="J49" s="671"/>
      <c r="K49" s="24">
        <f>SUM(K43:K48)</f>
        <v>602.4</v>
      </c>
      <c r="L49" s="24">
        <f>SUM(L43:L48)</f>
        <v>602.4</v>
      </c>
      <c r="M49" s="228">
        <f>SUM(M43:M48)</f>
        <v>602.4</v>
      </c>
      <c r="N49" s="671"/>
      <c r="O49" s="1369"/>
      <c r="P49" s="536"/>
      <c r="Q49" s="536"/>
      <c r="R49" s="537"/>
      <c r="S49" s="537"/>
      <c r="V49" s="21"/>
      <c r="W49" s="21"/>
    </row>
    <row r="50" spans="1:23" s="1" customFormat="1" ht="24.75" customHeight="1" x14ac:dyDescent="0.2">
      <c r="A50" s="979" t="s">
        <v>15</v>
      </c>
      <c r="B50" s="1179" t="s">
        <v>21</v>
      </c>
      <c r="C50" s="1182" t="s">
        <v>23</v>
      </c>
      <c r="D50" s="1383" t="s">
        <v>225</v>
      </c>
      <c r="E50" s="280" t="s">
        <v>45</v>
      </c>
      <c r="F50" s="541">
        <v>1</v>
      </c>
      <c r="G50" s="9" t="s">
        <v>19</v>
      </c>
      <c r="H50" s="38">
        <v>30</v>
      </c>
      <c r="I50" s="230">
        <v>30</v>
      </c>
      <c r="J50" s="225"/>
      <c r="K50" s="38"/>
      <c r="L50" s="154"/>
      <c r="M50" s="776"/>
      <c r="N50" s="655"/>
      <c r="O50" s="1375" t="s">
        <v>161</v>
      </c>
      <c r="P50" s="155">
        <v>2</v>
      </c>
      <c r="Q50" s="155"/>
      <c r="R50" s="156"/>
      <c r="S50" s="156"/>
    </row>
    <row r="51" spans="1:23" s="1" customFormat="1" ht="17.25" customHeight="1" thickBot="1" x14ac:dyDescent="0.25">
      <c r="A51" s="980"/>
      <c r="B51" s="1180"/>
      <c r="C51" s="1183"/>
      <c r="D51" s="1384"/>
      <c r="E51" s="773"/>
      <c r="F51" s="158"/>
      <c r="G51" s="336" t="s">
        <v>20</v>
      </c>
      <c r="H51" s="160">
        <f>+H50</f>
        <v>30</v>
      </c>
      <c r="I51" s="231">
        <f>+I50</f>
        <v>30</v>
      </c>
      <c r="J51" s="1105"/>
      <c r="K51" s="161"/>
      <c r="L51" s="286"/>
      <c r="M51" s="1260"/>
      <c r="N51" s="1257"/>
      <c r="O51" s="1369"/>
      <c r="P51" s="163"/>
      <c r="Q51" s="163"/>
      <c r="R51" s="164"/>
      <c r="S51" s="164"/>
    </row>
    <row r="52" spans="1:23" s="1" customFormat="1" ht="42.75" customHeight="1" x14ac:dyDescent="0.2">
      <c r="A52" s="979" t="s">
        <v>15</v>
      </c>
      <c r="B52" s="1179" t="s">
        <v>21</v>
      </c>
      <c r="C52" s="771" t="s">
        <v>42</v>
      </c>
      <c r="D52" s="249" t="s">
        <v>113</v>
      </c>
      <c r="E52" s="280" t="s">
        <v>45</v>
      </c>
      <c r="F52" s="153"/>
      <c r="G52" s="4"/>
      <c r="H52" s="154"/>
      <c r="I52" s="776"/>
      <c r="J52" s="655"/>
      <c r="K52" s="154"/>
      <c r="L52" s="154"/>
      <c r="M52" s="776"/>
      <c r="N52" s="655"/>
      <c r="O52" s="275"/>
      <c r="P52" s="155"/>
      <c r="Q52" s="155"/>
      <c r="R52" s="156"/>
      <c r="S52" s="156"/>
    </row>
    <row r="53" spans="1:23" s="1" customFormat="1" ht="15.75" customHeight="1" x14ac:dyDescent="0.2">
      <c r="A53" s="980"/>
      <c r="B53" s="1180"/>
      <c r="C53" s="700"/>
      <c r="D53" s="1403" t="s">
        <v>211</v>
      </c>
      <c r="E53" s="774"/>
      <c r="F53" s="780">
        <v>2</v>
      </c>
      <c r="G53" s="74" t="s">
        <v>19</v>
      </c>
      <c r="H53" s="779">
        <v>19.2</v>
      </c>
      <c r="I53" s="778">
        <v>19.2</v>
      </c>
      <c r="J53" s="359"/>
      <c r="K53" s="779"/>
      <c r="L53" s="779"/>
      <c r="M53" s="778"/>
      <c r="N53" s="1258"/>
      <c r="O53" s="1368" t="s">
        <v>209</v>
      </c>
      <c r="P53" s="782">
        <v>2</v>
      </c>
      <c r="Q53" s="782"/>
      <c r="R53" s="783"/>
      <c r="S53" s="783"/>
    </row>
    <row r="54" spans="1:23" s="1" customFormat="1" ht="13.5" thickBot="1" x14ac:dyDescent="0.25">
      <c r="A54" s="981"/>
      <c r="B54" s="1181"/>
      <c r="C54" s="772"/>
      <c r="D54" s="1404"/>
      <c r="E54" s="157"/>
      <c r="F54" s="166"/>
      <c r="G54" s="159" t="s">
        <v>20</v>
      </c>
      <c r="H54" s="160">
        <f>SUM(H52:H53)</f>
        <v>19.2</v>
      </c>
      <c r="I54" s="231">
        <f>SUM(I52:I53)</f>
        <v>19.2</v>
      </c>
      <c r="J54" s="1105"/>
      <c r="K54" s="161"/>
      <c r="L54" s="286"/>
      <c r="M54" s="1260"/>
      <c r="N54" s="1257"/>
      <c r="O54" s="1369"/>
      <c r="P54" s="536"/>
      <c r="Q54" s="536"/>
      <c r="R54" s="537"/>
      <c r="S54" s="537"/>
    </row>
    <row r="55" spans="1:23" s="1" customFormat="1" ht="30.75" customHeight="1" x14ac:dyDescent="0.2">
      <c r="A55" s="979" t="s">
        <v>15</v>
      </c>
      <c r="B55" s="1179" t="s">
        <v>21</v>
      </c>
      <c r="C55" s="771" t="s">
        <v>75</v>
      </c>
      <c r="D55" s="1383" t="s">
        <v>40</v>
      </c>
      <c r="E55" s="39"/>
      <c r="F55" s="153" t="s">
        <v>18</v>
      </c>
      <c r="G55" s="9" t="s">
        <v>19</v>
      </c>
      <c r="H55" s="38">
        <v>583.79999999999995</v>
      </c>
      <c r="I55" s="230">
        <v>583.79999999999995</v>
      </c>
      <c r="J55" s="829"/>
      <c r="K55" s="202">
        <f>+H55</f>
        <v>583.79999999999995</v>
      </c>
      <c r="L55" s="38">
        <v>583.79999999999995</v>
      </c>
      <c r="M55" s="230">
        <v>583.79999999999995</v>
      </c>
      <c r="N55" s="829"/>
      <c r="O55" s="1375" t="s">
        <v>41</v>
      </c>
      <c r="P55" s="155">
        <v>3000</v>
      </c>
      <c r="Q55" s="155">
        <v>3000</v>
      </c>
      <c r="R55" s="156">
        <v>3000</v>
      </c>
      <c r="S55" s="156"/>
    </row>
    <row r="56" spans="1:23" s="1" customFormat="1" ht="13.5" thickBot="1" x14ac:dyDescent="0.25">
      <c r="A56" s="980"/>
      <c r="B56" s="1180"/>
      <c r="C56" s="700"/>
      <c r="D56" s="1405"/>
      <c r="E56" s="37"/>
      <c r="F56" s="688"/>
      <c r="G56" s="10" t="s">
        <v>20</v>
      </c>
      <c r="H56" s="41">
        <f t="shared" ref="H56:K56" si="8">+H55</f>
        <v>583.79999999999995</v>
      </c>
      <c r="I56" s="232">
        <f t="shared" ref="I56" si="9">+I55</f>
        <v>583.79999999999995</v>
      </c>
      <c r="J56" s="1106"/>
      <c r="K56" s="348">
        <f t="shared" si="8"/>
        <v>583.79999999999995</v>
      </c>
      <c r="L56" s="24">
        <f t="shared" ref="L56:M56" si="10">+L55</f>
        <v>583.79999999999995</v>
      </c>
      <c r="M56" s="228">
        <f t="shared" si="10"/>
        <v>583.79999999999995</v>
      </c>
      <c r="N56" s="1259"/>
      <c r="O56" s="1369"/>
      <c r="P56" s="536"/>
      <c r="Q56" s="536"/>
      <c r="R56" s="537"/>
      <c r="S56" s="537"/>
    </row>
    <row r="57" spans="1:23" s="1" customFormat="1" ht="13.5" thickBot="1" x14ac:dyDescent="0.25">
      <c r="A57" s="970" t="s">
        <v>15</v>
      </c>
      <c r="B57" s="52" t="s">
        <v>21</v>
      </c>
      <c r="C57" s="1386" t="s">
        <v>24</v>
      </c>
      <c r="D57" s="1386"/>
      <c r="E57" s="1386"/>
      <c r="F57" s="1386"/>
      <c r="G57" s="1406"/>
      <c r="H57" s="1100">
        <f t="shared" ref="H57:M57" si="11">+H54+H56+H51+H49+H42</f>
        <v>5944.5</v>
      </c>
      <c r="I57" s="724">
        <f t="shared" si="11"/>
        <v>6096.4</v>
      </c>
      <c r="J57" s="724">
        <f t="shared" si="11"/>
        <v>151.90000000000055</v>
      </c>
      <c r="K57" s="167">
        <f t="shared" si="11"/>
        <v>5787.7999999999993</v>
      </c>
      <c r="L57" s="167">
        <f t="shared" si="11"/>
        <v>5701.9</v>
      </c>
      <c r="M57" s="1261">
        <f t="shared" si="11"/>
        <v>5701.9</v>
      </c>
      <c r="N57" s="722"/>
      <c r="O57" s="1407"/>
      <c r="P57" s="1408"/>
      <c r="Q57" s="1408"/>
      <c r="R57" s="1408"/>
      <c r="S57" s="1409"/>
      <c r="W57" s="21"/>
    </row>
    <row r="58" spans="1:23" s="1" customFormat="1" ht="15.75" customHeight="1" thickBot="1" x14ac:dyDescent="0.25">
      <c r="A58" s="982" t="s">
        <v>15</v>
      </c>
      <c r="B58" s="42" t="s">
        <v>23</v>
      </c>
      <c r="C58" s="1391" t="s">
        <v>44</v>
      </c>
      <c r="D58" s="1391"/>
      <c r="E58" s="1417"/>
      <c r="F58" s="1417"/>
      <c r="G58" s="1417"/>
      <c r="H58" s="1417"/>
      <c r="I58" s="1417"/>
      <c r="J58" s="1417"/>
      <c r="K58" s="1417"/>
      <c r="L58" s="1417"/>
      <c r="M58" s="1417"/>
      <c r="N58" s="1417"/>
      <c r="O58" s="1391"/>
      <c r="P58" s="1391"/>
      <c r="Q58" s="1391"/>
      <c r="R58" s="1391"/>
      <c r="S58" s="1392"/>
      <c r="W58" s="21"/>
    </row>
    <row r="59" spans="1:23" s="1" customFormat="1" ht="15.75" customHeight="1" x14ac:dyDescent="0.2">
      <c r="A59" s="983" t="s">
        <v>15</v>
      </c>
      <c r="B59" s="264" t="s">
        <v>23</v>
      </c>
      <c r="C59" s="43" t="s">
        <v>15</v>
      </c>
      <c r="D59" s="1377" t="s">
        <v>48</v>
      </c>
      <c r="E59" s="864" t="s">
        <v>45</v>
      </c>
      <c r="F59" s="117" t="s">
        <v>109</v>
      </c>
      <c r="G59" s="882" t="s">
        <v>19</v>
      </c>
      <c r="H59" s="1116">
        <v>1793.1</v>
      </c>
      <c r="I59" s="1122">
        <v>1793.1</v>
      </c>
      <c r="J59" s="1110"/>
      <c r="K59" s="396">
        <v>5790.4</v>
      </c>
      <c r="L59" s="1116">
        <v>3768.1</v>
      </c>
      <c r="M59" s="1262">
        <f>3768.1+350</f>
        <v>4118.1000000000004</v>
      </c>
      <c r="N59" s="1263">
        <f>+M59-L59</f>
        <v>350.00000000000045</v>
      </c>
      <c r="O59" s="172"/>
      <c r="P59" s="335"/>
      <c r="Q59" s="335"/>
      <c r="R59" s="804"/>
      <c r="S59" s="804"/>
      <c r="U59" s="21"/>
      <c r="V59" s="21"/>
    </row>
    <row r="60" spans="1:23" s="1" customFormat="1" ht="15.75" customHeight="1" x14ac:dyDescent="0.2">
      <c r="A60" s="984"/>
      <c r="B60" s="1191"/>
      <c r="C60" s="1189"/>
      <c r="D60" s="1418"/>
      <c r="E60" s="173"/>
      <c r="F60" s="861"/>
      <c r="G60" s="543" t="s">
        <v>107</v>
      </c>
      <c r="H60" s="1117">
        <v>1926.6</v>
      </c>
      <c r="I60" s="1240">
        <f>1926.6-350</f>
        <v>1576.6</v>
      </c>
      <c r="J60" s="1241">
        <f>+I60-H60</f>
        <v>-350</v>
      </c>
      <c r="K60" s="865">
        <f ca="1">SUMIF(G70:G85,"sb(l)",K70:K83)</f>
        <v>0</v>
      </c>
      <c r="L60" s="1117">
        <f ca="1">SUMIF(F70:F85,"sb(l)",L70:L83)</f>
        <v>0</v>
      </c>
      <c r="M60" s="1123">
        <f ca="1">SUMIF(E70:E85,"sb(l)",M70:M83)</f>
        <v>0</v>
      </c>
      <c r="N60" s="1244"/>
      <c r="O60" s="176"/>
      <c r="P60" s="175"/>
      <c r="Q60" s="149"/>
      <c r="R60" s="150"/>
      <c r="S60" s="150"/>
      <c r="U60" s="21"/>
      <c r="V60" s="21"/>
    </row>
    <row r="61" spans="1:23" s="1" customFormat="1" ht="15.75" customHeight="1" x14ac:dyDescent="0.2">
      <c r="A61" s="984"/>
      <c r="B61" s="1191"/>
      <c r="C61" s="1189"/>
      <c r="D61" s="1418"/>
      <c r="E61" s="173"/>
      <c r="F61" s="861"/>
      <c r="G61" s="543" t="s">
        <v>110</v>
      </c>
      <c r="H61" s="283">
        <v>609.29999999999995</v>
      </c>
      <c r="I61" s="1124">
        <v>609.29999999999995</v>
      </c>
      <c r="J61" s="1112"/>
      <c r="K61" s="862">
        <f ca="1">SUMIF(G70:G86,"sb(es)",K70:K84)</f>
        <v>0</v>
      </c>
      <c r="L61" s="283">
        <f ca="1">SUMIF(F70:F86,"sb(es)",L70:L84)</f>
        <v>0</v>
      </c>
      <c r="M61" s="1124">
        <f ca="1">SUMIF(E70:E86,"sb(es)",M70:M84)</f>
        <v>0</v>
      </c>
      <c r="N61" s="1112"/>
      <c r="O61" s="176"/>
      <c r="P61" s="175"/>
      <c r="Q61" s="149"/>
      <c r="R61" s="150"/>
      <c r="S61" s="150"/>
      <c r="U61" s="21"/>
      <c r="V61" s="21"/>
    </row>
    <row r="62" spans="1:23" s="1" customFormat="1" ht="15.75" customHeight="1" x14ac:dyDescent="0.2">
      <c r="A62" s="984"/>
      <c r="B62" s="1191"/>
      <c r="C62" s="1189"/>
      <c r="D62" s="1418"/>
      <c r="E62" s="173"/>
      <c r="F62" s="861"/>
      <c r="G62" s="543" t="s">
        <v>46</v>
      </c>
      <c r="H62" s="1117">
        <v>53.8</v>
      </c>
      <c r="I62" s="1123">
        <v>53.8</v>
      </c>
      <c r="J62" s="1111"/>
      <c r="K62" s="865">
        <v>500</v>
      </c>
      <c r="L62" s="1117">
        <v>1216.0999999999999</v>
      </c>
      <c r="M62" s="1123">
        <v>1216.0999999999999</v>
      </c>
      <c r="N62" s="1244"/>
      <c r="O62" s="176"/>
      <c r="P62" s="175"/>
      <c r="Q62" s="149"/>
      <c r="R62" s="150"/>
      <c r="S62" s="150"/>
      <c r="U62" s="21"/>
      <c r="V62" s="21"/>
    </row>
    <row r="63" spans="1:23" s="1" customFormat="1" ht="15.75" customHeight="1" x14ac:dyDescent="0.2">
      <c r="A63" s="984"/>
      <c r="B63" s="1191"/>
      <c r="C63" s="1189"/>
      <c r="D63" s="1418"/>
      <c r="E63" s="173"/>
      <c r="F63" s="861"/>
      <c r="G63" s="850" t="s">
        <v>52</v>
      </c>
      <c r="H63" s="283">
        <v>42.3</v>
      </c>
      <c r="I63" s="1124">
        <v>42.3</v>
      </c>
      <c r="J63" s="1112"/>
      <c r="K63" s="862">
        <v>102.1</v>
      </c>
      <c r="L63" s="283">
        <f ca="1">SUMIF(F71:F88,"lrvb",L71:L86)</f>
        <v>0</v>
      </c>
      <c r="M63" s="1124">
        <f ca="1">SUMIF(E71:E88,"lrvb",M71:M86)</f>
        <v>0</v>
      </c>
      <c r="N63" s="1112"/>
      <c r="O63" s="176"/>
      <c r="P63" s="175"/>
      <c r="Q63" s="149"/>
      <c r="R63" s="150"/>
      <c r="S63" s="150"/>
      <c r="U63" s="21"/>
      <c r="V63" s="21"/>
    </row>
    <row r="64" spans="1:23" s="1" customFormat="1" ht="15.75" customHeight="1" x14ac:dyDescent="0.2">
      <c r="A64" s="984"/>
      <c r="B64" s="1191"/>
      <c r="C64" s="1189"/>
      <c r="D64" s="1418"/>
      <c r="E64" s="173"/>
      <c r="F64" s="861"/>
      <c r="G64" s="850" t="s">
        <v>50</v>
      </c>
      <c r="H64" s="1117">
        <v>478.9</v>
      </c>
      <c r="I64" s="1123">
        <v>478.9</v>
      </c>
      <c r="J64" s="1111"/>
      <c r="K64" s="865">
        <v>1156.5</v>
      </c>
      <c r="L64" s="1117"/>
      <c r="M64" s="1123"/>
      <c r="N64" s="1244"/>
      <c r="O64" s="176"/>
      <c r="P64" s="175"/>
      <c r="Q64" s="149"/>
      <c r="R64" s="150"/>
      <c r="S64" s="150"/>
      <c r="U64" s="21"/>
      <c r="V64" s="21"/>
    </row>
    <row r="65" spans="1:28" s="1" customFormat="1" ht="15.75" customHeight="1" x14ac:dyDescent="0.2">
      <c r="A65" s="984"/>
      <c r="B65" s="1191"/>
      <c r="C65" s="1189"/>
      <c r="D65" s="1418"/>
      <c r="E65" s="173"/>
      <c r="F65" s="861"/>
      <c r="G65" s="850" t="s">
        <v>47</v>
      </c>
      <c r="H65" s="1118">
        <v>2.2999999999999998</v>
      </c>
      <c r="I65" s="1125">
        <v>2.2999999999999998</v>
      </c>
      <c r="J65" s="1113"/>
      <c r="K65" s="867">
        <v>1000</v>
      </c>
      <c r="L65" s="1118">
        <f ca="1">SUMIF(F71:F89,"kt",L71:L87)</f>
        <v>0</v>
      </c>
      <c r="M65" s="1125">
        <f ca="1">SUMIF(E71:E89,"kt",M71:M87)</f>
        <v>0</v>
      </c>
      <c r="N65" s="1245"/>
      <c r="O65" s="176"/>
      <c r="P65" s="175"/>
      <c r="Q65" s="149"/>
      <c r="R65" s="150"/>
      <c r="S65" s="150"/>
      <c r="U65" s="21"/>
      <c r="V65" s="21"/>
    </row>
    <row r="66" spans="1:28" s="1" customFormat="1" ht="37.5" customHeight="1" x14ac:dyDescent="0.2">
      <c r="A66" s="984"/>
      <c r="B66" s="1191"/>
      <c r="C66" s="1189"/>
      <c r="D66" s="1381" t="s">
        <v>214</v>
      </c>
      <c r="E66" s="613"/>
      <c r="F66" s="46"/>
      <c r="G66" s="522"/>
      <c r="H66" s="790"/>
      <c r="I66" s="585"/>
      <c r="J66" s="358"/>
      <c r="K66" s="791"/>
      <c r="L66" s="1242"/>
      <c r="M66" s="1250"/>
      <c r="N66" s="792"/>
      <c r="O66" s="905" t="s">
        <v>82</v>
      </c>
      <c r="P66" s="902">
        <v>2</v>
      </c>
      <c r="Q66" s="169"/>
      <c r="R66" s="45"/>
      <c r="S66" s="1206"/>
      <c r="T66" s="1488"/>
      <c r="U66" s="21"/>
      <c r="W66" s="21"/>
      <c r="X66" s="21"/>
    </row>
    <row r="67" spans="1:28" s="1" customFormat="1" ht="16.5" customHeight="1" x14ac:dyDescent="0.2">
      <c r="A67" s="984"/>
      <c r="B67" s="1191"/>
      <c r="C67" s="1197"/>
      <c r="D67" s="1405"/>
      <c r="E67" s="613"/>
      <c r="F67" s="46"/>
      <c r="G67" s="120"/>
      <c r="H67" s="109"/>
      <c r="I67" s="615"/>
      <c r="J67" s="116"/>
      <c r="K67" s="616"/>
      <c r="L67" s="617"/>
      <c r="M67" s="1251"/>
      <c r="N67" s="904"/>
      <c r="O67" s="1398"/>
      <c r="P67" s="901"/>
      <c r="Q67" s="168"/>
      <c r="R67" s="267"/>
      <c r="S67" s="1207"/>
      <c r="T67" s="1488"/>
      <c r="U67" s="21"/>
      <c r="AB67" s="21"/>
    </row>
    <row r="68" spans="1:28" s="1" customFormat="1" ht="16.5" customHeight="1" x14ac:dyDescent="0.2">
      <c r="A68" s="984"/>
      <c r="B68" s="1191"/>
      <c r="C68" s="1189"/>
      <c r="D68" s="1405"/>
      <c r="E68" s="613"/>
      <c r="F68" s="46"/>
      <c r="G68" s="120"/>
      <c r="H68" s="116"/>
      <c r="I68" s="615"/>
      <c r="J68" s="116"/>
      <c r="K68" s="616"/>
      <c r="L68" s="617"/>
      <c r="M68" s="1251"/>
      <c r="N68" s="904"/>
      <c r="O68" s="1398"/>
      <c r="P68" s="901"/>
      <c r="Q68" s="168"/>
      <c r="R68" s="267"/>
      <c r="S68" s="1207"/>
      <c r="T68" s="903"/>
      <c r="U68" s="21"/>
    </row>
    <row r="69" spans="1:28" s="1" customFormat="1" ht="13.5" customHeight="1" x14ac:dyDescent="0.2">
      <c r="A69" s="984"/>
      <c r="B69" s="1191"/>
      <c r="C69" s="1189"/>
      <c r="D69" s="1399" t="s">
        <v>78</v>
      </c>
      <c r="E69" s="613"/>
      <c r="F69" s="542"/>
      <c r="G69" s="1196"/>
      <c r="H69" s="1095"/>
      <c r="I69" s="1126"/>
      <c r="J69" s="1114"/>
      <c r="K69" s="869"/>
      <c r="L69" s="912"/>
      <c r="M69" s="1124"/>
      <c r="N69" s="870"/>
      <c r="O69" s="1401" t="s">
        <v>49</v>
      </c>
      <c r="P69" s="548">
        <v>100</v>
      </c>
      <c r="Q69" s="181"/>
      <c r="R69" s="325"/>
      <c r="S69" s="325"/>
      <c r="T69" s="177"/>
      <c r="U69" s="177"/>
      <c r="V69" s="177"/>
      <c r="W69" s="21"/>
      <c r="X69" s="21"/>
      <c r="Y69" s="21"/>
    </row>
    <row r="70" spans="1:28" s="1" customFormat="1" ht="13.5" customHeight="1" x14ac:dyDescent="0.2">
      <c r="A70" s="984"/>
      <c r="B70" s="1191"/>
      <c r="C70" s="1189"/>
      <c r="D70" s="1400"/>
      <c r="E70" s="866"/>
      <c r="F70" s="542"/>
      <c r="G70" s="1196"/>
      <c r="H70" s="1095"/>
      <c r="I70" s="1126"/>
      <c r="J70" s="1114"/>
      <c r="K70" s="863"/>
      <c r="L70" s="912"/>
      <c r="M70" s="1124"/>
      <c r="N70" s="870"/>
      <c r="O70" s="1402"/>
      <c r="P70" s="550"/>
      <c r="Q70" s="149"/>
      <c r="R70" s="150"/>
      <c r="S70" s="150"/>
      <c r="T70" s="177"/>
      <c r="U70" s="179"/>
      <c r="V70" s="177"/>
      <c r="W70" s="21"/>
      <c r="X70" s="21"/>
    </row>
    <row r="71" spans="1:28" s="1" customFormat="1" ht="27" customHeight="1" x14ac:dyDescent="0.2">
      <c r="A71" s="980"/>
      <c r="B71" s="1301"/>
      <c r="C71" s="1410"/>
      <c r="D71" s="665" t="s">
        <v>133</v>
      </c>
      <c r="E71" s="1411" t="s">
        <v>51</v>
      </c>
      <c r="F71" s="551"/>
      <c r="G71" s="821"/>
      <c r="H71" s="109"/>
      <c r="I71" s="615"/>
      <c r="J71" s="116"/>
      <c r="K71" s="872"/>
      <c r="L71" s="1103"/>
      <c r="M71" s="1108"/>
      <c r="N71" s="873"/>
      <c r="O71" s="716"/>
      <c r="P71" s="565"/>
      <c r="Q71" s="492"/>
      <c r="R71" s="566"/>
      <c r="S71" s="1403" t="s">
        <v>244</v>
      </c>
      <c r="T71" s="703"/>
      <c r="U71" s="383"/>
      <c r="V71" s="704"/>
      <c r="W71" s="706"/>
      <c r="X71" s="707"/>
      <c r="Y71" s="704"/>
      <c r="Z71" s="704"/>
    </row>
    <row r="72" spans="1:28" s="1" customFormat="1" ht="81.75" customHeight="1" x14ac:dyDescent="0.2">
      <c r="A72" s="980"/>
      <c r="B72" s="1301"/>
      <c r="C72" s="1410"/>
      <c r="D72" s="666" t="s">
        <v>131</v>
      </c>
      <c r="E72" s="1412"/>
      <c r="F72" s="551"/>
      <c r="G72" s="821"/>
      <c r="H72" s="109"/>
      <c r="I72" s="615"/>
      <c r="J72" s="116"/>
      <c r="K72" s="872"/>
      <c r="L72" s="1103"/>
      <c r="M72" s="1108"/>
      <c r="N72" s="873"/>
      <c r="O72" s="557" t="s">
        <v>49</v>
      </c>
      <c r="P72" s="559">
        <v>30</v>
      </c>
      <c r="Q72" s="560">
        <v>100</v>
      </c>
      <c r="R72" s="561"/>
      <c r="S72" s="1517"/>
      <c r="T72" s="703"/>
      <c r="U72" s="383"/>
      <c r="V72" s="704"/>
      <c r="W72" s="706"/>
      <c r="X72" s="707"/>
      <c r="Y72" s="704"/>
      <c r="Z72" s="704"/>
    </row>
    <row r="73" spans="1:28" s="1" customFormat="1" ht="12.75" customHeight="1" x14ac:dyDescent="0.2">
      <c r="A73" s="980"/>
      <c r="B73" s="1301"/>
      <c r="C73" s="1410"/>
      <c r="D73" s="1299" t="s">
        <v>159</v>
      </c>
      <c r="E73" s="1412"/>
      <c r="F73" s="551"/>
      <c r="G73" s="821"/>
      <c r="H73" s="109"/>
      <c r="I73" s="615"/>
      <c r="J73" s="116"/>
      <c r="K73" s="872"/>
      <c r="L73" s="1103"/>
      <c r="M73" s="1108"/>
      <c r="N73" s="873"/>
      <c r="O73" s="557" t="s">
        <v>49</v>
      </c>
      <c r="P73" s="1238">
        <v>10</v>
      </c>
      <c r="Q73" s="1239">
        <v>50</v>
      </c>
      <c r="R73" s="561">
        <v>100</v>
      </c>
      <c r="S73" s="1517"/>
      <c r="T73" s="703"/>
      <c r="U73" s="383"/>
      <c r="V73" s="704"/>
      <c r="W73" s="705"/>
      <c r="X73" s="705"/>
      <c r="Y73" s="704"/>
      <c r="Z73" s="704"/>
    </row>
    <row r="74" spans="1:28" s="1" customFormat="1" ht="46.5" customHeight="1" x14ac:dyDescent="0.2">
      <c r="A74" s="980"/>
      <c r="B74" s="1302"/>
      <c r="C74" s="1304"/>
      <c r="D74" s="1300"/>
      <c r="E74" s="1303"/>
      <c r="F74" s="551"/>
      <c r="G74" s="821"/>
      <c r="H74" s="109"/>
      <c r="I74" s="615"/>
      <c r="J74" s="116"/>
      <c r="K74" s="872"/>
      <c r="L74" s="1103"/>
      <c r="M74" s="1108"/>
      <c r="N74" s="873"/>
      <c r="O74" s="884"/>
      <c r="P74" s="1236">
        <v>20</v>
      </c>
      <c r="Q74" s="1237">
        <v>70</v>
      </c>
      <c r="R74" s="886"/>
      <c r="S74" s="1518"/>
      <c r="T74" s="703"/>
      <c r="U74" s="383"/>
      <c r="V74" s="704"/>
      <c r="W74" s="705"/>
      <c r="X74" s="705"/>
      <c r="Y74" s="704"/>
      <c r="Z74" s="704"/>
    </row>
    <row r="75" spans="1:28" s="1" customFormat="1" ht="15" customHeight="1" x14ac:dyDescent="0.2">
      <c r="A75" s="980"/>
      <c r="B75" s="1272"/>
      <c r="C75" s="1289"/>
      <c r="D75" s="1414" t="s">
        <v>77</v>
      </c>
      <c r="E75" s="675"/>
      <c r="F75" s="563"/>
      <c r="G75" s="821"/>
      <c r="H75" s="109"/>
      <c r="I75" s="615"/>
      <c r="J75" s="116"/>
      <c r="K75" s="837"/>
      <c r="L75" s="116"/>
      <c r="M75" s="615"/>
      <c r="N75" s="650"/>
      <c r="O75" s="1415" t="s">
        <v>92</v>
      </c>
      <c r="P75" s="559">
        <v>1</v>
      </c>
      <c r="Q75" s="560"/>
      <c r="R75" s="561"/>
      <c r="S75" s="561"/>
      <c r="T75" s="703"/>
      <c r="U75" s="383"/>
      <c r="V75" s="704"/>
      <c r="W75" s="383"/>
      <c r="X75" s="704"/>
      <c r="Y75" s="383"/>
      <c r="Z75" s="383"/>
    </row>
    <row r="76" spans="1:28" s="1" customFormat="1" ht="15" customHeight="1" x14ac:dyDescent="0.2">
      <c r="A76" s="980"/>
      <c r="B76" s="1301"/>
      <c r="C76" s="1305"/>
      <c r="D76" s="1414"/>
      <c r="E76" s="675"/>
      <c r="F76" s="563"/>
      <c r="G76" s="821"/>
      <c r="H76" s="109"/>
      <c r="I76" s="615"/>
      <c r="J76" s="116"/>
      <c r="K76" s="837"/>
      <c r="L76" s="116"/>
      <c r="M76" s="615"/>
      <c r="N76" s="650"/>
      <c r="O76" s="1439"/>
      <c r="P76" s="885"/>
      <c r="Q76" s="478"/>
      <c r="R76" s="886"/>
      <c r="S76" s="886"/>
      <c r="T76" s="703"/>
      <c r="U76" s="383"/>
      <c r="V76" s="704"/>
      <c r="W76" s="383"/>
      <c r="X76" s="704"/>
      <c r="Y76" s="383"/>
      <c r="Z76" s="383"/>
    </row>
    <row r="77" spans="1:28" s="1" customFormat="1" ht="30.75" customHeight="1" x14ac:dyDescent="0.2">
      <c r="A77" s="980"/>
      <c r="B77" s="1180"/>
      <c r="C77" s="1289"/>
      <c r="D77" s="666"/>
      <c r="E77" s="567"/>
      <c r="F77" s="563"/>
      <c r="G77" s="821"/>
      <c r="H77" s="109"/>
      <c r="I77" s="615"/>
      <c r="J77" s="116"/>
      <c r="K77" s="837"/>
      <c r="L77" s="116"/>
      <c r="M77" s="615"/>
      <c r="N77" s="650"/>
      <c r="O77" s="1195" t="s">
        <v>53</v>
      </c>
      <c r="P77" s="885">
        <v>40</v>
      </c>
      <c r="Q77" s="478">
        <v>100</v>
      </c>
      <c r="R77" s="886"/>
      <c r="S77" s="886"/>
      <c r="T77" s="177"/>
      <c r="U77" s="21"/>
      <c r="V77" s="21"/>
      <c r="X77" s="21"/>
      <c r="Z77" s="21"/>
    </row>
    <row r="78" spans="1:28" s="1" customFormat="1" ht="30.75" customHeight="1" x14ac:dyDescent="0.2">
      <c r="A78" s="980"/>
      <c r="B78" s="1180"/>
      <c r="C78" s="1410"/>
      <c r="D78" s="1413" t="s">
        <v>166</v>
      </c>
      <c r="E78" s="880"/>
      <c r="F78" s="551"/>
      <c r="G78" s="821"/>
      <c r="H78" s="109"/>
      <c r="I78" s="615"/>
      <c r="J78" s="116"/>
      <c r="K78" s="837"/>
      <c r="L78" s="116"/>
      <c r="M78" s="615"/>
      <c r="N78" s="650"/>
      <c r="O78" s="588" t="s">
        <v>92</v>
      </c>
      <c r="P78" s="565">
        <v>1</v>
      </c>
      <c r="Q78" s="492"/>
      <c r="R78" s="566"/>
      <c r="S78" s="566"/>
      <c r="T78" s="177"/>
      <c r="V78" s="21"/>
      <c r="X78" s="21"/>
    </row>
    <row r="79" spans="1:28" s="1" customFormat="1" ht="18" customHeight="1" x14ac:dyDescent="0.2">
      <c r="A79" s="980"/>
      <c r="B79" s="1180"/>
      <c r="C79" s="1410"/>
      <c r="D79" s="1416"/>
      <c r="E79" s="881"/>
      <c r="F79" s="883"/>
      <c r="G79" s="821"/>
      <c r="H79" s="895"/>
      <c r="I79" s="784"/>
      <c r="J79" s="235"/>
      <c r="K79" s="874"/>
      <c r="L79" s="180"/>
      <c r="M79" s="1252"/>
      <c r="N79" s="875"/>
      <c r="O79" s="590" t="s">
        <v>93</v>
      </c>
      <c r="P79" s="559"/>
      <c r="Q79" s="560">
        <v>20</v>
      </c>
      <c r="R79" s="561">
        <v>100</v>
      </c>
      <c r="S79" s="561"/>
      <c r="T79" s="177"/>
      <c r="W79" s="21"/>
    </row>
    <row r="80" spans="1:28" s="1" customFormat="1" ht="15" customHeight="1" x14ac:dyDescent="0.2">
      <c r="A80" s="1427"/>
      <c r="B80" s="1428"/>
      <c r="C80" s="1429"/>
      <c r="D80" s="1381" t="s">
        <v>168</v>
      </c>
      <c r="E80" s="1430"/>
      <c r="F80" s="1431"/>
      <c r="G80" s="1196"/>
      <c r="H80" s="895"/>
      <c r="I80" s="784"/>
      <c r="J80" s="235"/>
      <c r="K80" s="869"/>
      <c r="L80" s="235"/>
      <c r="M80" s="784"/>
      <c r="N80" s="646"/>
      <c r="O80" s="592" t="s">
        <v>114</v>
      </c>
      <c r="P80" s="492"/>
      <c r="Q80" s="492">
        <v>50</v>
      </c>
      <c r="R80" s="566">
        <v>100</v>
      </c>
      <c r="S80" s="566"/>
      <c r="T80" s="177"/>
      <c r="U80" s="177"/>
    </row>
    <row r="81" spans="1:27" s="1" customFormat="1" ht="15" customHeight="1" x14ac:dyDescent="0.2">
      <c r="A81" s="1427"/>
      <c r="B81" s="1428"/>
      <c r="C81" s="1429"/>
      <c r="D81" s="1405"/>
      <c r="E81" s="1430"/>
      <c r="F81" s="1431"/>
      <c r="G81" s="876"/>
      <c r="H81" s="895"/>
      <c r="I81" s="784"/>
      <c r="J81" s="235"/>
      <c r="K81" s="869"/>
      <c r="L81" s="235"/>
      <c r="M81" s="784"/>
      <c r="N81" s="646"/>
      <c r="O81" s="292"/>
      <c r="P81" s="560"/>
      <c r="Q81" s="560"/>
      <c r="R81" s="561"/>
      <c r="S81" s="561"/>
      <c r="T81" s="177"/>
      <c r="U81" s="177"/>
      <c r="Y81" s="21"/>
      <c r="AA81" s="21"/>
    </row>
    <row r="82" spans="1:27" s="1" customFormat="1" ht="42.75" customHeight="1" x14ac:dyDescent="0.2">
      <c r="A82" s="984"/>
      <c r="B82" s="1191"/>
      <c r="C82" s="1189"/>
      <c r="D82" s="1381" t="s">
        <v>176</v>
      </c>
      <c r="E82" s="1440" t="s">
        <v>100</v>
      </c>
      <c r="F82" s="542"/>
      <c r="G82" s="876"/>
      <c r="H82" s="1096"/>
      <c r="I82" s="1127"/>
      <c r="J82" s="967"/>
      <c r="K82" s="869"/>
      <c r="L82" s="967"/>
      <c r="M82" s="1127"/>
      <c r="N82" s="878"/>
      <c r="O82" s="573" t="s">
        <v>101</v>
      </c>
      <c r="P82" s="548"/>
      <c r="Q82" s="574">
        <v>50</v>
      </c>
      <c r="R82" s="327">
        <v>100</v>
      </c>
      <c r="S82" s="1208"/>
      <c r="T82" s="177"/>
      <c r="V82" s="21"/>
    </row>
    <row r="83" spans="1:27" s="1" customFormat="1" ht="15" customHeight="1" x14ac:dyDescent="0.2">
      <c r="A83" s="1003"/>
      <c r="B83" s="265"/>
      <c r="C83" s="1142"/>
      <c r="D83" s="1384"/>
      <c r="E83" s="1441"/>
      <c r="F83" s="542"/>
      <c r="G83" s="1143"/>
      <c r="H83" s="1144"/>
      <c r="I83" s="1145"/>
      <c r="J83" s="1146"/>
      <c r="K83" s="1147"/>
      <c r="L83" s="1146"/>
      <c r="M83" s="1145"/>
      <c r="N83" s="1148"/>
      <c r="O83" s="582"/>
      <c r="P83" s="445"/>
      <c r="Q83" s="446"/>
      <c r="R83" s="326"/>
      <c r="S83" s="1209"/>
      <c r="T83" s="177"/>
    </row>
    <row r="84" spans="1:27" s="1" customFormat="1" ht="27" customHeight="1" x14ac:dyDescent="0.2">
      <c r="A84" s="980"/>
      <c r="B84" s="1180"/>
      <c r="C84" s="1189"/>
      <c r="D84" s="1442" t="s">
        <v>219</v>
      </c>
      <c r="E84" s="953"/>
      <c r="F84" s="542"/>
      <c r="G84" s="879"/>
      <c r="H84" s="1096"/>
      <c r="I84" s="1127"/>
      <c r="J84" s="967"/>
      <c r="K84" s="869"/>
      <c r="L84" s="967"/>
      <c r="M84" s="1127"/>
      <c r="N84" s="878"/>
      <c r="O84" s="954" t="s">
        <v>171</v>
      </c>
      <c r="P84" s="178">
        <v>1</v>
      </c>
      <c r="Q84" s="149"/>
      <c r="R84" s="150"/>
      <c r="S84" s="150"/>
      <c r="T84" s="177"/>
      <c r="V84" s="21"/>
      <c r="W84" s="21"/>
      <c r="X84" s="21"/>
      <c r="Z84" s="21"/>
    </row>
    <row r="85" spans="1:27" s="1" customFormat="1" ht="15.75" customHeight="1" thickBot="1" x14ac:dyDescent="0.25">
      <c r="A85" s="986"/>
      <c r="B85" s="263"/>
      <c r="C85" s="77"/>
      <c r="D85" s="1443"/>
      <c r="E85" s="1444" t="s">
        <v>54</v>
      </c>
      <c r="F85" s="1445"/>
      <c r="G85" s="1446"/>
      <c r="H85" s="282">
        <f t="shared" ref="H85:N85" si="12">SUM(H59:H81)</f>
        <v>4906.3</v>
      </c>
      <c r="I85" s="621">
        <f t="shared" si="12"/>
        <v>4556.3</v>
      </c>
      <c r="J85" s="621">
        <f t="shared" si="12"/>
        <v>-350</v>
      </c>
      <c r="K85" s="632">
        <f t="shared" ca="1" si="12"/>
        <v>8549</v>
      </c>
      <c r="L85" s="282">
        <f t="shared" ca="1" si="12"/>
        <v>4984.2</v>
      </c>
      <c r="M85" s="621">
        <f t="shared" ca="1" si="12"/>
        <v>5334.2000000000007</v>
      </c>
      <c r="N85" s="621">
        <f t="shared" si="12"/>
        <v>350.00000000000045</v>
      </c>
      <c r="O85" s="81"/>
      <c r="P85" s="185"/>
      <c r="Q85" s="184"/>
      <c r="R85" s="328"/>
      <c r="S85" s="328"/>
      <c r="T85" s="177"/>
      <c r="U85" s="177"/>
      <c r="V85" s="177"/>
    </row>
    <row r="86" spans="1:27" s="1" customFormat="1" ht="24" customHeight="1" x14ac:dyDescent="0.2">
      <c r="A86" s="975" t="s">
        <v>15</v>
      </c>
      <c r="B86" s="1356" t="s">
        <v>23</v>
      </c>
      <c r="C86" s="1419" t="s">
        <v>21</v>
      </c>
      <c r="D86" s="1421" t="s">
        <v>156</v>
      </c>
      <c r="E86" s="1423"/>
      <c r="F86" s="1425">
        <v>1</v>
      </c>
      <c r="G86" s="83" t="s">
        <v>19</v>
      </c>
      <c r="H86" s="58">
        <v>207</v>
      </c>
      <c r="I86" s="233">
        <v>207</v>
      </c>
      <c r="J86" s="651"/>
      <c r="K86" s="829"/>
      <c r="L86" s="655"/>
      <c r="M86" s="776"/>
      <c r="N86" s="655"/>
      <c r="O86" s="1432" t="s">
        <v>158</v>
      </c>
      <c r="P86" s="203">
        <v>100</v>
      </c>
      <c r="Q86" s="395"/>
      <c r="R86" s="204"/>
      <c r="S86" s="204"/>
    </row>
    <row r="87" spans="1:27" s="1" customFormat="1" ht="17.25" customHeight="1" thickBot="1" x14ac:dyDescent="0.25">
      <c r="A87" s="978"/>
      <c r="B87" s="1358"/>
      <c r="C87" s="1420"/>
      <c r="D87" s="1422"/>
      <c r="E87" s="1424"/>
      <c r="F87" s="1426"/>
      <c r="G87" s="79" t="s">
        <v>20</v>
      </c>
      <c r="H87" s="61">
        <f t="shared" ref="H87:K87" si="13">SUM(H86:H86)</f>
        <v>207</v>
      </c>
      <c r="I87" s="238">
        <f t="shared" ref="I87" si="14">SUM(I86:I86)</f>
        <v>207</v>
      </c>
      <c r="J87" s="830"/>
      <c r="K87" s="830">
        <f t="shared" si="13"/>
        <v>0</v>
      </c>
      <c r="L87" s="218">
        <f t="shared" ref="L87:M87" si="15">SUM(L86:L86)</f>
        <v>0</v>
      </c>
      <c r="M87" s="222">
        <f t="shared" si="15"/>
        <v>0</v>
      </c>
      <c r="N87" s="656"/>
      <c r="O87" s="1433"/>
      <c r="P87" s="198"/>
      <c r="Q87" s="199"/>
      <c r="R87" s="50"/>
      <c r="S87" s="50"/>
    </row>
    <row r="88" spans="1:27" s="1" customFormat="1" ht="43.5" customHeight="1" x14ac:dyDescent="0.2">
      <c r="A88" s="983" t="s">
        <v>15</v>
      </c>
      <c r="B88" s="264" t="s">
        <v>23</v>
      </c>
      <c r="C88" s="535" t="s">
        <v>23</v>
      </c>
      <c r="D88" s="473" t="s">
        <v>55</v>
      </c>
      <c r="E88" s="890"/>
      <c r="F88" s="891">
        <v>2</v>
      </c>
      <c r="G88" s="26" t="s">
        <v>19</v>
      </c>
      <c r="H88" s="188">
        <v>230.7</v>
      </c>
      <c r="I88" s="322">
        <v>230.7</v>
      </c>
      <c r="J88" s="318"/>
      <c r="K88" s="259">
        <v>300</v>
      </c>
      <c r="L88" s="188"/>
      <c r="M88" s="322"/>
      <c r="N88" s="643"/>
      <c r="O88" s="82"/>
      <c r="P88" s="190"/>
      <c r="Q88" s="189"/>
      <c r="R88" s="329"/>
      <c r="S88" s="329"/>
    </row>
    <row r="89" spans="1:27" s="1" customFormat="1" ht="42.75" customHeight="1" x14ac:dyDescent="0.2">
      <c r="A89" s="984"/>
      <c r="B89" s="1191"/>
      <c r="C89" s="1197"/>
      <c r="D89" s="1434" t="s">
        <v>87</v>
      </c>
      <c r="E89" s="509"/>
      <c r="F89" s="1436"/>
      <c r="G89" s="146"/>
      <c r="H89" s="1119"/>
      <c r="I89" s="1128"/>
      <c r="J89" s="831"/>
      <c r="K89" s="807"/>
      <c r="L89" s="1119"/>
      <c r="M89" s="1128"/>
      <c r="N89" s="1246"/>
      <c r="O89" s="480" t="s">
        <v>213</v>
      </c>
      <c r="P89" s="447">
        <v>7</v>
      </c>
      <c r="Q89" s="464"/>
      <c r="R89" s="465"/>
      <c r="S89" s="465"/>
      <c r="T89" s="51"/>
      <c r="V89" s="94"/>
    </row>
    <row r="90" spans="1:27" s="1" customFormat="1" ht="32.25" customHeight="1" x14ac:dyDescent="0.2">
      <c r="A90" s="984"/>
      <c r="B90" s="1191"/>
      <c r="C90" s="1197"/>
      <c r="D90" s="1435"/>
      <c r="E90" s="509"/>
      <c r="F90" s="1436"/>
      <c r="G90" s="146"/>
      <c r="H90" s="109"/>
      <c r="I90" s="615"/>
      <c r="J90" s="116"/>
      <c r="K90" s="807"/>
      <c r="L90" s="1119"/>
      <c r="M90" s="1128"/>
      <c r="N90" s="1246"/>
      <c r="O90" s="483" t="s">
        <v>226</v>
      </c>
      <c r="P90" s="477">
        <v>100</v>
      </c>
      <c r="Q90" s="478"/>
      <c r="R90" s="465"/>
      <c r="S90" s="886"/>
      <c r="T90" s="51"/>
      <c r="U90" s="98"/>
      <c r="V90" s="21"/>
      <c r="W90" s="21"/>
    </row>
    <row r="91" spans="1:27" s="1" customFormat="1" ht="43.5" customHeight="1" x14ac:dyDescent="0.2">
      <c r="A91" s="976"/>
      <c r="B91" s="1180"/>
      <c r="C91" s="191"/>
      <c r="D91" s="1435"/>
      <c r="E91" s="125"/>
      <c r="F91" s="663"/>
      <c r="G91" s="811"/>
      <c r="H91" s="895"/>
      <c r="I91" s="784"/>
      <c r="J91" s="235"/>
      <c r="K91" s="452"/>
      <c r="L91" s="1243"/>
      <c r="M91" s="1253"/>
      <c r="N91" s="1247"/>
      <c r="O91" s="486" t="s">
        <v>147</v>
      </c>
      <c r="P91" s="479">
        <v>100</v>
      </c>
      <c r="Q91" s="476"/>
      <c r="R91" s="485"/>
      <c r="S91" s="886"/>
      <c r="T91" s="51"/>
      <c r="U91" s="98"/>
      <c r="V91" s="21"/>
      <c r="W91" s="21"/>
    </row>
    <row r="92" spans="1:27" s="1" customFormat="1" ht="43.5" customHeight="1" x14ac:dyDescent="0.2">
      <c r="A92" s="976"/>
      <c r="B92" s="1180"/>
      <c r="C92" s="191"/>
      <c r="D92" s="474"/>
      <c r="E92" s="125"/>
      <c r="F92" s="525"/>
      <c r="G92" s="811"/>
      <c r="H92" s="895"/>
      <c r="I92" s="784"/>
      <c r="J92" s="235"/>
      <c r="K92" s="767"/>
      <c r="L92" s="766"/>
      <c r="M92" s="1254"/>
      <c r="N92" s="1248"/>
      <c r="O92" s="720" t="s">
        <v>145</v>
      </c>
      <c r="P92" s="491">
        <v>2</v>
      </c>
      <c r="Q92" s="492"/>
      <c r="R92" s="485"/>
      <c r="S92" s="561"/>
      <c r="T92" s="51"/>
    </row>
    <row r="93" spans="1:27" s="1" customFormat="1" ht="27.75" customHeight="1" x14ac:dyDescent="0.2">
      <c r="A93" s="976"/>
      <c r="B93" s="1180"/>
      <c r="C93" s="191"/>
      <c r="D93" s="474"/>
      <c r="E93" s="125"/>
      <c r="F93" s="525"/>
      <c r="G93" s="811"/>
      <c r="H93" s="895"/>
      <c r="I93" s="784"/>
      <c r="J93" s="235"/>
      <c r="K93" s="452"/>
      <c r="L93" s="766"/>
      <c r="M93" s="1254"/>
      <c r="N93" s="1248"/>
      <c r="O93" s="848" t="s">
        <v>227</v>
      </c>
      <c r="P93" s="491"/>
      <c r="Q93" s="492">
        <v>100</v>
      </c>
      <c r="R93" s="493"/>
      <c r="S93" s="566"/>
      <c r="T93" s="51"/>
      <c r="V93" s="94"/>
      <c r="X93" s="21"/>
    </row>
    <row r="94" spans="1:27" s="1" customFormat="1" ht="29.25" customHeight="1" x14ac:dyDescent="0.2">
      <c r="A94" s="976"/>
      <c r="B94" s="1272"/>
      <c r="C94" s="191"/>
      <c r="D94" s="1434" t="s">
        <v>155</v>
      </c>
      <c r="E94" s="125"/>
      <c r="F94" s="194"/>
      <c r="G94" s="811"/>
      <c r="H94" s="895"/>
      <c r="I94" s="784"/>
      <c r="J94" s="235"/>
      <c r="K94" s="1132"/>
      <c r="L94" s="1119"/>
      <c r="M94" s="1128"/>
      <c r="N94" s="1246"/>
      <c r="O94" s="505" t="s">
        <v>228</v>
      </c>
      <c r="P94" s="462">
        <v>100</v>
      </c>
      <c r="Q94" s="441"/>
      <c r="R94" s="482"/>
      <c r="S94" s="893"/>
      <c r="T94" s="51"/>
      <c r="U94" s="98"/>
      <c r="V94" s="21"/>
      <c r="W94" s="21"/>
    </row>
    <row r="95" spans="1:27" s="1" customFormat="1" ht="29.25" customHeight="1" x14ac:dyDescent="0.2">
      <c r="A95" s="976"/>
      <c r="B95" s="1301"/>
      <c r="C95" s="191"/>
      <c r="D95" s="1435"/>
      <c r="E95" s="125"/>
      <c r="F95" s="132"/>
      <c r="G95" s="811"/>
      <c r="H95" s="895"/>
      <c r="I95" s="784"/>
      <c r="J95" s="235"/>
      <c r="K95" s="812"/>
      <c r="L95" s="1306"/>
      <c r="M95" s="1307"/>
      <c r="N95" s="1308"/>
      <c r="O95" s="505" t="s">
        <v>149</v>
      </c>
      <c r="P95" s="297">
        <v>100</v>
      </c>
      <c r="Q95" s="1290"/>
      <c r="R95" s="485"/>
      <c r="S95" s="442"/>
      <c r="T95" s="51"/>
      <c r="U95" s="98"/>
      <c r="V95" s="21"/>
      <c r="W95" s="21"/>
      <c r="X95" s="21"/>
      <c r="Y95" s="21"/>
    </row>
    <row r="96" spans="1:27" s="1" customFormat="1" ht="29.25" customHeight="1" x14ac:dyDescent="0.2">
      <c r="A96" s="976"/>
      <c r="B96" s="1180"/>
      <c r="C96" s="191"/>
      <c r="D96" s="474"/>
      <c r="E96" s="125"/>
      <c r="F96" s="765"/>
      <c r="G96" s="811"/>
      <c r="H96" s="895"/>
      <c r="I96" s="784"/>
      <c r="J96" s="235"/>
      <c r="K96" s="767"/>
      <c r="L96" s="766"/>
      <c r="M96" s="1254"/>
      <c r="N96" s="1248"/>
      <c r="O96" s="954" t="s">
        <v>150</v>
      </c>
      <c r="P96" s="443">
        <v>100</v>
      </c>
      <c r="Q96" s="443"/>
      <c r="R96" s="793"/>
      <c r="S96" s="1309"/>
      <c r="T96" s="51"/>
      <c r="W96" s="21"/>
    </row>
    <row r="97" spans="1:25" s="1" customFormat="1" ht="28.5" customHeight="1" x14ac:dyDescent="0.2">
      <c r="A97" s="972"/>
      <c r="B97" s="1180"/>
      <c r="C97" s="194"/>
      <c r="D97" s="1434" t="s">
        <v>103</v>
      </c>
      <c r="E97" s="195"/>
      <c r="F97" s="254"/>
      <c r="G97" s="827"/>
      <c r="H97" s="192"/>
      <c r="I97" s="691"/>
      <c r="J97" s="622"/>
      <c r="K97" s="193"/>
      <c r="L97" s="192"/>
      <c r="M97" s="691"/>
      <c r="N97" s="937"/>
      <c r="O97" s="1438" t="s">
        <v>229</v>
      </c>
      <c r="P97" s="441"/>
      <c r="Q97" s="441">
        <v>100</v>
      </c>
      <c r="R97" s="893"/>
      <c r="S97" s="893"/>
    </row>
    <row r="98" spans="1:25" s="1" customFormat="1" ht="16.5" customHeight="1" x14ac:dyDescent="0.2">
      <c r="A98" s="972"/>
      <c r="B98" s="1180"/>
      <c r="C98" s="194"/>
      <c r="D98" s="1437"/>
      <c r="E98" s="195"/>
      <c r="F98" s="254"/>
      <c r="G98" s="828" t="s">
        <v>20</v>
      </c>
      <c r="H98" s="255">
        <f>SUM(H88:H97)</f>
        <v>230.7</v>
      </c>
      <c r="I98" s="324">
        <f>SUM(I88:I97)</f>
        <v>230.7</v>
      </c>
      <c r="J98" s="320"/>
      <c r="K98" s="489">
        <f t="shared" ref="K98" si="16">SUM(K88:K97)</f>
        <v>300</v>
      </c>
      <c r="L98" s="255">
        <f t="shared" ref="L98:M98" si="17">SUM(L88:L97)</f>
        <v>0</v>
      </c>
      <c r="M98" s="324">
        <f t="shared" si="17"/>
        <v>0</v>
      </c>
      <c r="N98" s="647"/>
      <c r="O98" s="1439"/>
      <c r="P98" s="1193"/>
      <c r="Q98" s="443"/>
      <c r="R98" s="442"/>
      <c r="S98" s="442"/>
      <c r="T98" s="903"/>
      <c r="U98" s="21"/>
      <c r="X98" s="21"/>
    </row>
    <row r="99" spans="1:25" s="1" customFormat="1" ht="15.75" customHeight="1" x14ac:dyDescent="0.2">
      <c r="A99" s="980"/>
      <c r="B99" s="1180"/>
      <c r="C99" s="1197"/>
      <c r="D99" s="573" t="s">
        <v>89</v>
      </c>
      <c r="E99" s="602"/>
      <c r="F99" s="603">
        <v>6</v>
      </c>
      <c r="G99" s="825" t="s">
        <v>19</v>
      </c>
      <c r="H99" s="1120">
        <v>158.1</v>
      </c>
      <c r="I99" s="1129">
        <v>158.1</v>
      </c>
      <c r="J99" s="1097"/>
      <c r="K99" s="605">
        <v>178.1</v>
      </c>
      <c r="L99" s="604">
        <v>178.1</v>
      </c>
      <c r="M99" s="1255">
        <v>178.1</v>
      </c>
      <c r="N99" s="1249"/>
      <c r="O99" s="134" t="s">
        <v>90</v>
      </c>
      <c r="P99" s="462">
        <v>6</v>
      </c>
      <c r="Q99" s="462">
        <v>6</v>
      </c>
      <c r="R99" s="607">
        <v>6</v>
      </c>
      <c r="S99" s="607"/>
      <c r="T99" s="101"/>
      <c r="U99" s="21"/>
      <c r="Y99" s="21"/>
    </row>
    <row r="100" spans="1:25" s="1" customFormat="1" ht="15.75" customHeight="1" x14ac:dyDescent="0.2">
      <c r="A100" s="980"/>
      <c r="B100" s="1180"/>
      <c r="C100" s="1197"/>
      <c r="D100" s="252"/>
      <c r="E100" s="135"/>
      <c r="F100" s="608"/>
      <c r="G100" s="825" t="s">
        <v>107</v>
      </c>
      <c r="H100" s="1120">
        <v>20</v>
      </c>
      <c r="I100" s="1129">
        <v>20</v>
      </c>
      <c r="J100" s="847"/>
      <c r="K100" s="611"/>
      <c r="L100" s="258"/>
      <c r="M100" s="610"/>
      <c r="N100" s="648"/>
      <c r="O100" s="244"/>
      <c r="P100" s="143"/>
      <c r="Q100" s="143"/>
      <c r="R100" s="144"/>
      <c r="S100" s="144"/>
      <c r="T100" s="51"/>
      <c r="W100" s="21"/>
    </row>
    <row r="101" spans="1:25" s="1" customFormat="1" ht="15.75" customHeight="1" x14ac:dyDescent="0.2">
      <c r="A101" s="980"/>
      <c r="B101" s="1180"/>
      <c r="C101" s="1197"/>
      <c r="D101" s="252"/>
      <c r="E101" s="245"/>
      <c r="F101" s="257"/>
      <c r="G101" s="826" t="s">
        <v>20</v>
      </c>
      <c r="H101" s="1121">
        <f>SUM(H99:H100)</f>
        <v>178.1</v>
      </c>
      <c r="I101" s="1130">
        <f>SUM(I99:I100)</f>
        <v>178.1</v>
      </c>
      <c r="J101" s="1131"/>
      <c r="K101" s="260">
        <f t="shared" ref="K101" si="18">SUM(K99:K100)</f>
        <v>178.1</v>
      </c>
      <c r="L101" s="1121">
        <f t="shared" ref="L101:M101" si="19">SUM(L99:L100)</f>
        <v>178.1</v>
      </c>
      <c r="M101" s="1130">
        <f t="shared" si="19"/>
        <v>178.1</v>
      </c>
      <c r="N101" s="649"/>
      <c r="O101" s="244"/>
      <c r="P101" s="143"/>
      <c r="Q101" s="143"/>
      <c r="R101" s="144"/>
      <c r="S101" s="144"/>
      <c r="T101" s="51"/>
    </row>
    <row r="102" spans="1:25" s="1" customFormat="1" ht="13.5" customHeight="1" thickBot="1" x14ac:dyDescent="0.25">
      <c r="A102" s="978"/>
      <c r="B102" s="1181"/>
      <c r="C102" s="805"/>
      <c r="D102" s="887"/>
      <c r="E102" s="475" t="s">
        <v>54</v>
      </c>
      <c r="F102" s="472"/>
      <c r="G102" s="1192"/>
      <c r="H102" s="8">
        <f>H98+H101</f>
        <v>408.79999999999995</v>
      </c>
      <c r="I102" s="222">
        <f>I98+I101</f>
        <v>408.79999999999995</v>
      </c>
      <c r="J102" s="218"/>
      <c r="K102" s="59">
        <f t="shared" ref="K102" si="20">K98+K101</f>
        <v>478.1</v>
      </c>
      <c r="L102" s="8">
        <f t="shared" ref="L102:M102" si="21">L98+L101</f>
        <v>178.1</v>
      </c>
      <c r="M102" s="222">
        <f t="shared" si="21"/>
        <v>178.1</v>
      </c>
      <c r="N102" s="656"/>
      <c r="O102" s="888"/>
      <c r="P102" s="199"/>
      <c r="Q102" s="198"/>
      <c r="R102" s="330"/>
      <c r="S102" s="330"/>
      <c r="T102" s="54"/>
    </row>
    <row r="103" spans="1:25" s="1" customFormat="1" ht="14.25" customHeight="1" thickBot="1" x14ac:dyDescent="0.25">
      <c r="A103" s="970" t="s">
        <v>15</v>
      </c>
      <c r="B103" s="52" t="s">
        <v>23</v>
      </c>
      <c r="C103" s="1386" t="s">
        <v>24</v>
      </c>
      <c r="D103" s="1386"/>
      <c r="E103" s="1386"/>
      <c r="F103" s="1386"/>
      <c r="G103" s="1386"/>
      <c r="H103" s="12">
        <f t="shared" ref="H103:N103" si="22">+H102+H85+H87</f>
        <v>5522.1</v>
      </c>
      <c r="I103" s="239">
        <f t="shared" si="22"/>
        <v>5172.1000000000004</v>
      </c>
      <c r="J103" s="239">
        <f t="shared" si="22"/>
        <v>-350</v>
      </c>
      <c r="K103" s="205">
        <f t="shared" ca="1" si="22"/>
        <v>9027.1</v>
      </c>
      <c r="L103" s="12">
        <f t="shared" ca="1" si="22"/>
        <v>5162.3</v>
      </c>
      <c r="M103" s="239">
        <f t="shared" ca="1" si="22"/>
        <v>5512.3000000000011</v>
      </c>
      <c r="N103" s="239">
        <f t="shared" si="22"/>
        <v>350.00000000000045</v>
      </c>
      <c r="O103" s="1447"/>
      <c r="P103" s="1448"/>
      <c r="Q103" s="1448"/>
      <c r="R103" s="1448"/>
      <c r="S103" s="1449"/>
      <c r="T103" s="1450"/>
      <c r="V103" s="21"/>
      <c r="Y103" s="21"/>
    </row>
    <row r="104" spans="1:25" s="1" customFormat="1" ht="14.25" customHeight="1" thickBot="1" x14ac:dyDescent="0.25">
      <c r="A104" s="987" t="s">
        <v>15</v>
      </c>
      <c r="B104" s="52" t="s">
        <v>42</v>
      </c>
      <c r="C104" s="1451" t="s">
        <v>56</v>
      </c>
      <c r="D104" s="1452"/>
      <c r="E104" s="1452"/>
      <c r="F104" s="1452"/>
      <c r="G104" s="1452"/>
      <c r="H104" s="1452"/>
      <c r="I104" s="1452"/>
      <c r="J104" s="1452"/>
      <c r="K104" s="1452"/>
      <c r="L104" s="1452"/>
      <c r="M104" s="1452"/>
      <c r="N104" s="1452"/>
      <c r="O104" s="1452"/>
      <c r="P104" s="200"/>
      <c r="Q104" s="200"/>
      <c r="R104" s="53"/>
      <c r="S104" s="53"/>
      <c r="T104" s="1450"/>
      <c r="V104" s="21"/>
    </row>
    <row r="105" spans="1:25" s="1" customFormat="1" ht="29.25" customHeight="1" x14ac:dyDescent="0.2">
      <c r="A105" s="975" t="s">
        <v>15</v>
      </c>
      <c r="B105" s="1179" t="s">
        <v>42</v>
      </c>
      <c r="C105" s="55" t="s">
        <v>15</v>
      </c>
      <c r="D105" s="1453" t="s">
        <v>57</v>
      </c>
      <c r="E105" s="56"/>
      <c r="F105" s="128" t="s">
        <v>18</v>
      </c>
      <c r="G105" s="843" t="s">
        <v>19</v>
      </c>
      <c r="H105" s="731">
        <v>735.3</v>
      </c>
      <c r="I105" s="1098">
        <v>735.3</v>
      </c>
      <c r="J105" s="1093"/>
      <c r="K105" s="273">
        <f>+H105-200</f>
        <v>535.29999999999995</v>
      </c>
      <c r="L105" s="734">
        <v>535.29999999999995</v>
      </c>
      <c r="M105" s="733">
        <v>535.29999999999995</v>
      </c>
      <c r="N105" s="735"/>
      <c r="O105" s="742" t="s">
        <v>173</v>
      </c>
      <c r="P105" s="190">
        <v>6</v>
      </c>
      <c r="Q105" s="743">
        <v>6</v>
      </c>
      <c r="R105" s="744">
        <v>6</v>
      </c>
      <c r="S105" s="744"/>
      <c r="T105" s="1450"/>
    </row>
    <row r="106" spans="1:25" s="1" customFormat="1" ht="28.5" customHeight="1" x14ac:dyDescent="0.2">
      <c r="A106" s="976"/>
      <c r="B106" s="1180"/>
      <c r="C106" s="250"/>
      <c r="D106" s="1454"/>
      <c r="E106" s="251"/>
      <c r="F106" s="1184"/>
      <c r="G106" s="844"/>
      <c r="H106" s="895"/>
      <c r="I106" s="784"/>
      <c r="J106" s="646"/>
      <c r="K106" s="104"/>
      <c r="L106" s="217"/>
      <c r="M106" s="221"/>
      <c r="N106" s="217"/>
      <c r="O106" s="1455" t="s">
        <v>174</v>
      </c>
      <c r="P106" s="175">
        <v>1</v>
      </c>
      <c r="Q106" s="737"/>
      <c r="R106" s="738"/>
      <c r="S106" s="738"/>
      <c r="T106" s="60"/>
      <c r="U106" s="51"/>
    </row>
    <row r="107" spans="1:25" s="1" customFormat="1" ht="15" customHeight="1" thickBot="1" x14ac:dyDescent="0.25">
      <c r="A107" s="978"/>
      <c r="B107" s="1181"/>
      <c r="C107" s="112"/>
      <c r="D107" s="507"/>
      <c r="E107" s="113"/>
      <c r="F107" s="129"/>
      <c r="G107" s="845" t="s">
        <v>20</v>
      </c>
      <c r="H107" s="8">
        <f>SUM(H105:H106)</f>
        <v>735.3</v>
      </c>
      <c r="I107" s="222">
        <f>SUM(I105:I106)</f>
        <v>735.3</v>
      </c>
      <c r="J107" s="656"/>
      <c r="K107" s="59">
        <f t="shared" ref="K107" si="23">SUM(K105:K106)</f>
        <v>535.29999999999995</v>
      </c>
      <c r="L107" s="218">
        <f t="shared" ref="L107:M107" si="24">SUM(L105:L106)</f>
        <v>535.29999999999995</v>
      </c>
      <c r="M107" s="222">
        <f t="shared" si="24"/>
        <v>535.29999999999995</v>
      </c>
      <c r="N107" s="218"/>
      <c r="O107" s="1456"/>
      <c r="P107" s="201"/>
      <c r="Q107" s="740"/>
      <c r="R107" s="741"/>
      <c r="S107" s="741"/>
      <c r="T107" s="802"/>
      <c r="U107" s="51"/>
    </row>
    <row r="108" spans="1:25" s="1" customFormat="1" ht="44.25" customHeight="1" x14ac:dyDescent="0.2">
      <c r="A108" s="975" t="s">
        <v>15</v>
      </c>
      <c r="B108" s="1356" t="s">
        <v>42</v>
      </c>
      <c r="C108" s="1419" t="s">
        <v>21</v>
      </c>
      <c r="D108" s="1421" t="s">
        <v>58</v>
      </c>
      <c r="E108" s="1423"/>
      <c r="F108" s="1425" t="s">
        <v>18</v>
      </c>
      <c r="G108" s="83" t="s">
        <v>19</v>
      </c>
      <c r="H108" s="58">
        <v>20</v>
      </c>
      <c r="I108" s="233">
        <v>20</v>
      </c>
      <c r="J108" s="651"/>
      <c r="K108" s="202">
        <v>20</v>
      </c>
      <c r="L108" s="655">
        <v>20</v>
      </c>
      <c r="M108" s="776">
        <v>20</v>
      </c>
      <c r="N108" s="655"/>
      <c r="O108" s="1432" t="s">
        <v>59</v>
      </c>
      <c r="P108" s="203">
        <v>14</v>
      </c>
      <c r="Q108" s="395">
        <v>14</v>
      </c>
      <c r="R108" s="204">
        <v>14</v>
      </c>
      <c r="S108" s="204"/>
      <c r="W108" s="21"/>
      <c r="X108" s="21"/>
    </row>
    <row r="109" spans="1:25" s="1" customFormat="1" ht="13.5" thickBot="1" x14ac:dyDescent="0.25">
      <c r="A109" s="978"/>
      <c r="B109" s="1358"/>
      <c r="C109" s="1420"/>
      <c r="D109" s="1422"/>
      <c r="E109" s="1424"/>
      <c r="F109" s="1426"/>
      <c r="G109" s="79" t="s">
        <v>20</v>
      </c>
      <c r="H109" s="61">
        <f t="shared" ref="H109:K109" si="25">SUM(H108:H108)</f>
        <v>20</v>
      </c>
      <c r="I109" s="238">
        <f t="shared" ref="I109" si="26">SUM(I108:I108)</f>
        <v>20</v>
      </c>
      <c r="J109" s="830"/>
      <c r="K109" s="197">
        <f t="shared" si="25"/>
        <v>20</v>
      </c>
      <c r="L109" s="218">
        <f t="shared" ref="L109:M109" si="27">SUM(L108:L108)</f>
        <v>20</v>
      </c>
      <c r="M109" s="222">
        <f t="shared" si="27"/>
        <v>20</v>
      </c>
      <c r="N109" s="656"/>
      <c r="O109" s="1433"/>
      <c r="P109" s="198"/>
      <c r="Q109" s="199"/>
      <c r="R109" s="50"/>
      <c r="S109" s="50"/>
    </row>
    <row r="110" spans="1:25" s="1" customFormat="1" ht="13.5" thickBot="1" x14ac:dyDescent="0.25">
      <c r="A110" s="970" t="s">
        <v>15</v>
      </c>
      <c r="B110" s="52" t="s">
        <v>42</v>
      </c>
      <c r="C110" s="1386" t="s">
        <v>24</v>
      </c>
      <c r="D110" s="1386"/>
      <c r="E110" s="1386"/>
      <c r="F110" s="1386"/>
      <c r="G110" s="1386"/>
      <c r="H110" s="12">
        <f>H109+H107</f>
        <v>755.3</v>
      </c>
      <c r="I110" s="239">
        <f>I109+I107</f>
        <v>755.3</v>
      </c>
      <c r="J110" s="344"/>
      <c r="K110" s="205">
        <f t="shared" ref="K110" si="28">K109+K107</f>
        <v>555.29999999999995</v>
      </c>
      <c r="L110" s="344">
        <f t="shared" ref="L110:M110" si="29">L109+L107</f>
        <v>555.29999999999995</v>
      </c>
      <c r="M110" s="239">
        <f t="shared" si="29"/>
        <v>555.29999999999995</v>
      </c>
      <c r="N110" s="520"/>
      <c r="O110" s="1447"/>
      <c r="P110" s="1448"/>
      <c r="Q110" s="1448"/>
      <c r="R110" s="1448"/>
      <c r="S110" s="1449"/>
    </row>
    <row r="111" spans="1:25" s="383" customFormat="1" ht="13.5" thickBot="1" x14ac:dyDescent="0.25">
      <c r="A111" s="970" t="s">
        <v>15</v>
      </c>
      <c r="B111" s="1471" t="s">
        <v>60</v>
      </c>
      <c r="C111" s="1472"/>
      <c r="D111" s="1472"/>
      <c r="E111" s="1472"/>
      <c r="F111" s="1472"/>
      <c r="G111" s="1472"/>
      <c r="H111" s="988">
        <f t="shared" ref="H111:N111" si="30">H103+H57+H29+H110</f>
        <v>12458.4</v>
      </c>
      <c r="I111" s="1006">
        <f t="shared" si="30"/>
        <v>12292.099999999999</v>
      </c>
      <c r="J111" s="1006">
        <f t="shared" si="30"/>
        <v>-166.29999999999944</v>
      </c>
      <c r="K111" s="989">
        <f t="shared" ca="1" si="30"/>
        <v>15443.199999999999</v>
      </c>
      <c r="L111" s="988">
        <f t="shared" ca="1" si="30"/>
        <v>11589.5</v>
      </c>
      <c r="M111" s="1006">
        <f t="shared" ca="1" si="30"/>
        <v>11939.5</v>
      </c>
      <c r="N111" s="1006">
        <f t="shared" si="30"/>
        <v>350.00000000000045</v>
      </c>
      <c r="O111" s="990"/>
      <c r="P111" s="991"/>
      <c r="Q111" s="991"/>
      <c r="R111" s="991"/>
      <c r="S111" s="992"/>
    </row>
    <row r="112" spans="1:25" s="383" customFormat="1" ht="13.5" thickBot="1" x14ac:dyDescent="0.25">
      <c r="A112" s="993" t="s">
        <v>61</v>
      </c>
      <c r="B112" s="1473" t="s">
        <v>62</v>
      </c>
      <c r="C112" s="1474"/>
      <c r="D112" s="1474"/>
      <c r="E112" s="1474"/>
      <c r="F112" s="1474"/>
      <c r="G112" s="1474"/>
      <c r="H112" s="994">
        <f>H111</f>
        <v>12458.4</v>
      </c>
      <c r="I112" s="1010">
        <f>I111</f>
        <v>12292.099999999999</v>
      </c>
      <c r="J112" s="1010">
        <f>J111</f>
        <v>-166.29999999999944</v>
      </c>
      <c r="K112" s="995">
        <f t="shared" ref="K112" ca="1" si="31">K111</f>
        <v>15443.199999999999</v>
      </c>
      <c r="L112" s="994">
        <f t="shared" ref="L112:N112" ca="1" si="32">L111</f>
        <v>11589.5</v>
      </c>
      <c r="M112" s="1010">
        <f t="shared" ca="1" si="32"/>
        <v>11939.5</v>
      </c>
      <c r="N112" s="1010">
        <f t="shared" si="32"/>
        <v>350.00000000000045</v>
      </c>
      <c r="O112" s="996"/>
      <c r="P112" s="997"/>
      <c r="Q112" s="997"/>
      <c r="R112" s="997"/>
      <c r="S112" s="998"/>
    </row>
    <row r="113" spans="1:25" s="1" customFormat="1" ht="27.75" customHeight="1" thickBot="1" x14ac:dyDescent="0.25">
      <c r="A113" s="62"/>
      <c r="B113" s="1475" t="s">
        <v>63</v>
      </c>
      <c r="C113" s="1475"/>
      <c r="D113" s="1475"/>
      <c r="E113" s="1475"/>
      <c r="F113" s="1475"/>
      <c r="G113" s="1475"/>
      <c r="H113" s="1475"/>
      <c r="I113" s="1475"/>
      <c r="J113" s="1475"/>
      <c r="K113" s="1475"/>
      <c r="L113" s="1475"/>
      <c r="M113" s="1475"/>
      <c r="N113" s="1475"/>
      <c r="O113" s="64"/>
      <c r="P113" s="65"/>
      <c r="Q113" s="65"/>
      <c r="R113" s="65"/>
      <c r="S113" s="65"/>
    </row>
    <row r="114" spans="1:25" s="1" customFormat="1" ht="82.5" customHeight="1" x14ac:dyDescent="0.2">
      <c r="A114" s="63"/>
      <c r="B114" s="1476" t="s">
        <v>64</v>
      </c>
      <c r="C114" s="1477"/>
      <c r="D114" s="1477"/>
      <c r="E114" s="1477"/>
      <c r="F114" s="1477"/>
      <c r="G114" s="1478"/>
      <c r="H114" s="1133" t="s">
        <v>233</v>
      </c>
      <c r="I114" s="1134" t="s">
        <v>238</v>
      </c>
      <c r="J114" s="1135" t="s">
        <v>236</v>
      </c>
      <c r="K114" s="206" t="s">
        <v>105</v>
      </c>
      <c r="L114" s="1264" t="s">
        <v>128</v>
      </c>
      <c r="M114" s="1270" t="s">
        <v>243</v>
      </c>
      <c r="N114" s="1225" t="s">
        <v>236</v>
      </c>
      <c r="O114" s="66"/>
      <c r="P114" s="1479"/>
      <c r="Q114" s="1479"/>
      <c r="R114" s="1479"/>
      <c r="S114" s="1479"/>
    </row>
    <row r="115" spans="1:25" s="1" customFormat="1" x14ac:dyDescent="0.2">
      <c r="A115" s="63"/>
      <c r="B115" s="1457" t="s">
        <v>65</v>
      </c>
      <c r="C115" s="1458"/>
      <c r="D115" s="1458"/>
      <c r="E115" s="1458"/>
      <c r="F115" s="1458"/>
      <c r="G115" s="1459"/>
      <c r="H115" s="999">
        <f>SUM(H116:H120)</f>
        <v>11892.899999999998</v>
      </c>
      <c r="I115" s="1015">
        <f>SUM(I116:I120)</f>
        <v>11726.599999999997</v>
      </c>
      <c r="J115" s="1015">
        <f>SUM(J116:J120)</f>
        <v>-166.30000000000041</v>
      </c>
      <c r="K115" s="1000">
        <f ca="1">SUM(K116:K119)</f>
        <v>13167.599999999999</v>
      </c>
      <c r="L115" s="1013">
        <f>SUM(L116:L119)</f>
        <v>11572.5</v>
      </c>
      <c r="M115" s="1015">
        <f>SUM(M116:M119)</f>
        <v>11922.5</v>
      </c>
      <c r="N115" s="1014">
        <f>SUM(N116:N119)</f>
        <v>350</v>
      </c>
      <c r="O115" s="67"/>
      <c r="P115" s="1460"/>
      <c r="Q115" s="1460"/>
      <c r="R115" s="1460"/>
      <c r="S115" s="1460"/>
      <c r="V115" s="21"/>
    </row>
    <row r="116" spans="1:25" s="1" customFormat="1" ht="12.75" customHeight="1" x14ac:dyDescent="0.2">
      <c r="A116" s="63"/>
      <c r="B116" s="1461" t="s">
        <v>66</v>
      </c>
      <c r="C116" s="1462"/>
      <c r="D116" s="1462"/>
      <c r="E116" s="1462"/>
      <c r="F116" s="1462"/>
      <c r="G116" s="1463"/>
      <c r="H116" s="386">
        <f>SUMIF(G13:G108,"sb",H13:H108)</f>
        <v>8921.7999999999993</v>
      </c>
      <c r="I116" s="1222">
        <f>SUMIF(G13:G108,"sb",I13:I108)</f>
        <v>9073.6999999999989</v>
      </c>
      <c r="J116" s="1223">
        <f>+I116-H116</f>
        <v>151.89999999999964</v>
      </c>
      <c r="K116" s="68">
        <f ca="1">SUMIF(G13:G108,"sb",K13:K102)</f>
        <v>12306.199999999999</v>
      </c>
      <c r="L116" s="207">
        <f>SUMIF(G13:G108,"sb",L13:L108)</f>
        <v>9995</v>
      </c>
      <c r="M116" s="1222">
        <f>SUMIF(G13:G108,"sb",M13:M108)</f>
        <v>10345</v>
      </c>
      <c r="N116" s="1271">
        <f>+M116-L116</f>
        <v>350</v>
      </c>
      <c r="O116" s="124"/>
      <c r="P116" s="1464"/>
      <c r="Q116" s="1464"/>
      <c r="R116" s="1464"/>
      <c r="S116" s="1464"/>
    </row>
    <row r="117" spans="1:25" s="1" customFormat="1" ht="12.75" customHeight="1" x14ac:dyDescent="0.2">
      <c r="A117" s="63"/>
      <c r="B117" s="1465" t="s">
        <v>108</v>
      </c>
      <c r="C117" s="1466"/>
      <c r="D117" s="1466"/>
      <c r="E117" s="1466"/>
      <c r="F117" s="1466"/>
      <c r="G117" s="1467"/>
      <c r="H117" s="789">
        <f>SUMIF(G17:G109,"sb(l)",H17:H109)</f>
        <v>1946.6</v>
      </c>
      <c r="I117" s="1202">
        <f>SUMIF(G17:G109,"sb(l)",I17:I109)</f>
        <v>1628.3999999999999</v>
      </c>
      <c r="J117" s="1203">
        <f>+I117-H117</f>
        <v>-318.20000000000005</v>
      </c>
      <c r="K117" s="68"/>
      <c r="L117" s="207"/>
      <c r="M117" s="240"/>
      <c r="N117" s="1265"/>
      <c r="O117" s="124"/>
      <c r="P117" s="803"/>
      <c r="Q117" s="803"/>
      <c r="R117" s="1194"/>
      <c r="S117" s="1194"/>
    </row>
    <row r="118" spans="1:25" s="1" customFormat="1" ht="15" customHeight="1" x14ac:dyDescent="0.2">
      <c r="A118" s="63"/>
      <c r="B118" s="1468" t="s">
        <v>67</v>
      </c>
      <c r="C118" s="1469"/>
      <c r="D118" s="1469"/>
      <c r="E118" s="1469"/>
      <c r="F118" s="1469"/>
      <c r="G118" s="1470"/>
      <c r="H118" s="387">
        <f>SUMIF(G13:G108,"sb(sp)",H13:H108)</f>
        <v>361.4</v>
      </c>
      <c r="I118" s="241">
        <f>SUMIF(G13:G108,"sb(sp)",I13:I108)</f>
        <v>361.4</v>
      </c>
      <c r="J118" s="668"/>
      <c r="K118" s="69">
        <f>SUMIF(G13:G103,"sb(sp)",K13:K103)</f>
        <v>361.4</v>
      </c>
      <c r="L118" s="208">
        <f>SUMIF(G13:G108,"sb(sp)",L13:L108)</f>
        <v>361.4</v>
      </c>
      <c r="M118" s="241">
        <f>SUMIF(G13:G108,"sb(sp)",M13:M108)</f>
        <v>361.4</v>
      </c>
      <c r="N118" s="1266"/>
      <c r="O118" s="124"/>
      <c r="P118" s="1464"/>
      <c r="Q118" s="1464"/>
      <c r="R118" s="1464"/>
      <c r="S118" s="1464"/>
    </row>
    <row r="119" spans="1:25" s="1" customFormat="1" ht="27.75" customHeight="1" x14ac:dyDescent="0.2">
      <c r="A119" s="63"/>
      <c r="B119" s="1468" t="s">
        <v>68</v>
      </c>
      <c r="C119" s="1469"/>
      <c r="D119" s="1469"/>
      <c r="E119" s="1469"/>
      <c r="F119" s="1469"/>
      <c r="G119" s="1470"/>
      <c r="H119" s="388">
        <f>SUMIF(G13:G108,"SB(VB)",H13:H108)</f>
        <v>53.8</v>
      </c>
      <c r="I119" s="242">
        <f>SUMIF(G13:G108,"SB(VB)",I13:I108)</f>
        <v>53.8</v>
      </c>
      <c r="J119" s="669"/>
      <c r="K119" s="70">
        <f>SUMIF(G13:G108,"SB(VB)",K13:K108)</f>
        <v>500</v>
      </c>
      <c r="L119" s="209">
        <f>SUMIF(G13:G108,"sb(vb)",L13:L108)</f>
        <v>1216.0999999999999</v>
      </c>
      <c r="M119" s="242">
        <f>SUMIF(G13:G108,"sb(vb)",M13:M108)</f>
        <v>1216.0999999999999</v>
      </c>
      <c r="N119" s="1267"/>
      <c r="O119" s="124"/>
      <c r="P119" s="803"/>
      <c r="Q119" s="803"/>
      <c r="R119" s="1194"/>
      <c r="S119" s="1194"/>
    </row>
    <row r="120" spans="1:25" s="1" customFormat="1" ht="28.5" customHeight="1" x14ac:dyDescent="0.2">
      <c r="A120" s="63"/>
      <c r="B120" s="1468" t="s">
        <v>230</v>
      </c>
      <c r="C120" s="1469"/>
      <c r="D120" s="1469"/>
      <c r="E120" s="1469"/>
      <c r="F120" s="1469"/>
      <c r="G120" s="1470"/>
      <c r="H120" s="388">
        <f>SUMIF(G17:G109,"SB(ES)",H17:H109)</f>
        <v>609.29999999999995</v>
      </c>
      <c r="I120" s="242">
        <f>SUMIF(G17:G109,"SB(ES)",I17:I109)</f>
        <v>609.29999999999995</v>
      </c>
      <c r="J120" s="669"/>
      <c r="K120" s="70"/>
      <c r="L120" s="209"/>
      <c r="M120" s="242"/>
      <c r="N120" s="1267"/>
      <c r="O120" s="124"/>
      <c r="P120" s="803"/>
      <c r="Q120" s="803"/>
      <c r="R120" s="1194"/>
      <c r="S120" s="1194"/>
    </row>
    <row r="121" spans="1:25" s="1" customFormat="1" x14ac:dyDescent="0.2">
      <c r="A121" s="63"/>
      <c r="B121" s="1485" t="s">
        <v>69</v>
      </c>
      <c r="C121" s="1486"/>
      <c r="D121" s="1486"/>
      <c r="E121" s="1486"/>
      <c r="F121" s="1486"/>
      <c r="G121" s="1487"/>
      <c r="H121" s="1001">
        <f t="shared" ref="H121:K121" si="33">SUM(H122:H124)</f>
        <v>565.49999999999989</v>
      </c>
      <c r="I121" s="1019">
        <f t="shared" ref="I121" si="34">SUM(I122:I124)</f>
        <v>565.49999999999989</v>
      </c>
      <c r="J121" s="1020"/>
      <c r="K121" s="1002">
        <f t="shared" si="33"/>
        <v>2275.6</v>
      </c>
      <c r="L121" s="1017">
        <f t="shared" ref="L121:M121" ca="1" si="35">SUM(L122:L124)</f>
        <v>17</v>
      </c>
      <c r="M121" s="1019">
        <f t="shared" ca="1" si="35"/>
        <v>17</v>
      </c>
      <c r="N121" s="1268"/>
      <c r="O121" s="67"/>
      <c r="P121" s="1460"/>
      <c r="Q121" s="1460"/>
      <c r="R121" s="1460"/>
      <c r="S121" s="1460"/>
    </row>
    <row r="122" spans="1:25" s="1" customFormat="1" x14ac:dyDescent="0.2">
      <c r="A122" s="63"/>
      <c r="B122" s="1465" t="s">
        <v>70</v>
      </c>
      <c r="C122" s="1466"/>
      <c r="D122" s="1466"/>
      <c r="E122" s="1466"/>
      <c r="F122" s="1466"/>
      <c r="G122" s="1467"/>
      <c r="H122" s="389">
        <f>SUMIF(G13:G108,"es",H13:H108)</f>
        <v>478.9</v>
      </c>
      <c r="I122" s="243">
        <f>SUMIF(G13:G108,"es",I13:I108)</f>
        <v>478.9</v>
      </c>
      <c r="J122" s="670"/>
      <c r="K122" s="71">
        <f>SUMIF(G13:G103,"es",K13:K103)</f>
        <v>1156.5</v>
      </c>
      <c r="L122" s="210">
        <f>SUMIF(G13:G108,"es",L13:L108)</f>
        <v>0</v>
      </c>
      <c r="M122" s="243">
        <f>SUMIF(G13:G108,"es",M13:M108)</f>
        <v>0</v>
      </c>
      <c r="N122" s="1269"/>
      <c r="O122" s="124"/>
      <c r="P122" s="1464"/>
      <c r="Q122" s="1464"/>
      <c r="R122" s="1464"/>
      <c r="S122" s="1464"/>
    </row>
    <row r="123" spans="1:25" s="1" customFormat="1" x14ac:dyDescent="0.2">
      <c r="A123" s="63"/>
      <c r="B123" s="1461" t="s">
        <v>71</v>
      </c>
      <c r="C123" s="1462"/>
      <c r="D123" s="1462"/>
      <c r="E123" s="1462"/>
      <c r="F123" s="1462"/>
      <c r="G123" s="1463"/>
      <c r="H123" s="389">
        <f>SUMIF(G13:G108,"lrvb",H13:H108)</f>
        <v>59.3</v>
      </c>
      <c r="I123" s="243">
        <f>SUMIF(G13:G108,"lrvb",I13:I108)</f>
        <v>59.3</v>
      </c>
      <c r="J123" s="670"/>
      <c r="K123" s="71">
        <f>SUMIF(G13:G102,"lrvb",K13:K102)</f>
        <v>119.1</v>
      </c>
      <c r="L123" s="210">
        <f ca="1">SUMIF(G13:G108,"lrvb",L13:L108)</f>
        <v>17</v>
      </c>
      <c r="M123" s="243">
        <f ca="1">SUMIF(G13:G108,"lrvb",M13:M108)</f>
        <v>17</v>
      </c>
      <c r="N123" s="1269"/>
      <c r="O123" s="124"/>
      <c r="P123" s="803"/>
      <c r="Q123" s="803"/>
      <c r="R123" s="1194"/>
      <c r="S123" s="1194"/>
      <c r="Y123" s="21"/>
    </row>
    <row r="124" spans="1:25" x14ac:dyDescent="0.2">
      <c r="A124" s="63"/>
      <c r="B124" s="1465" t="s">
        <v>72</v>
      </c>
      <c r="C124" s="1466"/>
      <c r="D124" s="1466"/>
      <c r="E124" s="1466"/>
      <c r="F124" s="1466"/>
      <c r="G124" s="1467"/>
      <c r="H124" s="389">
        <f>SUMIF(G13:G108,"kt",H13:H108)</f>
        <v>27.3</v>
      </c>
      <c r="I124" s="243">
        <f>SUMIF(G13:G108,"kt",I13:I108)</f>
        <v>27.3</v>
      </c>
      <c r="J124" s="670"/>
      <c r="K124" s="71">
        <f>SUMIF(G13:G103,"kt",K13:K103)</f>
        <v>1000</v>
      </c>
      <c r="L124" s="210">
        <f ca="1">SUMIF(G13:G108,"kt",L13:L108)</f>
        <v>0</v>
      </c>
      <c r="M124" s="243">
        <f ca="1">SUMIF(G13:G108,"kt",M13:M108)</f>
        <v>0</v>
      </c>
      <c r="N124" s="1269"/>
      <c r="O124" s="124"/>
      <c r="P124" s="803"/>
      <c r="Q124" s="803"/>
      <c r="R124" s="1194"/>
      <c r="S124" s="1194"/>
    </row>
    <row r="125" spans="1:25" ht="13.5" thickBot="1" x14ac:dyDescent="0.25">
      <c r="A125" s="72"/>
      <c r="B125" s="1480" t="s">
        <v>20</v>
      </c>
      <c r="C125" s="1481"/>
      <c r="D125" s="1481"/>
      <c r="E125" s="1481"/>
      <c r="F125" s="1481"/>
      <c r="G125" s="1482"/>
      <c r="H125" s="305">
        <f t="shared" ref="H125:N125" si="36">H121+H115</f>
        <v>12458.399999999998</v>
      </c>
      <c r="I125" s="228">
        <f t="shared" si="36"/>
        <v>12292.099999999997</v>
      </c>
      <c r="J125" s="228">
        <f t="shared" si="36"/>
        <v>-166.30000000000041</v>
      </c>
      <c r="K125" s="49">
        <f t="shared" ca="1" si="36"/>
        <v>15443.199999999999</v>
      </c>
      <c r="L125" s="24">
        <f t="shared" ca="1" si="36"/>
        <v>11589.5</v>
      </c>
      <c r="M125" s="228">
        <f t="shared" ca="1" si="36"/>
        <v>11939.5</v>
      </c>
      <c r="N125" s="279">
        <f t="shared" si="36"/>
        <v>350</v>
      </c>
      <c r="O125" s="73"/>
      <c r="P125" s="1483"/>
      <c r="Q125" s="1483"/>
      <c r="R125" s="1483"/>
      <c r="S125" s="1483"/>
    </row>
    <row r="126" spans="1:25" x14ac:dyDescent="0.2">
      <c r="H126" s="100"/>
      <c r="I126" s="100"/>
      <c r="J126" s="100"/>
    </row>
    <row r="127" spans="1:25" x14ac:dyDescent="0.2">
      <c r="H127" s="727"/>
      <c r="I127" s="727"/>
      <c r="J127" s="727"/>
      <c r="K127" s="727"/>
      <c r="L127" s="727"/>
      <c r="M127" s="727"/>
      <c r="N127" s="727"/>
    </row>
    <row r="128" spans="1:25" x14ac:dyDescent="0.2">
      <c r="F128" s="1484" t="s">
        <v>231</v>
      </c>
      <c r="G128" s="1484"/>
      <c r="H128" s="1484"/>
      <c r="I128" s="1484"/>
      <c r="J128" s="1484"/>
      <c r="K128" s="1484"/>
    </row>
  </sheetData>
  <mergeCells count="145">
    <mergeCell ref="S71:S74"/>
    <mergeCell ref="F128:K128"/>
    <mergeCell ref="O53:O54"/>
    <mergeCell ref="C6:C8"/>
    <mergeCell ref="D6:D8"/>
    <mergeCell ref="E6:E8"/>
    <mergeCell ref="D97:D98"/>
    <mergeCell ref="O97:O98"/>
    <mergeCell ref="O7:O8"/>
    <mergeCell ref="F6:F8"/>
    <mergeCell ref="G6:G8"/>
    <mergeCell ref="H6:H8"/>
    <mergeCell ref="K6:K8"/>
    <mergeCell ref="O48:O49"/>
    <mergeCell ref="D48:D49"/>
    <mergeCell ref="C57:G57"/>
    <mergeCell ref="O57:S57"/>
    <mergeCell ref="C58:S58"/>
    <mergeCell ref="D59:D65"/>
    <mergeCell ref="D55:D56"/>
    <mergeCell ref="O55:O56"/>
    <mergeCell ref="D50:D51"/>
    <mergeCell ref="O50:O51"/>
    <mergeCell ref="D53:D54"/>
    <mergeCell ref="O1:S1"/>
    <mergeCell ref="A19:A21"/>
    <mergeCell ref="B19:B21"/>
    <mergeCell ref="C19:C21"/>
    <mergeCell ref="D19:D21"/>
    <mergeCell ref="E19:E21"/>
    <mergeCell ref="F19:F21"/>
    <mergeCell ref="O20:O21"/>
    <mergeCell ref="A9:S9"/>
    <mergeCell ref="A10:S10"/>
    <mergeCell ref="B11:S11"/>
    <mergeCell ref="C12:S12"/>
    <mergeCell ref="A13:A18"/>
    <mergeCell ref="B13:B18"/>
    <mergeCell ref="C13:C18"/>
    <mergeCell ref="D13:D18"/>
    <mergeCell ref="E13:E18"/>
    <mergeCell ref="A2:S2"/>
    <mergeCell ref="A3:S3"/>
    <mergeCell ref="A4:S4"/>
    <mergeCell ref="A6:A8"/>
    <mergeCell ref="B6:B8"/>
    <mergeCell ref="A27:A28"/>
    <mergeCell ref="B27:B28"/>
    <mergeCell ref="C27:C28"/>
    <mergeCell ref="D27:D28"/>
    <mergeCell ref="E27:E28"/>
    <mergeCell ref="F27:F28"/>
    <mergeCell ref="A22:A26"/>
    <mergeCell ref="B22:B26"/>
    <mergeCell ref="C22:C26"/>
    <mergeCell ref="D22:D26"/>
    <mergeCell ref="E22:E26"/>
    <mergeCell ref="D41:D42"/>
    <mergeCell ref="D43:D44"/>
    <mergeCell ref="E43:E46"/>
    <mergeCell ref="C29:G29"/>
    <mergeCell ref="O29:S29"/>
    <mergeCell ref="C30:S30"/>
    <mergeCell ref="D31:D32"/>
    <mergeCell ref="O31:O32"/>
    <mergeCell ref="P5:S5"/>
    <mergeCell ref="O17:O18"/>
    <mergeCell ref="I6:I8"/>
    <mergeCell ref="J6:J8"/>
    <mergeCell ref="O22:O23"/>
    <mergeCell ref="O6:R6"/>
    <mergeCell ref="P7:R7"/>
    <mergeCell ref="S6:S8"/>
    <mergeCell ref="S22:S23"/>
    <mergeCell ref="S31:S34"/>
    <mergeCell ref="L6:L8"/>
    <mergeCell ref="M6:M8"/>
    <mergeCell ref="N6:N8"/>
    <mergeCell ref="O75:O76"/>
    <mergeCell ref="C78:C79"/>
    <mergeCell ref="D78:D79"/>
    <mergeCell ref="D69:D70"/>
    <mergeCell ref="O69:O70"/>
    <mergeCell ref="C71:C73"/>
    <mergeCell ref="E71:E73"/>
    <mergeCell ref="D82:D83"/>
    <mergeCell ref="D75:D76"/>
    <mergeCell ref="D84:D85"/>
    <mergeCell ref="E85:G85"/>
    <mergeCell ref="A80:A81"/>
    <mergeCell ref="B80:B81"/>
    <mergeCell ref="C80:C81"/>
    <mergeCell ref="D80:D81"/>
    <mergeCell ref="E80:E81"/>
    <mergeCell ref="F80:F81"/>
    <mergeCell ref="E82:E83"/>
    <mergeCell ref="D94:D95"/>
    <mergeCell ref="D89:D91"/>
    <mergeCell ref="F89:F90"/>
    <mergeCell ref="B86:B87"/>
    <mergeCell ref="C86:C87"/>
    <mergeCell ref="D86:D87"/>
    <mergeCell ref="E86:E87"/>
    <mergeCell ref="F86:F87"/>
    <mergeCell ref="O86:O87"/>
    <mergeCell ref="C110:G110"/>
    <mergeCell ref="O110:S110"/>
    <mergeCell ref="B111:G111"/>
    <mergeCell ref="B112:G112"/>
    <mergeCell ref="B113:N113"/>
    <mergeCell ref="T103:T105"/>
    <mergeCell ref="C104:O104"/>
    <mergeCell ref="O106:O107"/>
    <mergeCell ref="B108:B109"/>
    <mergeCell ref="C108:C109"/>
    <mergeCell ref="D108:D109"/>
    <mergeCell ref="E108:E109"/>
    <mergeCell ref="F108:F109"/>
    <mergeCell ref="O108:O109"/>
    <mergeCell ref="C103:G103"/>
    <mergeCell ref="O103:S103"/>
    <mergeCell ref="D66:D68"/>
    <mergeCell ref="T66:T67"/>
    <mergeCell ref="O67:O68"/>
    <mergeCell ref="O25:O26"/>
    <mergeCell ref="B125:G125"/>
    <mergeCell ref="P125:S125"/>
    <mergeCell ref="D105:D106"/>
    <mergeCell ref="B121:G121"/>
    <mergeCell ref="P121:S121"/>
    <mergeCell ref="B122:G122"/>
    <mergeCell ref="P122:S122"/>
    <mergeCell ref="B123:G123"/>
    <mergeCell ref="B124:G124"/>
    <mergeCell ref="B117:G117"/>
    <mergeCell ref="B118:G118"/>
    <mergeCell ref="P118:S118"/>
    <mergeCell ref="B119:G119"/>
    <mergeCell ref="B120:G120"/>
    <mergeCell ref="B114:G114"/>
    <mergeCell ref="P114:S114"/>
    <mergeCell ref="B115:G115"/>
    <mergeCell ref="P115:S115"/>
    <mergeCell ref="B116:G116"/>
    <mergeCell ref="P116:S11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0" orientation="landscape" r:id="rId1"/>
  <rowBreaks count="5" manualBreakCount="5">
    <brk id="26" max="18" man="1"/>
    <brk id="47" max="18" man="1"/>
    <brk id="70" max="18" man="1"/>
    <brk id="90" max="18" man="1"/>
    <brk id="112" max="18" man="1"/>
  </rowBreaks>
  <colBreaks count="1" manualBreakCount="1">
    <brk id="19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50"/>
  <sheetViews>
    <sheetView zoomScaleNormal="100" workbookViewId="0"/>
  </sheetViews>
  <sheetFormatPr defaultColWidth="9.140625" defaultRowHeight="12.75" x14ac:dyDescent="0.2"/>
  <cols>
    <col min="1" max="1" width="3.140625" style="99" customWidth="1"/>
    <col min="2" max="2" width="3.140625" style="1079" customWidth="1"/>
    <col min="3" max="3" width="3.140625" style="99" customWidth="1"/>
    <col min="4" max="4" width="28.7109375" style="99" customWidth="1"/>
    <col min="5" max="5" width="3" style="99" customWidth="1"/>
    <col min="6" max="6" width="3" style="1079" customWidth="1"/>
    <col min="7" max="7" width="25.28515625" style="99" customWidth="1"/>
    <col min="8" max="8" width="8.140625" style="99" customWidth="1"/>
    <col min="9" max="9" width="9.42578125" style="1079" customWidth="1"/>
    <col min="10" max="10" width="9.5703125" style="99" customWidth="1"/>
    <col min="11" max="16" width="8.140625" style="99" customWidth="1"/>
    <col min="17" max="17" width="24.7109375" style="99" customWidth="1"/>
    <col min="18" max="18" width="6" style="424" customWidth="1"/>
    <col min="19" max="21" width="5.7109375" style="99" customWidth="1"/>
    <col min="22" max="23" width="10.28515625" style="99" bestFit="1" customWidth="1"/>
    <col min="24" max="16384" width="9.140625" style="99"/>
  </cols>
  <sheetData>
    <row r="1" spans="1:26" s="215" customFormat="1" ht="29.25" customHeight="1" x14ac:dyDescent="0.25">
      <c r="A1" s="211"/>
      <c r="B1" s="214"/>
      <c r="C1" s="211"/>
      <c r="D1" s="211"/>
      <c r="E1" s="212"/>
      <c r="F1" s="914"/>
      <c r="G1" s="213"/>
      <c r="H1" s="214"/>
      <c r="I1" s="214"/>
      <c r="J1" s="211"/>
      <c r="K1" s="211"/>
      <c r="L1" s="211"/>
      <c r="M1" s="211"/>
      <c r="N1" s="211"/>
      <c r="O1" s="211"/>
      <c r="P1" s="1567" t="s">
        <v>221</v>
      </c>
      <c r="Q1" s="1567"/>
      <c r="R1" s="1567"/>
      <c r="S1" s="1567"/>
      <c r="T1" s="1567"/>
      <c r="U1" s="1567"/>
    </row>
    <row r="2" spans="1:26" s="1" customFormat="1" ht="12.75" customHeight="1" x14ac:dyDescent="0.2">
      <c r="A2" s="1326" t="s">
        <v>129</v>
      </c>
      <c r="B2" s="1326"/>
      <c r="C2" s="1326"/>
      <c r="D2" s="1326"/>
      <c r="E2" s="1326"/>
      <c r="F2" s="1326"/>
      <c r="G2" s="1326"/>
      <c r="H2" s="1326"/>
      <c r="I2" s="1326"/>
      <c r="J2" s="1326"/>
      <c r="K2" s="1326"/>
      <c r="L2" s="1326"/>
      <c r="M2" s="1326"/>
      <c r="N2" s="1326"/>
      <c r="O2" s="1326"/>
      <c r="P2" s="1326"/>
      <c r="Q2" s="1326"/>
      <c r="R2" s="1326"/>
      <c r="S2" s="1326"/>
      <c r="T2" s="1326"/>
      <c r="U2" s="1326"/>
      <c r="V2" s="96"/>
      <c r="W2" s="1" t="s">
        <v>81</v>
      </c>
    </row>
    <row r="3" spans="1:26" s="1" customFormat="1" ht="12.75" customHeight="1" x14ac:dyDescent="0.2">
      <c r="A3" s="1327" t="s">
        <v>0</v>
      </c>
      <c r="B3" s="1327"/>
      <c r="C3" s="1327"/>
      <c r="D3" s="1327"/>
      <c r="E3" s="1327"/>
      <c r="F3" s="1327"/>
      <c r="G3" s="1327"/>
      <c r="H3" s="1327"/>
      <c r="I3" s="1327"/>
      <c r="J3" s="1327"/>
      <c r="K3" s="1327"/>
      <c r="L3" s="1327"/>
      <c r="M3" s="1327"/>
      <c r="N3" s="1327"/>
      <c r="O3" s="1327"/>
      <c r="P3" s="1327"/>
      <c r="Q3" s="1327"/>
      <c r="R3" s="1327"/>
      <c r="S3" s="1327"/>
      <c r="T3" s="1327"/>
      <c r="U3" s="1327"/>
      <c r="V3" s="96"/>
    </row>
    <row r="4" spans="1:26" s="1" customFormat="1" x14ac:dyDescent="0.2">
      <c r="A4" s="1328" t="s">
        <v>1</v>
      </c>
      <c r="B4" s="1328"/>
      <c r="C4" s="1328"/>
      <c r="D4" s="1328"/>
      <c r="E4" s="1328"/>
      <c r="F4" s="1328"/>
      <c r="G4" s="1328"/>
      <c r="H4" s="1328"/>
      <c r="I4" s="1328"/>
      <c r="J4" s="1328"/>
      <c r="K4" s="1328"/>
      <c r="L4" s="1328"/>
      <c r="M4" s="1328"/>
      <c r="N4" s="1328"/>
      <c r="O4" s="1328"/>
      <c r="P4" s="1328"/>
      <c r="Q4" s="1328"/>
      <c r="R4" s="1328"/>
      <c r="S4" s="1328"/>
      <c r="T4" s="1328"/>
      <c r="U4" s="1328"/>
      <c r="V4" s="97"/>
    </row>
    <row r="5" spans="1:26" s="1" customFormat="1" ht="13.5" thickBot="1" x14ac:dyDescent="0.25">
      <c r="A5" s="2"/>
      <c r="B5" s="2"/>
      <c r="C5" s="2"/>
      <c r="D5" s="1078"/>
      <c r="E5" s="1078"/>
      <c r="F5" s="1078"/>
      <c r="G5" s="1078"/>
      <c r="H5" s="1078"/>
      <c r="I5" s="1078"/>
      <c r="J5" s="3"/>
      <c r="K5" s="3"/>
      <c r="L5" s="3"/>
      <c r="M5" s="3"/>
      <c r="N5" s="3"/>
      <c r="O5" s="3"/>
      <c r="P5" s="3"/>
      <c r="Q5" s="136"/>
      <c r="R5" s="1329" t="s">
        <v>2</v>
      </c>
      <c r="S5" s="1329"/>
      <c r="T5" s="1329"/>
      <c r="U5" s="1329"/>
      <c r="V5" s="1078"/>
    </row>
    <row r="6" spans="1:26" s="1" customFormat="1" ht="16.5" customHeight="1" x14ac:dyDescent="0.2">
      <c r="A6" s="1330" t="s">
        <v>3</v>
      </c>
      <c r="B6" s="1333" t="s">
        <v>4</v>
      </c>
      <c r="C6" s="1333" t="s">
        <v>5</v>
      </c>
      <c r="D6" s="1336" t="s">
        <v>6</v>
      </c>
      <c r="E6" s="1338" t="s">
        <v>7</v>
      </c>
      <c r="F6" s="1310" t="s">
        <v>8</v>
      </c>
      <c r="G6" s="1082"/>
      <c r="H6" s="1312" t="s">
        <v>9</v>
      </c>
      <c r="I6" s="1573" t="s">
        <v>123</v>
      </c>
      <c r="J6" s="1576" t="s">
        <v>122</v>
      </c>
      <c r="K6" s="1579" t="s">
        <v>118</v>
      </c>
      <c r="L6" s="1580"/>
      <c r="M6" s="1580"/>
      <c r="N6" s="1581"/>
      <c r="O6" s="1315" t="s">
        <v>95</v>
      </c>
      <c r="P6" s="1315" t="s">
        <v>127</v>
      </c>
      <c r="Q6" s="1318" t="s">
        <v>10</v>
      </c>
      <c r="R6" s="1319"/>
      <c r="S6" s="1319"/>
      <c r="T6" s="1319"/>
      <c r="U6" s="1320"/>
    </row>
    <row r="7" spans="1:26" s="1" customFormat="1" ht="16.5" customHeight="1" x14ac:dyDescent="0.2">
      <c r="A7" s="1331"/>
      <c r="B7" s="1334"/>
      <c r="C7" s="1334"/>
      <c r="D7" s="1337"/>
      <c r="E7" s="1339"/>
      <c r="F7" s="1311"/>
      <c r="G7" s="1083"/>
      <c r="H7" s="1313"/>
      <c r="I7" s="1574"/>
      <c r="J7" s="1577"/>
      <c r="K7" s="1568" t="s">
        <v>73</v>
      </c>
      <c r="L7" s="1570" t="s">
        <v>119</v>
      </c>
      <c r="M7" s="1570"/>
      <c r="N7" s="1571" t="s">
        <v>120</v>
      </c>
      <c r="O7" s="1316"/>
      <c r="P7" s="1316"/>
      <c r="Q7" s="1321" t="s">
        <v>6</v>
      </c>
      <c r="R7" s="1495" t="s">
        <v>11</v>
      </c>
      <c r="S7" s="1323"/>
      <c r="T7" s="1323"/>
      <c r="U7" s="1324"/>
    </row>
    <row r="8" spans="1:26" s="1" customFormat="1" ht="90.75" customHeight="1" thickBot="1" x14ac:dyDescent="0.25">
      <c r="A8" s="1332"/>
      <c r="B8" s="1335"/>
      <c r="C8" s="1335"/>
      <c r="D8" s="1337"/>
      <c r="E8" s="1339"/>
      <c r="F8" s="1311"/>
      <c r="G8" s="1084"/>
      <c r="H8" s="1314"/>
      <c r="I8" s="1575"/>
      <c r="J8" s="1578"/>
      <c r="K8" s="1569"/>
      <c r="L8" s="540" t="s">
        <v>73</v>
      </c>
      <c r="M8" s="298" t="s">
        <v>121</v>
      </c>
      <c r="N8" s="1572"/>
      <c r="O8" s="1316"/>
      <c r="P8" s="1316"/>
      <c r="Q8" s="1322"/>
      <c r="R8" s="397" t="s">
        <v>12</v>
      </c>
      <c r="S8" s="293" t="s">
        <v>96</v>
      </c>
      <c r="T8" s="332" t="s">
        <v>97</v>
      </c>
      <c r="U8" s="294" t="s">
        <v>117</v>
      </c>
    </row>
    <row r="9" spans="1:26" s="1" customFormat="1" ht="18" customHeight="1" thickBot="1" x14ac:dyDescent="0.25">
      <c r="A9" s="1340" t="s">
        <v>13</v>
      </c>
      <c r="B9" s="1341"/>
      <c r="C9" s="1341"/>
      <c r="D9" s="1341"/>
      <c r="E9" s="1341"/>
      <c r="F9" s="1341"/>
      <c r="G9" s="1342"/>
      <c r="H9" s="1342"/>
      <c r="I9" s="1342"/>
      <c r="J9" s="1342"/>
      <c r="K9" s="1342"/>
      <c r="L9" s="1342"/>
      <c r="M9" s="1342"/>
      <c r="N9" s="1342"/>
      <c r="O9" s="1341"/>
      <c r="P9" s="1341"/>
      <c r="Q9" s="1341"/>
      <c r="R9" s="1341"/>
      <c r="S9" s="1341"/>
      <c r="T9" s="1341"/>
      <c r="U9" s="1343"/>
    </row>
    <row r="10" spans="1:26" s="1" customFormat="1" ht="13.5" thickBot="1" x14ac:dyDescent="0.25">
      <c r="A10" s="1344" t="s">
        <v>14</v>
      </c>
      <c r="B10" s="1345"/>
      <c r="C10" s="1345"/>
      <c r="D10" s="1345"/>
      <c r="E10" s="1345"/>
      <c r="F10" s="1345"/>
      <c r="G10" s="1345"/>
      <c r="H10" s="1345"/>
      <c r="I10" s="1345"/>
      <c r="J10" s="1345"/>
      <c r="K10" s="1345"/>
      <c r="L10" s="1345"/>
      <c r="M10" s="1345"/>
      <c r="N10" s="1345"/>
      <c r="O10" s="1345"/>
      <c r="P10" s="1345"/>
      <c r="Q10" s="1345"/>
      <c r="R10" s="1345"/>
      <c r="S10" s="1345"/>
      <c r="T10" s="1345"/>
      <c r="U10" s="1346"/>
    </row>
    <row r="11" spans="1:26" s="1" customFormat="1" ht="15" customHeight="1" thickBot="1" x14ac:dyDescent="0.25">
      <c r="A11" s="969" t="s">
        <v>15</v>
      </c>
      <c r="B11" s="1347" t="s">
        <v>16</v>
      </c>
      <c r="C11" s="1347"/>
      <c r="D11" s="1347"/>
      <c r="E11" s="1347"/>
      <c r="F11" s="1347"/>
      <c r="G11" s="1347"/>
      <c r="H11" s="1347"/>
      <c r="I11" s="1347"/>
      <c r="J11" s="1348"/>
      <c r="K11" s="1348"/>
      <c r="L11" s="1348"/>
      <c r="M11" s="1348"/>
      <c r="N11" s="1348"/>
      <c r="O11" s="1348"/>
      <c r="P11" s="1348"/>
      <c r="Q11" s="1348"/>
      <c r="R11" s="1348"/>
      <c r="S11" s="1348"/>
      <c r="T11" s="1348"/>
      <c r="U11" s="1349"/>
    </row>
    <row r="12" spans="1:26" s="1" customFormat="1" ht="16.5" customHeight="1" thickBot="1" x14ac:dyDescent="0.25">
      <c r="A12" s="1073" t="s">
        <v>15</v>
      </c>
      <c r="B12" s="261" t="s">
        <v>15</v>
      </c>
      <c r="C12" s="1350" t="s">
        <v>17</v>
      </c>
      <c r="D12" s="1351"/>
      <c r="E12" s="1351"/>
      <c r="F12" s="1351"/>
      <c r="G12" s="1351"/>
      <c r="H12" s="1351"/>
      <c r="I12" s="1351"/>
      <c r="J12" s="1351"/>
      <c r="K12" s="1351"/>
      <c r="L12" s="1351"/>
      <c r="M12" s="1351"/>
      <c r="N12" s="1351"/>
      <c r="O12" s="1351"/>
      <c r="P12" s="1351"/>
      <c r="Q12" s="1351"/>
      <c r="R12" s="1351"/>
      <c r="S12" s="1351"/>
      <c r="T12" s="1351"/>
      <c r="U12" s="1352"/>
    </row>
    <row r="13" spans="1:26" s="1" customFormat="1" ht="28.5" customHeight="1" x14ac:dyDescent="0.2">
      <c r="A13" s="1353" t="s">
        <v>15</v>
      </c>
      <c r="B13" s="1356" t="s">
        <v>15</v>
      </c>
      <c r="C13" s="1359" t="s">
        <v>15</v>
      </c>
      <c r="D13" s="1362" t="s">
        <v>162</v>
      </c>
      <c r="E13" s="1365" t="s">
        <v>79</v>
      </c>
      <c r="F13" s="1370" t="s">
        <v>18</v>
      </c>
      <c r="G13" s="517" t="s">
        <v>151</v>
      </c>
      <c r="H13" s="4" t="s">
        <v>19</v>
      </c>
      <c r="I13" s="342">
        <v>4</v>
      </c>
      <c r="J13" s="455">
        <f>4+1.8</f>
        <v>5.8</v>
      </c>
      <c r="K13" s="731">
        <f>+L13</f>
        <v>4</v>
      </c>
      <c r="L13" s="732">
        <v>4</v>
      </c>
      <c r="M13" s="733"/>
      <c r="N13" s="734"/>
      <c r="O13" s="273">
        <v>4</v>
      </c>
      <c r="P13" s="735">
        <v>4</v>
      </c>
      <c r="Q13" s="687" t="s">
        <v>163</v>
      </c>
      <c r="R13" s="676"/>
      <c r="S13" s="457">
        <v>3</v>
      </c>
      <c r="T13" s="457">
        <v>3</v>
      </c>
      <c r="U13" s="718">
        <v>3</v>
      </c>
    </row>
    <row r="14" spans="1:26" s="1" customFormat="1" ht="44.25" customHeight="1" x14ac:dyDescent="0.2">
      <c r="A14" s="1354"/>
      <c r="B14" s="1357"/>
      <c r="C14" s="1360"/>
      <c r="D14" s="1363"/>
      <c r="E14" s="1366"/>
      <c r="F14" s="1374"/>
      <c r="G14" s="105"/>
      <c r="H14" s="34"/>
      <c r="I14" s="339"/>
      <c r="J14" s="361"/>
      <c r="K14" s="192"/>
      <c r="L14" s="307"/>
      <c r="M14" s="717"/>
      <c r="N14" s="677"/>
      <c r="O14" s="728"/>
      <c r="P14" s="677"/>
      <c r="Q14" s="729" t="s">
        <v>83</v>
      </c>
      <c r="R14" s="730">
        <v>40</v>
      </c>
      <c r="S14" s="143">
        <v>40</v>
      </c>
      <c r="T14" s="143">
        <v>40</v>
      </c>
      <c r="U14" s="144">
        <v>40</v>
      </c>
      <c r="X14" s="21"/>
    </row>
    <row r="15" spans="1:26" s="1" customFormat="1" ht="42" customHeight="1" x14ac:dyDescent="0.2">
      <c r="A15" s="1354"/>
      <c r="B15" s="1357"/>
      <c r="C15" s="1360"/>
      <c r="D15" s="1363"/>
      <c r="E15" s="1366"/>
      <c r="F15" s="1374"/>
      <c r="G15" s="427"/>
      <c r="H15" s="34" t="s">
        <v>19</v>
      </c>
      <c r="I15" s="210"/>
      <c r="J15" s="362"/>
      <c r="K15" s="271">
        <v>20.6</v>
      </c>
      <c r="L15" s="285">
        <f>+K15</f>
        <v>20.6</v>
      </c>
      <c r="M15" s="285"/>
      <c r="N15" s="362"/>
      <c r="O15" s="289"/>
      <c r="P15" s="80"/>
      <c r="Q15" s="86" t="s">
        <v>139</v>
      </c>
      <c r="R15" s="456"/>
      <c r="S15" s="297">
        <v>1</v>
      </c>
      <c r="T15" s="297"/>
      <c r="U15" s="118"/>
      <c r="Z15" s="21"/>
    </row>
    <row r="16" spans="1:26" s="1" customFormat="1" ht="28.5" customHeight="1" x14ac:dyDescent="0.2">
      <c r="A16" s="1354"/>
      <c r="B16" s="1357"/>
      <c r="C16" s="1360"/>
      <c r="D16" s="1363"/>
      <c r="E16" s="1366"/>
      <c r="F16" s="1374"/>
      <c r="G16" s="449"/>
      <c r="H16" s="337" t="s">
        <v>19</v>
      </c>
      <c r="I16" s="339">
        <v>46</v>
      </c>
      <c r="J16" s="361">
        <v>46</v>
      </c>
      <c r="K16" s="33"/>
      <c r="L16" s="300"/>
      <c r="M16" s="221"/>
      <c r="N16" s="451"/>
      <c r="O16" s="452">
        <v>50</v>
      </c>
      <c r="P16" s="87">
        <v>50</v>
      </c>
      <c r="Q16" s="453" t="s">
        <v>137</v>
      </c>
      <c r="R16" s="414">
        <v>1</v>
      </c>
      <c r="S16" s="297"/>
      <c r="T16" s="297">
        <v>1</v>
      </c>
      <c r="U16" s="246">
        <v>1</v>
      </c>
    </row>
    <row r="17" spans="1:26" s="1" customFormat="1" ht="15.75" customHeight="1" x14ac:dyDescent="0.2">
      <c r="A17" s="1354"/>
      <c r="B17" s="1357"/>
      <c r="C17" s="1360"/>
      <c r="D17" s="1363"/>
      <c r="E17" s="1366"/>
      <c r="F17" s="1374"/>
      <c r="G17" s="121"/>
      <c r="H17" s="44" t="s">
        <v>19</v>
      </c>
      <c r="I17" s="210"/>
      <c r="J17" s="362">
        <v>40</v>
      </c>
      <c r="K17" s="80"/>
      <c r="L17" s="301"/>
      <c r="M17" s="285"/>
      <c r="N17" s="454"/>
      <c r="O17" s="289"/>
      <c r="P17" s="371">
        <v>97</v>
      </c>
      <c r="Q17" s="1398" t="s">
        <v>138</v>
      </c>
      <c r="R17" s="399">
        <v>1</v>
      </c>
      <c r="S17" s="276"/>
      <c r="T17" s="276"/>
      <c r="U17" s="144">
        <v>1</v>
      </c>
    </row>
    <row r="18" spans="1:26" s="1" customFormat="1" ht="15.75" customHeight="1" thickBot="1" x14ac:dyDescent="0.25">
      <c r="A18" s="1355"/>
      <c r="B18" s="1358"/>
      <c r="C18" s="1361"/>
      <c r="D18" s="1364"/>
      <c r="E18" s="1367"/>
      <c r="F18" s="1566"/>
      <c r="G18" s="450"/>
      <c r="H18" s="7" t="s">
        <v>20</v>
      </c>
      <c r="I18" s="343">
        <f t="shared" ref="I18:N18" si="0">SUM(I13:I17)</f>
        <v>50</v>
      </c>
      <c r="J18" s="363">
        <f t="shared" si="0"/>
        <v>91.8</v>
      </c>
      <c r="K18" s="302">
        <f t="shared" si="0"/>
        <v>24.6</v>
      </c>
      <c r="L18" s="222">
        <f t="shared" si="0"/>
        <v>24.6</v>
      </c>
      <c r="M18" s="218">
        <f t="shared" si="0"/>
        <v>0</v>
      </c>
      <c r="N18" s="363">
        <f t="shared" si="0"/>
        <v>0</v>
      </c>
      <c r="O18" s="8">
        <f>SUM(O13:O16)</f>
        <v>54</v>
      </c>
      <c r="P18" s="8">
        <f>SUM(P13:P17)</f>
        <v>151</v>
      </c>
      <c r="Q18" s="1369"/>
      <c r="R18" s="400"/>
      <c r="S18" s="277"/>
      <c r="T18" s="277"/>
      <c r="U18" s="334"/>
      <c r="W18" s="21"/>
    </row>
    <row r="19" spans="1:26" s="1" customFormat="1" ht="27" customHeight="1" x14ac:dyDescent="0.2">
      <c r="A19" s="1353" t="s">
        <v>15</v>
      </c>
      <c r="B19" s="1356" t="s">
        <v>15</v>
      </c>
      <c r="C19" s="1359" t="s">
        <v>21</v>
      </c>
      <c r="D19" s="1362" t="s">
        <v>76</v>
      </c>
      <c r="E19" s="1365"/>
      <c r="F19" s="1370" t="s">
        <v>18</v>
      </c>
      <c r="G19" s="517" t="s">
        <v>151</v>
      </c>
      <c r="H19" s="4" t="s">
        <v>19</v>
      </c>
      <c r="I19" s="342">
        <v>3</v>
      </c>
      <c r="J19" s="455">
        <v>2.6</v>
      </c>
      <c r="K19" s="764">
        <f>+L19</f>
        <v>9</v>
      </c>
      <c r="L19" s="733">
        <v>9</v>
      </c>
      <c r="M19" s="734"/>
      <c r="N19" s="732"/>
      <c r="O19" s="273">
        <v>9</v>
      </c>
      <c r="P19" s="735">
        <v>9</v>
      </c>
      <c r="Q19" s="27" t="s">
        <v>22</v>
      </c>
      <c r="R19" s="398">
        <v>10</v>
      </c>
      <c r="S19" s="137">
        <v>10</v>
      </c>
      <c r="T19" s="137">
        <v>10</v>
      </c>
      <c r="U19" s="138">
        <v>10</v>
      </c>
    </row>
    <row r="20" spans="1:26" s="1" customFormat="1" ht="36" customHeight="1" x14ac:dyDescent="0.2">
      <c r="A20" s="1354"/>
      <c r="B20" s="1357"/>
      <c r="C20" s="1360"/>
      <c r="D20" s="1363"/>
      <c r="E20" s="1366"/>
      <c r="F20" s="1374"/>
      <c r="G20" s="105"/>
      <c r="H20" s="20"/>
      <c r="I20" s="339"/>
      <c r="J20" s="361"/>
      <c r="K20" s="217"/>
      <c r="L20" s="221"/>
      <c r="M20" s="217"/>
      <c r="N20" s="300"/>
      <c r="O20" s="104"/>
      <c r="P20" s="217"/>
      <c r="Q20" s="1372" t="s">
        <v>172</v>
      </c>
      <c r="R20" s="736"/>
      <c r="S20" s="462">
        <v>100</v>
      </c>
      <c r="T20" s="462"/>
      <c r="U20" s="607"/>
      <c r="Z20" s="21"/>
    </row>
    <row r="21" spans="1:26" s="1" customFormat="1" ht="18.75" customHeight="1" thickBot="1" x14ac:dyDescent="0.25">
      <c r="A21" s="1355"/>
      <c r="B21" s="1358"/>
      <c r="C21" s="1360"/>
      <c r="D21" s="1363"/>
      <c r="E21" s="1366"/>
      <c r="F21" s="1371"/>
      <c r="G21" s="450"/>
      <c r="H21" s="119" t="s">
        <v>20</v>
      </c>
      <c r="I21" s="24">
        <f>SUM(I19)</f>
        <v>3</v>
      </c>
      <c r="J21" s="363">
        <f t="shared" ref="J21:P21" si="1">+J19</f>
        <v>2.6</v>
      </c>
      <c r="K21" s="302">
        <f t="shared" si="1"/>
        <v>9</v>
      </c>
      <c r="L21" s="222">
        <f t="shared" si="1"/>
        <v>9</v>
      </c>
      <c r="M21" s="218">
        <f t="shared" si="1"/>
        <v>0</v>
      </c>
      <c r="N21" s="363">
        <f t="shared" si="1"/>
        <v>0</v>
      </c>
      <c r="O21" s="59">
        <f t="shared" si="1"/>
        <v>9</v>
      </c>
      <c r="P21" s="59">
        <f t="shared" si="1"/>
        <v>9</v>
      </c>
      <c r="Q21" s="1373"/>
      <c r="R21" s="463"/>
      <c r="S21" s="281"/>
      <c r="T21" s="281"/>
      <c r="U21" s="140"/>
      <c r="X21" s="21"/>
    </row>
    <row r="22" spans="1:26" s="1" customFormat="1" ht="30.75" customHeight="1" x14ac:dyDescent="0.2">
      <c r="A22" s="1065" t="s">
        <v>15</v>
      </c>
      <c r="B22" s="1052" t="s">
        <v>15</v>
      </c>
      <c r="C22" s="1067" t="s">
        <v>23</v>
      </c>
      <c r="D22" s="1069" t="s">
        <v>115</v>
      </c>
      <c r="E22" s="1071"/>
      <c r="F22" s="128">
        <v>3</v>
      </c>
      <c r="G22" s="539" t="s">
        <v>222</v>
      </c>
      <c r="H22" s="9" t="s">
        <v>19</v>
      </c>
      <c r="I22" s="338"/>
      <c r="J22" s="89">
        <v>10</v>
      </c>
      <c r="K22" s="287">
        <v>39.799999999999997</v>
      </c>
      <c r="L22" s="220">
        <f>+K22</f>
        <v>39.799999999999997</v>
      </c>
      <c r="M22" s="220"/>
      <c r="N22" s="89"/>
      <c r="O22" s="6"/>
      <c r="P22" s="216"/>
      <c r="Q22" s="92" t="s">
        <v>116</v>
      </c>
      <c r="R22" s="457">
        <v>20</v>
      </c>
      <c r="S22" s="457">
        <v>100</v>
      </c>
      <c r="T22" s="137"/>
      <c r="U22" s="138"/>
      <c r="Y22" s="21"/>
    </row>
    <row r="23" spans="1:26" s="1" customFormat="1" ht="30" customHeight="1" x14ac:dyDescent="0.2">
      <c r="A23" s="1073"/>
      <c r="B23" s="1074"/>
      <c r="C23" s="1068"/>
      <c r="D23" s="1070"/>
      <c r="E23" s="1072"/>
      <c r="F23" s="894"/>
      <c r="G23" s="427"/>
      <c r="H23" s="20" t="s">
        <v>19</v>
      </c>
      <c r="I23" s="339"/>
      <c r="J23" s="361"/>
      <c r="K23" s="458">
        <f>+L23</f>
        <v>86.1</v>
      </c>
      <c r="L23" s="356">
        <f>63+23.1</f>
        <v>86.1</v>
      </c>
      <c r="M23" s="356">
        <v>17.7</v>
      </c>
      <c r="N23" s="394"/>
      <c r="O23" s="466"/>
      <c r="P23" s="360"/>
      <c r="Q23" s="1368" t="s">
        <v>140</v>
      </c>
      <c r="R23" s="462"/>
      <c r="S23" s="462">
        <v>100</v>
      </c>
      <c r="T23" s="462"/>
      <c r="U23" s="607"/>
      <c r="W23" s="21"/>
    </row>
    <row r="24" spans="1:26" s="1" customFormat="1" ht="15.75" customHeight="1" x14ac:dyDescent="0.2">
      <c r="A24" s="1073"/>
      <c r="B24" s="1074"/>
      <c r="C24" s="1068"/>
      <c r="D24" s="1070"/>
      <c r="E24" s="1072"/>
      <c r="F24" s="894"/>
      <c r="G24" s="427"/>
      <c r="H24" s="1149" t="s">
        <v>107</v>
      </c>
      <c r="I24" s="1150"/>
      <c r="J24" s="1151"/>
      <c r="K24" s="1152">
        <v>31.8</v>
      </c>
      <c r="L24" s="1153">
        <v>31.8</v>
      </c>
      <c r="M24" s="528"/>
      <c r="N24" s="1154"/>
      <c r="O24" s="674"/>
      <c r="P24" s="639"/>
      <c r="Q24" s="1398"/>
      <c r="R24" s="143"/>
      <c r="S24" s="143"/>
      <c r="T24" s="143"/>
      <c r="U24" s="144"/>
      <c r="W24" s="21"/>
    </row>
    <row r="25" spans="1:26" s="1" customFormat="1" ht="43.5" customHeight="1" x14ac:dyDescent="0.2">
      <c r="A25" s="1073"/>
      <c r="B25" s="1074"/>
      <c r="C25" s="1068"/>
      <c r="D25" s="1070"/>
      <c r="E25" s="1072"/>
      <c r="F25" s="898">
        <v>2</v>
      </c>
      <c r="G25" s="1085" t="s">
        <v>151</v>
      </c>
      <c r="H25" s="75" t="s">
        <v>19</v>
      </c>
      <c r="I25" s="340"/>
      <c r="J25" s="365"/>
      <c r="K25" s="458">
        <v>67</v>
      </c>
      <c r="L25" s="321">
        <v>67</v>
      </c>
      <c r="M25" s="459"/>
      <c r="N25" s="460"/>
      <c r="O25" s="502"/>
      <c r="P25" s="709"/>
      <c r="Q25" s="1368" t="s">
        <v>141</v>
      </c>
      <c r="R25" s="462"/>
      <c r="S25" s="462">
        <v>1</v>
      </c>
      <c r="T25" s="462"/>
      <c r="U25" s="607"/>
      <c r="X25" s="21"/>
    </row>
    <row r="26" spans="1:26" s="1" customFormat="1" ht="15.75" customHeight="1" thickBot="1" x14ac:dyDescent="0.25">
      <c r="A26" s="1066"/>
      <c r="B26" s="1053"/>
      <c r="C26" s="1076"/>
      <c r="D26" s="896"/>
      <c r="E26" s="1077"/>
      <c r="F26" s="966"/>
      <c r="G26" s="897"/>
      <c r="H26" s="1055" t="s">
        <v>20</v>
      </c>
      <c r="I26" s="8"/>
      <c r="J26" s="363">
        <f>+J22</f>
        <v>10</v>
      </c>
      <c r="K26" s="302">
        <f>SUM(K22:K25)</f>
        <v>224.7</v>
      </c>
      <c r="L26" s="302">
        <f>SUM(L22:L25)</f>
        <v>224.7</v>
      </c>
      <c r="M26" s="302">
        <f>SUM(M22:M25)</f>
        <v>17.7</v>
      </c>
      <c r="N26" s="363">
        <f>+N22</f>
        <v>0</v>
      </c>
      <c r="O26" s="59">
        <f>+O22</f>
        <v>0</v>
      </c>
      <c r="P26" s="656">
        <f>+P22</f>
        <v>0</v>
      </c>
      <c r="Q26" s="1369"/>
      <c r="R26" s="463"/>
      <c r="S26" s="281"/>
      <c r="T26" s="281"/>
      <c r="U26" s="140"/>
    </row>
    <row r="27" spans="1:26" s="1" customFormat="1" ht="28.5" customHeight="1" x14ac:dyDescent="0.2">
      <c r="A27" s="1353" t="s">
        <v>15</v>
      </c>
      <c r="B27" s="1356" t="s">
        <v>15</v>
      </c>
      <c r="C27" s="1359" t="s">
        <v>42</v>
      </c>
      <c r="D27" s="1362" t="s">
        <v>142</v>
      </c>
      <c r="E27" s="1365"/>
      <c r="F27" s="1370" t="s">
        <v>18</v>
      </c>
      <c r="G27" s="517" t="s">
        <v>151</v>
      </c>
      <c r="H27" s="9" t="s">
        <v>19</v>
      </c>
      <c r="I27" s="338"/>
      <c r="J27" s="89"/>
      <c r="K27" s="5">
        <v>10</v>
      </c>
      <c r="L27" s="220">
        <v>10</v>
      </c>
      <c r="M27" s="216"/>
      <c r="N27" s="89"/>
      <c r="O27" s="6">
        <v>10</v>
      </c>
      <c r="P27" s="5">
        <v>10</v>
      </c>
      <c r="Q27" s="27" t="s">
        <v>143</v>
      </c>
      <c r="R27" s="398"/>
      <c r="S27" s="137">
        <v>200</v>
      </c>
      <c r="T27" s="137">
        <v>200</v>
      </c>
      <c r="U27" s="138">
        <v>200</v>
      </c>
    </row>
    <row r="28" spans="1:26" s="1" customFormat="1" ht="15.75" customHeight="1" thickBot="1" x14ac:dyDescent="0.25">
      <c r="A28" s="1355"/>
      <c r="B28" s="1358"/>
      <c r="C28" s="1360"/>
      <c r="D28" s="1363"/>
      <c r="E28" s="1366"/>
      <c r="F28" s="1371"/>
      <c r="G28" s="450"/>
      <c r="H28" s="10" t="s">
        <v>20</v>
      </c>
      <c r="I28" s="288">
        <f>SUM(I27)</f>
        <v>0</v>
      </c>
      <c r="J28" s="364">
        <f t="shared" ref="J28:P28" si="2">+J27</f>
        <v>0</v>
      </c>
      <c r="K28" s="303">
        <f t="shared" si="2"/>
        <v>10</v>
      </c>
      <c r="L28" s="223">
        <f t="shared" si="2"/>
        <v>10</v>
      </c>
      <c r="M28" s="219">
        <f t="shared" si="2"/>
        <v>0</v>
      </c>
      <c r="N28" s="364">
        <f t="shared" si="2"/>
        <v>0</v>
      </c>
      <c r="O28" s="106">
        <f t="shared" si="2"/>
        <v>10</v>
      </c>
      <c r="P28" s="139">
        <f t="shared" si="2"/>
        <v>10</v>
      </c>
      <c r="Q28" s="36"/>
      <c r="R28" s="401"/>
      <c r="S28" s="281"/>
      <c r="T28" s="281"/>
      <c r="U28" s="140"/>
    </row>
    <row r="29" spans="1:26" s="1" customFormat="1" ht="13.5" thickBot="1" x14ac:dyDescent="0.25">
      <c r="A29" s="970" t="s">
        <v>15</v>
      </c>
      <c r="B29" s="11" t="s">
        <v>15</v>
      </c>
      <c r="C29" s="1385" t="s">
        <v>24</v>
      </c>
      <c r="D29" s="1386"/>
      <c r="E29" s="1386"/>
      <c r="F29" s="1386"/>
      <c r="G29" s="1386"/>
      <c r="H29" s="1406"/>
      <c r="I29" s="344">
        <f t="shared" ref="I29:P29" si="3">I26+I21+I18+I28</f>
        <v>53</v>
      </c>
      <c r="J29" s="518">
        <f t="shared" si="3"/>
        <v>104.39999999999999</v>
      </c>
      <c r="K29" s="519">
        <f t="shared" si="3"/>
        <v>268.3</v>
      </c>
      <c r="L29" s="344">
        <f t="shared" si="3"/>
        <v>268.3</v>
      </c>
      <c r="M29" s="239">
        <f t="shared" si="3"/>
        <v>17.7</v>
      </c>
      <c r="N29" s="520">
        <f t="shared" si="3"/>
        <v>0</v>
      </c>
      <c r="O29" s="205">
        <f t="shared" si="3"/>
        <v>73</v>
      </c>
      <c r="P29" s="344">
        <f t="shared" si="3"/>
        <v>170</v>
      </c>
      <c r="Q29" s="1387"/>
      <c r="R29" s="1388"/>
      <c r="S29" s="1388"/>
      <c r="T29" s="1388"/>
      <c r="U29" s="1389"/>
    </row>
    <row r="30" spans="1:26" s="1" customFormat="1" ht="13.5" thickBot="1" x14ac:dyDescent="0.25">
      <c r="A30" s="970" t="s">
        <v>15</v>
      </c>
      <c r="B30" s="13" t="s">
        <v>21</v>
      </c>
      <c r="C30" s="1390" t="s">
        <v>25</v>
      </c>
      <c r="D30" s="1391"/>
      <c r="E30" s="1391"/>
      <c r="F30" s="1391"/>
      <c r="G30" s="1391"/>
      <c r="H30" s="1391"/>
      <c r="I30" s="1391"/>
      <c r="J30" s="1391"/>
      <c r="K30" s="1391"/>
      <c r="L30" s="1391"/>
      <c r="M30" s="1391"/>
      <c r="N30" s="1391"/>
      <c r="O30" s="1391"/>
      <c r="P30" s="1391"/>
      <c r="Q30" s="1391"/>
      <c r="R30" s="1391"/>
      <c r="S30" s="1391"/>
      <c r="T30" s="1391"/>
      <c r="U30" s="1392"/>
    </row>
    <row r="31" spans="1:26" s="1" customFormat="1" ht="19.5" customHeight="1" x14ac:dyDescent="0.2">
      <c r="A31" s="971" t="s">
        <v>15</v>
      </c>
      <c r="B31" s="1052" t="s">
        <v>21</v>
      </c>
      <c r="C31" s="16" t="s">
        <v>15</v>
      </c>
      <c r="D31" s="1393" t="s">
        <v>26</v>
      </c>
      <c r="E31" s="17"/>
      <c r="F31" s="84">
        <v>2</v>
      </c>
      <c r="G31" s="1564" t="s">
        <v>151</v>
      </c>
      <c r="H31" s="85" t="s">
        <v>27</v>
      </c>
      <c r="I31" s="283">
        <v>225.4</v>
      </c>
      <c r="J31" s="299">
        <v>227.1</v>
      </c>
      <c r="K31" s="508">
        <v>361.4</v>
      </c>
      <c r="L31" s="216">
        <f>229.2+109.8</f>
        <v>339</v>
      </c>
      <c r="M31" s="220"/>
      <c r="N31" s="278">
        <v>22.4</v>
      </c>
      <c r="O31" s="6">
        <f>+K31</f>
        <v>361.4</v>
      </c>
      <c r="P31" s="677">
        <f>+K31</f>
        <v>361.4</v>
      </c>
      <c r="Q31" s="1375" t="s">
        <v>33</v>
      </c>
      <c r="R31" s="679">
        <v>14.3</v>
      </c>
      <c r="S31" s="733">
        <v>14.3</v>
      </c>
      <c r="T31" s="733">
        <v>14.3</v>
      </c>
      <c r="U31" s="735">
        <v>14.3</v>
      </c>
      <c r="V31" s="15"/>
      <c r="Y31" s="21"/>
    </row>
    <row r="32" spans="1:26" s="1" customFormat="1" ht="21.75" customHeight="1" x14ac:dyDescent="0.2">
      <c r="A32" s="972"/>
      <c r="B32" s="1074"/>
      <c r="C32" s="16"/>
      <c r="D32" s="1394"/>
      <c r="E32" s="17"/>
      <c r="F32" s="84"/>
      <c r="G32" s="1565"/>
      <c r="H32" s="75" t="s">
        <v>19</v>
      </c>
      <c r="I32" s="340">
        <f>SUM(I35:I43)</f>
        <v>3464</v>
      </c>
      <c r="J32" s="389">
        <f>SUM(J35:J43)</f>
        <v>3637.1</v>
      </c>
      <c r="K32" s="1213">
        <f>SUM(K35:K43)-K41</f>
        <v>4474.5999999999995</v>
      </c>
      <c r="L32" s="1214">
        <f>SUM(L35:L43)-L41</f>
        <v>4397.8</v>
      </c>
      <c r="M32" s="1215">
        <f>SUM(M35:M43)</f>
        <v>2340.7999999999997</v>
      </c>
      <c r="N32" s="380">
        <f>SUM(N35:N43)</f>
        <v>76.8</v>
      </c>
      <c r="O32" s="71">
        <f>SUM(O35:O43)</f>
        <v>4240.2</v>
      </c>
      <c r="P32" s="670">
        <f>SUM(P35:P43)</f>
        <v>4154.3</v>
      </c>
      <c r="Q32" s="1376"/>
      <c r="R32" s="402"/>
      <c r="S32" s="142"/>
      <c r="T32" s="142"/>
      <c r="U32" s="331"/>
      <c r="V32" s="15"/>
    </row>
    <row r="33" spans="1:26" s="1" customFormat="1" ht="17.25" customHeight="1" x14ac:dyDescent="0.2">
      <c r="A33" s="972"/>
      <c r="B33" s="1074"/>
      <c r="C33" s="16"/>
      <c r="D33" s="1063"/>
      <c r="E33" s="17"/>
      <c r="F33" s="84"/>
      <c r="G33" s="428"/>
      <c r="H33" s="75" t="s">
        <v>74</v>
      </c>
      <c r="I33" s="340">
        <v>62.4</v>
      </c>
      <c r="J33" s="304">
        <v>62.4</v>
      </c>
      <c r="K33" s="88"/>
      <c r="L33" s="425"/>
      <c r="M33" s="304"/>
      <c r="N33" s="365"/>
      <c r="O33" s="141"/>
      <c r="P33" s="680"/>
      <c r="Q33" s="1368" t="s">
        <v>28</v>
      </c>
      <c r="R33" s="181">
        <v>3000</v>
      </c>
      <c r="S33" s="574">
        <v>3023</v>
      </c>
      <c r="T33" s="574">
        <v>3050</v>
      </c>
      <c r="U33" s="325">
        <v>3100</v>
      </c>
      <c r="V33" s="15"/>
    </row>
    <row r="34" spans="1:26" s="1" customFormat="1" ht="17.25" customHeight="1" x14ac:dyDescent="0.2">
      <c r="A34" s="972"/>
      <c r="B34" s="1074"/>
      <c r="C34" s="16"/>
      <c r="D34" s="1063"/>
      <c r="E34" s="17"/>
      <c r="F34" s="84"/>
      <c r="G34" s="428"/>
      <c r="H34" s="75" t="s">
        <v>46</v>
      </c>
      <c r="I34" s="340"/>
      <c r="J34" s="304">
        <v>30.8</v>
      </c>
      <c r="K34" s="88"/>
      <c r="L34" s="285"/>
      <c r="M34" s="680"/>
      <c r="N34" s="365"/>
      <c r="O34" s="141"/>
      <c r="P34" s="680"/>
      <c r="Q34" s="1376"/>
      <c r="R34" s="941"/>
      <c r="S34" s="446"/>
      <c r="T34" s="464"/>
      <c r="U34" s="465"/>
      <c r="V34" s="15"/>
      <c r="Y34" s="21"/>
    </row>
    <row r="35" spans="1:26" s="1" customFormat="1" ht="29.25" customHeight="1" x14ac:dyDescent="0.2">
      <c r="A35" s="972"/>
      <c r="B35" s="1074"/>
      <c r="C35" s="16"/>
      <c r="D35" s="19" t="s">
        <v>29</v>
      </c>
      <c r="E35" s="17"/>
      <c r="F35" s="84"/>
      <c r="G35" s="428"/>
      <c r="H35" s="714" t="s">
        <v>153</v>
      </c>
      <c r="I35" s="852">
        <v>1229.5</v>
      </c>
      <c r="J35" s="853">
        <f>1249.5+39</f>
        <v>1288.5</v>
      </c>
      <c r="K35" s="1216">
        <f>+L35+N35</f>
        <v>1558.8</v>
      </c>
      <c r="L35" s="1153">
        <v>1553.1</v>
      </c>
      <c r="M35" s="1217">
        <v>976.3</v>
      </c>
      <c r="N35" s="856">
        <v>5.7</v>
      </c>
      <c r="O35" s="674">
        <v>1468.9</v>
      </c>
      <c r="P35" s="639">
        <v>1402.4</v>
      </c>
      <c r="Q35" s="182" t="s">
        <v>144</v>
      </c>
      <c r="R35" s="403"/>
      <c r="S35" s="574">
        <v>35</v>
      </c>
      <c r="T35" s="181">
        <v>35</v>
      </c>
      <c r="U35" s="325">
        <v>35</v>
      </c>
      <c r="V35" s="15"/>
      <c r="Y35" s="21"/>
    </row>
    <row r="36" spans="1:26" s="1" customFormat="1" ht="17.25" customHeight="1" x14ac:dyDescent="0.2">
      <c r="A36" s="972"/>
      <c r="B36" s="1074"/>
      <c r="C36" s="16"/>
      <c r="D36" s="19" t="s">
        <v>30</v>
      </c>
      <c r="E36" s="17"/>
      <c r="F36" s="84"/>
      <c r="G36" s="428"/>
      <c r="H36" s="714" t="s">
        <v>153</v>
      </c>
      <c r="I36" s="852">
        <v>440.9</v>
      </c>
      <c r="J36" s="853">
        <f>440.9+65.6</f>
        <v>506.5</v>
      </c>
      <c r="K36" s="1216">
        <f>+L36+N36</f>
        <v>673.2</v>
      </c>
      <c r="L36" s="1153">
        <v>671.7</v>
      </c>
      <c r="M36" s="1217">
        <v>352.8</v>
      </c>
      <c r="N36" s="856">
        <v>1.5</v>
      </c>
      <c r="O36" s="674">
        <v>740.3</v>
      </c>
      <c r="P36" s="639">
        <v>735.5</v>
      </c>
      <c r="Q36" s="182"/>
      <c r="R36" s="606"/>
      <c r="S36" s="462"/>
      <c r="T36" s="462"/>
      <c r="U36" s="607"/>
      <c r="V36" s="15"/>
      <c r="X36" s="21"/>
    </row>
    <row r="37" spans="1:26" s="1" customFormat="1" ht="30.75" customHeight="1" x14ac:dyDescent="0.2">
      <c r="A37" s="972"/>
      <c r="B37" s="1074"/>
      <c r="C37" s="16"/>
      <c r="D37" s="19" t="s">
        <v>31</v>
      </c>
      <c r="E37" s="17"/>
      <c r="F37" s="84"/>
      <c r="G37" s="428"/>
      <c r="H37" s="552" t="s">
        <v>153</v>
      </c>
      <c r="I37" s="859">
        <v>333.2</v>
      </c>
      <c r="J37" s="226">
        <v>333.2</v>
      </c>
      <c r="K37" s="1218">
        <f>+L37+N37</f>
        <v>500.2</v>
      </c>
      <c r="L37" s="1219">
        <v>435.2</v>
      </c>
      <c r="M37" s="1220">
        <v>288.10000000000002</v>
      </c>
      <c r="N37" s="693">
        <v>65</v>
      </c>
      <c r="O37" s="466">
        <v>391.1</v>
      </c>
      <c r="P37" s="624">
        <v>391.1</v>
      </c>
      <c r="Q37" s="351" t="s">
        <v>169</v>
      </c>
      <c r="R37" s="683"/>
      <c r="S37" s="297">
        <v>1</v>
      </c>
      <c r="T37" s="297"/>
      <c r="U37" s="333"/>
      <c r="V37" s="15"/>
      <c r="W37" s="21"/>
      <c r="Y37" s="21"/>
      <c r="Z37" s="21"/>
    </row>
    <row r="38" spans="1:26" s="1" customFormat="1" ht="29.25" customHeight="1" x14ac:dyDescent="0.2">
      <c r="A38" s="972"/>
      <c r="B38" s="1074"/>
      <c r="C38" s="16"/>
      <c r="D38" s="19" t="s">
        <v>32</v>
      </c>
      <c r="E38" s="17"/>
      <c r="F38" s="84"/>
      <c r="G38" s="428"/>
      <c r="H38" s="851" t="s">
        <v>153</v>
      </c>
      <c r="I38" s="857">
        <v>392.4</v>
      </c>
      <c r="J38" s="858">
        <v>392.4</v>
      </c>
      <c r="K38" s="1218">
        <f>+L38</f>
        <v>499</v>
      </c>
      <c r="L38" s="1219">
        <v>499</v>
      </c>
      <c r="M38" s="1220">
        <v>312.5</v>
      </c>
      <c r="N38" s="693"/>
      <c r="O38" s="466">
        <v>456.4</v>
      </c>
      <c r="P38" s="624">
        <v>456.4</v>
      </c>
      <c r="Q38" s="351"/>
      <c r="R38" s="683"/>
      <c r="S38" s="297"/>
      <c r="T38" s="297"/>
      <c r="U38" s="333"/>
      <c r="V38" s="15"/>
    </row>
    <row r="39" spans="1:26" s="1" customFormat="1" ht="30" customHeight="1" x14ac:dyDescent="0.2">
      <c r="A39" s="972"/>
      <c r="B39" s="1074"/>
      <c r="C39" s="16"/>
      <c r="D39" s="19" t="s">
        <v>98</v>
      </c>
      <c r="E39" s="145"/>
      <c r="F39" s="84"/>
      <c r="G39" s="428"/>
      <c r="H39" s="851" t="s">
        <v>153</v>
      </c>
      <c r="I39" s="857">
        <v>398.5</v>
      </c>
      <c r="J39" s="858">
        <v>398.5</v>
      </c>
      <c r="K39" s="1218">
        <f>+L39+N39</f>
        <v>660.1</v>
      </c>
      <c r="L39" s="1219">
        <v>655.5</v>
      </c>
      <c r="M39" s="1220">
        <v>411.1</v>
      </c>
      <c r="N39" s="693">
        <v>4.5999999999999996</v>
      </c>
      <c r="O39" s="466">
        <v>600.20000000000005</v>
      </c>
      <c r="P39" s="624">
        <v>585.6</v>
      </c>
      <c r="Q39" s="351"/>
      <c r="R39" s="683"/>
      <c r="S39" s="297"/>
      <c r="T39" s="297"/>
      <c r="U39" s="684"/>
      <c r="V39" s="15"/>
      <c r="W39" s="21"/>
    </row>
    <row r="40" spans="1:26" s="1" customFormat="1" ht="15.75" customHeight="1" x14ac:dyDescent="0.2">
      <c r="A40" s="972"/>
      <c r="B40" s="1074"/>
      <c r="C40" s="16"/>
      <c r="D40" s="1395" t="s">
        <v>84</v>
      </c>
      <c r="E40" s="17"/>
      <c r="F40" s="84"/>
      <c r="G40" s="428"/>
      <c r="H40" s="851" t="s">
        <v>153</v>
      </c>
      <c r="I40" s="859">
        <v>663.5</v>
      </c>
      <c r="J40" s="858">
        <v>712</v>
      </c>
      <c r="K40" s="852"/>
      <c r="L40" s="854"/>
      <c r="M40" s="855"/>
      <c r="N40" s="856"/>
      <c r="O40" s="674"/>
      <c r="P40" s="639"/>
      <c r="Q40" s="182"/>
      <c r="R40" s="402"/>
      <c r="S40" s="142"/>
      <c r="T40" s="142"/>
      <c r="U40" s="331"/>
      <c r="W40" s="21"/>
      <c r="X40" s="21"/>
    </row>
    <row r="41" spans="1:26" s="1" customFormat="1" ht="57.75" customHeight="1" x14ac:dyDescent="0.2">
      <c r="A41" s="972"/>
      <c r="B41" s="1074"/>
      <c r="C41" s="16"/>
      <c r="D41" s="1562"/>
      <c r="E41" s="17"/>
      <c r="F41" s="84"/>
      <c r="G41" s="428"/>
      <c r="H41" s="851" t="s">
        <v>47</v>
      </c>
      <c r="I41" s="859"/>
      <c r="J41" s="858"/>
      <c r="K41" s="852">
        <v>25</v>
      </c>
      <c r="L41" s="854">
        <v>25</v>
      </c>
      <c r="M41" s="855"/>
      <c r="N41" s="856"/>
      <c r="O41" s="674"/>
      <c r="P41" s="639"/>
      <c r="Q41" s="182" t="s">
        <v>234</v>
      </c>
      <c r="R41" s="681"/>
      <c r="S41" s="345">
        <v>100</v>
      </c>
      <c r="T41" s="800"/>
      <c r="U41" s="786"/>
      <c r="W41" s="21"/>
      <c r="X41" s="21"/>
    </row>
    <row r="42" spans="1:26" s="1" customFormat="1" ht="30.75" customHeight="1" x14ac:dyDescent="0.2">
      <c r="A42" s="972"/>
      <c r="B42" s="1074"/>
      <c r="C42" s="16"/>
      <c r="D42" s="685" t="s">
        <v>210</v>
      </c>
      <c r="E42" s="17"/>
      <c r="F42" s="84"/>
      <c r="G42" s="428"/>
      <c r="H42" s="337" t="s">
        <v>153</v>
      </c>
      <c r="I42" s="678"/>
      <c r="J42" s="709"/>
      <c r="K42" s="271">
        <f>+L42</f>
        <v>573.29999999999995</v>
      </c>
      <c r="L42" s="285">
        <v>573.29999999999995</v>
      </c>
      <c r="M42" s="301"/>
      <c r="N42" s="362"/>
      <c r="O42" s="466">
        <v>573.29999999999995</v>
      </c>
      <c r="P42" s="624">
        <v>573.29999999999995</v>
      </c>
      <c r="Q42" s="86" t="s">
        <v>212</v>
      </c>
      <c r="R42" s="681"/>
      <c r="S42" s="787">
        <v>25969</v>
      </c>
      <c r="T42" s="787">
        <v>25969</v>
      </c>
      <c r="U42" s="788">
        <v>25969</v>
      </c>
      <c r="W42" s="21"/>
      <c r="X42" s="21"/>
    </row>
    <row r="43" spans="1:26" s="1" customFormat="1" ht="29.25" customHeight="1" x14ac:dyDescent="0.2">
      <c r="A43" s="972"/>
      <c r="B43" s="1074"/>
      <c r="C43" s="16"/>
      <c r="D43" s="1395" t="s">
        <v>91</v>
      </c>
      <c r="E43" s="17"/>
      <c r="F43" s="102"/>
      <c r="G43" s="1050"/>
      <c r="H43" s="146" t="s">
        <v>153</v>
      </c>
      <c r="I43" s="33">
        <v>6</v>
      </c>
      <c r="J43" s="307">
        <v>6</v>
      </c>
      <c r="K43" s="271">
        <v>10</v>
      </c>
      <c r="L43" s="356">
        <v>10</v>
      </c>
      <c r="M43" s="393"/>
      <c r="N43" s="394"/>
      <c r="O43" s="466">
        <v>10</v>
      </c>
      <c r="P43" s="360">
        <v>10</v>
      </c>
      <c r="Q43" s="183" t="s">
        <v>177</v>
      </c>
      <c r="R43" s="719">
        <v>6</v>
      </c>
      <c r="S43" s="149">
        <v>6</v>
      </c>
      <c r="T43" s="149">
        <v>6</v>
      </c>
      <c r="U43" s="150">
        <v>6</v>
      </c>
      <c r="W43" s="21"/>
      <c r="X43" s="21"/>
      <c r="Y43" s="21"/>
      <c r="Z43" s="21"/>
    </row>
    <row r="44" spans="1:26" s="1" customFormat="1" ht="15.75" customHeight="1" thickBot="1" x14ac:dyDescent="0.25">
      <c r="A44" s="974"/>
      <c r="B44" s="1053"/>
      <c r="C44" s="22"/>
      <c r="D44" s="1396"/>
      <c r="E44" s="147"/>
      <c r="F44" s="915"/>
      <c r="G44" s="429"/>
      <c r="H44" s="23" t="s">
        <v>20</v>
      </c>
      <c r="I44" s="282">
        <f>SUM(I31:I34)</f>
        <v>3751.8</v>
      </c>
      <c r="J44" s="91">
        <f>SUM(J31:J34)</f>
        <v>3957.4</v>
      </c>
      <c r="K44" s="282">
        <f t="shared" ref="K44:P44" si="4">SUM(K31:K32)+K41</f>
        <v>4860.9999999999991</v>
      </c>
      <c r="L44" s="621">
        <f t="shared" si="4"/>
        <v>4761.8</v>
      </c>
      <c r="M44" s="621">
        <f t="shared" si="4"/>
        <v>2340.7999999999997</v>
      </c>
      <c r="N44" s="900">
        <f t="shared" si="4"/>
        <v>99.199999999999989</v>
      </c>
      <c r="O44" s="632">
        <f t="shared" si="4"/>
        <v>4601.5999999999995</v>
      </c>
      <c r="P44" s="632">
        <f t="shared" si="4"/>
        <v>4515.7</v>
      </c>
      <c r="Q44" s="274"/>
      <c r="R44" s="405"/>
      <c r="S44" s="281"/>
      <c r="T44" s="281"/>
      <c r="U44" s="140"/>
      <c r="V44" s="15"/>
    </row>
    <row r="45" spans="1:26" s="1" customFormat="1" ht="17.25" customHeight="1" x14ac:dyDescent="0.2">
      <c r="A45" s="975" t="s">
        <v>15</v>
      </c>
      <c r="B45" s="1052" t="s">
        <v>21</v>
      </c>
      <c r="C45" s="14" t="s">
        <v>21</v>
      </c>
      <c r="D45" s="1377" t="s">
        <v>34</v>
      </c>
      <c r="E45" s="1155"/>
      <c r="F45" s="25" t="s">
        <v>18</v>
      </c>
      <c r="G45" s="1563" t="s">
        <v>151</v>
      </c>
      <c r="H45" s="26" t="s">
        <v>19</v>
      </c>
      <c r="I45" s="341"/>
      <c r="J45" s="306"/>
      <c r="K45" s="107"/>
      <c r="L45" s="229"/>
      <c r="M45" s="224"/>
      <c r="N45" s="366"/>
      <c r="O45" s="148"/>
      <c r="P45" s="224"/>
      <c r="Q45" s="27" t="s">
        <v>35</v>
      </c>
      <c r="R45" s="708">
        <v>60</v>
      </c>
      <c r="S45" s="335">
        <v>80</v>
      </c>
      <c r="T45" s="335">
        <v>80</v>
      </c>
      <c r="U45" s="804">
        <v>80</v>
      </c>
      <c r="W45" s="21"/>
      <c r="X45" s="21"/>
    </row>
    <row r="46" spans="1:26" s="1" customFormat="1" ht="17.25" customHeight="1" x14ac:dyDescent="0.2">
      <c r="A46" s="976"/>
      <c r="B46" s="1074"/>
      <c r="C46" s="16"/>
      <c r="D46" s="1378"/>
      <c r="E46" s="1156"/>
      <c r="F46" s="123"/>
      <c r="G46" s="1555"/>
      <c r="H46" s="75" t="s">
        <v>52</v>
      </c>
      <c r="I46" s="340"/>
      <c r="J46" s="301"/>
      <c r="K46" s="80"/>
      <c r="L46" s="285"/>
      <c r="M46" s="284"/>
      <c r="N46" s="362"/>
      <c r="O46" s="289"/>
      <c r="P46" s="284"/>
      <c r="Q46" s="1064"/>
      <c r="R46" s="511"/>
      <c r="S46" s="464"/>
      <c r="T46" s="464"/>
      <c r="U46" s="122"/>
      <c r="W46" s="21"/>
    </row>
    <row r="47" spans="1:26" s="1" customFormat="1" ht="29.25" customHeight="1" x14ac:dyDescent="0.2">
      <c r="A47" s="977"/>
      <c r="B47" s="262"/>
      <c r="C47" s="1178"/>
      <c r="D47" s="29" t="s">
        <v>36</v>
      </c>
      <c r="E47" s="1156"/>
      <c r="F47" s="30"/>
      <c r="G47" s="30"/>
      <c r="H47" s="44" t="s">
        <v>19</v>
      </c>
      <c r="I47" s="268">
        <v>333.4</v>
      </c>
      <c r="J47" s="349">
        <v>333.4</v>
      </c>
      <c r="K47" s="108">
        <f>+L47</f>
        <v>355.59999999999997</v>
      </c>
      <c r="L47" s="467">
        <f>333.4+15.2+7</f>
        <v>355.59999999999997</v>
      </c>
      <c r="M47" s="350"/>
      <c r="N47" s="367"/>
      <c r="O47" s="347">
        <f>+K47</f>
        <v>355.59999999999997</v>
      </c>
      <c r="P47" s="350">
        <f>+K47</f>
        <v>355.59999999999997</v>
      </c>
      <c r="Q47" s="86" t="s">
        <v>164</v>
      </c>
      <c r="R47" s="406">
        <v>180</v>
      </c>
      <c r="S47" s="345">
        <v>210</v>
      </c>
      <c r="T47" s="345">
        <v>210</v>
      </c>
      <c r="U47" s="48">
        <v>210</v>
      </c>
      <c r="Y47" s="21"/>
    </row>
    <row r="48" spans="1:26" s="1" customFormat="1" ht="29.25" customHeight="1" x14ac:dyDescent="0.2">
      <c r="A48" s="977"/>
      <c r="B48" s="262"/>
      <c r="C48" s="28"/>
      <c r="D48" s="702" t="s">
        <v>154</v>
      </c>
      <c r="E48" s="1156"/>
      <c r="F48" s="30"/>
      <c r="G48" s="426"/>
      <c r="H48" s="120" t="s">
        <v>19</v>
      </c>
      <c r="I48" s="818"/>
      <c r="J48" s="1157"/>
      <c r="K48" s="1158">
        <v>17.8</v>
      </c>
      <c r="L48" s="467">
        <v>17.8</v>
      </c>
      <c r="M48" s="1159"/>
      <c r="N48" s="1160"/>
      <c r="O48" s="1161">
        <v>17.8</v>
      </c>
      <c r="P48" s="1159">
        <v>17.8</v>
      </c>
      <c r="Q48" s="1064" t="s">
        <v>167</v>
      </c>
      <c r="R48" s="511"/>
      <c r="S48" s="464">
        <v>190</v>
      </c>
      <c r="T48" s="464">
        <v>190</v>
      </c>
      <c r="U48" s="122">
        <v>190</v>
      </c>
      <c r="X48" s="21"/>
      <c r="Y48" s="21"/>
    </row>
    <row r="49" spans="1:25" s="1" customFormat="1" ht="42.75" customHeight="1" x14ac:dyDescent="0.2">
      <c r="A49" s="976"/>
      <c r="B49" s="1074"/>
      <c r="C49" s="31"/>
      <c r="D49" s="29" t="s">
        <v>37</v>
      </c>
      <c r="E49" s="1156"/>
      <c r="F49" s="123"/>
      <c r="G49" s="15"/>
      <c r="H49" s="74" t="s">
        <v>19</v>
      </c>
      <c r="I49" s="269">
        <v>54.4</v>
      </c>
      <c r="J49" s="390">
        <v>54.4</v>
      </c>
      <c r="K49" s="108">
        <f>+L49</f>
        <v>120</v>
      </c>
      <c r="L49" s="467">
        <f>54.4+65.6</f>
        <v>120</v>
      </c>
      <c r="M49" s="350"/>
      <c r="N49" s="367"/>
      <c r="O49" s="347">
        <f>+K49</f>
        <v>120</v>
      </c>
      <c r="P49" s="350">
        <f>+K49</f>
        <v>120</v>
      </c>
      <c r="Q49" s="686" t="s">
        <v>163</v>
      </c>
      <c r="R49" s="406">
        <v>34</v>
      </c>
      <c r="S49" s="345">
        <v>60</v>
      </c>
      <c r="T49" s="345">
        <v>60</v>
      </c>
      <c r="U49" s="48">
        <v>60</v>
      </c>
      <c r="W49" s="21"/>
      <c r="X49" s="21" t="s">
        <v>81</v>
      </c>
      <c r="Y49" s="21"/>
    </row>
    <row r="50" spans="1:25" s="1" customFormat="1" ht="28.5" customHeight="1" x14ac:dyDescent="0.2">
      <c r="A50" s="976"/>
      <c r="B50" s="1272"/>
      <c r="C50" s="533"/>
      <c r="D50" s="133" t="s">
        <v>38</v>
      </c>
      <c r="E50" s="1276"/>
      <c r="F50" s="123"/>
      <c r="G50" s="534"/>
      <c r="H50" s="522" t="s">
        <v>19</v>
      </c>
      <c r="I50" s="80">
        <v>70</v>
      </c>
      <c r="J50" s="349">
        <v>70</v>
      </c>
      <c r="K50" s="268">
        <v>50</v>
      </c>
      <c r="L50" s="346">
        <v>50</v>
      </c>
      <c r="M50" s="350"/>
      <c r="N50" s="367"/>
      <c r="O50" s="347">
        <v>50</v>
      </c>
      <c r="P50" s="350">
        <v>50</v>
      </c>
      <c r="Q50" s="1273" t="s">
        <v>165</v>
      </c>
      <c r="R50" s="710">
        <v>6</v>
      </c>
      <c r="S50" s="181">
        <v>8</v>
      </c>
      <c r="T50" s="181">
        <v>8</v>
      </c>
      <c r="U50" s="45">
        <v>8</v>
      </c>
      <c r="X50" s="21"/>
    </row>
    <row r="51" spans="1:25" s="1" customFormat="1" ht="28.5" customHeight="1" x14ac:dyDescent="0.2">
      <c r="A51" s="1282"/>
      <c r="B51" s="947"/>
      <c r="C51" s="948"/>
      <c r="D51" s="702" t="s">
        <v>154</v>
      </c>
      <c r="E51" s="1284"/>
      <c r="F51" s="1292"/>
      <c r="G51" s="1293"/>
      <c r="H51" s="44" t="s">
        <v>19</v>
      </c>
      <c r="I51" s="80"/>
      <c r="J51" s="349"/>
      <c r="K51" s="108">
        <f>+L51</f>
        <v>20</v>
      </c>
      <c r="L51" s="467">
        <v>20</v>
      </c>
      <c r="M51" s="350"/>
      <c r="N51" s="367"/>
      <c r="O51" s="347">
        <f>+K51</f>
        <v>20</v>
      </c>
      <c r="P51" s="350">
        <f>+K51</f>
        <v>20</v>
      </c>
      <c r="Q51" s="1275" t="s">
        <v>167</v>
      </c>
      <c r="R51" s="511"/>
      <c r="S51" s="464">
        <v>748</v>
      </c>
      <c r="T51" s="464">
        <v>748</v>
      </c>
      <c r="U51" s="122">
        <v>748</v>
      </c>
      <c r="X51" s="21"/>
      <c r="Y51" s="21"/>
    </row>
    <row r="52" spans="1:25" s="1" customFormat="1" ht="29.25" customHeight="1" x14ac:dyDescent="0.2">
      <c r="A52" s="976"/>
      <c r="B52" s="1074"/>
      <c r="C52" s="16"/>
      <c r="D52" s="133" t="s">
        <v>39</v>
      </c>
      <c r="E52" s="1062"/>
      <c r="F52" s="123"/>
      <c r="G52" s="15"/>
      <c r="H52" s="120" t="s">
        <v>19</v>
      </c>
      <c r="I52" s="33">
        <v>5</v>
      </c>
      <c r="J52" s="307">
        <v>13.3</v>
      </c>
      <c r="K52" s="1158">
        <f>+L52</f>
        <v>20</v>
      </c>
      <c r="L52" s="467">
        <f>13.3+6.7</f>
        <v>20</v>
      </c>
      <c r="M52" s="1159"/>
      <c r="N52" s="1160"/>
      <c r="O52" s="1161">
        <f>+K52</f>
        <v>20</v>
      </c>
      <c r="P52" s="1159">
        <f>+K52</f>
        <v>20</v>
      </c>
      <c r="Q52" s="183" t="s">
        <v>164</v>
      </c>
      <c r="R52" s="719">
        <v>237</v>
      </c>
      <c r="S52" s="149">
        <v>237</v>
      </c>
      <c r="T52" s="149">
        <v>237</v>
      </c>
      <c r="U52" s="267">
        <v>237</v>
      </c>
      <c r="X52" s="21"/>
    </row>
    <row r="53" spans="1:25" s="1" customFormat="1" ht="18.75" customHeight="1" x14ac:dyDescent="0.2">
      <c r="A53" s="976"/>
      <c r="B53" s="1074"/>
      <c r="C53" s="16"/>
      <c r="D53" s="1405" t="s">
        <v>154</v>
      </c>
      <c r="E53" s="1062"/>
      <c r="F53" s="123"/>
      <c r="G53" s="15"/>
      <c r="H53" s="522" t="s">
        <v>19</v>
      </c>
      <c r="I53" s="88"/>
      <c r="J53" s="304"/>
      <c r="K53" s="108">
        <f>+L53</f>
        <v>2</v>
      </c>
      <c r="L53" s="467">
        <v>2</v>
      </c>
      <c r="M53" s="350"/>
      <c r="N53" s="367"/>
      <c r="O53" s="347">
        <f>+K53</f>
        <v>2</v>
      </c>
      <c r="P53" s="350">
        <f>+K53</f>
        <v>2</v>
      </c>
      <c r="Q53" s="1047" t="s">
        <v>167</v>
      </c>
      <c r="R53" s="719"/>
      <c r="S53" s="149">
        <v>87</v>
      </c>
      <c r="T53" s="149">
        <v>87</v>
      </c>
      <c r="U53" s="267">
        <v>87</v>
      </c>
      <c r="X53" s="21"/>
    </row>
    <row r="54" spans="1:25" s="1" customFormat="1" ht="16.5" customHeight="1" x14ac:dyDescent="0.2">
      <c r="A54" s="976"/>
      <c r="B54" s="1074"/>
      <c r="C54" s="16"/>
      <c r="D54" s="1405"/>
      <c r="E54" s="151"/>
      <c r="F54" s="123"/>
      <c r="G54" s="15"/>
      <c r="H54" s="44" t="s">
        <v>52</v>
      </c>
      <c r="I54" s="88">
        <v>15.5</v>
      </c>
      <c r="J54" s="304">
        <v>17.100000000000001</v>
      </c>
      <c r="K54" s="108">
        <v>17</v>
      </c>
      <c r="L54" s="467">
        <v>17</v>
      </c>
      <c r="M54" s="284"/>
      <c r="N54" s="362"/>
      <c r="O54" s="289">
        <f>+K54</f>
        <v>17</v>
      </c>
      <c r="P54" s="284">
        <f>+K54</f>
        <v>17</v>
      </c>
      <c r="Q54" s="711"/>
      <c r="R54" s="712"/>
      <c r="S54" s="713"/>
      <c r="T54" s="713"/>
      <c r="U54" s="131"/>
      <c r="Y54" s="1" t="s">
        <v>81</v>
      </c>
    </row>
    <row r="55" spans="1:25" s="1" customFormat="1" ht="15.75" customHeight="1" thickBot="1" x14ac:dyDescent="0.25">
      <c r="A55" s="978"/>
      <c r="B55" s="1053"/>
      <c r="C55" s="22"/>
      <c r="D55" s="1054"/>
      <c r="E55" s="152"/>
      <c r="F55" s="916"/>
      <c r="G55" s="431"/>
      <c r="H55" s="119" t="s">
        <v>20</v>
      </c>
      <c r="I55" s="24">
        <f>SUM(I47:I54)</f>
        <v>478.29999999999995</v>
      </c>
      <c r="J55" s="305">
        <f>SUM(J47:J54)</f>
        <v>488.2</v>
      </c>
      <c r="K55" s="41">
        <f>SUM(K47:K54)</f>
        <v>602.4</v>
      </c>
      <c r="L55" s="232">
        <f>SUM(L45:L54)</f>
        <v>602.4</v>
      </c>
      <c r="M55" s="227">
        <f>SUM(M45:M54)</f>
        <v>0</v>
      </c>
      <c r="N55" s="368">
        <f>SUM(N45:N54)</f>
        <v>0</v>
      </c>
      <c r="O55" s="348">
        <f>SUM(O45:O54)</f>
        <v>602.4</v>
      </c>
      <c r="P55" s="227">
        <f>SUM(P45:P54)</f>
        <v>602.4</v>
      </c>
      <c r="Q55" s="36"/>
      <c r="R55" s="405"/>
      <c r="S55" s="536"/>
      <c r="T55" s="536"/>
      <c r="U55" s="537"/>
      <c r="X55" s="21"/>
      <c r="Y55" s="21"/>
    </row>
    <row r="56" spans="1:25" s="1" customFormat="1" ht="24.75" customHeight="1" x14ac:dyDescent="0.2">
      <c r="A56" s="979" t="s">
        <v>15</v>
      </c>
      <c r="B56" s="1052" t="s">
        <v>21</v>
      </c>
      <c r="C56" s="1067" t="s">
        <v>23</v>
      </c>
      <c r="D56" s="1383" t="s">
        <v>160</v>
      </c>
      <c r="E56" s="280" t="s">
        <v>45</v>
      </c>
      <c r="F56" s="541">
        <v>1</v>
      </c>
      <c r="G56" s="430" t="s">
        <v>157</v>
      </c>
      <c r="H56" s="9" t="s">
        <v>19</v>
      </c>
      <c r="I56" s="338"/>
      <c r="J56" s="369"/>
      <c r="K56" s="38">
        <v>30</v>
      </c>
      <c r="L56" s="230"/>
      <c r="M56" s="225"/>
      <c r="N56" s="369">
        <v>30</v>
      </c>
      <c r="O56" s="38"/>
      <c r="P56" s="154"/>
      <c r="Q56" s="1375" t="s">
        <v>161</v>
      </c>
      <c r="R56" s="155"/>
      <c r="S56" s="155">
        <v>2</v>
      </c>
      <c r="T56" s="155"/>
      <c r="U56" s="156"/>
    </row>
    <row r="57" spans="1:25" s="1" customFormat="1" ht="17.25" customHeight="1" thickBot="1" x14ac:dyDescent="0.25">
      <c r="A57" s="980"/>
      <c r="B57" s="1074"/>
      <c r="C57" s="1068"/>
      <c r="D57" s="1384"/>
      <c r="E57" s="773"/>
      <c r="F57" s="158"/>
      <c r="G57" s="432"/>
      <c r="H57" s="336" t="s">
        <v>20</v>
      </c>
      <c r="I57" s="160"/>
      <c r="J57" s="370"/>
      <c r="K57" s="308">
        <f>+K56</f>
        <v>30</v>
      </c>
      <c r="L57" s="231"/>
      <c r="M57" s="310"/>
      <c r="N57" s="370">
        <f>+N56</f>
        <v>30</v>
      </c>
      <c r="O57" s="161"/>
      <c r="P57" s="162"/>
      <c r="Q57" s="1369"/>
      <c r="R57" s="163"/>
      <c r="S57" s="163"/>
      <c r="T57" s="163"/>
      <c r="U57" s="164"/>
    </row>
    <row r="58" spans="1:25" s="1" customFormat="1" ht="42.75" customHeight="1" x14ac:dyDescent="0.2">
      <c r="A58" s="979" t="s">
        <v>15</v>
      </c>
      <c r="B58" s="1052" t="s">
        <v>21</v>
      </c>
      <c r="C58" s="771" t="s">
        <v>42</v>
      </c>
      <c r="D58" s="249" t="s">
        <v>113</v>
      </c>
      <c r="E58" s="280" t="s">
        <v>45</v>
      </c>
      <c r="F58" s="153">
        <v>1</v>
      </c>
      <c r="G58" s="430" t="s">
        <v>157</v>
      </c>
      <c r="H58" s="4" t="s">
        <v>19</v>
      </c>
      <c r="I58" s="342"/>
      <c r="J58" s="775">
        <v>12</v>
      </c>
      <c r="K58" s="154"/>
      <c r="L58" s="776"/>
      <c r="M58" s="655"/>
      <c r="N58" s="775"/>
      <c r="O58" s="154"/>
      <c r="P58" s="154"/>
      <c r="Q58" s="275"/>
      <c r="R58" s="407"/>
      <c r="S58" s="155"/>
      <c r="T58" s="155"/>
      <c r="U58" s="156"/>
    </row>
    <row r="59" spans="1:25" s="1" customFormat="1" ht="15.75" customHeight="1" x14ac:dyDescent="0.2">
      <c r="A59" s="980"/>
      <c r="B59" s="1074"/>
      <c r="C59" s="700"/>
      <c r="D59" s="1403" t="s">
        <v>211</v>
      </c>
      <c r="E59" s="774"/>
      <c r="F59" s="780">
        <v>2</v>
      </c>
      <c r="G59" s="1560" t="s">
        <v>151</v>
      </c>
      <c r="H59" s="74" t="s">
        <v>19</v>
      </c>
      <c r="I59" s="210"/>
      <c r="J59" s="777"/>
      <c r="K59" s="359">
        <v>19.2</v>
      </c>
      <c r="L59" s="778"/>
      <c r="M59" s="359"/>
      <c r="N59" s="777">
        <v>19.2</v>
      </c>
      <c r="O59" s="779"/>
      <c r="P59" s="591"/>
      <c r="Q59" s="1368" t="s">
        <v>209</v>
      </c>
      <c r="R59" s="781"/>
      <c r="S59" s="782">
        <v>2</v>
      </c>
      <c r="T59" s="782"/>
      <c r="U59" s="783"/>
    </row>
    <row r="60" spans="1:25" s="1" customFormat="1" ht="13.5" thickBot="1" x14ac:dyDescent="0.25">
      <c r="A60" s="981"/>
      <c r="B60" s="1053"/>
      <c r="C60" s="772"/>
      <c r="D60" s="1404"/>
      <c r="E60" s="157"/>
      <c r="F60" s="166"/>
      <c r="G60" s="1561"/>
      <c r="H60" s="159" t="s">
        <v>20</v>
      </c>
      <c r="I60" s="286"/>
      <c r="J60" s="370">
        <f t="shared" ref="J60" si="5">+J58</f>
        <v>12</v>
      </c>
      <c r="K60" s="308">
        <f>SUM(K58:K59)</f>
        <v>19.2</v>
      </c>
      <c r="L60" s="231"/>
      <c r="M60" s="310"/>
      <c r="N60" s="370">
        <f>SUM(N58:N59)</f>
        <v>19.2</v>
      </c>
      <c r="O60" s="161"/>
      <c r="P60" s="162"/>
      <c r="Q60" s="1369"/>
      <c r="R60" s="405"/>
      <c r="S60" s="536"/>
      <c r="T60" s="536"/>
      <c r="U60" s="537"/>
    </row>
    <row r="61" spans="1:25" s="1" customFormat="1" ht="30.75" customHeight="1" x14ac:dyDescent="0.2">
      <c r="A61" s="979" t="s">
        <v>15</v>
      </c>
      <c r="B61" s="1052" t="s">
        <v>21</v>
      </c>
      <c r="C61" s="771" t="s">
        <v>75</v>
      </c>
      <c r="D61" s="1383" t="s">
        <v>40</v>
      </c>
      <c r="E61" s="39"/>
      <c r="F61" s="153" t="s">
        <v>18</v>
      </c>
      <c r="G61" s="516" t="s">
        <v>151</v>
      </c>
      <c r="H61" s="9" t="s">
        <v>19</v>
      </c>
      <c r="I61" s="338">
        <v>479</v>
      </c>
      <c r="J61" s="369">
        <v>583.79999999999995</v>
      </c>
      <c r="K61" s="225">
        <f>+L61</f>
        <v>583.79999999999995</v>
      </c>
      <c r="L61" s="230">
        <v>583.79999999999995</v>
      </c>
      <c r="M61" s="225"/>
      <c r="N61" s="369"/>
      <c r="O61" s="202">
        <f>+K61</f>
        <v>583.79999999999995</v>
      </c>
      <c r="P61" s="202">
        <f>+K61</f>
        <v>583.79999999999995</v>
      </c>
      <c r="Q61" s="1375" t="s">
        <v>41</v>
      </c>
      <c r="R61" s="407">
        <v>2400</v>
      </c>
      <c r="S61" s="155">
        <v>3000</v>
      </c>
      <c r="T61" s="155">
        <v>3000</v>
      </c>
      <c r="U61" s="156">
        <v>3000</v>
      </c>
    </row>
    <row r="62" spans="1:25" s="1" customFormat="1" ht="13.5" thickBot="1" x14ac:dyDescent="0.25">
      <c r="A62" s="980"/>
      <c r="B62" s="1074"/>
      <c r="C62" s="700"/>
      <c r="D62" s="1382"/>
      <c r="E62" s="40"/>
      <c r="F62" s="166"/>
      <c r="G62" s="433"/>
      <c r="H62" s="1048" t="s">
        <v>20</v>
      </c>
      <c r="I62" s="41">
        <f>SUM(I61)</f>
        <v>479</v>
      </c>
      <c r="J62" s="368">
        <f t="shared" ref="J62:P62" si="6">+J61</f>
        <v>583.79999999999995</v>
      </c>
      <c r="K62" s="309">
        <f t="shared" si="6"/>
        <v>583.79999999999995</v>
      </c>
      <c r="L62" s="232">
        <f t="shared" si="6"/>
        <v>583.79999999999995</v>
      </c>
      <c r="M62" s="227">
        <f t="shared" si="6"/>
        <v>0</v>
      </c>
      <c r="N62" s="368">
        <f t="shared" si="6"/>
        <v>0</v>
      </c>
      <c r="O62" s="348">
        <f t="shared" si="6"/>
        <v>583.79999999999995</v>
      </c>
      <c r="P62" s="49">
        <f t="shared" si="6"/>
        <v>583.79999999999995</v>
      </c>
      <c r="Q62" s="1369"/>
      <c r="R62" s="405"/>
      <c r="S62" s="536"/>
      <c r="T62" s="536"/>
      <c r="U62" s="537"/>
    </row>
    <row r="63" spans="1:25" s="1" customFormat="1" ht="16.5" customHeight="1" x14ac:dyDescent="0.2">
      <c r="A63" s="980"/>
      <c r="B63" s="1074"/>
      <c r="C63" s="700"/>
      <c r="D63" s="1517" t="s">
        <v>88</v>
      </c>
      <c r="E63" s="37"/>
      <c r="F63" s="688" t="s">
        <v>18</v>
      </c>
      <c r="G63" s="1555" t="s">
        <v>151</v>
      </c>
      <c r="H63" s="20" t="s">
        <v>19</v>
      </c>
      <c r="I63" s="339">
        <v>224.6</v>
      </c>
      <c r="J63" s="689">
        <v>224.6</v>
      </c>
      <c r="K63" s="690"/>
      <c r="L63" s="691"/>
      <c r="M63" s="691"/>
      <c r="N63" s="692"/>
      <c r="O63" s="193"/>
      <c r="P63" s="622"/>
      <c r="Q63" s="1398" t="s">
        <v>43</v>
      </c>
      <c r="R63" s="701">
        <v>2069</v>
      </c>
      <c r="S63" s="1556"/>
      <c r="T63" s="1556"/>
      <c r="U63" s="1558"/>
    </row>
    <row r="64" spans="1:25" s="1" customFormat="1" ht="16.5" customHeight="1" x14ac:dyDescent="0.2">
      <c r="A64" s="980"/>
      <c r="B64" s="1074"/>
      <c r="C64" s="700"/>
      <c r="D64" s="1517"/>
      <c r="E64" s="37"/>
      <c r="F64" s="688"/>
      <c r="G64" s="1555"/>
      <c r="H64" s="74" t="s">
        <v>47</v>
      </c>
      <c r="I64" s="210">
        <v>20.5</v>
      </c>
      <c r="J64" s="693">
        <v>20.5</v>
      </c>
      <c r="K64" s="108"/>
      <c r="L64" s="694"/>
      <c r="M64" s="226"/>
      <c r="N64" s="695"/>
      <c r="O64" s="165"/>
      <c r="P64" s="696"/>
      <c r="Q64" s="1398"/>
      <c r="R64" s="701"/>
      <c r="S64" s="1556"/>
      <c r="T64" s="1556"/>
      <c r="U64" s="1558"/>
    </row>
    <row r="65" spans="1:28" s="1" customFormat="1" ht="16.5" customHeight="1" thickBot="1" x14ac:dyDescent="0.25">
      <c r="A65" s="981"/>
      <c r="B65" s="1053"/>
      <c r="C65" s="772"/>
      <c r="D65" s="1404"/>
      <c r="E65" s="40"/>
      <c r="F65" s="166"/>
      <c r="G65" s="433"/>
      <c r="H65" s="1048" t="s">
        <v>20</v>
      </c>
      <c r="I65" s="41">
        <f t="shared" ref="I65:J65" si="7">SUM(I63:I64)</f>
        <v>245.1</v>
      </c>
      <c r="J65" s="368">
        <f t="shared" si="7"/>
        <v>245.1</v>
      </c>
      <c r="K65" s="697"/>
      <c r="L65" s="698"/>
      <c r="M65" s="699"/>
      <c r="N65" s="697"/>
      <c r="O65" s="348"/>
      <c r="P65" s="227"/>
      <c r="Q65" s="1369"/>
      <c r="R65" s="536"/>
      <c r="S65" s="1557"/>
      <c r="T65" s="1557"/>
      <c r="U65" s="1559"/>
    </row>
    <row r="66" spans="1:28" s="1" customFormat="1" ht="13.5" thickBot="1" x14ac:dyDescent="0.25">
      <c r="A66" s="1066" t="s">
        <v>15</v>
      </c>
      <c r="B66" s="1053" t="s">
        <v>21</v>
      </c>
      <c r="C66" s="1553" t="s">
        <v>24</v>
      </c>
      <c r="D66" s="1553"/>
      <c r="E66" s="1553"/>
      <c r="F66" s="1553"/>
      <c r="G66" s="1553"/>
      <c r="H66" s="1553"/>
      <c r="I66" s="167">
        <f>+I60+I62+I57+I55+I44+I65</f>
        <v>4954.2000000000007</v>
      </c>
      <c r="J66" s="721">
        <f>+J60+J62+J57+J55+J44+J65</f>
        <v>5286.5</v>
      </c>
      <c r="K66" s="723">
        <f>+K60+K62+K57+K55+K44</f>
        <v>6096.4</v>
      </c>
      <c r="L66" s="722">
        <f t="shared" ref="L66:P66" si="8">+L60+L62+L57+L55+L44</f>
        <v>5948</v>
      </c>
      <c r="M66" s="724">
        <f t="shared" si="8"/>
        <v>2340.7999999999997</v>
      </c>
      <c r="N66" s="722">
        <f t="shared" si="8"/>
        <v>148.39999999999998</v>
      </c>
      <c r="O66" s="167">
        <f t="shared" si="8"/>
        <v>5787.7999999999993</v>
      </c>
      <c r="P66" s="167">
        <f t="shared" si="8"/>
        <v>5701.9</v>
      </c>
      <c r="Q66" s="1407"/>
      <c r="R66" s="1408"/>
      <c r="S66" s="1408"/>
      <c r="T66" s="1408"/>
      <c r="U66" s="1409"/>
      <c r="Y66" s="21"/>
    </row>
    <row r="67" spans="1:28" s="1" customFormat="1" ht="15.75" customHeight="1" thickBot="1" x14ac:dyDescent="0.25">
      <c r="A67" s="982" t="s">
        <v>15</v>
      </c>
      <c r="B67" s="42" t="s">
        <v>23</v>
      </c>
      <c r="C67" s="1391" t="s">
        <v>44</v>
      </c>
      <c r="D67" s="1391"/>
      <c r="E67" s="1391"/>
      <c r="F67" s="1417"/>
      <c r="G67" s="1417"/>
      <c r="H67" s="1417"/>
      <c r="I67" s="1417"/>
      <c r="J67" s="1417"/>
      <c r="K67" s="1417"/>
      <c r="L67" s="1417"/>
      <c r="M67" s="1417"/>
      <c r="N67" s="1417"/>
      <c r="O67" s="1417"/>
      <c r="P67" s="1417"/>
      <c r="Q67" s="1391"/>
      <c r="R67" s="1391"/>
      <c r="S67" s="1391"/>
      <c r="T67" s="1391"/>
      <c r="U67" s="1392"/>
      <c r="Y67" s="21"/>
    </row>
    <row r="68" spans="1:28" s="1" customFormat="1" ht="15.75" customHeight="1" x14ac:dyDescent="0.2">
      <c r="A68" s="983" t="s">
        <v>15</v>
      </c>
      <c r="B68" s="264" t="s">
        <v>23</v>
      </c>
      <c r="C68" s="43" t="s">
        <v>15</v>
      </c>
      <c r="D68" s="1377" t="s">
        <v>48</v>
      </c>
      <c r="E68" s="170"/>
      <c r="F68" s="117"/>
      <c r="G68" s="437"/>
      <c r="H68" s="93"/>
      <c r="I68" s="440"/>
      <c r="J68" s="311"/>
      <c r="K68" s="396"/>
      <c r="L68" s="317"/>
      <c r="M68" s="653"/>
      <c r="N68" s="638"/>
      <c r="O68" s="171"/>
      <c r="P68" s="913"/>
      <c r="Q68" s="172"/>
      <c r="R68" s="409"/>
      <c r="S68" s="335"/>
      <c r="T68" s="335"/>
      <c r="U68" s="804"/>
      <c r="W68" s="21"/>
      <c r="X68" s="21"/>
    </row>
    <row r="69" spans="1:28" s="1" customFormat="1" ht="15.75" customHeight="1" x14ac:dyDescent="0.25">
      <c r="A69" s="984"/>
      <c r="B69" s="1056"/>
      <c r="C69" s="1061"/>
      <c r="D69" s="1418"/>
      <c r="E69" s="173"/>
      <c r="F69" s="352"/>
      <c r="G69" s="438"/>
      <c r="H69" s="1090"/>
      <c r="I69" s="116"/>
      <c r="J69" s="907"/>
      <c r="K69" s="908"/>
      <c r="L69" s="909"/>
      <c r="M69" s="910"/>
      <c r="N69" s="911"/>
      <c r="O69" s="863"/>
      <c r="P69" s="912"/>
      <c r="Q69" s="176"/>
      <c r="R69" s="410"/>
      <c r="S69" s="175"/>
      <c r="T69" s="149"/>
      <c r="U69" s="150"/>
      <c r="W69" s="21"/>
      <c r="X69" s="21"/>
    </row>
    <row r="70" spans="1:28" s="1" customFormat="1" ht="35.25" customHeight="1" x14ac:dyDescent="0.2">
      <c r="A70" s="984"/>
      <c r="B70" s="1056"/>
      <c r="C70" s="1092"/>
      <c r="D70" s="1405" t="s">
        <v>223</v>
      </c>
      <c r="E70" s="613" t="s">
        <v>45</v>
      </c>
      <c r="F70" s="46">
        <v>5</v>
      </c>
      <c r="G70" s="1554" t="s">
        <v>132</v>
      </c>
      <c r="H70" s="120" t="s">
        <v>19</v>
      </c>
      <c r="I70" s="109">
        <v>140.6</v>
      </c>
      <c r="J70" s="614">
        <v>116.7</v>
      </c>
      <c r="K70" s="906"/>
      <c r="L70" s="116"/>
      <c r="M70" s="615"/>
      <c r="N70" s="650"/>
      <c r="O70" s="616"/>
      <c r="P70" s="617"/>
      <c r="Q70" s="130" t="s">
        <v>99</v>
      </c>
      <c r="R70" s="404">
        <v>100</v>
      </c>
      <c r="S70" s="168"/>
      <c r="T70" s="149"/>
      <c r="U70" s="150"/>
      <c r="W70" s="21"/>
      <c r="Z70" s="1" t="s">
        <v>81</v>
      </c>
    </row>
    <row r="71" spans="1:28" s="1" customFormat="1" ht="15" customHeight="1" x14ac:dyDescent="0.2">
      <c r="A71" s="984"/>
      <c r="B71" s="1056"/>
      <c r="C71" s="1092"/>
      <c r="D71" s="1405"/>
      <c r="E71" s="613"/>
      <c r="F71" s="46"/>
      <c r="G71" s="1554"/>
      <c r="H71" s="44" t="s">
        <v>107</v>
      </c>
      <c r="I71" s="554">
        <v>49</v>
      </c>
      <c r="J71" s="556">
        <v>49</v>
      </c>
      <c r="K71" s="626">
        <v>33.9</v>
      </c>
      <c r="L71" s="270"/>
      <c r="M71" s="555"/>
      <c r="N71" s="640">
        <v>33.9</v>
      </c>
      <c r="O71" s="618"/>
      <c r="P71" s="619"/>
      <c r="Q71" s="1368" t="s">
        <v>82</v>
      </c>
      <c r="R71" s="620">
        <v>2</v>
      </c>
      <c r="S71" s="169">
        <v>2</v>
      </c>
      <c r="T71" s="181"/>
      <c r="U71" s="325"/>
      <c r="Y71" s="21"/>
    </row>
    <row r="72" spans="1:28" s="1" customFormat="1" ht="15" customHeight="1" x14ac:dyDescent="0.2">
      <c r="A72" s="984"/>
      <c r="B72" s="1056"/>
      <c r="C72" s="1092"/>
      <c r="D72" s="1384"/>
      <c r="E72" s="1162"/>
      <c r="F72" s="1163"/>
      <c r="G72" s="1086"/>
      <c r="H72" s="44" t="s">
        <v>46</v>
      </c>
      <c r="I72" s="554"/>
      <c r="J72" s="556">
        <v>76.599999999999994</v>
      </c>
      <c r="K72" s="626"/>
      <c r="L72" s="270"/>
      <c r="M72" s="555"/>
      <c r="N72" s="640"/>
      <c r="O72" s="618"/>
      <c r="P72" s="619"/>
      <c r="Q72" s="1376"/>
      <c r="R72" s="408"/>
      <c r="S72" s="1164"/>
      <c r="T72" s="464"/>
      <c r="U72" s="465"/>
      <c r="Y72" s="21"/>
    </row>
    <row r="73" spans="1:28" s="1" customFormat="1" ht="13.5" customHeight="1" x14ac:dyDescent="0.2">
      <c r="A73" s="984"/>
      <c r="B73" s="1056"/>
      <c r="C73" s="1061"/>
      <c r="D73" s="1400" t="s">
        <v>78</v>
      </c>
      <c r="E73" s="1162" t="s">
        <v>45</v>
      </c>
      <c r="F73" s="1058">
        <v>5</v>
      </c>
      <c r="G73" s="1536" t="s">
        <v>130</v>
      </c>
      <c r="H73" s="1165" t="s">
        <v>19</v>
      </c>
      <c r="I73" s="1166">
        <v>2533.1</v>
      </c>
      <c r="J73" s="1167">
        <v>2533.1</v>
      </c>
      <c r="K73" s="272">
        <v>1103.5</v>
      </c>
      <c r="L73" s="622"/>
      <c r="M73" s="1168"/>
      <c r="N73" s="1101">
        <f>+K73</f>
        <v>1103.5</v>
      </c>
      <c r="O73" s="1169"/>
      <c r="P73" s="1170"/>
      <c r="Q73" s="1402" t="s">
        <v>49</v>
      </c>
      <c r="R73" s="549">
        <v>90</v>
      </c>
      <c r="S73" s="550">
        <v>100</v>
      </c>
      <c r="T73" s="149"/>
      <c r="U73" s="150"/>
      <c r="V73" s="177"/>
      <c r="W73" s="177"/>
      <c r="X73" s="177"/>
      <c r="Y73" s="21"/>
      <c r="AA73" s="21"/>
    </row>
    <row r="74" spans="1:28" s="1" customFormat="1" ht="13.5" customHeight="1" x14ac:dyDescent="0.2">
      <c r="A74" s="984"/>
      <c r="B74" s="1056"/>
      <c r="C74" s="1061"/>
      <c r="D74" s="1400"/>
      <c r="E74" s="1440" t="s">
        <v>80</v>
      </c>
      <c r="F74" s="1058"/>
      <c r="G74" s="1536"/>
      <c r="H74" s="543" t="s">
        <v>107</v>
      </c>
      <c r="I74" s="544">
        <v>461.8</v>
      </c>
      <c r="J74" s="545">
        <v>461.8</v>
      </c>
      <c r="K74" s="271"/>
      <c r="L74" s="360"/>
      <c r="M74" s="356"/>
      <c r="N74" s="394"/>
      <c r="O74" s="248"/>
      <c r="P74" s="546"/>
      <c r="Q74" s="1402"/>
      <c r="R74" s="549"/>
      <c r="S74" s="550"/>
      <c r="T74" s="149"/>
      <c r="U74" s="150"/>
      <c r="V74" s="177"/>
      <c r="W74" s="179"/>
      <c r="X74" s="177"/>
      <c r="Z74" s="21"/>
    </row>
    <row r="75" spans="1:28" s="1" customFormat="1" ht="13.5" customHeight="1" x14ac:dyDescent="0.2">
      <c r="A75" s="984"/>
      <c r="B75" s="1056"/>
      <c r="C75" s="1061"/>
      <c r="D75" s="1400"/>
      <c r="E75" s="1366"/>
      <c r="F75" s="1058"/>
      <c r="G75" s="1536"/>
      <c r="H75" s="543" t="s">
        <v>110</v>
      </c>
      <c r="I75" s="544">
        <v>11564.6</v>
      </c>
      <c r="J75" s="545">
        <f>11564.6+1020.4</f>
        <v>12585</v>
      </c>
      <c r="K75" s="271">
        <v>609.29999999999995</v>
      </c>
      <c r="L75" s="360"/>
      <c r="M75" s="356"/>
      <c r="N75" s="394">
        <f t="shared" ref="N75:N77" si="9">+K75</f>
        <v>609.29999999999995</v>
      </c>
      <c r="O75" s="248"/>
      <c r="P75" s="546"/>
      <c r="Q75" s="1402"/>
      <c r="R75" s="549"/>
      <c r="S75" s="550"/>
      <c r="T75" s="149"/>
      <c r="U75" s="150"/>
      <c r="V75" s="177"/>
      <c r="W75" s="179"/>
      <c r="X75" s="177"/>
      <c r="Y75" s="21"/>
      <c r="Z75" s="21"/>
    </row>
    <row r="76" spans="1:28" s="1" customFormat="1" ht="13.5" customHeight="1" x14ac:dyDescent="0.2">
      <c r="A76" s="984"/>
      <c r="B76" s="1056"/>
      <c r="C76" s="1061"/>
      <c r="D76" s="1400"/>
      <c r="E76" s="1366"/>
      <c r="F76" s="1058"/>
      <c r="G76" s="1536"/>
      <c r="H76" s="543" t="s">
        <v>46</v>
      </c>
      <c r="I76" s="544">
        <v>1020.4</v>
      </c>
      <c r="J76" s="312"/>
      <c r="K76" s="271">
        <v>53.8</v>
      </c>
      <c r="L76" s="360"/>
      <c r="M76" s="356"/>
      <c r="N76" s="394">
        <f t="shared" si="9"/>
        <v>53.8</v>
      </c>
      <c r="O76" s="248"/>
      <c r="P76" s="546"/>
      <c r="Q76" s="1402"/>
      <c r="R76" s="549"/>
      <c r="S76" s="550"/>
      <c r="T76" s="149"/>
      <c r="U76" s="150"/>
      <c r="V76" s="177"/>
      <c r="W76" s="177"/>
      <c r="X76" s="177"/>
      <c r="Y76" s="21"/>
      <c r="Z76" s="21"/>
      <c r="AA76" s="21"/>
    </row>
    <row r="77" spans="1:28" s="1" customFormat="1" ht="13.5" customHeight="1" x14ac:dyDescent="0.2">
      <c r="A77" s="1003"/>
      <c r="B77" s="265"/>
      <c r="C77" s="47"/>
      <c r="D77" s="1551"/>
      <c r="E77" s="1441"/>
      <c r="F77" s="924"/>
      <c r="G77" s="1537"/>
      <c r="H77" s="543" t="s">
        <v>47</v>
      </c>
      <c r="I77" s="544">
        <v>1.7</v>
      </c>
      <c r="J77" s="312">
        <v>1.7</v>
      </c>
      <c r="K77" s="271">
        <v>2.2999999999999998</v>
      </c>
      <c r="L77" s="360"/>
      <c r="M77" s="356"/>
      <c r="N77" s="394">
        <f t="shared" si="9"/>
        <v>2.2999999999999998</v>
      </c>
      <c r="O77" s="591"/>
      <c r="P77" s="925"/>
      <c r="Q77" s="1552"/>
      <c r="R77" s="444"/>
      <c r="S77" s="445"/>
      <c r="T77" s="926"/>
      <c r="U77" s="326"/>
      <c r="V77" s="177"/>
      <c r="W77" s="177"/>
      <c r="X77" s="179"/>
      <c r="Y77" s="21"/>
      <c r="Z77" s="21"/>
      <c r="AA77" s="21"/>
    </row>
    <row r="78" spans="1:28" s="1" customFormat="1" ht="29.25" customHeight="1" x14ac:dyDescent="0.2">
      <c r="A78" s="980"/>
      <c r="B78" s="1074"/>
      <c r="C78" s="1289"/>
      <c r="D78" s="1278" t="s">
        <v>133</v>
      </c>
      <c r="E78" s="880" t="s">
        <v>45</v>
      </c>
      <c r="F78" s="927">
        <v>5</v>
      </c>
      <c r="G78" s="1281" t="s">
        <v>132</v>
      </c>
      <c r="H78" s="552" t="s">
        <v>19</v>
      </c>
      <c r="I78" s="270">
        <v>332.5</v>
      </c>
      <c r="J78" s="553">
        <v>0</v>
      </c>
      <c r="K78" s="628"/>
      <c r="L78" s="270"/>
      <c r="M78" s="555"/>
      <c r="N78" s="640"/>
      <c r="O78" s="165">
        <v>2338</v>
      </c>
      <c r="P78" s="226"/>
      <c r="Q78" s="934" t="s">
        <v>92</v>
      </c>
      <c r="R78" s="564">
        <v>1</v>
      </c>
      <c r="S78" s="565"/>
      <c r="T78" s="492"/>
      <c r="U78" s="566"/>
      <c r="V78" s="703"/>
      <c r="W78" s="383"/>
      <c r="X78" s="704"/>
      <c r="Y78" s="706"/>
      <c r="Z78" s="707"/>
      <c r="AA78" s="704"/>
      <c r="AB78" s="704"/>
    </row>
    <row r="79" spans="1:28" s="1" customFormat="1" ht="15.75" customHeight="1" x14ac:dyDescent="0.2">
      <c r="A79" s="980"/>
      <c r="B79" s="1074"/>
      <c r="C79" s="1289"/>
      <c r="D79" s="665" t="s">
        <v>131</v>
      </c>
      <c r="E79" s="1294"/>
      <c r="F79" s="917"/>
      <c r="G79" s="1295"/>
      <c r="H79" s="552" t="s">
        <v>107</v>
      </c>
      <c r="I79" s="270">
        <v>42</v>
      </c>
      <c r="J79" s="553">
        <v>42</v>
      </c>
      <c r="K79" s="628">
        <v>800.3</v>
      </c>
      <c r="L79" s="270"/>
      <c r="M79" s="555"/>
      <c r="N79" s="640">
        <v>800.3</v>
      </c>
      <c r="O79" s="165"/>
      <c r="P79" s="226"/>
      <c r="Q79" s="716" t="s">
        <v>49</v>
      </c>
      <c r="R79" s="564"/>
      <c r="S79" s="565">
        <v>30</v>
      </c>
      <c r="T79" s="492">
        <v>100</v>
      </c>
      <c r="U79" s="566"/>
      <c r="V79" s="703"/>
      <c r="W79" s="383"/>
      <c r="X79" s="704"/>
      <c r="Y79" s="706"/>
      <c r="Z79" s="707"/>
      <c r="AA79" s="704"/>
      <c r="AB79" s="704"/>
    </row>
    <row r="80" spans="1:28" s="1" customFormat="1" ht="15.75" customHeight="1" x14ac:dyDescent="0.2">
      <c r="A80" s="980"/>
      <c r="B80" s="1074"/>
      <c r="C80" s="1289"/>
      <c r="D80" s="666"/>
      <c r="E80" s="1294"/>
      <c r="F80" s="917"/>
      <c r="G80" s="1295"/>
      <c r="H80" s="899" t="s">
        <v>52</v>
      </c>
      <c r="I80" s="270"/>
      <c r="J80" s="553"/>
      <c r="K80" s="628">
        <v>42.3</v>
      </c>
      <c r="L80" s="270"/>
      <c r="M80" s="555"/>
      <c r="N80" s="640">
        <f>+K80</f>
        <v>42.3</v>
      </c>
      <c r="O80" s="165">
        <v>102.1</v>
      </c>
      <c r="P80" s="226"/>
      <c r="Q80" s="557"/>
      <c r="R80" s="558"/>
      <c r="S80" s="559"/>
      <c r="T80" s="560"/>
      <c r="U80" s="561"/>
      <c r="V80" s="703"/>
      <c r="W80" s="383"/>
      <c r="X80" s="704"/>
      <c r="Y80" s="706"/>
      <c r="Z80" s="707"/>
      <c r="AA80" s="704"/>
      <c r="AB80" s="704"/>
    </row>
    <row r="81" spans="1:28" s="1" customFormat="1" ht="15.75" customHeight="1" x14ac:dyDescent="0.2">
      <c r="A81" s="980"/>
      <c r="B81" s="1074"/>
      <c r="C81" s="1289"/>
      <c r="D81" s="666"/>
      <c r="E81" s="1294"/>
      <c r="F81" s="917"/>
      <c r="G81" s="1295"/>
      <c r="H81" s="714" t="s">
        <v>50</v>
      </c>
      <c r="I81" s="358">
        <v>85.3</v>
      </c>
      <c r="J81" s="584"/>
      <c r="K81" s="715">
        <v>478.9</v>
      </c>
      <c r="L81" s="358"/>
      <c r="M81" s="585"/>
      <c r="N81" s="587">
        <f>+K81</f>
        <v>478.9</v>
      </c>
      <c r="O81" s="931">
        <v>1156.5</v>
      </c>
      <c r="P81" s="853"/>
      <c r="Q81" s="557"/>
      <c r="R81" s="558"/>
      <c r="S81" s="559"/>
      <c r="T81" s="560"/>
      <c r="U81" s="561"/>
      <c r="V81" s="703"/>
      <c r="W81" s="383"/>
      <c r="X81" s="704"/>
      <c r="Y81" s="706"/>
      <c r="Z81" s="707"/>
      <c r="AA81" s="704"/>
      <c r="AB81" s="704"/>
    </row>
    <row r="82" spans="1:28" s="1" customFormat="1" ht="15.75" customHeight="1" x14ac:dyDescent="0.2">
      <c r="A82" s="980"/>
      <c r="B82" s="1074"/>
      <c r="C82" s="1289"/>
      <c r="D82" s="665" t="s">
        <v>159</v>
      </c>
      <c r="E82" s="1294"/>
      <c r="F82" s="917"/>
      <c r="G82" s="1295"/>
      <c r="H82" s="552" t="s">
        <v>19</v>
      </c>
      <c r="I82" s="270"/>
      <c r="J82" s="553"/>
      <c r="K82" s="628"/>
      <c r="L82" s="270"/>
      <c r="M82" s="555"/>
      <c r="N82" s="640"/>
      <c r="O82" s="165">
        <v>1730.9</v>
      </c>
      <c r="P82" s="226">
        <v>1638.5</v>
      </c>
      <c r="Q82" s="716" t="s">
        <v>49</v>
      </c>
      <c r="R82" s="564"/>
      <c r="S82" s="1226">
        <v>10</v>
      </c>
      <c r="T82" s="1227">
        <v>50</v>
      </c>
      <c r="U82" s="566">
        <v>100</v>
      </c>
      <c r="V82" s="703"/>
      <c r="W82" s="383"/>
      <c r="X82" s="704"/>
      <c r="Y82" s="705"/>
      <c r="Z82" s="705"/>
      <c r="AA82" s="704"/>
      <c r="AB82" s="704"/>
    </row>
    <row r="83" spans="1:28" s="1" customFormat="1" ht="15.75" customHeight="1" x14ac:dyDescent="0.2">
      <c r="A83" s="980"/>
      <c r="B83" s="1074"/>
      <c r="C83" s="1289"/>
      <c r="D83" s="666"/>
      <c r="E83" s="1294"/>
      <c r="F83" s="917"/>
      <c r="G83" s="1295"/>
      <c r="H83" s="552" t="s">
        <v>107</v>
      </c>
      <c r="I83" s="270"/>
      <c r="J83" s="553"/>
      <c r="K83" s="1228">
        <f>1092.4-350</f>
        <v>742.40000000000009</v>
      </c>
      <c r="L83" s="1229"/>
      <c r="M83" s="1230"/>
      <c r="N83" s="1231">
        <f>+K83</f>
        <v>742.40000000000009</v>
      </c>
      <c r="O83" s="165"/>
      <c r="P83" s="226"/>
      <c r="Q83" s="557"/>
      <c r="R83" s="558"/>
      <c r="S83" s="559"/>
      <c r="T83" s="560"/>
      <c r="U83" s="561"/>
      <c r="V83" s="703"/>
      <c r="W83" s="383"/>
      <c r="X83" s="704"/>
      <c r="Y83" s="705"/>
      <c r="Z83" s="705"/>
      <c r="AA83" s="704"/>
      <c r="AB83" s="704"/>
    </row>
    <row r="84" spans="1:28" s="1" customFormat="1" ht="15.75" customHeight="1" x14ac:dyDescent="0.2">
      <c r="A84" s="980"/>
      <c r="B84" s="1224"/>
      <c r="C84" s="1289"/>
      <c r="D84" s="666"/>
      <c r="E84" s="1294"/>
      <c r="F84" s="917"/>
      <c r="G84" s="1295"/>
      <c r="H84" s="1232" t="s">
        <v>19</v>
      </c>
      <c r="I84" s="1229"/>
      <c r="J84" s="1233"/>
      <c r="K84" s="1228"/>
      <c r="L84" s="1229"/>
      <c r="M84" s="1230"/>
      <c r="N84" s="1231"/>
      <c r="O84" s="1234"/>
      <c r="P84" s="1235">
        <v>350</v>
      </c>
      <c r="Q84" s="557"/>
      <c r="R84" s="558"/>
      <c r="S84" s="559"/>
      <c r="T84" s="560"/>
      <c r="U84" s="561"/>
      <c r="V84" s="703"/>
      <c r="W84" s="383"/>
      <c r="X84" s="704"/>
      <c r="Y84" s="705"/>
      <c r="Z84" s="705"/>
      <c r="AA84" s="704"/>
      <c r="AB84" s="704"/>
    </row>
    <row r="85" spans="1:28" s="1" customFormat="1" ht="15" customHeight="1" x14ac:dyDescent="0.2">
      <c r="A85" s="980"/>
      <c r="B85" s="1074"/>
      <c r="C85" s="1289"/>
      <c r="D85" s="1296"/>
      <c r="E85" s="1297"/>
      <c r="F85" s="929"/>
      <c r="G85" s="1298"/>
      <c r="H85" s="552" t="s">
        <v>47</v>
      </c>
      <c r="I85" s="270"/>
      <c r="J85" s="553"/>
      <c r="K85" s="628"/>
      <c r="L85" s="270"/>
      <c r="M85" s="555"/>
      <c r="N85" s="640"/>
      <c r="O85" s="165">
        <v>1000</v>
      </c>
      <c r="P85" s="226"/>
      <c r="Q85" s="884"/>
      <c r="R85" s="930"/>
      <c r="S85" s="885"/>
      <c r="T85" s="478"/>
      <c r="U85" s="886"/>
      <c r="V85" s="703"/>
      <c r="W85" s="383"/>
      <c r="X85" s="704"/>
      <c r="Y85" s="704"/>
      <c r="Z85" s="704"/>
      <c r="AA85" s="704"/>
      <c r="AB85" s="383"/>
    </row>
    <row r="86" spans="1:28" s="1" customFormat="1" ht="28.5" customHeight="1" x14ac:dyDescent="0.2">
      <c r="A86" s="980"/>
      <c r="B86" s="1074"/>
      <c r="C86" s="1410"/>
      <c r="D86" s="1413" t="s">
        <v>232</v>
      </c>
      <c r="E86" s="562" t="s">
        <v>45</v>
      </c>
      <c r="F86" s="918">
        <v>5</v>
      </c>
      <c r="G86" s="1547" t="s">
        <v>132</v>
      </c>
      <c r="H86" s="851" t="s">
        <v>19</v>
      </c>
      <c r="I86" s="111">
        <v>101.3</v>
      </c>
      <c r="J86" s="921">
        <v>60</v>
      </c>
      <c r="K86" s="906">
        <f>589.6</f>
        <v>589.6</v>
      </c>
      <c r="L86" s="111"/>
      <c r="M86" s="922"/>
      <c r="N86" s="923">
        <v>589.6</v>
      </c>
      <c r="O86" s="928">
        <v>884.4</v>
      </c>
      <c r="P86" s="111"/>
      <c r="Q86" s="1060" t="s">
        <v>92</v>
      </c>
      <c r="R86" s="558"/>
      <c r="S86" s="559">
        <v>1</v>
      </c>
      <c r="T86" s="560"/>
      <c r="U86" s="561"/>
      <c r="V86" s="703"/>
      <c r="W86" s="383"/>
      <c r="X86" s="704"/>
      <c r="Y86" s="383"/>
      <c r="Z86" s="704"/>
      <c r="AA86" s="383"/>
      <c r="AB86" s="383"/>
    </row>
    <row r="87" spans="1:28" s="1" customFormat="1" ht="30.75" customHeight="1" x14ac:dyDescent="0.2">
      <c r="A87" s="980"/>
      <c r="B87" s="1074"/>
      <c r="C87" s="1410"/>
      <c r="D87" s="1414"/>
      <c r="E87" s="567"/>
      <c r="F87" s="918"/>
      <c r="G87" s="1548"/>
      <c r="H87" s="552" t="s">
        <v>46</v>
      </c>
      <c r="I87" s="270">
        <v>348</v>
      </c>
      <c r="J87" s="553"/>
      <c r="K87" s="628"/>
      <c r="L87" s="270"/>
      <c r="M87" s="555"/>
      <c r="N87" s="640"/>
      <c r="O87" s="247"/>
      <c r="P87" s="270"/>
      <c r="Q87" s="599" t="s">
        <v>53</v>
      </c>
      <c r="R87" s="672"/>
      <c r="S87" s="673">
        <v>40</v>
      </c>
      <c r="T87" s="476">
        <v>100</v>
      </c>
      <c r="U87" s="76"/>
      <c r="V87" s="177"/>
      <c r="W87" s="21"/>
      <c r="X87" s="21"/>
      <c r="Z87" s="21"/>
    </row>
    <row r="88" spans="1:28" s="1" customFormat="1" ht="38.25" customHeight="1" x14ac:dyDescent="0.2">
      <c r="A88" s="980"/>
      <c r="B88" s="1074"/>
      <c r="C88" s="1410"/>
      <c r="D88" s="1413" t="s">
        <v>166</v>
      </c>
      <c r="E88" s="583" t="s">
        <v>45</v>
      </c>
      <c r="F88" s="932">
        <v>5</v>
      </c>
      <c r="G88" s="1549" t="s">
        <v>135</v>
      </c>
      <c r="H88" s="714" t="s">
        <v>19</v>
      </c>
      <c r="I88" s="358">
        <v>30</v>
      </c>
      <c r="J88" s="584">
        <v>30</v>
      </c>
      <c r="K88" s="715">
        <v>100</v>
      </c>
      <c r="L88" s="358"/>
      <c r="M88" s="585"/>
      <c r="N88" s="587">
        <v>100</v>
      </c>
      <c r="O88" s="586">
        <v>505.4</v>
      </c>
      <c r="P88" s="587">
        <v>2094.6</v>
      </c>
      <c r="Q88" s="588" t="s">
        <v>92</v>
      </c>
      <c r="R88" s="564"/>
      <c r="S88" s="565">
        <v>1</v>
      </c>
      <c r="T88" s="492"/>
      <c r="U88" s="566"/>
      <c r="V88" s="177"/>
      <c r="X88" s="21"/>
      <c r="Z88" s="21"/>
    </row>
    <row r="89" spans="1:28" s="1" customFormat="1" ht="18" customHeight="1" x14ac:dyDescent="0.2">
      <c r="A89" s="980"/>
      <c r="B89" s="1074"/>
      <c r="C89" s="1410"/>
      <c r="D89" s="1416"/>
      <c r="E89" s="589"/>
      <c r="F89" s="933"/>
      <c r="G89" s="1550"/>
      <c r="H89" s="821"/>
      <c r="I89" s="935"/>
      <c r="J89" s="936"/>
      <c r="K89" s="272"/>
      <c r="L89" s="622"/>
      <c r="M89" s="691"/>
      <c r="N89" s="937"/>
      <c r="O89" s="938"/>
      <c r="P89" s="939"/>
      <c r="Q89" s="590" t="s">
        <v>93</v>
      </c>
      <c r="R89" s="558"/>
      <c r="S89" s="559"/>
      <c r="T89" s="560">
        <v>20</v>
      </c>
      <c r="U89" s="561">
        <v>100</v>
      </c>
      <c r="V89" s="177"/>
      <c r="Y89" s="21"/>
    </row>
    <row r="90" spans="1:28" s="1" customFormat="1" ht="15" customHeight="1" x14ac:dyDescent="0.2">
      <c r="A90" s="1427"/>
      <c r="B90" s="1428"/>
      <c r="C90" s="1429"/>
      <c r="D90" s="1381" t="s">
        <v>168</v>
      </c>
      <c r="E90" s="1545" t="s">
        <v>45</v>
      </c>
      <c r="F90" s="1538">
        <v>5</v>
      </c>
      <c r="G90" s="1539" t="s">
        <v>132</v>
      </c>
      <c r="H90" s="543" t="s">
        <v>19</v>
      </c>
      <c r="I90" s="359"/>
      <c r="J90" s="393"/>
      <c r="K90" s="271"/>
      <c r="L90" s="360"/>
      <c r="M90" s="356"/>
      <c r="N90" s="624"/>
      <c r="O90" s="591">
        <v>301.7</v>
      </c>
      <c r="P90" s="360"/>
      <c r="Q90" s="592" t="s">
        <v>114</v>
      </c>
      <c r="R90" s="593"/>
      <c r="S90" s="492"/>
      <c r="T90" s="492">
        <v>50</v>
      </c>
      <c r="U90" s="566">
        <v>100</v>
      </c>
      <c r="V90" s="177"/>
      <c r="W90" s="177"/>
    </row>
    <row r="91" spans="1:28" s="1" customFormat="1" ht="15" customHeight="1" x14ac:dyDescent="0.2">
      <c r="A91" s="1427"/>
      <c r="B91" s="1428"/>
      <c r="C91" s="1429"/>
      <c r="D91" s="1405"/>
      <c r="E91" s="1430"/>
      <c r="F91" s="1546"/>
      <c r="G91" s="1537"/>
      <c r="H91" s="357" t="s">
        <v>46</v>
      </c>
      <c r="I91" s="359"/>
      <c r="J91" s="393"/>
      <c r="K91" s="271"/>
      <c r="L91" s="360"/>
      <c r="M91" s="356"/>
      <c r="N91" s="624"/>
      <c r="O91" s="591">
        <v>500</v>
      </c>
      <c r="P91" s="360">
        <f>500+716.1</f>
        <v>1216.0999999999999</v>
      </c>
      <c r="Q91" s="292"/>
      <c r="R91" s="594"/>
      <c r="S91" s="560"/>
      <c r="T91" s="560"/>
      <c r="U91" s="561"/>
      <c r="V91" s="177"/>
      <c r="W91" s="177"/>
    </row>
    <row r="92" spans="1:28" s="1" customFormat="1" ht="42.75" customHeight="1" x14ac:dyDescent="0.2">
      <c r="A92" s="984"/>
      <c r="B92" s="1056"/>
      <c r="C92" s="1061"/>
      <c r="D92" s="1381" t="s">
        <v>176</v>
      </c>
      <c r="E92" s="568" t="s">
        <v>100</v>
      </c>
      <c r="F92" s="1058">
        <v>5</v>
      </c>
      <c r="G92" s="1089" t="s">
        <v>136</v>
      </c>
      <c r="H92" s="527" t="s">
        <v>19</v>
      </c>
      <c r="I92" s="529"/>
      <c r="J92" s="569"/>
      <c r="K92" s="629"/>
      <c r="L92" s="110"/>
      <c r="M92" s="570"/>
      <c r="N92" s="572"/>
      <c r="O92" s="571">
        <v>30</v>
      </c>
      <c r="P92" s="572">
        <v>35</v>
      </c>
      <c r="Q92" s="573" t="s">
        <v>101</v>
      </c>
      <c r="R92" s="547"/>
      <c r="S92" s="548"/>
      <c r="T92" s="574">
        <v>50</v>
      </c>
      <c r="U92" s="327">
        <v>100</v>
      </c>
      <c r="V92" s="177"/>
      <c r="X92" s="21"/>
    </row>
    <row r="93" spans="1:28" s="1" customFormat="1" ht="15" customHeight="1" x14ac:dyDescent="0.2">
      <c r="A93" s="1003"/>
      <c r="B93" s="265"/>
      <c r="C93" s="47"/>
      <c r="D93" s="1384"/>
      <c r="E93" s="575" t="s">
        <v>45</v>
      </c>
      <c r="F93" s="1058"/>
      <c r="G93" s="576"/>
      <c r="H93" s="577"/>
      <c r="I93" s="236"/>
      <c r="J93" s="578"/>
      <c r="K93" s="630"/>
      <c r="L93" s="580"/>
      <c r="M93" s="579"/>
      <c r="N93" s="641"/>
      <c r="O93" s="581"/>
      <c r="P93" s="580"/>
      <c r="Q93" s="582"/>
      <c r="R93" s="444"/>
      <c r="S93" s="445"/>
      <c r="T93" s="446"/>
      <c r="U93" s="326"/>
      <c r="V93" s="177"/>
    </row>
    <row r="94" spans="1:28" s="1" customFormat="1" ht="15" customHeight="1" x14ac:dyDescent="0.2">
      <c r="A94" s="980"/>
      <c r="B94" s="1074"/>
      <c r="C94" s="1410"/>
      <c r="D94" s="1543" t="s">
        <v>219</v>
      </c>
      <c r="E94" s="595"/>
      <c r="F94" s="1087"/>
      <c r="G94" s="1539" t="s">
        <v>134</v>
      </c>
      <c r="H94" s="596" t="s">
        <v>19</v>
      </c>
      <c r="I94" s="110">
        <v>20</v>
      </c>
      <c r="J94" s="569">
        <v>20</v>
      </c>
      <c r="K94" s="629"/>
      <c r="L94" s="110"/>
      <c r="M94" s="570"/>
      <c r="N94" s="572"/>
      <c r="O94" s="571"/>
      <c r="P94" s="572"/>
      <c r="Q94" s="1051" t="s">
        <v>102</v>
      </c>
      <c r="R94" s="547">
        <v>100</v>
      </c>
      <c r="S94" s="548"/>
      <c r="T94" s="181"/>
      <c r="U94" s="325"/>
      <c r="V94" s="177"/>
      <c r="X94" s="21"/>
      <c r="Y94" s="21"/>
      <c r="Z94" s="21"/>
      <c r="AB94" s="21"/>
    </row>
    <row r="95" spans="1:28" s="1" customFormat="1" ht="30" customHeight="1" x14ac:dyDescent="0.2">
      <c r="A95" s="980"/>
      <c r="B95" s="1074"/>
      <c r="C95" s="1410"/>
      <c r="D95" s="1544"/>
      <c r="E95" s="1059"/>
      <c r="F95" s="1088"/>
      <c r="G95" s="1537"/>
      <c r="H95" s="597"/>
      <c r="I95" s="236"/>
      <c r="J95" s="314"/>
      <c r="K95" s="631"/>
      <c r="L95" s="236"/>
      <c r="M95" s="237"/>
      <c r="N95" s="642"/>
      <c r="O95" s="598"/>
      <c r="P95" s="236"/>
      <c r="Q95" s="599" t="s">
        <v>171</v>
      </c>
      <c r="R95" s="600"/>
      <c r="S95" s="601">
        <v>1</v>
      </c>
      <c r="T95" s="447"/>
      <c r="U95" s="448"/>
      <c r="V95" s="177"/>
      <c r="Y95" s="21"/>
      <c r="AA95" s="21"/>
    </row>
    <row r="96" spans="1:28" s="1" customFormat="1" ht="15.75" customHeight="1" x14ac:dyDescent="0.2">
      <c r="A96" s="1004"/>
      <c r="B96" s="1056"/>
      <c r="C96" s="354"/>
      <c r="D96" s="1405" t="s">
        <v>94</v>
      </c>
      <c r="E96" s="1057"/>
      <c r="F96" s="1058"/>
      <c r="G96" s="1089"/>
      <c r="H96" s="876" t="s">
        <v>19</v>
      </c>
      <c r="I96" s="967">
        <v>527.6</v>
      </c>
      <c r="J96" s="907"/>
      <c r="K96" s="968"/>
      <c r="L96" s="909"/>
      <c r="M96" s="910"/>
      <c r="N96" s="911"/>
      <c r="O96" s="863"/>
      <c r="P96" s="646"/>
      <c r="Q96" s="292"/>
      <c r="R96" s="411"/>
      <c r="S96" s="355"/>
      <c r="T96" s="178"/>
      <c r="U96" s="353"/>
      <c r="V96" s="177"/>
      <c r="W96" s="177"/>
    </row>
    <row r="97" spans="1:27" s="1" customFormat="1" ht="15.75" customHeight="1" x14ac:dyDescent="0.2">
      <c r="A97" s="1004"/>
      <c r="B97" s="1056"/>
      <c r="C97" s="354"/>
      <c r="D97" s="1405"/>
      <c r="E97" s="1057"/>
      <c r="F97" s="1058"/>
      <c r="G97" s="1089"/>
      <c r="H97" s="1090"/>
      <c r="I97" s="111"/>
      <c r="J97" s="657"/>
      <c r="K97" s="658"/>
      <c r="L97" s="659"/>
      <c r="M97" s="660"/>
      <c r="N97" s="661"/>
      <c r="O97" s="662"/>
      <c r="P97" s="622"/>
      <c r="Q97" s="292"/>
      <c r="R97" s="411"/>
      <c r="S97" s="355"/>
      <c r="T97" s="178"/>
      <c r="U97" s="353"/>
      <c r="V97" s="177"/>
      <c r="W97" s="177"/>
    </row>
    <row r="98" spans="1:27" s="1" customFormat="1" ht="15.75" customHeight="1" thickBot="1" x14ac:dyDescent="0.25">
      <c r="A98" s="986"/>
      <c r="B98" s="263"/>
      <c r="C98" s="77"/>
      <c r="D98" s="1382"/>
      <c r="E98" s="1444" t="s">
        <v>54</v>
      </c>
      <c r="F98" s="1445"/>
      <c r="G98" s="1445"/>
      <c r="H98" s="1446"/>
      <c r="I98" s="218">
        <f>SUM(I70:I97)</f>
        <v>17257.899999999998</v>
      </c>
      <c r="J98" s="91">
        <f>SUM(J70:J97)</f>
        <v>15975.900000000001</v>
      </c>
      <c r="K98" s="632">
        <f>SUM(K71:K91)</f>
        <v>4556.3</v>
      </c>
      <c r="L98" s="90">
        <f>SUM(L73:L91)</f>
        <v>0</v>
      </c>
      <c r="M98" s="621">
        <f>SUM(M73:M91)</f>
        <v>0</v>
      </c>
      <c r="N98" s="90">
        <f>SUM(N71:N91)</f>
        <v>4556.3</v>
      </c>
      <c r="O98" s="282">
        <f>SUM(O73:O92)</f>
        <v>8549</v>
      </c>
      <c r="P98" s="282">
        <f>SUM(P73:P92)</f>
        <v>5334.2</v>
      </c>
      <c r="Q98" s="81"/>
      <c r="R98" s="412"/>
      <c r="S98" s="185"/>
      <c r="T98" s="184"/>
      <c r="U98" s="328"/>
      <c r="V98" s="177"/>
      <c r="W98" s="177"/>
      <c r="X98" s="177"/>
    </row>
    <row r="99" spans="1:27" s="1" customFormat="1" ht="24" customHeight="1" x14ac:dyDescent="0.2">
      <c r="A99" s="975" t="s">
        <v>15</v>
      </c>
      <c r="B99" s="1356" t="s">
        <v>23</v>
      </c>
      <c r="C99" s="1419" t="s">
        <v>21</v>
      </c>
      <c r="D99" s="1421" t="s">
        <v>156</v>
      </c>
      <c r="E99" s="1423"/>
      <c r="F99" s="1425">
        <v>1</v>
      </c>
      <c r="G99" s="515" t="s">
        <v>157</v>
      </c>
      <c r="H99" s="83" t="s">
        <v>19</v>
      </c>
      <c r="I99" s="5"/>
      <c r="J99" s="373"/>
      <c r="K99" s="58">
        <v>207</v>
      </c>
      <c r="L99" s="233"/>
      <c r="M99" s="233"/>
      <c r="N99" s="234">
        <v>207</v>
      </c>
      <c r="O99" s="202"/>
      <c r="P99" s="655"/>
      <c r="Q99" s="1432" t="s">
        <v>158</v>
      </c>
      <c r="R99" s="1525"/>
      <c r="S99" s="203">
        <v>100</v>
      </c>
      <c r="T99" s="395"/>
      <c r="U99" s="204"/>
    </row>
    <row r="100" spans="1:27" s="1" customFormat="1" ht="17.25" customHeight="1" thickBot="1" x14ac:dyDescent="0.25">
      <c r="A100" s="978"/>
      <c r="B100" s="1358"/>
      <c r="C100" s="1420"/>
      <c r="D100" s="1422"/>
      <c r="E100" s="1424"/>
      <c r="F100" s="1426"/>
      <c r="G100" s="435"/>
      <c r="H100" s="79" t="s">
        <v>20</v>
      </c>
      <c r="I100" s="61">
        <f>SUM(I99)</f>
        <v>0</v>
      </c>
      <c r="J100" s="374">
        <f t="shared" ref="J100:P100" si="10">SUM(J99:J99)</f>
        <v>0</v>
      </c>
      <c r="K100" s="316">
        <f t="shared" si="10"/>
        <v>207</v>
      </c>
      <c r="L100" s="238">
        <f t="shared" si="10"/>
        <v>0</v>
      </c>
      <c r="M100" s="238">
        <f t="shared" si="10"/>
        <v>0</v>
      </c>
      <c r="N100" s="654">
        <f t="shared" si="10"/>
        <v>207</v>
      </c>
      <c r="O100" s="197">
        <f t="shared" si="10"/>
        <v>0</v>
      </c>
      <c r="P100" s="656">
        <f t="shared" si="10"/>
        <v>0</v>
      </c>
      <c r="Q100" s="1433"/>
      <c r="R100" s="1526"/>
      <c r="S100" s="198"/>
      <c r="T100" s="199"/>
      <c r="U100" s="50"/>
    </row>
    <row r="101" spans="1:27" s="1" customFormat="1" ht="43.5" customHeight="1" x14ac:dyDescent="0.2">
      <c r="A101" s="983" t="s">
        <v>15</v>
      </c>
      <c r="B101" s="264" t="s">
        <v>23</v>
      </c>
      <c r="C101" s="535" t="s">
        <v>23</v>
      </c>
      <c r="D101" s="473" t="s">
        <v>55</v>
      </c>
      <c r="E101" s="186"/>
      <c r="F101" s="256"/>
      <c r="G101" s="1091"/>
      <c r="H101" s="187"/>
      <c r="I101" s="341"/>
      <c r="J101" s="313"/>
      <c r="K101" s="633"/>
      <c r="L101" s="318"/>
      <c r="M101" s="322"/>
      <c r="N101" s="643"/>
      <c r="O101" s="188"/>
      <c r="P101" s="259"/>
      <c r="Q101" s="82"/>
      <c r="R101" s="413"/>
      <c r="S101" s="190"/>
      <c r="T101" s="189"/>
      <c r="U101" s="329"/>
    </row>
    <row r="102" spans="1:27" s="1" customFormat="1" ht="29.25" customHeight="1" x14ac:dyDescent="0.2">
      <c r="A102" s="984"/>
      <c r="B102" s="1056"/>
      <c r="C102" s="1092"/>
      <c r="D102" s="1434" t="s">
        <v>87</v>
      </c>
      <c r="E102" s="509"/>
      <c r="F102" s="1538">
        <v>2</v>
      </c>
      <c r="G102" s="1539" t="s">
        <v>151</v>
      </c>
      <c r="H102" s="126" t="s">
        <v>19</v>
      </c>
      <c r="I102" s="391">
        <v>216.7</v>
      </c>
      <c r="J102" s="513">
        <v>310.89999999999998</v>
      </c>
      <c r="K102" s="634"/>
      <c r="L102" s="319"/>
      <c r="M102" s="323"/>
      <c r="N102" s="644"/>
      <c r="O102" s="290"/>
      <c r="P102" s="291"/>
      <c r="Q102" s="510"/>
      <c r="R102" s="511"/>
      <c r="S102" s="512"/>
      <c r="T102" s="464"/>
      <c r="U102" s="465"/>
      <c r="V102" s="51"/>
      <c r="X102" s="94"/>
    </row>
    <row r="103" spans="1:27" s="1" customFormat="1" ht="43.5" customHeight="1" x14ac:dyDescent="0.2">
      <c r="A103" s="984"/>
      <c r="B103" s="1056"/>
      <c r="C103" s="1092"/>
      <c r="D103" s="1435"/>
      <c r="E103" s="509"/>
      <c r="F103" s="1436"/>
      <c r="G103" s="1536"/>
      <c r="H103" s="95" t="s">
        <v>19</v>
      </c>
      <c r="I103" s="523"/>
      <c r="J103" s="524"/>
      <c r="K103" s="715">
        <v>30.7</v>
      </c>
      <c r="L103" s="358"/>
      <c r="M103" s="585"/>
      <c r="N103" s="587">
        <v>30.7</v>
      </c>
      <c r="O103" s="497"/>
      <c r="P103" s="499"/>
      <c r="Q103" s="480" t="s">
        <v>213</v>
      </c>
      <c r="R103" s="481"/>
      <c r="S103" s="447">
        <v>7</v>
      </c>
      <c r="T103" s="464"/>
      <c r="U103" s="465"/>
      <c r="V103" s="51"/>
      <c r="W103" s="98"/>
      <c r="X103" s="21"/>
      <c r="Y103" s="21"/>
    </row>
    <row r="104" spans="1:27" s="1" customFormat="1" ht="27.75" customHeight="1" x14ac:dyDescent="0.2">
      <c r="A104" s="976"/>
      <c r="B104" s="1074"/>
      <c r="C104" s="191"/>
      <c r="D104" s="1435"/>
      <c r="E104" s="125"/>
      <c r="F104" s="663"/>
      <c r="G104" s="1529"/>
      <c r="H104" s="527" t="s">
        <v>19</v>
      </c>
      <c r="I104" s="392"/>
      <c r="J104" s="496"/>
      <c r="K104" s="627">
        <v>90</v>
      </c>
      <c r="L104" s="529"/>
      <c r="M104" s="528"/>
      <c r="N104" s="639">
        <v>90</v>
      </c>
      <c r="O104" s="528"/>
      <c r="P104" s="530"/>
      <c r="Q104" s="483" t="s">
        <v>146</v>
      </c>
      <c r="R104" s="484"/>
      <c r="S104" s="477">
        <v>100</v>
      </c>
      <c r="T104" s="478"/>
      <c r="U104" s="485"/>
      <c r="V104" s="51"/>
      <c r="W104" s="98"/>
      <c r="X104" s="21"/>
      <c r="Y104" s="21"/>
    </row>
    <row r="105" spans="1:27" s="1" customFormat="1" ht="43.5" customHeight="1" x14ac:dyDescent="0.2">
      <c r="A105" s="976"/>
      <c r="B105" s="1074"/>
      <c r="C105" s="191"/>
      <c r="D105" s="474"/>
      <c r="E105" s="125"/>
      <c r="F105" s="765"/>
      <c r="G105" s="1529"/>
      <c r="H105" s="357" t="s">
        <v>19</v>
      </c>
      <c r="I105" s="371"/>
      <c r="J105" s="393"/>
      <c r="K105" s="271">
        <f>+L105</f>
        <v>4.5</v>
      </c>
      <c r="L105" s="360">
        <v>4.5</v>
      </c>
      <c r="M105" s="356"/>
      <c r="N105" s="624"/>
      <c r="O105" s="531"/>
      <c r="P105" s="532"/>
      <c r="Q105" s="486" t="s">
        <v>147</v>
      </c>
      <c r="R105" s="484"/>
      <c r="S105" s="479">
        <v>100</v>
      </c>
      <c r="T105" s="476"/>
      <c r="U105" s="485"/>
      <c r="V105" s="51"/>
    </row>
    <row r="106" spans="1:27" s="1" customFormat="1" ht="41.25" customHeight="1" x14ac:dyDescent="0.2">
      <c r="A106" s="976"/>
      <c r="B106" s="1074"/>
      <c r="C106" s="191"/>
      <c r="D106" s="474"/>
      <c r="E106" s="125"/>
      <c r="F106" s="765"/>
      <c r="G106" s="526"/>
      <c r="H106" s="527" t="s">
        <v>19</v>
      </c>
      <c r="I106" s="392"/>
      <c r="J106" s="496"/>
      <c r="K106" s="627">
        <f>+L106</f>
        <v>34.700000000000003</v>
      </c>
      <c r="L106" s="529">
        <f>14.4+20.3</f>
        <v>34.700000000000003</v>
      </c>
      <c r="M106" s="528"/>
      <c r="N106" s="639"/>
      <c r="O106" s="392"/>
      <c r="P106" s="725"/>
      <c r="Q106" s="720" t="s">
        <v>145</v>
      </c>
      <c r="R106" s="490"/>
      <c r="S106" s="491">
        <v>2</v>
      </c>
      <c r="T106" s="492"/>
      <c r="U106" s="493"/>
      <c r="V106" s="51"/>
      <c r="X106" s="94"/>
      <c r="Z106" s="21"/>
    </row>
    <row r="107" spans="1:27" s="1" customFormat="1" ht="27.75" customHeight="1" x14ac:dyDescent="0.2">
      <c r="A107" s="976"/>
      <c r="B107" s="1074"/>
      <c r="C107" s="191"/>
      <c r="D107" s="474"/>
      <c r="E107" s="125"/>
      <c r="F107" s="765"/>
      <c r="G107" s="526"/>
      <c r="H107" s="527" t="s">
        <v>19</v>
      </c>
      <c r="I107" s="371"/>
      <c r="J107" s="393"/>
      <c r="K107" s="271"/>
      <c r="L107" s="360"/>
      <c r="M107" s="356"/>
      <c r="N107" s="360"/>
      <c r="O107" s="371">
        <v>140</v>
      </c>
      <c r="P107" s="532"/>
      <c r="Q107" s="720" t="s">
        <v>170</v>
      </c>
      <c r="R107" s="490"/>
      <c r="S107" s="491"/>
      <c r="T107" s="492">
        <v>100</v>
      </c>
      <c r="U107" s="493"/>
      <c r="V107" s="51"/>
      <c r="W107" s="21"/>
      <c r="X107" s="94"/>
    </row>
    <row r="108" spans="1:27" s="1" customFormat="1" ht="30" customHeight="1" x14ac:dyDescent="0.2">
      <c r="A108" s="976"/>
      <c r="B108" s="1074"/>
      <c r="C108" s="191"/>
      <c r="D108" s="474"/>
      <c r="E108" s="125"/>
      <c r="F108" s="765"/>
      <c r="G108" s="526"/>
      <c r="H108" s="527"/>
      <c r="I108" s="371"/>
      <c r="J108" s="393"/>
      <c r="K108" s="271"/>
      <c r="L108" s="360"/>
      <c r="M108" s="356"/>
      <c r="N108" s="360"/>
      <c r="O108" s="371"/>
      <c r="P108" s="531"/>
      <c r="Q108" s="799" t="s">
        <v>215</v>
      </c>
      <c r="R108" s="682">
        <v>100</v>
      </c>
      <c r="S108" s="795"/>
      <c r="T108" s="476"/>
      <c r="U108" s="794"/>
      <c r="V108" s="51"/>
      <c r="W108" s="21"/>
      <c r="X108" s="94"/>
    </row>
    <row r="109" spans="1:27" s="1" customFormat="1" ht="40.5" customHeight="1" x14ac:dyDescent="0.2">
      <c r="A109" s="976"/>
      <c r="B109" s="1074"/>
      <c r="C109" s="191"/>
      <c r="D109" s="474"/>
      <c r="E109" s="125"/>
      <c r="F109" s="765"/>
      <c r="G109" s="526"/>
      <c r="H109" s="527"/>
      <c r="I109" s="371"/>
      <c r="J109" s="393"/>
      <c r="K109" s="271"/>
      <c r="L109" s="360"/>
      <c r="M109" s="356"/>
      <c r="N109" s="360"/>
      <c r="O109" s="371"/>
      <c r="P109" s="531"/>
      <c r="Q109" s="1540" t="s">
        <v>216</v>
      </c>
      <c r="R109" s="606">
        <v>100</v>
      </c>
      <c r="S109" s="796"/>
      <c r="T109" s="560"/>
      <c r="U109" s="793"/>
      <c r="V109" s="51"/>
      <c r="W109" s="21"/>
      <c r="X109" s="94"/>
    </row>
    <row r="110" spans="1:27" s="1" customFormat="1" ht="14.25" customHeight="1" x14ac:dyDescent="0.2">
      <c r="A110" s="976"/>
      <c r="B110" s="1074"/>
      <c r="C110" s="191"/>
      <c r="D110" s="474"/>
      <c r="E110" s="125"/>
      <c r="F110" s="254"/>
      <c r="G110" s="439"/>
      <c r="H110" s="488" t="s">
        <v>20</v>
      </c>
      <c r="I110" s="255">
        <f t="shared" ref="I110:N110" si="11">SUM(I102:I106)</f>
        <v>216.7</v>
      </c>
      <c r="J110" s="315">
        <f t="shared" si="11"/>
        <v>310.89999999999998</v>
      </c>
      <c r="K110" s="635">
        <f t="shared" si="11"/>
        <v>159.9</v>
      </c>
      <c r="L110" s="320">
        <f t="shared" si="11"/>
        <v>39.200000000000003</v>
      </c>
      <c r="M110" s="324">
        <f t="shared" si="11"/>
        <v>0</v>
      </c>
      <c r="N110" s="320">
        <f t="shared" si="11"/>
        <v>120.7</v>
      </c>
      <c r="O110" s="255">
        <f>SUM(O102:O107)</f>
        <v>140</v>
      </c>
      <c r="P110" s="255">
        <f>SUM(P102:P106)</f>
        <v>0</v>
      </c>
      <c r="Q110" s="1541"/>
      <c r="R110" s="798"/>
      <c r="S110" s="797"/>
      <c r="T110" s="296"/>
      <c r="U110" s="487"/>
      <c r="V110" s="51"/>
      <c r="W110" s="98"/>
      <c r="X110" s="21"/>
      <c r="Y110" s="21"/>
    </row>
    <row r="111" spans="1:27" s="1" customFormat="1" ht="29.25" customHeight="1" x14ac:dyDescent="0.2">
      <c r="A111" s="976"/>
      <c r="B111" s="1074"/>
      <c r="C111" s="191"/>
      <c r="D111" s="1434" t="s">
        <v>155</v>
      </c>
      <c r="E111" s="494"/>
      <c r="F111" s="495" t="s">
        <v>18</v>
      </c>
      <c r="G111" s="849" t="s">
        <v>151</v>
      </c>
      <c r="H111" s="500" t="s">
        <v>19</v>
      </c>
      <c r="I111" s="625"/>
      <c r="J111" s="501"/>
      <c r="K111" s="271">
        <v>24</v>
      </c>
      <c r="L111" s="360">
        <f t="shared" ref="L111:L112" si="12">+K111</f>
        <v>24</v>
      </c>
      <c r="M111" s="498"/>
      <c r="N111" s="645"/>
      <c r="O111" s="726"/>
      <c r="P111" s="499"/>
      <c r="Q111" s="505" t="s">
        <v>148</v>
      </c>
      <c r="R111" s="481"/>
      <c r="S111" s="462">
        <v>100</v>
      </c>
      <c r="T111" s="441"/>
      <c r="U111" s="482"/>
      <c r="V111" s="51"/>
      <c r="W111" s="98"/>
      <c r="X111" s="21"/>
      <c r="Y111" s="21"/>
    </row>
    <row r="112" spans="1:27" s="1" customFormat="1" ht="29.25" customHeight="1" x14ac:dyDescent="0.2">
      <c r="A112" s="976"/>
      <c r="B112" s="1074"/>
      <c r="C112" s="191"/>
      <c r="D112" s="1435"/>
      <c r="E112" s="125"/>
      <c r="F112" s="254"/>
      <c r="G112" s="439"/>
      <c r="H112" s="500" t="s">
        <v>19</v>
      </c>
      <c r="I112" s="625"/>
      <c r="J112" s="501"/>
      <c r="K112" s="271">
        <v>1.4</v>
      </c>
      <c r="L112" s="360">
        <f t="shared" si="12"/>
        <v>1.4</v>
      </c>
      <c r="M112" s="356"/>
      <c r="N112" s="624"/>
      <c r="O112" s="461"/>
      <c r="P112" s="502"/>
      <c r="Q112" s="505" t="s">
        <v>149</v>
      </c>
      <c r="R112" s="484"/>
      <c r="S112" s="462">
        <v>100</v>
      </c>
      <c r="T112" s="441"/>
      <c r="U112" s="485"/>
      <c r="V112" s="51"/>
      <c r="W112" s="98"/>
      <c r="X112" s="21"/>
      <c r="Y112" s="21"/>
      <c r="Z112" s="21"/>
      <c r="AA112" s="21"/>
    </row>
    <row r="113" spans="1:27" s="1" customFormat="1" ht="18" customHeight="1" x14ac:dyDescent="0.2">
      <c r="A113" s="976"/>
      <c r="B113" s="1074"/>
      <c r="C113" s="191"/>
      <c r="D113" s="474"/>
      <c r="E113" s="125"/>
      <c r="F113" s="765"/>
      <c r="G113" s="1529"/>
      <c r="H113" s="503" t="s">
        <v>19</v>
      </c>
      <c r="I113" s="134"/>
      <c r="J113" s="504"/>
      <c r="K113" s="627">
        <v>45.4</v>
      </c>
      <c r="L113" s="529">
        <v>0.6</v>
      </c>
      <c r="M113" s="784"/>
      <c r="N113" s="646">
        <v>44.8</v>
      </c>
      <c r="O113" s="766"/>
      <c r="P113" s="767"/>
      <c r="Q113" s="1455" t="s">
        <v>150</v>
      </c>
      <c r="R113" s="768"/>
      <c r="S113" s="441">
        <v>100</v>
      </c>
      <c r="T113" s="441"/>
      <c r="U113" s="493"/>
      <c r="V113" s="51"/>
      <c r="Y113" s="21"/>
    </row>
    <row r="114" spans="1:27" s="1" customFormat="1" ht="15.75" customHeight="1" x14ac:dyDescent="0.2">
      <c r="A114" s="976"/>
      <c r="B114" s="1074"/>
      <c r="C114" s="191"/>
      <c r="D114" s="474"/>
      <c r="E114" s="125"/>
      <c r="F114" s="765"/>
      <c r="G114" s="1530"/>
      <c r="H114" s="488" t="s">
        <v>20</v>
      </c>
      <c r="I114" s="255">
        <f t="shared" ref="I114:P114" si="13">SUM(I111:I113)</f>
        <v>0</v>
      </c>
      <c r="J114" s="315">
        <f t="shared" si="13"/>
        <v>0</v>
      </c>
      <c r="K114" s="635">
        <f t="shared" si="13"/>
        <v>70.8</v>
      </c>
      <c r="L114" s="320">
        <f>SUM(L111:L113)</f>
        <v>26</v>
      </c>
      <c r="M114" s="324">
        <f t="shared" si="13"/>
        <v>0</v>
      </c>
      <c r="N114" s="647">
        <f t="shared" si="13"/>
        <v>44.8</v>
      </c>
      <c r="O114" s="255">
        <f t="shared" si="13"/>
        <v>0</v>
      </c>
      <c r="P114" s="489">
        <f t="shared" si="13"/>
        <v>0</v>
      </c>
      <c r="Q114" s="1531"/>
      <c r="R114" s="769"/>
      <c r="S114" s="770"/>
      <c r="T114" s="770"/>
      <c r="U114" s="487"/>
      <c r="V114" s="101"/>
      <c r="W114" s="21"/>
      <c r="Z114" s="21"/>
      <c r="AA114" s="21"/>
    </row>
    <row r="115" spans="1:27" s="1" customFormat="1" ht="27.75" customHeight="1" x14ac:dyDescent="0.2">
      <c r="A115" s="972"/>
      <c r="B115" s="1074"/>
      <c r="C115" s="194"/>
      <c r="D115" s="1434" t="s">
        <v>103</v>
      </c>
      <c r="E115" s="195"/>
      <c r="F115" s="495" t="s">
        <v>18</v>
      </c>
      <c r="G115" s="849" t="s">
        <v>151</v>
      </c>
      <c r="H115" s="78" t="s">
        <v>19</v>
      </c>
      <c r="I115" s="372"/>
      <c r="J115" s="314"/>
      <c r="K115" s="272"/>
      <c r="L115" s="236"/>
      <c r="M115" s="237"/>
      <c r="N115" s="642"/>
      <c r="O115" s="192">
        <v>160</v>
      </c>
      <c r="P115" s="193"/>
      <c r="Q115" s="1080" t="s">
        <v>104</v>
      </c>
      <c r="R115" s="415"/>
      <c r="S115" s="196"/>
      <c r="T115" s="443">
        <v>100</v>
      </c>
      <c r="U115" s="442"/>
    </row>
    <row r="116" spans="1:27" s="1" customFormat="1" ht="16.5" customHeight="1" x14ac:dyDescent="0.2">
      <c r="A116" s="972"/>
      <c r="B116" s="1074"/>
      <c r="C116" s="194"/>
      <c r="D116" s="1437"/>
      <c r="E116" s="1171"/>
      <c r="F116" s="961"/>
      <c r="G116" s="962"/>
      <c r="H116" s="488" t="s">
        <v>20</v>
      </c>
      <c r="I116" s="255"/>
      <c r="J116" s="315">
        <f t="shared" ref="J116:P116" si="14">J115</f>
        <v>0</v>
      </c>
      <c r="K116" s="635">
        <f t="shared" si="14"/>
        <v>0</v>
      </c>
      <c r="L116" s="320">
        <f t="shared" si="14"/>
        <v>0</v>
      </c>
      <c r="M116" s="324">
        <f t="shared" si="14"/>
        <v>0</v>
      </c>
      <c r="N116" s="647">
        <f t="shared" si="14"/>
        <v>0</v>
      </c>
      <c r="O116" s="255">
        <f t="shared" si="14"/>
        <v>160</v>
      </c>
      <c r="P116" s="255">
        <f t="shared" si="14"/>
        <v>0</v>
      </c>
      <c r="Q116" s="1081"/>
      <c r="R116" s="963"/>
      <c r="S116" s="964"/>
      <c r="T116" s="296"/>
      <c r="U116" s="965"/>
      <c r="V116" s="1046"/>
      <c r="W116" s="21"/>
      <c r="Z116" s="21"/>
    </row>
    <row r="117" spans="1:27" s="1" customFormat="1" ht="15.75" customHeight="1" x14ac:dyDescent="0.2">
      <c r="A117" s="980"/>
      <c r="B117" s="1074"/>
      <c r="C117" s="1092"/>
      <c r="D117" s="252" t="s">
        <v>89</v>
      </c>
      <c r="E117" s="958"/>
      <c r="F117" s="608">
        <v>6</v>
      </c>
      <c r="G117" s="1532" t="s">
        <v>152</v>
      </c>
      <c r="H117" s="959" t="s">
        <v>19</v>
      </c>
      <c r="I117" s="258">
        <v>167.9</v>
      </c>
      <c r="J117" s="609">
        <v>157.30000000000001</v>
      </c>
      <c r="K117" s="960">
        <f>+L117</f>
        <v>158.1</v>
      </c>
      <c r="L117" s="847">
        <v>158.1</v>
      </c>
      <c r="M117" s="610"/>
      <c r="N117" s="648"/>
      <c r="O117" s="258">
        <v>178.1</v>
      </c>
      <c r="P117" s="611">
        <v>178.1</v>
      </c>
      <c r="Q117" s="244" t="s">
        <v>90</v>
      </c>
      <c r="R117" s="399">
        <v>6</v>
      </c>
      <c r="S117" s="143">
        <v>6</v>
      </c>
      <c r="T117" s="143">
        <v>6</v>
      </c>
      <c r="U117" s="144">
        <v>6</v>
      </c>
      <c r="V117" s="101"/>
      <c r="W117" s="21"/>
      <c r="AA117" s="21"/>
    </row>
    <row r="118" spans="1:27" s="1" customFormat="1" ht="15.75" customHeight="1" x14ac:dyDescent="0.2">
      <c r="A118" s="980"/>
      <c r="B118" s="1074"/>
      <c r="C118" s="1092"/>
      <c r="D118" s="252"/>
      <c r="E118" s="135"/>
      <c r="F118" s="608"/>
      <c r="G118" s="1532"/>
      <c r="H118" s="521" t="s">
        <v>107</v>
      </c>
      <c r="I118" s="604">
        <v>21.1</v>
      </c>
      <c r="J118" s="609">
        <v>21.1</v>
      </c>
      <c r="K118" s="846">
        <f>+L118</f>
        <v>20</v>
      </c>
      <c r="L118" s="847">
        <v>20</v>
      </c>
      <c r="M118" s="610"/>
      <c r="N118" s="648"/>
      <c r="O118" s="258"/>
      <c r="P118" s="611"/>
      <c r="Q118" s="244"/>
      <c r="R118" s="399"/>
      <c r="S118" s="612"/>
      <c r="T118" s="143"/>
      <c r="U118" s="144"/>
      <c r="V118" s="51"/>
    </row>
    <row r="119" spans="1:27" s="1" customFormat="1" ht="15.75" customHeight="1" x14ac:dyDescent="0.2">
      <c r="A119" s="980"/>
      <c r="B119" s="1074"/>
      <c r="C119" s="1092"/>
      <c r="D119" s="582"/>
      <c r="E119" s="245"/>
      <c r="F119" s="257"/>
      <c r="G119" s="1533"/>
      <c r="H119" s="1172" t="s">
        <v>20</v>
      </c>
      <c r="I119" s="1173">
        <f>SUM(I117:I118)</f>
        <v>189</v>
      </c>
      <c r="J119" s="1174">
        <f t="shared" ref="J119:P119" si="15">SUM(J117:J118)</f>
        <v>178.4</v>
      </c>
      <c r="K119" s="1115">
        <f>SUM(K117:K118)</f>
        <v>178.1</v>
      </c>
      <c r="L119" s="1131">
        <f t="shared" si="15"/>
        <v>178.1</v>
      </c>
      <c r="M119" s="1130">
        <f t="shared" si="15"/>
        <v>0</v>
      </c>
      <c r="N119" s="649">
        <f t="shared" si="15"/>
        <v>0</v>
      </c>
      <c r="O119" s="260">
        <f t="shared" si="15"/>
        <v>178.1</v>
      </c>
      <c r="P119" s="260">
        <f t="shared" si="15"/>
        <v>178.1</v>
      </c>
      <c r="Q119" s="1175"/>
      <c r="R119" s="414"/>
      <c r="S119" s="1176"/>
      <c r="T119" s="295"/>
      <c r="U119" s="246"/>
      <c r="V119" s="51"/>
    </row>
    <row r="120" spans="1:27" s="1" customFormat="1" ht="30" customHeight="1" x14ac:dyDescent="0.2">
      <c r="A120" s="980"/>
      <c r="B120" s="1074"/>
      <c r="C120" s="1534"/>
      <c r="D120" s="1405" t="s">
        <v>85</v>
      </c>
      <c r="E120" s="1535"/>
      <c r="F120" s="1431">
        <v>2</v>
      </c>
      <c r="G120" s="1536" t="s">
        <v>151</v>
      </c>
      <c r="H120" s="1090" t="s">
        <v>19</v>
      </c>
      <c r="I120" s="109">
        <v>48.5</v>
      </c>
      <c r="J120" s="1101">
        <v>48.5</v>
      </c>
      <c r="K120" s="1177"/>
      <c r="L120" s="622"/>
      <c r="M120" s="691"/>
      <c r="N120" s="937"/>
      <c r="O120" s="938"/>
      <c r="P120" s="938"/>
      <c r="Q120" s="1415" t="s">
        <v>86</v>
      </c>
      <c r="R120" s="1542">
        <v>100</v>
      </c>
      <c r="S120" s="1527"/>
      <c r="T120" s="1527"/>
      <c r="U120" s="1528"/>
      <c r="V120" s="51"/>
    </row>
    <row r="121" spans="1:27" s="1" customFormat="1" x14ac:dyDescent="0.2">
      <c r="A121" s="980"/>
      <c r="B121" s="1074"/>
      <c r="C121" s="1534"/>
      <c r="D121" s="1405"/>
      <c r="E121" s="1535"/>
      <c r="F121" s="1431"/>
      <c r="G121" s="1537"/>
      <c r="H121" s="468" t="s">
        <v>20</v>
      </c>
      <c r="I121" s="343">
        <f>SUM(I120)</f>
        <v>48.5</v>
      </c>
      <c r="J121" s="469">
        <f t="shared" ref="J121:O121" si="16">+J120</f>
        <v>48.5</v>
      </c>
      <c r="K121" s="636">
        <f t="shared" si="16"/>
        <v>0</v>
      </c>
      <c r="L121" s="115">
        <f t="shared" si="16"/>
        <v>0</v>
      </c>
      <c r="M121" s="470">
        <f t="shared" si="16"/>
        <v>0</v>
      </c>
      <c r="N121" s="652">
        <f t="shared" si="16"/>
        <v>0</v>
      </c>
      <c r="O121" s="471">
        <f t="shared" si="16"/>
        <v>0</v>
      </c>
      <c r="P121" s="471"/>
      <c r="Q121" s="1415"/>
      <c r="R121" s="1542"/>
      <c r="S121" s="1527"/>
      <c r="T121" s="1527"/>
      <c r="U121" s="1528"/>
    </row>
    <row r="122" spans="1:27" s="1" customFormat="1" ht="13.5" customHeight="1" thickBot="1" x14ac:dyDescent="0.25">
      <c r="A122" s="978"/>
      <c r="B122" s="1053"/>
      <c r="C122" s="805"/>
      <c r="D122" s="1382"/>
      <c r="E122" s="475"/>
      <c r="F122" s="919"/>
      <c r="G122" s="1445" t="s">
        <v>54</v>
      </c>
      <c r="H122" s="1446"/>
      <c r="I122" s="8">
        <f>I116+I119+I110+I121+I114</f>
        <v>454.2</v>
      </c>
      <c r="J122" s="302">
        <f t="shared" ref="J122:P122" si="17">J116+J119+J110+J121+J114</f>
        <v>537.79999999999995</v>
      </c>
      <c r="K122" s="637">
        <f t="shared" si="17"/>
        <v>408.8</v>
      </c>
      <c r="L122" s="218">
        <f t="shared" si="17"/>
        <v>243.3</v>
      </c>
      <c r="M122" s="222">
        <f t="shared" si="17"/>
        <v>0</v>
      </c>
      <c r="N122" s="218">
        <f t="shared" si="17"/>
        <v>165.5</v>
      </c>
      <c r="O122" s="8">
        <f t="shared" si="17"/>
        <v>478.1</v>
      </c>
      <c r="P122" s="8">
        <f t="shared" si="17"/>
        <v>178.1</v>
      </c>
      <c r="Q122" s="538"/>
      <c r="R122" s="416"/>
      <c r="S122" s="199"/>
      <c r="T122" s="198"/>
      <c r="U122" s="330"/>
      <c r="V122" s="54"/>
    </row>
    <row r="123" spans="1:27" s="1" customFormat="1" ht="14.25" customHeight="1" thickBot="1" x14ac:dyDescent="0.25">
      <c r="A123" s="970" t="s">
        <v>15</v>
      </c>
      <c r="B123" s="52" t="s">
        <v>23</v>
      </c>
      <c r="C123" s="1386" t="s">
        <v>24</v>
      </c>
      <c r="D123" s="1386"/>
      <c r="E123" s="1386"/>
      <c r="F123" s="1386"/>
      <c r="G123" s="1386"/>
      <c r="H123" s="1386"/>
      <c r="I123" s="12">
        <f>+I122+I98</f>
        <v>17712.099999999999</v>
      </c>
      <c r="J123" s="518">
        <f>+J122+J98</f>
        <v>16513.7</v>
      </c>
      <c r="K123" s="12">
        <f t="shared" ref="K123:P123" si="18">+K122+K98+K100</f>
        <v>5172.1000000000004</v>
      </c>
      <c r="L123" s="239">
        <f t="shared" si="18"/>
        <v>243.3</v>
      </c>
      <c r="M123" s="239">
        <f t="shared" si="18"/>
        <v>0</v>
      </c>
      <c r="N123" s="664">
        <f t="shared" si="18"/>
        <v>4928.8</v>
      </c>
      <c r="O123" s="519">
        <f t="shared" si="18"/>
        <v>9027.1</v>
      </c>
      <c r="P123" s="519">
        <f t="shared" si="18"/>
        <v>5512.3</v>
      </c>
      <c r="Q123" s="1447"/>
      <c r="R123" s="1448"/>
      <c r="S123" s="1448"/>
      <c r="T123" s="1448"/>
      <c r="U123" s="1449"/>
      <c r="V123" s="1450"/>
      <c r="X123" s="21"/>
    </row>
    <row r="124" spans="1:27" s="1" customFormat="1" ht="14.25" customHeight="1" thickBot="1" x14ac:dyDescent="0.25">
      <c r="A124" s="987" t="s">
        <v>15</v>
      </c>
      <c r="B124" s="52" t="s">
        <v>42</v>
      </c>
      <c r="C124" s="1451" t="s">
        <v>56</v>
      </c>
      <c r="D124" s="1452"/>
      <c r="E124" s="1452"/>
      <c r="F124" s="1452"/>
      <c r="G124" s="1452"/>
      <c r="H124" s="1452"/>
      <c r="I124" s="1452"/>
      <c r="J124" s="1452"/>
      <c r="K124" s="1452"/>
      <c r="L124" s="1452"/>
      <c r="M124" s="1452"/>
      <c r="N124" s="1452"/>
      <c r="O124" s="1452"/>
      <c r="P124" s="1452"/>
      <c r="Q124" s="1452"/>
      <c r="R124" s="417"/>
      <c r="S124" s="200"/>
      <c r="T124" s="200"/>
      <c r="U124" s="53"/>
      <c r="V124" s="1450"/>
      <c r="X124" s="21"/>
    </row>
    <row r="125" spans="1:27" s="1" customFormat="1" ht="38.25" x14ac:dyDescent="0.2">
      <c r="A125" s="975" t="s">
        <v>15</v>
      </c>
      <c r="B125" s="1052" t="s">
        <v>42</v>
      </c>
      <c r="C125" s="55" t="s">
        <v>15</v>
      </c>
      <c r="D125" s="253" t="s">
        <v>57</v>
      </c>
      <c r="E125" s="56"/>
      <c r="F125" s="128" t="s">
        <v>18</v>
      </c>
      <c r="G125" s="514" t="s">
        <v>151</v>
      </c>
      <c r="H125" s="57" t="s">
        <v>19</v>
      </c>
      <c r="I125" s="508">
        <v>620.29999999999995</v>
      </c>
      <c r="J125" s="89">
        <f>620.3+360</f>
        <v>980.3</v>
      </c>
      <c r="K125" s="58">
        <f>665.3</f>
        <v>665.3</v>
      </c>
      <c r="L125" s="233">
        <f>+K125</f>
        <v>665.3</v>
      </c>
      <c r="M125" s="287"/>
      <c r="N125" s="216"/>
      <c r="O125" s="6">
        <f>+K125-200</f>
        <v>465.29999999999995</v>
      </c>
      <c r="P125" s="216">
        <f>+O125</f>
        <v>465.29999999999995</v>
      </c>
      <c r="Q125" s="742" t="s">
        <v>173</v>
      </c>
      <c r="R125" s="413">
        <v>4</v>
      </c>
      <c r="S125" s="190">
        <v>6</v>
      </c>
      <c r="T125" s="743">
        <v>6</v>
      </c>
      <c r="U125" s="744">
        <v>6</v>
      </c>
      <c r="V125" s="1450"/>
    </row>
    <row r="126" spans="1:27" s="1" customFormat="1" ht="31.5" customHeight="1" x14ac:dyDescent="0.2">
      <c r="A126" s="976"/>
      <c r="B126" s="1074"/>
      <c r="C126" s="250"/>
      <c r="D126" s="576" t="s">
        <v>175</v>
      </c>
      <c r="E126" s="251"/>
      <c r="F126" s="1075"/>
      <c r="G126" s="121"/>
      <c r="H126" s="521" t="s">
        <v>19</v>
      </c>
      <c r="I126" s="33"/>
      <c r="J126" s="361"/>
      <c r="K126" s="235">
        <f>+L126</f>
        <v>70</v>
      </c>
      <c r="L126" s="221">
        <v>70</v>
      </c>
      <c r="M126" s="506"/>
      <c r="N126" s="217"/>
      <c r="O126" s="104">
        <f>+K126</f>
        <v>70</v>
      </c>
      <c r="P126" s="217">
        <f>+K126</f>
        <v>70</v>
      </c>
      <c r="Q126" s="1455" t="s">
        <v>174</v>
      </c>
      <c r="R126" s="402"/>
      <c r="S126" s="175">
        <v>1</v>
      </c>
      <c r="T126" s="737"/>
      <c r="U126" s="738"/>
      <c r="V126" s="60"/>
      <c r="W126" s="51"/>
    </row>
    <row r="127" spans="1:27" s="1" customFormat="1" ht="15" customHeight="1" thickBot="1" x14ac:dyDescent="0.25">
      <c r="A127" s="978"/>
      <c r="B127" s="1053"/>
      <c r="C127" s="112"/>
      <c r="D127" s="507"/>
      <c r="E127" s="113"/>
      <c r="F127" s="129"/>
      <c r="G127" s="434"/>
      <c r="H127" s="114" t="s">
        <v>20</v>
      </c>
      <c r="I127" s="8">
        <f>SUM(I125)</f>
        <v>620.29999999999995</v>
      </c>
      <c r="J127" s="363">
        <f t="shared" ref="J127" si="19">J125</f>
        <v>980.3</v>
      </c>
      <c r="K127" s="302">
        <f>SUM(K125:K126)</f>
        <v>735.3</v>
      </c>
      <c r="L127" s="302">
        <f t="shared" ref="L127:P127" si="20">SUM(L125:L126)</f>
        <v>735.3</v>
      </c>
      <c r="M127" s="302">
        <f t="shared" si="20"/>
        <v>0</v>
      </c>
      <c r="N127" s="302">
        <f t="shared" si="20"/>
        <v>0</v>
      </c>
      <c r="O127" s="59">
        <f t="shared" si="20"/>
        <v>535.29999999999995</v>
      </c>
      <c r="P127" s="218">
        <f t="shared" si="20"/>
        <v>535.29999999999995</v>
      </c>
      <c r="Q127" s="1456"/>
      <c r="R127" s="739"/>
      <c r="S127" s="201"/>
      <c r="T127" s="740"/>
      <c r="U127" s="741"/>
      <c r="V127" s="1050"/>
      <c r="W127" s="51"/>
    </row>
    <row r="128" spans="1:27" s="1" customFormat="1" ht="44.25" customHeight="1" x14ac:dyDescent="0.2">
      <c r="A128" s="975" t="s">
        <v>15</v>
      </c>
      <c r="B128" s="1356" t="s">
        <v>42</v>
      </c>
      <c r="C128" s="1419" t="s">
        <v>21</v>
      </c>
      <c r="D128" s="1421" t="s">
        <v>58</v>
      </c>
      <c r="E128" s="1423"/>
      <c r="F128" s="1425" t="s">
        <v>18</v>
      </c>
      <c r="G128" s="515" t="s">
        <v>151</v>
      </c>
      <c r="H128" s="83" t="s">
        <v>19</v>
      </c>
      <c r="I128" s="5">
        <v>20</v>
      </c>
      <c r="J128" s="373">
        <v>16.3</v>
      </c>
      <c r="K128" s="58">
        <v>20</v>
      </c>
      <c r="L128" s="233">
        <v>20</v>
      </c>
      <c r="M128" s="233"/>
      <c r="N128" s="234"/>
      <c r="O128" s="202">
        <v>20</v>
      </c>
      <c r="P128" s="655">
        <v>20</v>
      </c>
      <c r="Q128" s="1432" t="s">
        <v>59</v>
      </c>
      <c r="R128" s="1525">
        <v>14</v>
      </c>
      <c r="S128" s="203">
        <v>14</v>
      </c>
      <c r="T128" s="395">
        <v>14</v>
      </c>
      <c r="U128" s="204">
        <v>14</v>
      </c>
      <c r="Y128" s="21"/>
      <c r="Z128" s="21"/>
    </row>
    <row r="129" spans="1:24" s="1" customFormat="1" ht="13.5" thickBot="1" x14ac:dyDescent="0.25">
      <c r="A129" s="978"/>
      <c r="B129" s="1358"/>
      <c r="C129" s="1420"/>
      <c r="D129" s="1422"/>
      <c r="E129" s="1424"/>
      <c r="F129" s="1426"/>
      <c r="G129" s="435"/>
      <c r="H129" s="79" t="s">
        <v>20</v>
      </c>
      <c r="I129" s="61">
        <f>SUM(I128)</f>
        <v>20</v>
      </c>
      <c r="J129" s="374">
        <f t="shared" ref="J129:P129" si="21">SUM(J128:J128)</f>
        <v>16.3</v>
      </c>
      <c r="K129" s="316">
        <f t="shared" si="21"/>
        <v>20</v>
      </c>
      <c r="L129" s="238">
        <f t="shared" si="21"/>
        <v>20</v>
      </c>
      <c r="M129" s="238">
        <f t="shared" si="21"/>
        <v>0</v>
      </c>
      <c r="N129" s="654">
        <f t="shared" si="21"/>
        <v>0</v>
      </c>
      <c r="O129" s="197">
        <f t="shared" si="21"/>
        <v>20</v>
      </c>
      <c r="P129" s="656">
        <f t="shared" si="21"/>
        <v>20</v>
      </c>
      <c r="Q129" s="1433"/>
      <c r="R129" s="1526"/>
      <c r="S129" s="198"/>
      <c r="T129" s="199"/>
      <c r="U129" s="50"/>
    </row>
    <row r="130" spans="1:24" s="1" customFormat="1" ht="13.5" thickBot="1" x14ac:dyDescent="0.25">
      <c r="A130" s="970" t="s">
        <v>15</v>
      </c>
      <c r="B130" s="52" t="s">
        <v>42</v>
      </c>
      <c r="C130" s="1386" t="s">
        <v>24</v>
      </c>
      <c r="D130" s="1386"/>
      <c r="E130" s="1386"/>
      <c r="F130" s="1386"/>
      <c r="G130" s="1386"/>
      <c r="H130" s="1386"/>
      <c r="I130" s="12">
        <f>I129+I127</f>
        <v>640.29999999999995</v>
      </c>
      <c r="J130" s="375">
        <f t="shared" ref="J130:P130" si="22">J129+J127</f>
        <v>996.59999999999991</v>
      </c>
      <c r="K130" s="12">
        <f>K129+K127</f>
        <v>755.3</v>
      </c>
      <c r="L130" s="239">
        <f t="shared" si="22"/>
        <v>755.3</v>
      </c>
      <c r="M130" s="344">
        <f t="shared" si="22"/>
        <v>0</v>
      </c>
      <c r="N130" s="518">
        <f t="shared" si="22"/>
        <v>0</v>
      </c>
      <c r="O130" s="205">
        <f t="shared" si="22"/>
        <v>555.29999999999995</v>
      </c>
      <c r="P130" s="520">
        <f t="shared" si="22"/>
        <v>555.29999999999995</v>
      </c>
      <c r="Q130" s="1447"/>
      <c r="R130" s="1448"/>
      <c r="S130" s="1448"/>
      <c r="T130" s="1448"/>
      <c r="U130" s="1449"/>
    </row>
    <row r="131" spans="1:24" s="383" customFormat="1" ht="14.25" thickBot="1" x14ac:dyDescent="0.25">
      <c r="A131" s="970" t="s">
        <v>15</v>
      </c>
      <c r="B131" s="1471" t="s">
        <v>60</v>
      </c>
      <c r="C131" s="1472"/>
      <c r="D131" s="1472"/>
      <c r="E131" s="1472"/>
      <c r="F131" s="1472"/>
      <c r="G131" s="1472"/>
      <c r="H131" s="1472"/>
      <c r="I131" s="988">
        <f>I130+I123+I66+I29</f>
        <v>23359.599999999999</v>
      </c>
      <c r="J131" s="1005">
        <f t="shared" ref="J131:P131" si="23">J123+J66+J29+J130</f>
        <v>22901.200000000001</v>
      </c>
      <c r="K131" s="988">
        <f t="shared" si="23"/>
        <v>12292.099999999999</v>
      </c>
      <c r="L131" s="1006">
        <f t="shared" si="23"/>
        <v>7214.9000000000005</v>
      </c>
      <c r="M131" s="1007">
        <f t="shared" si="23"/>
        <v>2358.4999999999995</v>
      </c>
      <c r="N131" s="1005">
        <f t="shared" si="23"/>
        <v>5077.2</v>
      </c>
      <c r="O131" s="989">
        <f t="shared" si="23"/>
        <v>15443.199999999999</v>
      </c>
      <c r="P131" s="989">
        <f t="shared" si="23"/>
        <v>11939.5</v>
      </c>
      <c r="Q131" s="990"/>
      <c r="R131" s="1008"/>
      <c r="S131" s="991"/>
      <c r="T131" s="991"/>
      <c r="U131" s="992"/>
    </row>
    <row r="132" spans="1:24" s="383" customFormat="1" ht="14.25" thickBot="1" x14ac:dyDescent="0.25">
      <c r="A132" s="993" t="s">
        <v>61</v>
      </c>
      <c r="B132" s="1473" t="s">
        <v>62</v>
      </c>
      <c r="C132" s="1474"/>
      <c r="D132" s="1474"/>
      <c r="E132" s="1474"/>
      <c r="F132" s="1474"/>
      <c r="G132" s="1474"/>
      <c r="H132" s="1474"/>
      <c r="I132" s="994">
        <f>I131</f>
        <v>23359.599999999999</v>
      </c>
      <c r="J132" s="1009">
        <f t="shared" ref="J132:P132" si="24">J131</f>
        <v>22901.200000000001</v>
      </c>
      <c r="K132" s="994">
        <f>K131</f>
        <v>12292.099999999999</v>
      </c>
      <c r="L132" s="1010">
        <f>L131</f>
        <v>7214.9000000000005</v>
      </c>
      <c r="M132" s="1011">
        <f>M131</f>
        <v>2358.4999999999995</v>
      </c>
      <c r="N132" s="1009">
        <f>N131</f>
        <v>5077.2</v>
      </c>
      <c r="O132" s="995">
        <f t="shared" si="24"/>
        <v>15443.199999999999</v>
      </c>
      <c r="P132" s="995">
        <f t="shared" si="24"/>
        <v>11939.5</v>
      </c>
      <c r="Q132" s="996"/>
      <c r="R132" s="1012"/>
      <c r="S132" s="997"/>
      <c r="T132" s="997"/>
      <c r="U132" s="998"/>
    </row>
    <row r="133" spans="1:24" s="1" customFormat="1" ht="15.75" customHeight="1" x14ac:dyDescent="0.2">
      <c r="A133" s="385" t="s">
        <v>126</v>
      </c>
      <c r="B133" s="384"/>
      <c r="C133" s="384"/>
      <c r="D133" s="384"/>
      <c r="E133" s="384"/>
      <c r="F133" s="920"/>
      <c r="G133" s="436"/>
      <c r="H133" s="384"/>
      <c r="I133" s="180"/>
      <c r="J133" s="180"/>
      <c r="K133" s="180"/>
      <c r="L133" s="180"/>
      <c r="M133" s="180"/>
      <c r="N133" s="180"/>
      <c r="O133" s="180"/>
      <c r="P133" s="180"/>
      <c r="Q133" s="381"/>
      <c r="R133" s="418"/>
      <c r="S133" s="382"/>
      <c r="T133" s="382"/>
      <c r="U133" s="382"/>
    </row>
    <row r="134" spans="1:24" s="1" customFormat="1" ht="18.75" customHeight="1" x14ac:dyDescent="0.2">
      <c r="A134" s="1522" t="s">
        <v>217</v>
      </c>
      <c r="B134" s="1522"/>
      <c r="C134" s="1522"/>
      <c r="D134" s="1522"/>
      <c r="E134" s="1522"/>
      <c r="F134" s="1522"/>
      <c r="G134" s="1522"/>
      <c r="H134" s="1522"/>
      <c r="I134" s="1522"/>
      <c r="J134" s="1522"/>
      <c r="K134" s="1522"/>
      <c r="L134" s="1522"/>
      <c r="M134" s="1522"/>
      <c r="N134" s="180"/>
      <c r="O134" s="180"/>
      <c r="P134" s="180"/>
      <c r="Q134" s="381"/>
      <c r="R134" s="418"/>
      <c r="S134" s="382"/>
      <c r="T134" s="382"/>
      <c r="U134" s="382"/>
    </row>
    <row r="135" spans="1:24" s="1" customFormat="1" ht="14.25" thickBot="1" x14ac:dyDescent="0.25">
      <c r="A135" s="62"/>
      <c r="B135" s="1475" t="s">
        <v>63</v>
      </c>
      <c r="C135" s="1475"/>
      <c r="D135" s="1475"/>
      <c r="E135" s="1475"/>
      <c r="F135" s="1475"/>
      <c r="G135" s="1475"/>
      <c r="H135" s="1475"/>
      <c r="I135" s="1475"/>
      <c r="J135" s="1475"/>
      <c r="K135" s="1475"/>
      <c r="L135" s="1475"/>
      <c r="M135" s="1475"/>
      <c r="N135" s="1475"/>
      <c r="O135" s="1475"/>
      <c r="P135" s="1475"/>
      <c r="Q135" s="64"/>
      <c r="R135" s="419"/>
      <c r="S135" s="65"/>
      <c r="T135" s="65"/>
      <c r="U135" s="65"/>
    </row>
    <row r="136" spans="1:24" s="1" customFormat="1" ht="63.75" x14ac:dyDescent="0.2">
      <c r="A136" s="63"/>
      <c r="B136" s="1476" t="s">
        <v>64</v>
      </c>
      <c r="C136" s="1477"/>
      <c r="D136" s="1477"/>
      <c r="E136" s="1477"/>
      <c r="F136" s="1477"/>
      <c r="G136" s="1477"/>
      <c r="H136" s="1478"/>
      <c r="I136" s="127" t="s">
        <v>124</v>
      </c>
      <c r="J136" s="376" t="s">
        <v>125</v>
      </c>
      <c r="K136" s="1523" t="s">
        <v>118</v>
      </c>
      <c r="L136" s="1524"/>
      <c r="M136" s="1524"/>
      <c r="N136" s="1524"/>
      <c r="O136" s="206" t="s">
        <v>105</v>
      </c>
      <c r="P136" s="206" t="s">
        <v>128</v>
      </c>
      <c r="Q136" s="66"/>
      <c r="R136" s="420"/>
      <c r="S136" s="1479"/>
      <c r="T136" s="1479"/>
      <c r="U136" s="1479"/>
    </row>
    <row r="137" spans="1:24" s="1" customFormat="1" ht="13.5" x14ac:dyDescent="0.2">
      <c r="A137" s="63"/>
      <c r="B137" s="1457" t="s">
        <v>65</v>
      </c>
      <c r="C137" s="1458"/>
      <c r="D137" s="1458"/>
      <c r="E137" s="1458"/>
      <c r="F137" s="1458"/>
      <c r="G137" s="1458"/>
      <c r="H137" s="1459"/>
      <c r="I137" s="1013">
        <f t="shared" ref="I137:N137" si="25">SUM(I138:I143)</f>
        <v>23236.6</v>
      </c>
      <c r="J137" s="1014">
        <f t="shared" si="25"/>
        <v>22861.899999999998</v>
      </c>
      <c r="K137" s="999">
        <f t="shared" si="25"/>
        <v>11726.599999999997</v>
      </c>
      <c r="L137" s="1015">
        <f t="shared" si="25"/>
        <v>7172.9000000000015</v>
      </c>
      <c r="M137" s="1015">
        <f t="shared" si="25"/>
        <v>2358.4999999999995</v>
      </c>
      <c r="N137" s="1016">
        <f t="shared" si="25"/>
        <v>4553.7</v>
      </c>
      <c r="O137" s="1000">
        <f ca="1">SUM(O138:O142)</f>
        <v>13167.6</v>
      </c>
      <c r="P137" s="1000">
        <f>SUM(P138:P142)</f>
        <v>11922.5</v>
      </c>
      <c r="Q137" s="67"/>
      <c r="R137" s="421"/>
      <c r="S137" s="1460"/>
      <c r="T137" s="1460"/>
      <c r="U137" s="1460"/>
      <c r="X137" s="21"/>
    </row>
    <row r="138" spans="1:24" s="1" customFormat="1" ht="12.75" customHeight="1" x14ac:dyDescent="0.2">
      <c r="A138" s="63"/>
      <c r="B138" s="1461" t="s">
        <v>66</v>
      </c>
      <c r="C138" s="1462"/>
      <c r="D138" s="1462"/>
      <c r="E138" s="1462"/>
      <c r="F138" s="1462"/>
      <c r="G138" s="1462"/>
      <c r="H138" s="1463"/>
      <c r="I138" s="207">
        <f>SUMIF(H13:H128,"sb",I13:I128)</f>
        <v>9441.9</v>
      </c>
      <c r="J138" s="377">
        <f>SUMIF(H13:H128,"sb",J13:J128)</f>
        <v>9306.0999999999985</v>
      </c>
      <c r="K138" s="386">
        <f>SUMIF(H13:H128,"sb",K13:K128)</f>
        <v>9073.6999999999989</v>
      </c>
      <c r="L138" s="240">
        <f>SUMIF(H13:H128,"sb",L13:L128)</f>
        <v>6782.1000000000013</v>
      </c>
      <c r="M138" s="240">
        <f>SUMIF(H13:H128,"sb",M13:M128)</f>
        <v>2358.4999999999995</v>
      </c>
      <c r="N138" s="667">
        <f>SUMIF(H13:H128,"sb",N13:N128)</f>
        <v>2291.6</v>
      </c>
      <c r="O138" s="68">
        <f ca="1">SUMIF(H13:H128,"sb",O13:O122)</f>
        <v>12306.2</v>
      </c>
      <c r="P138" s="68">
        <f>SUMIF(H13:H128,"sb",P13:P128)</f>
        <v>10345</v>
      </c>
      <c r="Q138" s="124"/>
      <c r="R138" s="422"/>
      <c r="S138" s="1464"/>
      <c r="T138" s="1464"/>
      <c r="U138" s="1464"/>
    </row>
    <row r="139" spans="1:24" s="1" customFormat="1" ht="12.75" customHeight="1" x14ac:dyDescent="0.2">
      <c r="A139" s="63"/>
      <c r="B139" s="1465" t="s">
        <v>108</v>
      </c>
      <c r="C139" s="1466"/>
      <c r="D139" s="1466"/>
      <c r="E139" s="1466"/>
      <c r="F139" s="1466"/>
      <c r="G139" s="1466"/>
      <c r="H139" s="1467"/>
      <c r="I139" s="207">
        <f>SUMIF(H16:H129,"sb(l)",I16:I129)</f>
        <v>573.9</v>
      </c>
      <c r="J139" s="377">
        <f>SUMIF(H16:H129,"sb(l)",J16:J129)</f>
        <v>573.9</v>
      </c>
      <c r="K139" s="789">
        <f>SUMIF(H16:H129,"sb(l)",K16:K129)</f>
        <v>1628.4</v>
      </c>
      <c r="L139" s="240">
        <f>SUMIF(H16:H129,"sb(l)",L16:L129)</f>
        <v>51.8</v>
      </c>
      <c r="M139" s="240">
        <f>SUMIF(H16:H129,"sb(l)",M16:M129)</f>
        <v>0</v>
      </c>
      <c r="N139" s="667">
        <f>SUMIF(H16:H129,"sb(l)",N16:N129)</f>
        <v>1576.6</v>
      </c>
      <c r="O139" s="68">
        <f ca="1">SUMIF(H14:H129,"sb(l)",O14:O123)</f>
        <v>0</v>
      </c>
      <c r="P139" s="68"/>
      <c r="Q139" s="124"/>
      <c r="R139" s="422"/>
      <c r="S139" s="1049"/>
      <c r="T139" s="1049"/>
      <c r="U139" s="1049"/>
    </row>
    <row r="140" spans="1:24" s="1" customFormat="1" ht="15" customHeight="1" x14ac:dyDescent="0.2">
      <c r="A140" s="63"/>
      <c r="B140" s="1468" t="s">
        <v>67</v>
      </c>
      <c r="C140" s="1469"/>
      <c r="D140" s="1469"/>
      <c r="E140" s="1469"/>
      <c r="F140" s="1469"/>
      <c r="G140" s="1469"/>
      <c r="H140" s="1470"/>
      <c r="I140" s="208">
        <f>SUMIF(H13:H128,"sb(sp)",I13:I128)</f>
        <v>225.4</v>
      </c>
      <c r="J140" s="378">
        <f>SUMIF(H13:H128,"sb(sp)",J13:J128)</f>
        <v>227.1</v>
      </c>
      <c r="K140" s="387">
        <f>SUMIF(H13:H128,"sb(sp)",K13:K128)</f>
        <v>361.4</v>
      </c>
      <c r="L140" s="241">
        <f>SUMIF(H13:H128,"sb(sp)",L13:L128)</f>
        <v>339</v>
      </c>
      <c r="M140" s="241">
        <f>SUMIF(H13:H128,"sb(sp)",M13:M128)</f>
        <v>0</v>
      </c>
      <c r="N140" s="668">
        <f>SUMIF(H13:H128,"sb(sp)",N13:N128)</f>
        <v>22.4</v>
      </c>
      <c r="O140" s="69">
        <f>SUMIF(H13:H123,"sb(sp)",O13:O123)</f>
        <v>361.4</v>
      </c>
      <c r="P140" s="69">
        <f>SUMIF(H13:H128,"sb(sp)",P13:P128)</f>
        <v>361.4</v>
      </c>
      <c r="Q140" s="124"/>
      <c r="R140" s="422"/>
      <c r="S140" s="1464"/>
      <c r="T140" s="1464"/>
      <c r="U140" s="1464"/>
    </row>
    <row r="141" spans="1:24" s="1" customFormat="1" ht="15" customHeight="1" x14ac:dyDescent="0.2">
      <c r="A141" s="63"/>
      <c r="B141" s="1468" t="s">
        <v>106</v>
      </c>
      <c r="C141" s="1469"/>
      <c r="D141" s="1469"/>
      <c r="E141" s="1469"/>
      <c r="F141" s="1469"/>
      <c r="G141" s="1469"/>
      <c r="H141" s="1470"/>
      <c r="I141" s="208">
        <f>SUMIF(H16:H129,"sb(spl)",I16:I129)</f>
        <v>62.4</v>
      </c>
      <c r="J141" s="378">
        <f>SUMIF(H16:H129,"sb(spl)",J16:J129)</f>
        <v>62.4</v>
      </c>
      <c r="K141" s="387">
        <f>SUMIF(H16:H129,"sb(spl)",K16:K129)</f>
        <v>0</v>
      </c>
      <c r="L141" s="241">
        <f>SUMIF(H16:H129,"sb(spl)",L16:L129)</f>
        <v>0</v>
      </c>
      <c r="M141" s="241">
        <f>SUMIF(H16:H129,"sb(spl)",M16:M129)</f>
        <v>0</v>
      </c>
      <c r="N141" s="668">
        <f>SUMIF(H16:H129,"sb(spl)",N16:N129)</f>
        <v>0</v>
      </c>
      <c r="O141" s="69"/>
      <c r="P141" s="69"/>
      <c r="Q141" s="124"/>
      <c r="R141" s="422"/>
      <c r="S141" s="1049"/>
      <c r="T141" s="1049"/>
      <c r="U141" s="1049"/>
    </row>
    <row r="142" spans="1:24" s="1" customFormat="1" x14ac:dyDescent="0.2">
      <c r="A142" s="63"/>
      <c r="B142" s="1468" t="s">
        <v>68</v>
      </c>
      <c r="C142" s="1469"/>
      <c r="D142" s="1469"/>
      <c r="E142" s="1469"/>
      <c r="F142" s="1469"/>
      <c r="G142" s="1469"/>
      <c r="H142" s="1470"/>
      <c r="I142" s="209">
        <f>SUMIF(H13:H128,"SB(VB)",I13:I128)</f>
        <v>1368.4</v>
      </c>
      <c r="J142" s="379">
        <f>SUMIF(H13:H128,"SB(VB)",J13:J128)</f>
        <v>107.39999999999999</v>
      </c>
      <c r="K142" s="388">
        <f>SUMIF(H13:H128,"SB(VB)",K13:K128)</f>
        <v>53.8</v>
      </c>
      <c r="L142" s="242">
        <f>SUMIF(H13:H128,"SB(VB)",L13:L128)</f>
        <v>0</v>
      </c>
      <c r="M142" s="242">
        <f>SUMIF(H13:H128,"SB(VB)",M13:M128)</f>
        <v>0</v>
      </c>
      <c r="N142" s="669">
        <f>SUMIF(H13:H128,"SB(VB)",N13:N128)</f>
        <v>53.8</v>
      </c>
      <c r="O142" s="70">
        <f>SUMIF(H13:H128,"SB(VB)",O13:O128)</f>
        <v>500</v>
      </c>
      <c r="P142" s="70">
        <f>SUMIF(H13:H128,"sb(vb)",P13:P128)</f>
        <v>1216.0999999999999</v>
      </c>
      <c r="Q142" s="124"/>
      <c r="R142" s="422"/>
      <c r="S142" s="1049"/>
      <c r="T142" s="1049"/>
      <c r="U142" s="1049"/>
    </row>
    <row r="143" spans="1:24" s="1" customFormat="1" x14ac:dyDescent="0.2">
      <c r="A143" s="63"/>
      <c r="B143" s="1468" t="s">
        <v>111</v>
      </c>
      <c r="C143" s="1469"/>
      <c r="D143" s="1469"/>
      <c r="E143" s="1469"/>
      <c r="F143" s="1469"/>
      <c r="G143" s="1469"/>
      <c r="H143" s="1470"/>
      <c r="I143" s="209">
        <f>SUMIF(H16:H129,"SB(ES)",I16:I129)</f>
        <v>11564.6</v>
      </c>
      <c r="J143" s="379">
        <f>SUMIF(H16:H129,"SB(ES)",J16:J129)</f>
        <v>12585</v>
      </c>
      <c r="K143" s="388">
        <f>SUMIF(H16:H129,"SB(ES)",K16:K129)</f>
        <v>609.29999999999995</v>
      </c>
      <c r="L143" s="242">
        <f>SUMIF(H16:H129,"SB(ES)",L16:L129)</f>
        <v>0</v>
      </c>
      <c r="M143" s="242">
        <f>SUMIF(H16:H129,"SB(ES)",M16:M129)</f>
        <v>0</v>
      </c>
      <c r="N143" s="669">
        <f>SUMIF(H16:H129,"SB(ES)",N16:N129)</f>
        <v>609.29999999999995</v>
      </c>
      <c r="O143" s="70"/>
      <c r="P143" s="70"/>
      <c r="Q143" s="124"/>
      <c r="R143" s="422"/>
      <c r="S143" s="1049"/>
      <c r="T143" s="1049"/>
      <c r="U143" s="1049"/>
    </row>
    <row r="144" spans="1:24" s="1" customFormat="1" ht="13.5" x14ac:dyDescent="0.2">
      <c r="A144" s="63"/>
      <c r="B144" s="1485" t="s">
        <v>69</v>
      </c>
      <c r="C144" s="1486"/>
      <c r="D144" s="1486"/>
      <c r="E144" s="1486"/>
      <c r="F144" s="1486"/>
      <c r="G144" s="1486"/>
      <c r="H144" s="1487"/>
      <c r="I144" s="1017">
        <f t="shared" ref="I144:P144" si="26">SUM(I145:I147)</f>
        <v>123</v>
      </c>
      <c r="J144" s="1018">
        <f t="shared" si="26"/>
        <v>39.299999999999997</v>
      </c>
      <c r="K144" s="1001">
        <f t="shared" si="26"/>
        <v>565.49999999999989</v>
      </c>
      <c r="L144" s="1019">
        <f t="shared" si="26"/>
        <v>42</v>
      </c>
      <c r="M144" s="1019">
        <f t="shared" si="26"/>
        <v>0</v>
      </c>
      <c r="N144" s="1020">
        <f t="shared" si="26"/>
        <v>523.49999999999989</v>
      </c>
      <c r="O144" s="1002">
        <f t="shared" si="26"/>
        <v>2275.6</v>
      </c>
      <c r="P144" s="1002">
        <f t="shared" si="26"/>
        <v>17</v>
      </c>
      <c r="Q144" s="67"/>
      <c r="R144" s="421"/>
      <c r="S144" s="1460"/>
      <c r="T144" s="1460"/>
      <c r="U144" s="1460"/>
    </row>
    <row r="145" spans="1:33" s="1" customFormat="1" x14ac:dyDescent="0.2">
      <c r="A145" s="63"/>
      <c r="B145" s="1465" t="s">
        <v>70</v>
      </c>
      <c r="C145" s="1466"/>
      <c r="D145" s="1466"/>
      <c r="E145" s="1466"/>
      <c r="F145" s="1466"/>
      <c r="G145" s="1466"/>
      <c r="H145" s="1467"/>
      <c r="I145" s="210">
        <f>SUMIF(H13:H128,"es",I13:I128)</f>
        <v>85.3</v>
      </c>
      <c r="J145" s="380">
        <f>SUMIF(H13:H128,"es",J13:J128)</f>
        <v>0</v>
      </c>
      <c r="K145" s="389">
        <f>SUMIF(H13:H128,"es",K13:K128)</f>
        <v>478.9</v>
      </c>
      <c r="L145" s="243">
        <f>SUMIF(H13:H128,"es",L13:L128)</f>
        <v>0</v>
      </c>
      <c r="M145" s="243">
        <f>SUMIF(H13:H128,"es",M13:M128)</f>
        <v>0</v>
      </c>
      <c r="N145" s="670">
        <f>SUMIF(H13:H128,"es",N13:N128)</f>
        <v>478.9</v>
      </c>
      <c r="O145" s="71">
        <f>SUMIF(H13:H123,"es",O13:O123)</f>
        <v>1156.5</v>
      </c>
      <c r="P145" s="71">
        <f>SUMIF(H13:H128,"es",P13:P128)</f>
        <v>0</v>
      </c>
      <c r="Q145" s="124"/>
      <c r="R145" s="422"/>
      <c r="S145" s="1464"/>
      <c r="T145" s="1464"/>
      <c r="U145" s="1464"/>
    </row>
    <row r="146" spans="1:33" s="1" customFormat="1" x14ac:dyDescent="0.2">
      <c r="A146" s="63"/>
      <c r="B146" s="1461" t="s">
        <v>71</v>
      </c>
      <c r="C146" s="1462"/>
      <c r="D146" s="1462"/>
      <c r="E146" s="1462"/>
      <c r="F146" s="1462"/>
      <c r="G146" s="1462"/>
      <c r="H146" s="1463"/>
      <c r="I146" s="210">
        <f>SUMIF(H13:H128,"lrvb",I13:I128)</f>
        <v>15.5</v>
      </c>
      <c r="J146" s="380">
        <f>SUMIF(H13:H128,"lrvb",J13:J128)</f>
        <v>17.100000000000001</v>
      </c>
      <c r="K146" s="389">
        <f>SUMIF(H13:H128,"lrvb",K13:K128)</f>
        <v>59.3</v>
      </c>
      <c r="L146" s="243">
        <f>SUMIF(H13:H128,"lrvb",L13:L128)</f>
        <v>17</v>
      </c>
      <c r="M146" s="243">
        <f>SUMIF(H13:H128,"lrvb",M13:M128)</f>
        <v>0</v>
      </c>
      <c r="N146" s="670">
        <f>SUMIF(H13:H128,"lrvb",N13:N128)</f>
        <v>42.3</v>
      </c>
      <c r="O146" s="71">
        <f>SUMIF(H13:H122,"lrvb",O13:O122)</f>
        <v>119.1</v>
      </c>
      <c r="P146" s="71">
        <f>SUMIF(H13:H128,"lrvb",P13:P128)</f>
        <v>17</v>
      </c>
      <c r="Q146" s="124"/>
      <c r="R146" s="422"/>
      <c r="S146" s="1049"/>
      <c r="T146" s="1049"/>
      <c r="U146" s="1049"/>
      <c r="AA146" s="21"/>
      <c r="AG146" s="21"/>
    </row>
    <row r="147" spans="1:33" x14ac:dyDescent="0.2">
      <c r="A147" s="63"/>
      <c r="B147" s="1465" t="s">
        <v>72</v>
      </c>
      <c r="C147" s="1466"/>
      <c r="D147" s="1466"/>
      <c r="E147" s="1466"/>
      <c r="F147" s="1466"/>
      <c r="G147" s="1466"/>
      <c r="H147" s="1467"/>
      <c r="I147" s="210">
        <f>SUMIF(H13:H128,"kt",I13:I128)</f>
        <v>22.2</v>
      </c>
      <c r="J147" s="380">
        <f>SUMIF(H13:H128,"kt",J13:J128)</f>
        <v>22.2</v>
      </c>
      <c r="K147" s="389">
        <f>SUMIF(H13:H128,"kt",K13:K128)</f>
        <v>27.3</v>
      </c>
      <c r="L147" s="243">
        <f>SUMIF(H13:H128,"kt",L13:L128)</f>
        <v>25</v>
      </c>
      <c r="M147" s="243">
        <f>SUMIF(H13:H128,"kt",M13:M128)</f>
        <v>0</v>
      </c>
      <c r="N147" s="670">
        <f>SUMIF(H13:H128,"kt",N13:N128)</f>
        <v>2.2999999999999998</v>
      </c>
      <c r="O147" s="71">
        <f>SUMIF(H13:H123,"kt",O13:O123)</f>
        <v>1000</v>
      </c>
      <c r="P147" s="71">
        <f>SUMIF(H13:H128,"kt",P13:P128)</f>
        <v>0</v>
      </c>
      <c r="Q147" s="124"/>
      <c r="R147" s="422"/>
      <c r="S147" s="1049"/>
      <c r="T147" s="1049"/>
      <c r="U147" s="1049"/>
    </row>
    <row r="148" spans="1:33" ht="14.25" thickBot="1" x14ac:dyDescent="0.25">
      <c r="A148" s="72"/>
      <c r="B148" s="1480" t="s">
        <v>20</v>
      </c>
      <c r="C148" s="1481"/>
      <c r="D148" s="1481"/>
      <c r="E148" s="1481"/>
      <c r="F148" s="1481"/>
      <c r="G148" s="1481"/>
      <c r="H148" s="1482"/>
      <c r="I148" s="24">
        <f t="shared" ref="I148:P148" si="27">I144+I137</f>
        <v>23359.599999999999</v>
      </c>
      <c r="J148" s="279">
        <f t="shared" si="27"/>
        <v>22901.199999999997</v>
      </c>
      <c r="K148" s="305">
        <f t="shared" si="27"/>
        <v>12292.099999999997</v>
      </c>
      <c r="L148" s="228">
        <f t="shared" si="27"/>
        <v>7214.9000000000015</v>
      </c>
      <c r="M148" s="228">
        <f t="shared" si="27"/>
        <v>2358.4999999999995</v>
      </c>
      <c r="N148" s="671">
        <f t="shared" si="27"/>
        <v>5077.2</v>
      </c>
      <c r="O148" s="49">
        <f t="shared" ca="1" si="27"/>
        <v>15443.2</v>
      </c>
      <c r="P148" s="49">
        <f t="shared" si="27"/>
        <v>11939.5</v>
      </c>
      <c r="Q148" s="73"/>
      <c r="R148" s="423"/>
      <c r="S148" s="1483"/>
      <c r="T148" s="1483"/>
      <c r="U148" s="1483"/>
    </row>
    <row r="149" spans="1:33" x14ac:dyDescent="0.2">
      <c r="J149" s="100"/>
      <c r="K149" s="100"/>
      <c r="L149" s="100"/>
      <c r="M149" s="100"/>
      <c r="N149" s="100"/>
    </row>
    <row r="150" spans="1:33" x14ac:dyDescent="0.2">
      <c r="I150" s="727"/>
      <c r="J150" s="727"/>
      <c r="K150" s="727"/>
      <c r="L150" s="727"/>
      <c r="M150" s="727"/>
      <c r="N150" s="727"/>
      <c r="O150" s="727"/>
      <c r="P150" s="727"/>
    </row>
  </sheetData>
  <mergeCells count="171">
    <mergeCell ref="P1:U1"/>
    <mergeCell ref="A2:U2"/>
    <mergeCell ref="A3:U3"/>
    <mergeCell ref="A4:U4"/>
    <mergeCell ref="R5:U5"/>
    <mergeCell ref="A6:A8"/>
    <mergeCell ref="B6:B8"/>
    <mergeCell ref="C6:C8"/>
    <mergeCell ref="D6:D8"/>
    <mergeCell ref="E6:E8"/>
    <mergeCell ref="P6:P8"/>
    <mergeCell ref="Q6:U6"/>
    <mergeCell ref="K7:K8"/>
    <mergeCell ref="L7:M7"/>
    <mergeCell ref="N7:N8"/>
    <mergeCell ref="Q7:Q8"/>
    <mergeCell ref="R7:U7"/>
    <mergeCell ref="F6:F8"/>
    <mergeCell ref="H6:H8"/>
    <mergeCell ref="I6:I8"/>
    <mergeCell ref="J6:J8"/>
    <mergeCell ref="K6:N6"/>
    <mergeCell ref="O6:O8"/>
    <mergeCell ref="A9:U9"/>
    <mergeCell ref="A10:U10"/>
    <mergeCell ref="B11:U11"/>
    <mergeCell ref="C12:U12"/>
    <mergeCell ref="A13:A18"/>
    <mergeCell ref="B13:B18"/>
    <mergeCell ref="C13:C18"/>
    <mergeCell ref="D13:D18"/>
    <mergeCell ref="E13:E18"/>
    <mergeCell ref="F13:F18"/>
    <mergeCell ref="Q23:Q24"/>
    <mergeCell ref="Q25:Q26"/>
    <mergeCell ref="A27:A28"/>
    <mergeCell ref="B27:B28"/>
    <mergeCell ref="C27:C28"/>
    <mergeCell ref="D27:D28"/>
    <mergeCell ref="E27:E28"/>
    <mergeCell ref="F27:F28"/>
    <mergeCell ref="Q17:Q18"/>
    <mergeCell ref="A19:A21"/>
    <mergeCell ref="B19:B21"/>
    <mergeCell ref="C19:C21"/>
    <mergeCell ref="D19:D21"/>
    <mergeCell ref="E19:E21"/>
    <mergeCell ref="F19:F21"/>
    <mergeCell ref="Q20:Q21"/>
    <mergeCell ref="Q33:Q34"/>
    <mergeCell ref="D40:D41"/>
    <mergeCell ref="D43:D44"/>
    <mergeCell ref="D45:D46"/>
    <mergeCell ref="G45:G46"/>
    <mergeCell ref="D53:D54"/>
    <mergeCell ref="C29:H29"/>
    <mergeCell ref="Q29:U29"/>
    <mergeCell ref="C30:U30"/>
    <mergeCell ref="D31:D32"/>
    <mergeCell ref="G31:G32"/>
    <mergeCell ref="Q31:Q32"/>
    <mergeCell ref="D63:D65"/>
    <mergeCell ref="G63:G64"/>
    <mergeCell ref="Q63:Q65"/>
    <mergeCell ref="S63:S65"/>
    <mergeCell ref="T63:T65"/>
    <mergeCell ref="U63:U65"/>
    <mergeCell ref="D56:D57"/>
    <mergeCell ref="Q56:Q57"/>
    <mergeCell ref="D59:D60"/>
    <mergeCell ref="G59:G60"/>
    <mergeCell ref="Q59:Q60"/>
    <mergeCell ref="D61:D62"/>
    <mergeCell ref="Q61:Q62"/>
    <mergeCell ref="D73:D77"/>
    <mergeCell ref="G73:G77"/>
    <mergeCell ref="Q73:Q77"/>
    <mergeCell ref="E74:E77"/>
    <mergeCell ref="C66:H66"/>
    <mergeCell ref="Q66:U66"/>
    <mergeCell ref="C67:U67"/>
    <mergeCell ref="D68:D69"/>
    <mergeCell ref="D70:D72"/>
    <mergeCell ref="G70:G71"/>
    <mergeCell ref="Q71:Q72"/>
    <mergeCell ref="A90:A91"/>
    <mergeCell ref="B90:B91"/>
    <mergeCell ref="C90:C91"/>
    <mergeCell ref="D90:D91"/>
    <mergeCell ref="E90:E91"/>
    <mergeCell ref="F90:F91"/>
    <mergeCell ref="C86:C87"/>
    <mergeCell ref="D86:D87"/>
    <mergeCell ref="G86:G87"/>
    <mergeCell ref="C88:C89"/>
    <mergeCell ref="D88:D89"/>
    <mergeCell ref="G88:G89"/>
    <mergeCell ref="B99:B100"/>
    <mergeCell ref="C99:C100"/>
    <mergeCell ref="D99:D100"/>
    <mergeCell ref="E99:E100"/>
    <mergeCell ref="F99:F100"/>
    <mergeCell ref="Q99:Q100"/>
    <mergeCell ref="G90:G91"/>
    <mergeCell ref="D92:D93"/>
    <mergeCell ref="C94:C95"/>
    <mergeCell ref="D94:D95"/>
    <mergeCell ref="G94:G95"/>
    <mergeCell ref="D96:D98"/>
    <mergeCell ref="E98:H98"/>
    <mergeCell ref="C120:C121"/>
    <mergeCell ref="D120:D122"/>
    <mergeCell ref="E120:E121"/>
    <mergeCell ref="F120:F121"/>
    <mergeCell ref="G120:G121"/>
    <mergeCell ref="R99:R100"/>
    <mergeCell ref="D102:D104"/>
    <mergeCell ref="F102:F103"/>
    <mergeCell ref="G102:G103"/>
    <mergeCell ref="G104:G105"/>
    <mergeCell ref="Q109:Q110"/>
    <mergeCell ref="Q120:Q121"/>
    <mergeCell ref="R120:R121"/>
    <mergeCell ref="S120:S121"/>
    <mergeCell ref="T120:T121"/>
    <mergeCell ref="U120:U121"/>
    <mergeCell ref="G122:H122"/>
    <mergeCell ref="D111:D112"/>
    <mergeCell ref="G113:G114"/>
    <mergeCell ref="Q113:Q114"/>
    <mergeCell ref="D115:D116"/>
    <mergeCell ref="G117:G119"/>
    <mergeCell ref="Q128:Q129"/>
    <mergeCell ref="R128:R129"/>
    <mergeCell ref="C130:H130"/>
    <mergeCell ref="Q130:U130"/>
    <mergeCell ref="B131:H131"/>
    <mergeCell ref="B132:H132"/>
    <mergeCell ref="C123:H123"/>
    <mergeCell ref="Q123:U123"/>
    <mergeCell ref="V123:V125"/>
    <mergeCell ref="C124:Q124"/>
    <mergeCell ref="Q126:Q127"/>
    <mergeCell ref="B128:B129"/>
    <mergeCell ref="C128:C129"/>
    <mergeCell ref="D128:D129"/>
    <mergeCell ref="E128:E129"/>
    <mergeCell ref="F128:F129"/>
    <mergeCell ref="B138:H138"/>
    <mergeCell ref="S138:U138"/>
    <mergeCell ref="B139:H139"/>
    <mergeCell ref="B140:H140"/>
    <mergeCell ref="S140:U140"/>
    <mergeCell ref="B141:H141"/>
    <mergeCell ref="A134:M134"/>
    <mergeCell ref="B135:P135"/>
    <mergeCell ref="B136:H136"/>
    <mergeCell ref="K136:N136"/>
    <mergeCell ref="S136:U136"/>
    <mergeCell ref="B137:H137"/>
    <mergeCell ref="S137:U137"/>
    <mergeCell ref="B146:H146"/>
    <mergeCell ref="B147:H147"/>
    <mergeCell ref="B148:H148"/>
    <mergeCell ref="S148:U148"/>
    <mergeCell ref="B142:H142"/>
    <mergeCell ref="B143:H143"/>
    <mergeCell ref="B144:H144"/>
    <mergeCell ref="S144:U144"/>
    <mergeCell ref="B145:H145"/>
    <mergeCell ref="S145:U145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2" orientation="landscape" r:id="rId1"/>
  <rowBreaks count="3" manualBreakCount="3">
    <brk id="51" max="20" man="1"/>
    <brk id="107" max="20" man="1"/>
    <brk id="134" max="2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2"/>
  <sheetViews>
    <sheetView workbookViewId="0">
      <selection activeCell="O18" sqref="O18"/>
    </sheetView>
  </sheetViews>
  <sheetFormatPr defaultColWidth="9.140625" defaultRowHeight="15" x14ac:dyDescent="0.25"/>
  <cols>
    <col min="1" max="1" width="19.5703125" style="746" customWidth="1"/>
    <col min="2" max="2" width="22.42578125" style="746" customWidth="1"/>
    <col min="3" max="16384" width="9.140625" style="746"/>
  </cols>
  <sheetData>
    <row r="1" spans="1:7" ht="18.75" x14ac:dyDescent="0.3">
      <c r="A1" s="745" t="s">
        <v>178</v>
      </c>
    </row>
    <row r="2" spans="1:7" ht="24.75" customHeight="1" x14ac:dyDescent="0.25">
      <c r="A2" s="747" t="s">
        <v>179</v>
      </c>
      <c r="B2" s="747" t="s">
        <v>180</v>
      </c>
      <c r="C2" s="747" t="s">
        <v>181</v>
      </c>
      <c r="D2" s="747" t="s">
        <v>182</v>
      </c>
      <c r="E2" s="747" t="s">
        <v>73</v>
      </c>
      <c r="F2" s="748" t="s">
        <v>183</v>
      </c>
      <c r="G2" s="747" t="s">
        <v>184</v>
      </c>
    </row>
    <row r="3" spans="1:7" x14ac:dyDescent="0.25">
      <c r="A3" s="1585" t="s">
        <v>185</v>
      </c>
      <c r="B3" s="749" t="s">
        <v>186</v>
      </c>
      <c r="C3" s="750">
        <v>1</v>
      </c>
      <c r="D3" s="751">
        <v>6074.2</v>
      </c>
      <c r="E3" s="752">
        <f>+C3*D3</f>
        <v>6074.2</v>
      </c>
      <c r="F3" s="753"/>
      <c r="G3" s="752">
        <f>+E3-F3</f>
        <v>6074.2</v>
      </c>
    </row>
    <row r="4" spans="1:7" x14ac:dyDescent="0.25">
      <c r="A4" s="1585"/>
      <c r="B4" s="750" t="s">
        <v>187</v>
      </c>
      <c r="C4" s="750">
        <v>1</v>
      </c>
      <c r="D4" s="751">
        <v>1621.4</v>
      </c>
      <c r="E4" s="752">
        <f t="shared" ref="E4:E15" si="0">+C4*D4</f>
        <v>1621.4</v>
      </c>
      <c r="F4" s="753"/>
      <c r="G4" s="752">
        <f t="shared" ref="G4:G15" si="1">+E4-F4</f>
        <v>1621.4</v>
      </c>
    </row>
    <row r="5" spans="1:7" x14ac:dyDescent="0.25">
      <c r="A5" s="1585"/>
      <c r="B5" s="750" t="s">
        <v>188</v>
      </c>
      <c r="C5" s="750">
        <v>2</v>
      </c>
      <c r="D5" s="750">
        <v>1373.35</v>
      </c>
      <c r="E5" s="752">
        <f t="shared" si="0"/>
        <v>2746.7</v>
      </c>
      <c r="F5" s="753"/>
      <c r="G5" s="752">
        <f t="shared" si="1"/>
        <v>2746.7</v>
      </c>
    </row>
    <row r="6" spans="1:7" ht="30" x14ac:dyDescent="0.25">
      <c r="A6" s="1585"/>
      <c r="B6" s="749" t="s">
        <v>189</v>
      </c>
      <c r="C6" s="750">
        <v>1</v>
      </c>
      <c r="D6" s="750">
        <v>23900</v>
      </c>
      <c r="E6" s="752">
        <f t="shared" si="0"/>
        <v>23900</v>
      </c>
      <c r="F6" s="753"/>
      <c r="G6" s="752">
        <f t="shared" si="1"/>
        <v>23900</v>
      </c>
    </row>
    <row r="7" spans="1:7" x14ac:dyDescent="0.25">
      <c r="A7" s="1585"/>
      <c r="B7" s="750" t="s">
        <v>190</v>
      </c>
      <c r="C7" s="750">
        <v>12</v>
      </c>
      <c r="D7" s="750">
        <v>1249</v>
      </c>
      <c r="E7" s="752">
        <f t="shared" si="0"/>
        <v>14988</v>
      </c>
      <c r="F7" s="753"/>
      <c r="G7" s="752">
        <f t="shared" si="1"/>
        <v>14988</v>
      </c>
    </row>
    <row r="8" spans="1:7" x14ac:dyDescent="0.25">
      <c r="A8" s="1585"/>
      <c r="B8" s="750" t="s">
        <v>191</v>
      </c>
      <c r="C8" s="750">
        <v>1</v>
      </c>
      <c r="D8" s="750">
        <v>17100</v>
      </c>
      <c r="E8" s="752">
        <f t="shared" si="0"/>
        <v>17100</v>
      </c>
      <c r="F8" s="753"/>
      <c r="G8" s="752">
        <f t="shared" si="1"/>
        <v>17100</v>
      </c>
    </row>
    <row r="9" spans="1:7" x14ac:dyDescent="0.25">
      <c r="A9" s="1585"/>
      <c r="B9" s="750" t="s">
        <v>192</v>
      </c>
      <c r="C9" s="750">
        <v>3</v>
      </c>
      <c r="D9" s="750">
        <v>1915.21</v>
      </c>
      <c r="E9" s="752">
        <f t="shared" si="0"/>
        <v>5745.63</v>
      </c>
      <c r="F9" s="753">
        <v>5700</v>
      </c>
      <c r="G9" s="752"/>
    </row>
    <row r="10" spans="1:7" ht="24" customHeight="1" x14ac:dyDescent="0.25">
      <c r="A10" s="1586" t="s">
        <v>73</v>
      </c>
      <c r="B10" s="1587"/>
      <c r="C10" s="750"/>
      <c r="D10" s="750"/>
      <c r="E10" s="752">
        <f>+E3+E4+E5+E6+E7+E8+E9</f>
        <v>72175.930000000008</v>
      </c>
      <c r="F10" s="754">
        <f t="shared" ref="F10:G10" si="2">+F3+F4+F5+F6+F7+F8+F9</f>
        <v>5700</v>
      </c>
      <c r="G10" s="752">
        <f t="shared" si="2"/>
        <v>66430.3</v>
      </c>
    </row>
    <row r="11" spans="1:7" x14ac:dyDescent="0.25">
      <c r="A11" s="1588" t="s">
        <v>193</v>
      </c>
      <c r="B11" s="749" t="s">
        <v>194</v>
      </c>
      <c r="C11" s="750">
        <v>1</v>
      </c>
      <c r="D11" s="750">
        <v>1500</v>
      </c>
      <c r="E11" s="752">
        <f t="shared" si="0"/>
        <v>1500</v>
      </c>
      <c r="F11" s="753">
        <v>1500</v>
      </c>
      <c r="G11" s="752">
        <f t="shared" si="1"/>
        <v>0</v>
      </c>
    </row>
    <row r="12" spans="1:7" x14ac:dyDescent="0.25">
      <c r="A12" s="1589"/>
      <c r="B12" s="749" t="s">
        <v>195</v>
      </c>
      <c r="C12" s="750">
        <v>1</v>
      </c>
      <c r="D12" s="750">
        <v>3600</v>
      </c>
      <c r="E12" s="752">
        <f t="shared" si="0"/>
        <v>3600</v>
      </c>
      <c r="F12" s="753"/>
      <c r="G12" s="752">
        <f t="shared" si="1"/>
        <v>3600</v>
      </c>
    </row>
    <row r="13" spans="1:7" ht="21" customHeight="1" x14ac:dyDescent="0.25">
      <c r="A13" s="1586" t="s">
        <v>73</v>
      </c>
      <c r="B13" s="1587"/>
      <c r="C13" s="750"/>
      <c r="D13" s="750"/>
      <c r="E13" s="752">
        <f>+E11+E12</f>
        <v>5100</v>
      </c>
      <c r="F13" s="753">
        <f>+F11+F12</f>
        <v>1500</v>
      </c>
      <c r="G13" s="752">
        <f t="shared" si="1"/>
        <v>3600</v>
      </c>
    </row>
    <row r="14" spans="1:7" ht="45" x14ac:dyDescent="0.25">
      <c r="A14" s="749" t="s">
        <v>31</v>
      </c>
      <c r="B14" s="750" t="s">
        <v>196</v>
      </c>
      <c r="C14" s="750">
        <v>1</v>
      </c>
      <c r="D14" s="750">
        <v>65000</v>
      </c>
      <c r="E14" s="750">
        <f t="shared" si="0"/>
        <v>65000</v>
      </c>
      <c r="F14" s="753">
        <v>65000</v>
      </c>
      <c r="G14" s="752">
        <f t="shared" si="1"/>
        <v>0</v>
      </c>
    </row>
    <row r="15" spans="1:7" ht="45" x14ac:dyDescent="0.25">
      <c r="A15" s="749" t="s">
        <v>98</v>
      </c>
      <c r="B15" s="749" t="s">
        <v>197</v>
      </c>
      <c r="C15" s="750">
        <v>12</v>
      </c>
      <c r="D15" s="750">
        <v>1217</v>
      </c>
      <c r="E15" s="750">
        <f t="shared" si="0"/>
        <v>14604</v>
      </c>
      <c r="F15" s="755">
        <v>4600</v>
      </c>
      <c r="G15" s="756">
        <f t="shared" si="1"/>
        <v>10004</v>
      </c>
    </row>
    <row r="16" spans="1:7" x14ac:dyDescent="0.25">
      <c r="A16" s="1590" t="s">
        <v>198</v>
      </c>
      <c r="B16" s="1591"/>
      <c r="C16" s="1591"/>
      <c r="D16" s="1592"/>
      <c r="E16" s="757">
        <f>+E10+E13+E14+E15</f>
        <v>156879.93</v>
      </c>
      <c r="F16" s="758">
        <f t="shared" ref="F16:G16" si="3">+F10+F13+F14+F15</f>
        <v>76800</v>
      </c>
      <c r="G16" s="757">
        <f t="shared" si="3"/>
        <v>80034.3</v>
      </c>
    </row>
    <row r="17" spans="1:7" ht="30" x14ac:dyDescent="0.25">
      <c r="A17" s="1588" t="s">
        <v>87</v>
      </c>
      <c r="B17" s="749" t="s">
        <v>199</v>
      </c>
      <c r="C17" s="750">
        <v>1</v>
      </c>
      <c r="D17" s="750">
        <v>24516</v>
      </c>
      <c r="E17" s="750">
        <f>+C17*D17</f>
        <v>24516</v>
      </c>
      <c r="F17" s="753">
        <v>24500</v>
      </c>
      <c r="G17" s="750"/>
    </row>
    <row r="18" spans="1:7" x14ac:dyDescent="0.25">
      <c r="A18" s="1593"/>
      <c r="B18" s="749" t="s">
        <v>200</v>
      </c>
      <c r="C18" s="750">
        <v>1</v>
      </c>
      <c r="D18" s="750">
        <v>12572</v>
      </c>
      <c r="E18" s="750">
        <f>+C18*D18</f>
        <v>12572</v>
      </c>
      <c r="F18" s="753"/>
      <c r="G18" s="750">
        <v>12600</v>
      </c>
    </row>
    <row r="19" spans="1:7" x14ac:dyDescent="0.25">
      <c r="A19" s="1593"/>
      <c r="B19" s="750" t="s">
        <v>201</v>
      </c>
      <c r="C19" s="750">
        <v>1</v>
      </c>
      <c r="D19" s="750">
        <v>1999</v>
      </c>
      <c r="E19" s="750">
        <f t="shared" ref="E19:E24" si="4">+C19*D19</f>
        <v>1999</v>
      </c>
      <c r="F19" s="753">
        <v>2000</v>
      </c>
      <c r="G19" s="750"/>
    </row>
    <row r="20" spans="1:7" ht="30" x14ac:dyDescent="0.25">
      <c r="A20" s="1593"/>
      <c r="B20" s="749" t="s">
        <v>202</v>
      </c>
      <c r="C20" s="750">
        <v>1</v>
      </c>
      <c r="D20" s="750">
        <v>809</v>
      </c>
      <c r="E20" s="750">
        <f t="shared" si="4"/>
        <v>809</v>
      </c>
      <c r="F20" s="753">
        <v>800</v>
      </c>
      <c r="G20" s="750"/>
    </row>
    <row r="21" spans="1:7" x14ac:dyDescent="0.25">
      <c r="A21" s="1593"/>
      <c r="B21" s="750" t="s">
        <v>203</v>
      </c>
      <c r="C21" s="750">
        <v>1</v>
      </c>
      <c r="D21" s="750">
        <v>1825</v>
      </c>
      <c r="E21" s="750">
        <f t="shared" si="4"/>
        <v>1825</v>
      </c>
      <c r="F21" s="753">
        <v>1800</v>
      </c>
      <c r="G21" s="750"/>
    </row>
    <row r="22" spans="1:7" x14ac:dyDescent="0.25">
      <c r="A22" s="1593"/>
      <c r="B22" s="750" t="s">
        <v>204</v>
      </c>
      <c r="C22" s="750">
        <v>1</v>
      </c>
      <c r="D22" s="750">
        <v>2178</v>
      </c>
      <c r="E22" s="750">
        <f t="shared" si="4"/>
        <v>2178</v>
      </c>
      <c r="F22" s="753">
        <v>2200</v>
      </c>
      <c r="G22" s="750"/>
    </row>
    <row r="23" spans="1:7" x14ac:dyDescent="0.25">
      <c r="A23" s="1593"/>
      <c r="B23" s="750" t="s">
        <v>205</v>
      </c>
      <c r="C23" s="750">
        <v>1</v>
      </c>
      <c r="D23" s="750">
        <v>2178</v>
      </c>
      <c r="E23" s="750">
        <f t="shared" si="4"/>
        <v>2178</v>
      </c>
      <c r="F23" s="753">
        <v>2100</v>
      </c>
      <c r="G23" s="750"/>
    </row>
    <row r="24" spans="1:7" x14ac:dyDescent="0.25">
      <c r="A24" s="1593"/>
      <c r="B24" s="750" t="s">
        <v>206</v>
      </c>
      <c r="C24" s="750">
        <v>1</v>
      </c>
      <c r="D24" s="750">
        <v>769</v>
      </c>
      <c r="E24" s="750">
        <f t="shared" si="4"/>
        <v>769</v>
      </c>
      <c r="F24" s="753">
        <v>800</v>
      </c>
      <c r="G24" s="750"/>
    </row>
    <row r="25" spans="1:7" x14ac:dyDescent="0.25">
      <c r="A25" s="1589"/>
      <c r="B25" s="1594" t="s">
        <v>73</v>
      </c>
      <c r="C25" s="1595"/>
      <c r="D25" s="1596"/>
      <c r="E25" s="759">
        <f>+E17+E18+E19+E20+E21+E22+E23+E24</f>
        <v>46846</v>
      </c>
      <c r="F25" s="760">
        <f>+F17+F18+F19+F20+F21+F22+F23+F24</f>
        <v>34200</v>
      </c>
      <c r="G25" s="759">
        <f>+G17+G18+G19+G20+G21+G22+G23+G24</f>
        <v>12600</v>
      </c>
    </row>
    <row r="26" spans="1:7" x14ac:dyDescent="0.25">
      <c r="A26" s="1582" t="s">
        <v>207</v>
      </c>
      <c r="B26" s="1583"/>
      <c r="C26" s="1583"/>
      <c r="D26" s="1584"/>
      <c r="E26" s="761">
        <f>+E16+E25</f>
        <v>203725.93</v>
      </c>
      <c r="F26" s="762">
        <f>+F16+F25</f>
        <v>111000</v>
      </c>
      <c r="G26" s="761">
        <f t="shared" ref="G26" si="5">+G16+G25</f>
        <v>92634.3</v>
      </c>
    </row>
    <row r="31" spans="1:7" x14ac:dyDescent="0.25">
      <c r="A31" s="746" t="s">
        <v>208</v>
      </c>
    </row>
    <row r="32" spans="1:7" x14ac:dyDescent="0.25">
      <c r="A32" s="763">
        <v>43042</v>
      </c>
    </row>
  </sheetData>
  <mergeCells count="8">
    <mergeCell ref="A26:D26"/>
    <mergeCell ref="A3:A9"/>
    <mergeCell ref="A10:B10"/>
    <mergeCell ref="A11:A12"/>
    <mergeCell ref="A13:B13"/>
    <mergeCell ref="A16:D16"/>
    <mergeCell ref="A17:A25"/>
    <mergeCell ref="B25:D2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6</vt:i4>
      </vt:variant>
    </vt:vector>
  </HeadingPairs>
  <TitlesOfParts>
    <vt:vector size="10" baseType="lpstr">
      <vt:lpstr>11 programa</vt:lpstr>
      <vt:lpstr>Lyginamasis</vt:lpstr>
      <vt:lpstr>AIškinamoji lentelė</vt:lpstr>
      <vt:lpstr>Ilgalaikis turtas</vt:lpstr>
      <vt:lpstr>'11 programa'!Print_Area</vt:lpstr>
      <vt:lpstr>'AIškinamoji lentelė'!Print_Area</vt:lpstr>
      <vt:lpstr>Lyginamasis!Print_Area</vt:lpstr>
      <vt:lpstr>'11 programa'!Print_Titles</vt:lpstr>
      <vt:lpstr>'AIškinamoji lentelė'!Print_Titles</vt:lpstr>
      <vt:lpstr>Lyginamasis!Print_Titles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2018-01-23T09:17:44Z</cp:lastPrinted>
  <dcterms:created xsi:type="dcterms:W3CDTF">2015-11-25T08:18:21Z</dcterms:created>
  <dcterms:modified xsi:type="dcterms:W3CDTF">2018-01-24T08:52:16Z</dcterms:modified>
</cp:coreProperties>
</file>