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480" yWindow="870" windowWidth="27795" windowHeight="11550"/>
  </bookViews>
  <sheets>
    <sheet name="5 programa" sheetId="4" r:id="rId1"/>
    <sheet name="Lyginamasis variantas" sheetId="5" r:id="rId2"/>
    <sheet name="Aiškinamoji lentelė" sheetId="2" r:id="rId3"/>
  </sheets>
  <definedNames>
    <definedName name="_xlnm.Print_Area" localSheetId="0">'5 programa'!$A$1:$N$142</definedName>
    <definedName name="_xlnm.Print_Area" localSheetId="2">'Aiškinamoji lentelė'!$A$1:$W$153</definedName>
    <definedName name="_xlnm.Print_Area" localSheetId="1">'Lyginamasis variantas'!$A$1:$S$143</definedName>
    <definedName name="_xlnm.Print_Titles" localSheetId="0">'5 programa'!$8:$10</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L71" i="5" l="1"/>
  <c r="Q81" i="2"/>
  <c r="J83" i="5"/>
  <c r="J107" i="5" s="1"/>
  <c r="I83" i="5"/>
  <c r="H70" i="4"/>
  <c r="J116" i="5"/>
  <c r="J71" i="5"/>
  <c r="H71" i="5"/>
  <c r="I71" i="5"/>
  <c r="K83" i="5"/>
  <c r="H74" i="4"/>
  <c r="H71" i="4"/>
  <c r="I75" i="5"/>
  <c r="I72" i="5"/>
  <c r="J72" i="5" s="1"/>
  <c r="J117" i="5" l="1"/>
  <c r="J118" i="5" s="1"/>
  <c r="M31" i="2" l="1"/>
  <c r="M32" i="2"/>
  <c r="L32" i="2"/>
  <c r="N32" i="2"/>
  <c r="O32" i="2"/>
  <c r="P32" i="2"/>
  <c r="Q32" i="2"/>
  <c r="R32" i="2"/>
  <c r="K32" i="2"/>
  <c r="L139" i="5" l="1"/>
  <c r="L138" i="5"/>
  <c r="L137" i="5"/>
  <c r="L135" i="5"/>
  <c r="L134" i="5"/>
  <c r="L133" i="5"/>
  <c r="L132" i="5"/>
  <c r="L131" i="5"/>
  <c r="L130" i="5"/>
  <c r="L129" i="5"/>
  <c r="L128" i="5"/>
  <c r="L127" i="5"/>
  <c r="L126" i="5"/>
  <c r="L125" i="5"/>
  <c r="I133" i="5"/>
  <c r="I139" i="5"/>
  <c r="I138" i="5"/>
  <c r="I137" i="5"/>
  <c r="I134" i="5"/>
  <c r="I132" i="5"/>
  <c r="I131" i="5"/>
  <c r="I130" i="5"/>
  <c r="I129" i="5"/>
  <c r="I128" i="5"/>
  <c r="I127" i="5"/>
  <c r="I126" i="5"/>
  <c r="L115" i="5"/>
  <c r="L111" i="5"/>
  <c r="L106" i="5"/>
  <c r="L98" i="5"/>
  <c r="L83" i="5"/>
  <c r="L56" i="5"/>
  <c r="L46" i="5"/>
  <c r="L47" i="5" s="1"/>
  <c r="L35" i="5"/>
  <c r="L31" i="5"/>
  <c r="L28" i="5"/>
  <c r="L20" i="5"/>
  <c r="I115" i="5"/>
  <c r="I111" i="5"/>
  <c r="I106" i="5"/>
  <c r="I84" i="5"/>
  <c r="I98" i="5" s="1"/>
  <c r="I135" i="5"/>
  <c r="I56" i="5"/>
  <c r="I46" i="5"/>
  <c r="I47" i="5" s="1"/>
  <c r="I35" i="5"/>
  <c r="I31" i="5"/>
  <c r="I28" i="5"/>
  <c r="I20" i="5"/>
  <c r="N139" i="5"/>
  <c r="K139" i="5"/>
  <c r="H139" i="5"/>
  <c r="N138" i="5"/>
  <c r="K138" i="5"/>
  <c r="H138" i="5"/>
  <c r="N137" i="5"/>
  <c r="K137" i="5"/>
  <c r="H137" i="5"/>
  <c r="N135" i="5"/>
  <c r="K135" i="5"/>
  <c r="N134" i="5"/>
  <c r="K134" i="5"/>
  <c r="H134" i="5"/>
  <c r="N133" i="5"/>
  <c r="K133" i="5"/>
  <c r="H133" i="5"/>
  <c r="N132" i="5"/>
  <c r="K132" i="5"/>
  <c r="H132" i="5"/>
  <c r="N131" i="5"/>
  <c r="K131" i="5"/>
  <c r="H131" i="5"/>
  <c r="N130" i="5"/>
  <c r="K130" i="5"/>
  <c r="H130" i="5"/>
  <c r="N129" i="5"/>
  <c r="K129" i="5"/>
  <c r="H129" i="5"/>
  <c r="N128" i="5"/>
  <c r="K128" i="5"/>
  <c r="H128" i="5"/>
  <c r="N127" i="5"/>
  <c r="K127" i="5"/>
  <c r="H127" i="5"/>
  <c r="N126" i="5"/>
  <c r="K126" i="5"/>
  <c r="H126" i="5"/>
  <c r="N125" i="5"/>
  <c r="K125" i="5"/>
  <c r="N115" i="5"/>
  <c r="K115" i="5"/>
  <c r="K116" i="5" s="1"/>
  <c r="H115" i="5"/>
  <c r="N111" i="5"/>
  <c r="K111" i="5"/>
  <c r="H111" i="5"/>
  <c r="N106" i="5"/>
  <c r="K106" i="5"/>
  <c r="H106" i="5"/>
  <c r="N98" i="5"/>
  <c r="K98" i="5"/>
  <c r="H84" i="5"/>
  <c r="H98" i="5" s="1"/>
  <c r="N83" i="5"/>
  <c r="H75" i="5"/>
  <c r="H135" i="5" s="1"/>
  <c r="N56" i="5"/>
  <c r="K56" i="5"/>
  <c r="H56" i="5"/>
  <c r="N46" i="5"/>
  <c r="N47" i="5" s="1"/>
  <c r="K46" i="5"/>
  <c r="K47" i="5" s="1"/>
  <c r="H46" i="5"/>
  <c r="H47" i="5" s="1"/>
  <c r="N35" i="5"/>
  <c r="K35" i="5"/>
  <c r="H35" i="5"/>
  <c r="N31" i="5"/>
  <c r="K31" i="5"/>
  <c r="H31" i="5"/>
  <c r="N28" i="5"/>
  <c r="K28" i="5"/>
  <c r="H28" i="5"/>
  <c r="N20" i="5"/>
  <c r="K20" i="5"/>
  <c r="H20" i="5"/>
  <c r="H125" i="5" l="1"/>
  <c r="H124" i="5" s="1"/>
  <c r="H123" i="5" s="1"/>
  <c r="I107" i="5"/>
  <c r="I117" i="5" s="1"/>
  <c r="I118" i="5" s="1"/>
  <c r="I116" i="5"/>
  <c r="L36" i="5"/>
  <c r="I125" i="5"/>
  <c r="N107" i="5"/>
  <c r="H116" i="5"/>
  <c r="K36" i="5"/>
  <c r="L107" i="5"/>
  <c r="L117" i="5" s="1"/>
  <c r="L118" i="5" s="1"/>
  <c r="N36" i="5"/>
  <c r="H83" i="5"/>
  <c r="H107" i="5" s="1"/>
  <c r="K107" i="5"/>
  <c r="K117" i="5" s="1"/>
  <c r="K118" i="5" s="1"/>
  <c r="N116" i="5"/>
  <c r="I36" i="5"/>
  <c r="L116" i="5"/>
  <c r="J129" i="5"/>
  <c r="J134" i="5"/>
  <c r="J139" i="5"/>
  <c r="J126" i="5"/>
  <c r="J130" i="5"/>
  <c r="J135" i="5"/>
  <c r="J133" i="5"/>
  <c r="J127" i="5"/>
  <c r="J131" i="5"/>
  <c r="J137" i="5"/>
  <c r="J128" i="5"/>
  <c r="J132" i="5"/>
  <c r="J138" i="5"/>
  <c r="L136" i="5"/>
  <c r="H36" i="5"/>
  <c r="H136" i="5"/>
  <c r="N136" i="5"/>
  <c r="K124" i="5"/>
  <c r="K123" i="5" s="1"/>
  <c r="N124" i="5"/>
  <c r="N123" i="5" s="1"/>
  <c r="K136" i="5"/>
  <c r="M79" i="2"/>
  <c r="J125" i="5" l="1"/>
  <c r="N117" i="5"/>
  <c r="N118" i="5" s="1"/>
  <c r="H117" i="5"/>
  <c r="H118" i="5" s="1"/>
  <c r="K140" i="5"/>
  <c r="H140" i="5"/>
  <c r="N140" i="5"/>
  <c r="M84" i="2"/>
  <c r="L124" i="5" l="1"/>
  <c r="I136" i="5"/>
  <c r="J136" i="5" s="1"/>
  <c r="I124" i="5"/>
  <c r="J124" i="5" s="1"/>
  <c r="Q84" i="2"/>
  <c r="R150" i="2"/>
  <c r="R84" i="2"/>
  <c r="I123" i="5" l="1"/>
  <c r="L123" i="5"/>
  <c r="L140" i="5" s="1"/>
  <c r="M28" i="2"/>
  <c r="H31" i="4"/>
  <c r="I140" i="5" l="1"/>
  <c r="J140" i="5" s="1"/>
  <c r="J123" i="5"/>
  <c r="I82" i="4"/>
  <c r="J82" i="4"/>
  <c r="H82" i="4"/>
  <c r="H105" i="4" l="1"/>
  <c r="R31" i="2" l="1"/>
  <c r="Q31" i="2"/>
  <c r="P31" i="2"/>
  <c r="O31" i="2"/>
  <c r="N31" i="2"/>
  <c r="L31" i="2"/>
  <c r="K31" i="2"/>
  <c r="N84" i="2" l="1"/>
  <c r="O84" i="2"/>
  <c r="P84" i="2"/>
  <c r="M42" i="2"/>
  <c r="M143" i="2"/>
  <c r="M118" i="2"/>
  <c r="M25" i="2" l="1"/>
  <c r="N25" i="2"/>
  <c r="U59" i="2" l="1"/>
  <c r="H114" i="4" l="1"/>
  <c r="H45" i="4"/>
  <c r="H83" i="4" l="1"/>
  <c r="H132" i="4"/>
  <c r="J127" i="4" l="1"/>
  <c r="J128" i="4"/>
  <c r="J105" i="4"/>
  <c r="H20" i="4"/>
  <c r="I105" i="4"/>
  <c r="Q97" i="2"/>
  <c r="I97" i="4"/>
  <c r="J97" i="4"/>
  <c r="H97" i="4"/>
  <c r="H46" i="4"/>
  <c r="H55" i="4"/>
  <c r="J55" i="4"/>
  <c r="I55" i="4"/>
  <c r="I45" i="4"/>
  <c r="I46" i="4" s="1"/>
  <c r="J45" i="4"/>
  <c r="J46" i="4" s="1"/>
  <c r="J106" i="4" l="1"/>
  <c r="I106" i="4"/>
  <c r="J138" i="4"/>
  <c r="I138" i="4"/>
  <c r="H138" i="4"/>
  <c r="J137" i="4"/>
  <c r="I137" i="4"/>
  <c r="H137" i="4"/>
  <c r="J136" i="4"/>
  <c r="I136" i="4"/>
  <c r="H136" i="4"/>
  <c r="J134" i="4"/>
  <c r="I134" i="4"/>
  <c r="H134" i="4"/>
  <c r="J133" i="4"/>
  <c r="I133" i="4"/>
  <c r="H133" i="4"/>
  <c r="J132" i="4"/>
  <c r="I132" i="4"/>
  <c r="J131" i="4"/>
  <c r="I131" i="4"/>
  <c r="H131" i="4"/>
  <c r="J130" i="4"/>
  <c r="I130" i="4"/>
  <c r="H130" i="4"/>
  <c r="J129" i="4"/>
  <c r="I129" i="4"/>
  <c r="H129" i="4"/>
  <c r="I128" i="4"/>
  <c r="H128" i="4"/>
  <c r="I127" i="4"/>
  <c r="H127" i="4"/>
  <c r="H126" i="4"/>
  <c r="J125" i="4"/>
  <c r="I125" i="4"/>
  <c r="H125" i="4"/>
  <c r="J124" i="4"/>
  <c r="I124" i="4"/>
  <c r="J114" i="4"/>
  <c r="I114" i="4"/>
  <c r="J110" i="4"/>
  <c r="I110" i="4"/>
  <c r="H110" i="4"/>
  <c r="J34" i="4"/>
  <c r="I34" i="4"/>
  <c r="H34" i="4"/>
  <c r="J31" i="4"/>
  <c r="I31" i="4"/>
  <c r="J28" i="4"/>
  <c r="I28" i="4"/>
  <c r="H28" i="4"/>
  <c r="J20" i="4"/>
  <c r="I126" i="4"/>
  <c r="H35" i="4" l="1"/>
  <c r="I123" i="4"/>
  <c r="I122" i="4" s="1"/>
  <c r="H106" i="4"/>
  <c r="H124" i="4"/>
  <c r="H123" i="4" s="1"/>
  <c r="H122" i="4" s="1"/>
  <c r="I115" i="4"/>
  <c r="H115" i="4"/>
  <c r="J115" i="4"/>
  <c r="J135" i="4"/>
  <c r="I135" i="4"/>
  <c r="J126" i="4"/>
  <c r="H135" i="4"/>
  <c r="J35" i="4"/>
  <c r="I20" i="4"/>
  <c r="I35" i="4" s="1"/>
  <c r="J123" i="4" l="1"/>
  <c r="J122" i="4" s="1"/>
  <c r="I139" i="4"/>
  <c r="H139" i="4"/>
  <c r="J116" i="4"/>
  <c r="J117" i="4" s="1"/>
  <c r="I116" i="4"/>
  <c r="I117" i="4" s="1"/>
  <c r="H116" i="4"/>
  <c r="H117" i="4" s="1"/>
  <c r="J139" i="4" l="1"/>
  <c r="M57" i="2" l="1"/>
  <c r="M18" i="2" l="1"/>
  <c r="P86" i="2" l="1"/>
  <c r="M86" i="2"/>
  <c r="M137" i="2" l="1"/>
  <c r="M97" i="2"/>
  <c r="L15" i="2"/>
  <c r="L18" i="2" s="1"/>
  <c r="L84" i="2" l="1"/>
  <c r="K97" i="2" l="1"/>
  <c r="P114" i="2" l="1"/>
  <c r="M114" i="2"/>
  <c r="R114" i="2"/>
  <c r="Q114" i="2"/>
  <c r="O114" i="2"/>
  <c r="N114" i="2"/>
  <c r="L114" i="2"/>
  <c r="K114" i="2"/>
  <c r="R118" i="2"/>
  <c r="Q118" i="2"/>
  <c r="P118" i="2"/>
  <c r="O118" i="2"/>
  <c r="N118" i="2"/>
  <c r="L118" i="2"/>
  <c r="K118" i="2"/>
  <c r="P97" i="2" l="1"/>
  <c r="R97" i="2"/>
  <c r="Q124" i="2"/>
  <c r="R144" i="2" l="1"/>
  <c r="Q144" i="2"/>
  <c r="M144" i="2"/>
  <c r="L144" i="2"/>
  <c r="K144" i="2"/>
  <c r="L97" i="2"/>
  <c r="K138" i="2" l="1"/>
  <c r="L138" i="2"/>
  <c r="M138" i="2"/>
  <c r="R127" i="2" l="1"/>
  <c r="Q127" i="2"/>
  <c r="Q128" i="2" s="1"/>
  <c r="P127" i="2"/>
  <c r="O127" i="2"/>
  <c r="N127" i="2"/>
  <c r="M127" i="2"/>
  <c r="L127" i="2"/>
  <c r="K127" i="2"/>
  <c r="N42" i="2" l="1"/>
  <c r="O42" i="2"/>
  <c r="P42" i="2"/>
  <c r="Q42" i="2"/>
  <c r="R42" i="2"/>
  <c r="P18" i="2" l="1"/>
  <c r="O18" i="2"/>
  <c r="R16" i="2"/>
  <c r="R18" i="2" s="1"/>
  <c r="Q16" i="2"/>
  <c r="Q18" i="2" s="1"/>
  <c r="R138" i="2" l="1"/>
  <c r="Q138" i="2"/>
  <c r="N18" i="2"/>
  <c r="L108" i="2"/>
  <c r="K108" i="2"/>
  <c r="K84" i="2"/>
  <c r="K124" i="2" l="1"/>
  <c r="K128" i="2" s="1"/>
  <c r="R25" i="2" l="1"/>
  <c r="Q25" i="2"/>
  <c r="L25" i="2"/>
  <c r="K25" i="2"/>
  <c r="R147" i="2" l="1"/>
  <c r="Q147" i="2"/>
  <c r="M147" i="2"/>
  <c r="L147" i="2"/>
  <c r="K147" i="2"/>
  <c r="R145" i="2"/>
  <c r="Q145" i="2"/>
  <c r="M145" i="2"/>
  <c r="R149" i="2"/>
  <c r="Q149" i="2"/>
  <c r="R142" i="2"/>
  <c r="Q142" i="2"/>
  <c r="M142" i="2"/>
  <c r="L142" i="2"/>
  <c r="K142" i="2"/>
  <c r="L124" i="2"/>
  <c r="L128" i="2" s="1"/>
  <c r="M124" i="2"/>
  <c r="M128" i="2" s="1"/>
  <c r="L48" i="2"/>
  <c r="K48" i="2"/>
  <c r="Q108" i="2" l="1"/>
  <c r="N97" i="2"/>
  <c r="O97" i="2"/>
  <c r="N108" i="2"/>
  <c r="O108" i="2"/>
  <c r="P108" i="2"/>
  <c r="R108" i="2"/>
  <c r="M149" i="2"/>
  <c r="L57" i="2"/>
  <c r="K57" i="2"/>
  <c r="R57" i="2"/>
  <c r="Q57" i="2"/>
  <c r="P57" i="2"/>
  <c r="O57" i="2"/>
  <c r="N57" i="2"/>
  <c r="Q48" i="2"/>
  <c r="R109" i="2" l="1"/>
  <c r="M108" i="2"/>
  <c r="M109" i="2" s="1"/>
  <c r="O109" i="2"/>
  <c r="N109" i="2"/>
  <c r="Q109" i="2"/>
  <c r="K109" i="2"/>
  <c r="L42" i="2"/>
  <c r="K42" i="2"/>
  <c r="K49" i="2" s="1"/>
  <c r="O48" i="2" l="1"/>
  <c r="O49" i="2" s="1"/>
  <c r="N48" i="2"/>
  <c r="N49" i="2" s="1"/>
  <c r="L149" i="2" l="1"/>
  <c r="K149" i="2" l="1"/>
  <c r="P48" i="2" l="1"/>
  <c r="P49" i="2" s="1"/>
  <c r="Q49" i="2"/>
  <c r="R48" i="2"/>
  <c r="R49" i="2" s="1"/>
  <c r="M48" i="2"/>
  <c r="M49" i="2" s="1"/>
  <c r="L49" i="2"/>
  <c r="P109" i="2" l="1"/>
  <c r="R143" i="2" l="1"/>
  <c r="Q143" i="2"/>
  <c r="R28" i="2" l="1"/>
  <c r="Q28" i="2"/>
  <c r="P28" i="2"/>
  <c r="O28" i="2"/>
  <c r="N28" i="2"/>
  <c r="K143" i="2" l="1"/>
  <c r="L143" i="2"/>
  <c r="M129" i="2" l="1"/>
  <c r="M130" i="2" s="1"/>
  <c r="R151" i="2" l="1"/>
  <c r="R148" i="2" s="1"/>
  <c r="R146" i="2"/>
  <c r="R141" i="2"/>
  <c r="R139" i="2"/>
  <c r="R137" i="2"/>
  <c r="Q141" i="2"/>
  <c r="Q140" i="2"/>
  <c r="Q139" i="2"/>
  <c r="Q151" i="2"/>
  <c r="Q150" i="2"/>
  <c r="Q137" i="2"/>
  <c r="Q146" i="2"/>
  <c r="N124" i="2"/>
  <c r="N128" i="2" s="1"/>
  <c r="O124" i="2"/>
  <c r="O128" i="2" s="1"/>
  <c r="P124" i="2"/>
  <c r="P128" i="2" s="1"/>
  <c r="R124" i="2"/>
  <c r="R128" i="2" s="1"/>
  <c r="O25" i="2"/>
  <c r="P25" i="2"/>
  <c r="K18" i="2"/>
  <c r="M139" i="2"/>
  <c r="M140" i="2"/>
  <c r="M141" i="2"/>
  <c r="M146" i="2"/>
  <c r="M151" i="2"/>
  <c r="M150" i="2"/>
  <c r="K151" i="2"/>
  <c r="K150" i="2"/>
  <c r="K146" i="2"/>
  <c r="K145" i="2"/>
  <c r="K141" i="2"/>
  <c r="K140" i="2"/>
  <c r="K139" i="2"/>
  <c r="K137" i="2"/>
  <c r="L140" i="2"/>
  <c r="Q148" i="2" l="1"/>
  <c r="M136" i="2"/>
  <c r="M135" i="2" s="1"/>
  <c r="Q136" i="2"/>
  <c r="Q135" i="2" s="1"/>
  <c r="K148" i="2"/>
  <c r="K136" i="2"/>
  <c r="K135" i="2" s="1"/>
  <c r="M148" i="2"/>
  <c r="M152" i="2" l="1"/>
  <c r="Q152" i="2"/>
  <c r="Q129" i="2" l="1"/>
  <c r="R129" i="2" l="1"/>
  <c r="R130" i="2" s="1"/>
  <c r="N129" i="2"/>
  <c r="N130" i="2" s="1"/>
  <c r="O129" i="2"/>
  <c r="O130" i="2" s="1"/>
  <c r="Q130" i="2"/>
  <c r="P129" i="2" l="1"/>
  <c r="P130" i="2" s="1"/>
  <c r="L109" i="2" l="1"/>
  <c r="L151" i="2"/>
  <c r="L150" i="2"/>
  <c r="L146" i="2"/>
  <c r="L145" i="2"/>
  <c r="L141" i="2"/>
  <c r="L139" i="2"/>
  <c r="L148" i="2" l="1"/>
  <c r="L137" i="2"/>
  <c r="L136" i="2" s="1"/>
  <c r="L135" i="2" s="1"/>
  <c r="L28" i="2"/>
  <c r="K28" i="2"/>
  <c r="K129" i="2" l="1"/>
  <c r="K152" i="2"/>
  <c r="K130" i="2" l="1"/>
  <c r="R140" i="2" s="1"/>
  <c r="R136" i="2" l="1"/>
  <c r="R135" i="2" s="1"/>
  <c r="R152" i="2" s="1"/>
  <c r="L152" i="2" l="1"/>
  <c r="L129" i="2" l="1"/>
  <c r="L130" i="2" s="1"/>
</calcChain>
</file>

<file path=xl/comments1.xml><?xml version="1.0" encoding="utf-8"?>
<comments xmlns="http://schemas.openxmlformats.org/spreadsheetml/2006/main">
  <authors>
    <author>Audra Cepiene</author>
  </authors>
  <commentList>
    <comment ref="K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0" authorId="0" shapeId="0">
      <text>
        <r>
          <rPr>
            <sz val="9"/>
            <color indexed="81"/>
            <rFont val="Tahoma"/>
            <family val="2"/>
            <charset val="186"/>
          </rPr>
          <t xml:space="preserve">
pagal taryboje patvirtintą 2017-2021 m. programą</t>
        </r>
      </text>
    </comment>
    <comment ref="E40"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2"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43"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0"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L52"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N52" authorId="0" shapeId="0">
      <text>
        <r>
          <rPr>
            <sz val="9"/>
            <color indexed="81"/>
            <rFont val="Tahoma"/>
            <family val="2"/>
            <charset val="186"/>
          </rPr>
          <t>2019 m. bus rengiamas Kretingos g. telkinio techn. projektas</t>
        </r>
      </text>
    </comment>
    <comment ref="D56"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59"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7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K90" authorId="0" shapeId="0">
      <text>
        <r>
          <rPr>
            <sz val="9"/>
            <color indexed="81"/>
            <rFont val="Tahoma"/>
            <family val="2"/>
            <charset val="186"/>
          </rPr>
          <t xml:space="preserve">Žemėtvarkos skyrius parengs  Žemės sklypo pertvarkymo ir formavimo projektą iš 1 programoje suplanuotų lėšų. </t>
        </r>
      </text>
    </comment>
    <comment ref="E100"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08"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25" authorId="0" shapeId="0">
      <text>
        <r>
          <rPr>
            <b/>
            <sz val="9"/>
            <color indexed="81"/>
            <rFont val="Tahoma"/>
            <family val="2"/>
            <charset val="186"/>
          </rPr>
          <t>420</t>
        </r>
        <r>
          <rPr>
            <sz val="9"/>
            <color indexed="81"/>
            <rFont val="Tahoma"/>
            <family val="2"/>
            <charset val="186"/>
          </rPr>
          <t xml:space="preserve">
</t>
        </r>
      </text>
    </comment>
    <comment ref="H132" authorId="0" shapeId="0">
      <text>
        <r>
          <rPr>
            <b/>
            <sz val="9"/>
            <color indexed="81"/>
            <rFont val="Tahoma"/>
            <family val="2"/>
            <charset val="186"/>
          </rPr>
          <t>188,9</t>
        </r>
      </text>
    </comment>
  </commentList>
</comments>
</file>

<file path=xl/comments2.xml><?xml version="1.0" encoding="utf-8"?>
<comments xmlns="http://schemas.openxmlformats.org/spreadsheetml/2006/main">
  <authors>
    <author>Audra Cepiene</author>
  </authors>
  <commentList>
    <comment ref="O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1" authorId="0" shapeId="0">
      <text>
        <r>
          <rPr>
            <sz val="9"/>
            <color indexed="81"/>
            <rFont val="Tahoma"/>
            <family val="2"/>
            <charset val="186"/>
          </rPr>
          <t xml:space="preserve">
pagal taryboje patvirtintą 2017-2021 m. programą</t>
        </r>
      </text>
    </comment>
    <comment ref="E41"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O44"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1"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O51"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P53"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R53" authorId="0" shapeId="0">
      <text>
        <r>
          <rPr>
            <sz val="9"/>
            <color indexed="81"/>
            <rFont val="Tahoma"/>
            <family val="2"/>
            <charset val="186"/>
          </rPr>
          <t>2019 m. bus rengiamas Kretingos g. telkinio techn. projektas</t>
        </r>
      </text>
    </comment>
    <comment ref="D57"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0"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7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O91" authorId="0" shapeId="0">
      <text>
        <r>
          <rPr>
            <sz val="9"/>
            <color indexed="81"/>
            <rFont val="Tahoma"/>
            <family val="2"/>
            <charset val="186"/>
          </rPr>
          <t xml:space="preserve">Žemėtvarkos skyrius parengs  Žemės sklypo pertvarkymo ir formavimo projektą iš 1 programoje suplanuotų lėšų. </t>
        </r>
      </text>
    </comment>
    <comment ref="E10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09"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26" authorId="0" shapeId="0">
      <text>
        <r>
          <rPr>
            <b/>
            <sz val="9"/>
            <color indexed="81"/>
            <rFont val="Tahoma"/>
            <family val="2"/>
            <charset val="186"/>
          </rPr>
          <t>420</t>
        </r>
        <r>
          <rPr>
            <sz val="9"/>
            <color indexed="81"/>
            <rFont val="Tahoma"/>
            <family val="2"/>
            <charset val="186"/>
          </rPr>
          <t xml:space="preserve">
</t>
        </r>
      </text>
    </comment>
    <comment ref="I126" authorId="0" shapeId="0">
      <text>
        <r>
          <rPr>
            <b/>
            <sz val="9"/>
            <color indexed="81"/>
            <rFont val="Tahoma"/>
            <family val="2"/>
            <charset val="186"/>
          </rPr>
          <t>420</t>
        </r>
        <r>
          <rPr>
            <sz val="9"/>
            <color indexed="81"/>
            <rFont val="Tahoma"/>
            <family val="2"/>
            <charset val="186"/>
          </rPr>
          <t xml:space="preserve">
</t>
        </r>
      </text>
    </comment>
  </commentList>
</comments>
</file>

<file path=xl/comments3.xml><?xml version="1.0" encoding="utf-8"?>
<comments xmlns="http://schemas.openxmlformats.org/spreadsheetml/2006/main">
  <authors>
    <author>Saulina Paulauskiene</author>
    <author>Audra Cepiene</author>
  </authors>
  <commentList>
    <comment ref="T14" authorId="0" shapeId="0">
      <text>
        <r>
          <rPr>
            <b/>
            <sz val="9"/>
            <color indexed="81"/>
            <rFont val="Tahoma"/>
            <family val="2"/>
            <charset val="186"/>
          </rPr>
          <t>Saulina Paulauskiene:</t>
        </r>
        <r>
          <rPr>
            <sz val="9"/>
            <color indexed="81"/>
            <rFont val="Tahoma"/>
            <family val="2"/>
            <charset val="186"/>
          </rPr>
          <t xml:space="preserve">
tikslinta pagal esamą situaciją</t>
        </r>
      </text>
    </comment>
    <comment ref="S23" authorId="1"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5" authorId="1" shapeId="0">
      <text>
        <r>
          <rPr>
            <sz val="9"/>
            <color indexed="81"/>
            <rFont val="Tahoma"/>
            <family val="2"/>
            <charset val="186"/>
          </rPr>
          <t xml:space="preserve">
pagal taryboje patvirtintą 2017-2021 m. programą</t>
        </r>
      </text>
    </comment>
    <comment ref="F35" authorId="1"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37" authorId="1"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S38" authorId="1"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S39" authorId="1"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S40" authorId="1"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3" authorId="1" shapeId="0">
      <text>
        <r>
          <rPr>
            <sz val="9"/>
            <color indexed="81"/>
            <rFont val="Tahoma"/>
            <family val="2"/>
            <charset val="186"/>
          </rPr>
          <t xml:space="preserve">KSP 2.3.3.2. Vykdyti visuomenės aplinkosauginį švietimą </t>
        </r>
      </text>
    </comment>
    <comment ref="S43" authorId="1"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2" authorId="1"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S52" authorId="1"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U54" authorId="1"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W54" authorId="1" shapeId="0">
      <text>
        <r>
          <rPr>
            <sz val="9"/>
            <color indexed="81"/>
            <rFont val="Tahoma"/>
            <family val="2"/>
            <charset val="186"/>
          </rPr>
          <t>2019 m. bus rengiamas Kretingos g. telkinio techn. projektas</t>
        </r>
      </text>
    </comment>
    <comment ref="E58" authorId="1"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9"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5"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6" authorId="1"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69"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72"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6"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81"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5"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6"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S89" authorId="1" shapeId="0">
      <text>
        <r>
          <rPr>
            <sz val="9"/>
            <color indexed="81"/>
            <rFont val="Tahoma"/>
            <family val="2"/>
            <charset val="186"/>
          </rPr>
          <t xml:space="preserve">Žemėtvarkos skyrius parengs  Žemės sklypo pertvarkymo ir formavimo projektą iš 1 programoje suplanuotų lėšų. </t>
        </r>
      </text>
    </comment>
    <comment ref="F99"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1" authorId="1" shapeId="0">
      <text>
        <r>
          <rPr>
            <sz val="9"/>
            <color indexed="81"/>
            <rFont val="Tahoma"/>
            <family val="2"/>
            <charset val="186"/>
          </rPr>
          <t xml:space="preserve">už 34,9 tūkst. eur lėšas darbai įgyvendinti 2016 m., tačiau apmokėjimai už paslaugas įvykdyti 2017 m. pradžioje
</t>
        </r>
      </text>
    </comment>
    <comment ref="F102"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5" authorId="1" shapeId="0">
      <text>
        <r>
          <rPr>
            <sz val="9"/>
            <color indexed="81"/>
            <rFont val="Tahoma"/>
            <family val="2"/>
            <charset val="186"/>
          </rPr>
          <t xml:space="preserve">už 15,1 tūkst. eur lėšas darbai įgyvendinti 2016 m., tačiau apmokėjimai už paslaugas įvykdyti 2017 m. pradžioje
</t>
        </r>
      </text>
    </comment>
    <comment ref="E111" authorId="1"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E119" authorId="1" shapeId="0">
      <text>
        <r>
          <rPr>
            <sz val="9"/>
            <color indexed="81"/>
            <rFont val="Tahoma"/>
            <family val="2"/>
            <charset val="186"/>
          </rPr>
          <t xml:space="preserve">2016-03-31 sprendimas Nr. T2-77 „Dėl pritarimo dalyvauti regiono projekte „Paviršinių nuotekų sistemų tvarkymas Klaipėdos mieste“ – KMSA suma 1 204  074,62 Eur.
Tarybos sprendimai dėl padidėjusios projekto apimties ir išaugusio KMSA prisidėjimo (324 334,38 Eur) bus rengiami lapkričio mėnesiui.
</t>
        </r>
      </text>
    </comment>
    <comment ref="S120" authorId="1" shapeId="0">
      <text>
        <r>
          <rPr>
            <sz val="9"/>
            <color indexed="81"/>
            <rFont val="Tahoma"/>
            <family val="2"/>
            <charset val="186"/>
          </rPr>
          <t xml:space="preserve">Projekto pabaiga 2019 m. Statybos darbus vykdys AB "Klaipėdos vanduo"
</t>
        </r>
      </text>
    </comment>
    <comment ref="S125" authorId="1" shapeId="0">
      <text>
        <r>
          <rPr>
            <sz val="9"/>
            <color indexed="81"/>
            <rFont val="Tahoma"/>
            <family val="2"/>
            <charset val="186"/>
          </rPr>
          <t xml:space="preserve">Darbų pabaiga 2017 m. pradžia
</t>
        </r>
      </text>
    </comment>
    <comment ref="K136" authorId="1" shapeId="0">
      <text>
        <r>
          <rPr>
            <b/>
            <sz val="9"/>
            <color indexed="81"/>
            <rFont val="Tahoma"/>
            <family val="2"/>
            <charset val="186"/>
          </rPr>
          <t xml:space="preserve">7162,2
</t>
        </r>
        <r>
          <rPr>
            <sz val="9"/>
            <color indexed="81"/>
            <rFont val="Tahoma"/>
            <family val="2"/>
            <charset val="186"/>
          </rPr>
          <t xml:space="preserve">
</t>
        </r>
      </text>
    </comment>
    <comment ref="L136" authorId="1" shapeId="0">
      <text>
        <r>
          <rPr>
            <b/>
            <sz val="9"/>
            <color indexed="81"/>
            <rFont val="Tahoma"/>
            <family val="2"/>
            <charset val="186"/>
          </rPr>
          <t xml:space="preserve">5380,9
</t>
        </r>
        <r>
          <rPr>
            <sz val="9"/>
            <color indexed="81"/>
            <rFont val="Tahoma"/>
            <family val="2"/>
            <charset val="186"/>
          </rPr>
          <t xml:space="preserve">
</t>
        </r>
      </text>
    </comment>
  </commentList>
</comments>
</file>

<file path=xl/sharedStrings.xml><?xml version="1.0" encoding="utf-8"?>
<sst xmlns="http://schemas.openxmlformats.org/spreadsheetml/2006/main" count="993" uniqueCount="277">
  <si>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</si>
  <si>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</si>
  <si>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</si>
  <si>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</si>
  <si>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</si>
  <si>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</si>
  <si>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</si>
  <si>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</si>
  <si>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</si>
  <si>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</si>
  <si>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</si>
  <si>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</si>
  <si>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</si>
  <si>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</si>
  <si>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</si>
  <si>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</si>
  <si>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</si>
  <si>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</si>
  <si>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</si>
  <si>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</si>
  <si>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</si>
  <si>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</si>
  <si>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</si>
  <si>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</si>
  <si>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</si>
  <si>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</si>
  <si>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</si>
  <si>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</si>
  <si>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</si>
  <si>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</si>
  <si>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</si>
  <si>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</si>
  <si>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</si>
  <si>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</si>
  <si>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</si>
  <si>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</si>
  <si>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</si>
  <si>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</si>
  <si>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</si>
  <si>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</si>
  <si>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</si>
  <si>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</si>
  <si>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</si>
  <si>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5</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</si>
  <si>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</si>
  <si>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</si>
  <si>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</si>
  <si>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</si>
  <si>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</si>
  <si>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</si>
  <si>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</si>
  <si>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</si>
  <si>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</si>
  <si>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</si>
  <si>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</si>
  <si>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</si>
  <si>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</si>
  <si>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Miesto želdynų ir želdinių tvarkymas ir kūrimas:</t>
  </si>
  <si>
    <t>Naujų ir esamų želdynų tvarkymas ir kūrimas</t>
  </si>
  <si>
    <t>P.2.3.1.1.</t>
  </si>
  <si>
    <t>P2.1.2.7</t>
  </si>
  <si>
    <t xml:space="preserve">IED Projektų skyrius </t>
  </si>
  <si>
    <t xml:space="preserve">IED Projekto vadovas 
G. Dovidaitis 
</t>
  </si>
  <si>
    <t>IED Statybos ir infrastruktūros plėtros skyrius</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</si>
  <si>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</si>
  <si>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</si>
  <si>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</si>
  <si>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</si>
  <si>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</si>
  <si>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4</t>
  </si>
  <si>
    <t>UPD Architektūros ir miesto planavimo sk.</t>
  </si>
  <si>
    <t>Bendrojo naudojimo lietaus nuotekų tinklų tiesimas teritorijoje ties Bangų g. 5A, Klaipėdoje</t>
  </si>
  <si>
    <t>Nutiesta lietaus nuotekų tinklų (100 m). Užbaigtumas, proc.</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</si>
  <si>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</si>
  <si>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</si>
  <si>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</si>
  <si>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</si>
  <si>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</si>
  <si>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</si>
  <si>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</si>
  <si>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</si>
  <si>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</si>
  <si>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</si>
  <si>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</si>
  <si>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</si>
  <si>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</si>
  <si>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</si>
  <si>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</si>
  <si>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</si>
  <si>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</si>
  <si>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</si>
  <si>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</si>
  <si>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</si>
  <si>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</si>
  <si>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</si>
  <si>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</si>
  <si>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</si>
  <si>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</si>
  <si>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</si>
  <si>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</si>
  <si>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</si>
  <si>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</si>
  <si>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</si>
  <si>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</si>
  <si>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</si>
  <si>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</si>
  <si>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</si>
  <si>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</si>
  <si>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</si>
  <si>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</si>
  <si>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</si>
  <si>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</si>
  <si>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</si>
  <si>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05.020205</t>
  </si>
  <si>
    <t>05.020209</t>
  </si>
  <si>
    <t>05.020215</t>
  </si>
  <si>
    <t>05.020119</t>
  </si>
  <si>
    <t>05.020405</t>
  </si>
  <si>
    <t>05.020123</t>
  </si>
  <si>
    <t>1</t>
  </si>
  <si>
    <t xml:space="preserve">Parengtas techninis projektas, vnt. </t>
  </si>
  <si>
    <t xml:space="preserve">MŪD Miesto tvarkymo skyrius 
</t>
  </si>
  <si>
    <t>2019-ųjų metų lėšų projektas</t>
  </si>
  <si>
    <t>Iš viso</t>
  </si>
  <si>
    <t>Išlaidoms</t>
  </si>
  <si>
    <t>Turtui įsigyti ir finansiniams įsipareigojimams vykdyti</t>
  </si>
  <si>
    <t>Iš jų darbo užmokesčiui</t>
  </si>
  <si>
    <t>2017-ieji metai</t>
  </si>
  <si>
    <t>2018-ieji metai</t>
  </si>
  <si>
    <t>2019-ieji metai</t>
  </si>
  <si>
    <t>Įsigyta valymo mašinų, vnt.</t>
  </si>
  <si>
    <t>100</t>
  </si>
  <si>
    <t>Parengta techninių projektų, vnt.</t>
  </si>
  <si>
    <t>Atlikta projekte numatytų paviršinių nuotekų statybos darbų, proc.</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</si>
  <si>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</si>
  <si>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</si>
  <si>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</si>
  <si>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</si>
  <si>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</si>
  <si>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</si>
  <si>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Įrengta informacinių stendų (Klaipėdos m. savivaldybės saugomiems botaninio  gamtos paveldo objektams pažymėti), vnt.</t>
  </si>
  <si>
    <t xml:space="preserve">IED Statybos ir infrastruktūros plėtros skyrius
</t>
  </si>
  <si>
    <t>1,8</t>
  </si>
  <si>
    <t>Išvežta statybinių, biologiškai skaidžių šiukšlių, tūkst. t</t>
  </si>
  <si>
    <t>Įvykdyta projekto parengiamųjų darbų (inventorizuotos gamtinės vertybės, išleistas informacinis plakatas, paviešintas projektas), proc.</t>
  </si>
  <si>
    <t>Pakeista medinių takų ir laiptų , tūkst. kv. m</t>
  </si>
  <si>
    <t>Išleista informacinių lankstinukų apie Smiltynės lankomas vietas, tūkst. egz.</t>
  </si>
  <si>
    <t>Kt</t>
  </si>
  <si>
    <t>Išvalyta nuo helofitų Žardės ir Draugystės vandens telkinių ploto, ha</t>
  </si>
  <si>
    <t>Krantotvarkos ir rekreacinių teritorijų tvarkymo techninio projekto rengimas</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</si>
  <si>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</si>
  <si>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</si>
  <si>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</si>
  <si>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</si>
  <si>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Dalyvavimas projekte pagal 2014–2020 m. Interreg V-A Latvijos–Lietuvos bendradarbiavimo per sieną programą "Saugomų ir urbanizuotų teritorijų valdymo sprendimai ir aplinkos švietimo tinklo vystymas tarp sienų"</t>
  </si>
  <si>
    <t>Sutvarkyta gamtinės teritorijos, įrengiant smulkiąją infrastruktūrą su viešinimo informacija visuomenei, vnt.</t>
  </si>
  <si>
    <t>Sutvirtinta kopagūbrio žabų klojiniais, tūkst. kv. m</t>
  </si>
  <si>
    <t>Atlikti parko įrengimo darbai. Užbaigtumas, proc.</t>
  </si>
  <si>
    <t xml:space="preserve">Parengtas projektas, vnt. </t>
  </si>
  <si>
    <t>Sakurų parko įrengimas teritorijoje tarp Žvejų rūmų, Taikos pr., Naikupės g. ir įvažiuojamojo kelio į Žvejų rūmus</t>
  </si>
  <si>
    <t>Įrengta infrastruktūra Sąjūdžio parke (teritorijos plotas – 27103 m²), įrengtas riedlenčių parkas ir BMX dviračių trasa. Užbaigtumas, proc.</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</si>
  <si>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</si>
  <si>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</si>
  <si>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</si>
  <si>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</si>
  <si>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</si>
  <si>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SB(ESA)</t>
  </si>
  <si>
    <t>Įgyvendinta visuomenės informavimo kampanija, proc.</t>
  </si>
  <si>
    <t>1,6</t>
  </si>
  <si>
    <t>Sutvirtinta kopagūbrio, pinant tvoreles iš žabų, m.</t>
  </si>
  <si>
    <t>Lėšų poreikis biudžetiniams 
2018-iesiems metams</t>
  </si>
  <si>
    <t>2017 m. patvirtintas asignavimų planas*</t>
  </si>
  <si>
    <t>Paskutinis 2017 m. asignavimų plano pakeitimas**</t>
  </si>
  <si>
    <t xml:space="preserve">* pagal Klaipėdos miesto savivaldybės tarybos 2016 m. gruodžio 22 d. sprendimą Nr. T2-290 ir administracijos direktoriaus 2017-03-14 įsakymą AD1-642
</t>
  </si>
  <si>
    <t>2020-ųjų metų lėšų projektas</t>
  </si>
  <si>
    <t>2020-ieji metai</t>
  </si>
  <si>
    <t>Atlikta parko (1,1 ha) įrengimo darbų. Užbaigtumas, proc.</t>
  </si>
  <si>
    <t>2017 m. asignavimų planas</t>
  </si>
  <si>
    <t>2017 m. asignavimų plano pakeitimas</t>
  </si>
  <si>
    <t xml:space="preserve"> 05.020219
05.020219 </t>
  </si>
  <si>
    <t>05.020221</t>
  </si>
  <si>
    <t xml:space="preserve">05.020501 </t>
  </si>
  <si>
    <t>05.020217</t>
  </si>
  <si>
    <t>05.020124</t>
  </si>
  <si>
    <t>65</t>
  </si>
  <si>
    <t>2</t>
  </si>
  <si>
    <t>1,04</t>
  </si>
  <si>
    <t>Detalus (instrumentinis) medžio būklės vertinimas</t>
  </si>
  <si>
    <t>Ištirtų medžių kiekis, vnt.</t>
  </si>
  <si>
    <t>3,7</t>
  </si>
  <si>
    <t xml:space="preserve">Parengti tvarkymo projektai, vnt. </t>
  </si>
  <si>
    <t xml:space="preserve">Sutvarkytas Pietinės g. vandens telkinys vnt.  </t>
  </si>
  <si>
    <r>
      <t xml:space="preserve">Sutvarkyta želdinių prie dviračių takų (2018 m. Labrenciškių dviračių take,  Draugystės parke, Minijos g., Kretingos g. Lideikio g. , Šiaurės rage, Danės krantinėje), </t>
    </r>
    <r>
      <rPr>
        <i/>
        <sz val="10"/>
        <rFont val="Times New Roman"/>
        <family val="1"/>
        <charset val="186"/>
      </rPr>
      <t>(2017 m. Taikos pr., Debreceno g. ir kt.)</t>
    </r>
    <r>
      <rPr>
        <sz val="10"/>
        <rFont val="Times New Roman"/>
        <family val="1"/>
        <charset val="186"/>
      </rPr>
      <t>, vnt.</t>
    </r>
  </si>
  <si>
    <r>
      <t xml:space="preserve">Pakeista tuopynų naujais želdiniais (2018 m.  Debreceno  g., Statybininkų pr.) </t>
    </r>
    <r>
      <rPr>
        <i/>
        <sz val="10"/>
        <rFont val="Times New Roman"/>
        <family val="1"/>
        <charset val="186"/>
      </rPr>
      <t>(2017 m.- Debreceno ir Gedminų gatvėse)</t>
    </r>
    <r>
      <rPr>
        <sz val="10"/>
        <rFont val="Times New Roman"/>
        <family val="1"/>
        <charset val="186"/>
      </rPr>
      <t>, vnt.</t>
    </r>
  </si>
  <si>
    <r>
      <rPr>
        <i/>
        <sz val="10"/>
        <rFont val="Times New Roman"/>
        <family val="1"/>
        <charset val="186"/>
      </rPr>
      <t xml:space="preserve">AB "Klaipėdos vanduo" akcijų emisija </t>
    </r>
    <r>
      <rPr>
        <i/>
        <sz val="9"/>
        <rFont val="Times New Roman"/>
        <family val="1"/>
        <charset val="186"/>
      </rPr>
      <t xml:space="preserve">(iki 2018-06-01) </t>
    </r>
  </si>
  <si>
    <t>8</t>
  </si>
  <si>
    <t>IED  Statybos ir infrastruktūros plėtros skyrius</t>
  </si>
  <si>
    <t>Parengtas projektinis pasiūlymas, vnt.</t>
  </si>
  <si>
    <t>SB(ŽPL)</t>
  </si>
  <si>
    <t>Pėsčiųjų ir dviračių takų Minijos g. nuo Baltijos pr., Pilies g., Naujojoje Uosto g. įrengimas</t>
  </si>
  <si>
    <t>Nutiesta dviračių tako. Užbaigtumas, proc.</t>
  </si>
  <si>
    <r>
      <t xml:space="preserve">Žemės pardavimų likučio lėšos </t>
    </r>
    <r>
      <rPr>
        <b/>
        <sz val="10"/>
        <rFont val="Times New Roman"/>
        <family val="1"/>
        <charset val="186"/>
      </rPr>
      <t>SB(ŽPL)</t>
    </r>
  </si>
  <si>
    <t>Įrengtas pėsčiųjų ir dviračių tiltas. Užbaigtumas, proc.</t>
  </si>
  <si>
    <t>Dviračių ir pėsčiųjų takų  plėtra:</t>
  </si>
  <si>
    <r>
      <t>Projekto „Klaipėdos miesto bendrojo plano kraštovaizdžio dalies keitimas ir Melnragės parko įrengimas“ įgyvendinimas</t>
    </r>
    <r>
      <rPr>
        <sz val="10"/>
        <color rgb="FFFF0000"/>
        <rFont val="Times New Roman"/>
        <family val="1"/>
        <charset val="186"/>
      </rPr>
      <t xml:space="preserve"> </t>
    </r>
  </si>
  <si>
    <t xml:space="preserve">Oro taršos kietosiomis dalelėmis mažinimas, atnaujinant gatvių priežiūros ir valymo technologijas </t>
  </si>
  <si>
    <t>03.020102</t>
  </si>
  <si>
    <t>FTD Turto skyrius</t>
  </si>
  <si>
    <t xml:space="preserve">Projekto "Paviršinių nuotekų sistemų tvarkymas Klaipėdos mieste" įgyvendinimas (projekto vykdytojas - AB "Klaipėdos vanduo")  </t>
  </si>
  <si>
    <t xml:space="preserve">Dviračių ir pėsčiųjų tako Danės upės slėnio teritorijoje nuo Klaipėdos g. tilto iki miesto ribos įrengimas </t>
  </si>
  <si>
    <t>Padidintas AB "Klaipėdos vanduo" įstatinis kapitalas, proc.</t>
  </si>
  <si>
    <t xml:space="preserve">2018-ųjų metų asignavimų planas
</t>
  </si>
  <si>
    <t>Atliekų, kurių turėtojo nustatyti neįmanoma arba kuris nebeegzistuoja, tvarkymas</t>
  </si>
  <si>
    <t>Komunalinių atliekų tvarkymo organizavimas</t>
  </si>
  <si>
    <t xml:space="preserve">Parengti tvarkymo aprašai (projektai), vnt. </t>
  </si>
  <si>
    <t xml:space="preserve">Ąžuolyno giraitės sutvarkymas, gerinant gamtinę aplinką ir skatinant aktyvų laisvalaikį ir lankytojų srautus  </t>
  </si>
  <si>
    <t>P2.4.2.2</t>
  </si>
  <si>
    <t>07.010604</t>
  </si>
  <si>
    <t xml:space="preserve">Atlikta viešosios erdvės (86 027 m²)  sutvarkymo darbų. Užbaigtumas, proc. </t>
  </si>
  <si>
    <t>LRVB</t>
  </si>
  <si>
    <r>
      <t>Malūno parko teritorijos sutvarkymas, gerinant gamtinę aplinką ir skatinant lankytojų srautus</t>
    </r>
    <r>
      <rPr>
        <sz val="10"/>
        <color rgb="FFFF0000"/>
        <rFont val="Times New Roman"/>
        <family val="1"/>
        <charset val="186"/>
      </rPr>
      <t xml:space="preserve"> </t>
    </r>
  </si>
  <si>
    <t>07.010606</t>
  </si>
  <si>
    <t xml:space="preserve">Atlikta I-etapo teritorijos sutvarkymo darbų. Užbaigtumas, proc. </t>
  </si>
  <si>
    <t>06</t>
  </si>
  <si>
    <t>P.2.3.1.1</t>
  </si>
  <si>
    <t>Vandens telkinių dugno valymas ir aplinkos apželdinimas (2018 m. bus rengiami Žardės tvenkinio, Žardės Kuncų piliakalnio telkinio bei Danės upės senvagės projektai; 2019 m. vykdomi darbai)</t>
  </si>
  <si>
    <r>
      <rPr>
        <sz val="10"/>
        <rFont val="Times New Roman"/>
        <family val="1"/>
        <charset val="186"/>
      </rPr>
      <t xml:space="preserve">Atnaujinta sunykusių želdynių Poilsio parke </t>
    </r>
    <r>
      <rPr>
        <i/>
        <sz val="10"/>
        <rFont val="Times New Roman"/>
        <family val="1"/>
        <charset val="186"/>
      </rPr>
      <t>(2017 m. - Draugystės parke, teritorijoje prie Brunono Kverfurtiečio parapijos bažnyčios (apgenėta, iškirsta ir atsodinta medžių), vnt.</t>
    </r>
  </si>
  <si>
    <t>Atnaujinta sunykusių želdynių Poilsio parke, vnt.</t>
  </si>
  <si>
    <t>1860</t>
  </si>
  <si>
    <r>
      <t xml:space="preserve">Atnaujinta želdynų prie magistralinių miesto gatvių  (2018 m. medžių - Puodžių g., S. Daukanto g. tarp H. Manto g. ir Bokštų g., Zauerveino g., Šaulių g., Puodžių skveras;  gyvatvorės - Statybininkų, Šilutės ir Minijos magistralinėse g., daugiamečiai augalai -  prie garso izoliacinių sienučių Jūrininkų prospekte), </t>
    </r>
    <r>
      <rPr>
        <i/>
        <sz val="10"/>
        <rFont val="Times New Roman"/>
        <family val="1"/>
        <charset val="186"/>
      </rPr>
      <t xml:space="preserve"> (2017 m. S. Daukanto g. ir Puodžių g. nuo H. Manto g. iki Bokštų g., Taikos pr.)</t>
    </r>
    <r>
      <rPr>
        <sz val="10"/>
        <rFont val="Times New Roman"/>
        <family val="1"/>
        <charset val="186"/>
      </rPr>
      <t xml:space="preserve"> vnt.</t>
    </r>
  </si>
  <si>
    <t xml:space="preserve">Užterštos teritorijos  Šilutės pl. tvarkymo plano įgyvendinimas </t>
  </si>
  <si>
    <t>Įgyvendintas tvarkymo planas. Užbaigtumas, proc.</t>
  </si>
  <si>
    <t xml:space="preserve">Užterštos teritorijos Šilutės pl. tvarkymo plano įgyvendinimas </t>
  </si>
  <si>
    <t>Nutiesta dviračių tako (1,539 km). Užbaigtumas, proc.</t>
  </si>
  <si>
    <t xml:space="preserve">Projekto "Komunalinių atliekų tvarkymo infrastruktūros plėtra Klaipėdos miesto, Skuodo ir Kretingos rajonų bei Neringos savivaldybėse" įgyvendinimas  </t>
  </si>
  <si>
    <t>Pakeista medinių takų ir laiptų, tūkst. kv. m</t>
  </si>
  <si>
    <t>Atnaujinta želdynų prie magistralinių miesto gatvių (2018 m.), vnt.:</t>
  </si>
  <si>
    <t>Pakeista tuopynų naujais želdiniais (2018 m.  Debreceno g., Statybininkų pr.), vnt.</t>
  </si>
  <si>
    <t xml:space="preserve">AB „Klaipėdos vanduo“ įstatinio kapitalo didinimas įgyvendinant ES lėšomis finansuojamą projektą "Paviršinių nuotekų sistemų tvarkymas Klaipėdos mieste" įgyvendinimas (projekto vykdytojas - AB "Klaipėdos vanduo") </t>
  </si>
  <si>
    <t>** pagal Klaipėdos miesto savivaldybės tarybos 2017 m. gruodžio 21 d. sprendimą Nr. T2-331</t>
  </si>
  <si>
    <t>Padidintas UAB Klaipėdos regiono atliekų tvarkymo centro įstatinis kapitalas, proc.</t>
  </si>
  <si>
    <t>Parengta triukšmo (kelių, geležinkelių, pramonės veiklos zonų)  žemėlapių, kuriuose bus renkami dienos, vakaro, nakties ir paros rodilkiai, vnt.</t>
  </si>
  <si>
    <t>Vandens telkinių dugno valymas ir aplinkos apželdinimas (2018 m. bus rengiami Žardės tvenkinio, Žardės (Kuncų) piliakalnio telkinio bei Danės upės senvagės techniniai projektai; 2019 m. vykdomi darbai)</t>
  </si>
  <si>
    <t>Pašalinta helofitų iš Žardės ir Draugystės vandens telkinių, plotas ha</t>
  </si>
  <si>
    <r>
      <rPr>
        <u/>
        <sz val="10"/>
        <color theme="1"/>
        <rFont val="Times New Roman"/>
        <family val="1"/>
        <charset val="186"/>
      </rPr>
      <t>gyvatvorės</t>
    </r>
    <r>
      <rPr>
        <sz val="10"/>
        <color theme="1"/>
        <rFont val="Times New Roman"/>
        <family val="1"/>
        <charset val="186"/>
      </rPr>
      <t xml:space="preserve"> – Statybininkų pr., Šilutės ir Minijos magistralinėse gatvėse;</t>
    </r>
  </si>
  <si>
    <r>
      <rPr>
        <u/>
        <sz val="10"/>
        <color theme="1"/>
        <rFont val="Times New Roman"/>
        <family val="1"/>
        <charset val="186"/>
      </rPr>
      <t>daugiamečiai augalai</t>
    </r>
    <r>
      <rPr>
        <sz val="10"/>
        <color theme="1"/>
        <rFont val="Times New Roman"/>
        <family val="1"/>
        <charset val="186"/>
      </rPr>
      <t xml:space="preserve"> – Jūrininkų prospekte prie garso izoliacinių sienučių;</t>
    </r>
  </si>
  <si>
    <t>Sutvarkyta želdinių prie dviračių takų (2018 m. Labrenciškių dviračių take,  Draugystės parke, Minijos g., Kretingos g., Prano Lideikio g., Šiaurės rage, Danės krantinėje), vnt.</t>
  </si>
  <si>
    <t xml:space="preserve">Atlikta I etapo teritorijos sutvarkymo darbų. Užbaigtumas, proc. </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</si>
  <si>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</si>
  <si>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</si>
  <si>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</si>
  <si>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______________________________</t>
  </si>
  <si>
    <r>
      <rPr>
        <u/>
        <sz val="10"/>
        <color theme="1"/>
        <rFont val="Times New Roman"/>
        <family val="1"/>
        <charset val="186"/>
      </rPr>
      <t>medžiai</t>
    </r>
    <r>
      <rPr>
        <sz val="10"/>
        <color theme="1"/>
        <rFont val="Times New Roman"/>
        <family val="1"/>
        <charset val="186"/>
      </rPr>
      <t xml:space="preserve"> – Puodžių g., S. Daukanto g. tarp Herkaus Manto g. ir Bokštų g., J. Zauerveino g., Šaulių g., Puodžių skveras; </t>
    </r>
  </si>
  <si>
    <t>2018-ųjų metų asigna-vimų planas</t>
  </si>
  <si>
    <t xml:space="preserve">Klaipėdos miesto savivaldybės aplinkos                                            apsaugos programos (Nr. 05) aprašymo                                             priedas
</t>
  </si>
  <si>
    <t xml:space="preserve">2018–2020 M. KLAIPĖDOS MIESTO SAVIVALDYBĖS </t>
  </si>
  <si>
    <t xml:space="preserve">2017–2020 M. KLAIPĖDOS MIESTO SAVIVALDYBĖS     </t>
  </si>
  <si>
    <t>2018-ųjų metų asignavimų planas</t>
  </si>
  <si>
    <t>Siūlomas keisti 2018-ųjų metų asignavimų planas</t>
  </si>
  <si>
    <t>Skirtumas</t>
  </si>
  <si>
    <t>Siūlomas keisti 2019-ųjų metų  lėšų projektas</t>
  </si>
  <si>
    <t>Planas</t>
  </si>
  <si>
    <t>Paaiškinimas</t>
  </si>
  <si>
    <t>Lyginamasis variantas</t>
  </si>
  <si>
    <t>Siūlomas keisti 2018 metų  asignavimų planas</t>
  </si>
  <si>
    <t xml:space="preserve">AB „Klaipėdos vanduo“ įstatinio kapitalo didinimas įgyvendinant ES lėšomis finansuojamą projektą „Paviršinių nuotekų sistemų tvarkymas Klaipėdos mieste“ (projekto vykdytoja – AB „Klaipėdos vanduo“) </t>
  </si>
  <si>
    <t xml:space="preserve">AB „Klaipėdos vanduo“ įstatinio kapitalo didinimas įgyvendinant ES lėšomis finansuojamą projektą „Paviršinių nuotekų sistemų tvarkymas Klaipėdos mieste“  (projekto vykdytoja – AB „Klaipėdos vanduo“) </t>
  </si>
  <si>
    <t>Įrengta pusiau požeminių konteinerių aikštelių, vnt.</t>
  </si>
  <si>
    <t>Įrengta požeminių konteinerių aikštelių, vnt.</t>
  </si>
  <si>
    <t>Pėsčiųjų ir dviračių tilto tarp Tauralaukio ir Žolynų kvartalo įrengimas</t>
  </si>
  <si>
    <r>
      <t xml:space="preserve">Pėsčiųjų ir dviračių tilto tarp Tauralaukio ir Žolynų kvartalo įrengimas </t>
    </r>
    <r>
      <rPr>
        <strike/>
        <sz val="10"/>
        <color rgb="FFFF0000"/>
        <rFont val="Times New Roman"/>
        <family val="1"/>
        <charset val="186"/>
      </rPr>
      <t>(su galimybe restauruoti Klaipėdos geležinkelio stoties demontuotą pėsčiųjų tiltą (unikalus kodas Kultūros vertybių registre Nr. 32423)</t>
    </r>
  </si>
  <si>
    <r>
      <rPr>
        <b/>
        <strike/>
        <sz val="10"/>
        <rFont val="Times New Roman"/>
        <family val="1"/>
        <charset val="186"/>
      </rPr>
      <t xml:space="preserve">1  </t>
    </r>
    <r>
      <rPr>
        <b/>
        <sz val="10"/>
        <rFont val="Times New Roman"/>
        <family val="1"/>
        <charset val="186"/>
      </rPr>
      <t xml:space="preserve">  5</t>
    </r>
  </si>
  <si>
    <t>Projekto "Komunalinių atliekų tvarkymo infrastruktūros plėtra Klaipėdos miesto, Skuodo ir Kretingos rajonų bei Neringos savivaldybėse“ įgyvendinimas</t>
  </si>
  <si>
    <r>
      <rPr>
        <strike/>
        <sz val="10"/>
        <rFont val="Times New Roman"/>
        <family val="1"/>
        <charset val="186"/>
      </rPr>
      <t xml:space="preserve">UAB Klaipėdos regiono atliekų tvarkymo centro įstatinio kapitalo didinimas siekiant įgyvendinti projektą  </t>
    </r>
    <r>
      <rPr>
        <sz val="10"/>
        <color rgb="FFFF0000"/>
        <rFont val="Times New Roman"/>
        <family val="1"/>
        <charset val="186"/>
      </rPr>
      <t>Projekto "Komunalinių atliekų tvarkymo infrastruktūros plėtra Klaipėdos miesto, Skuodo ir Kretingos rajonų bei Neringos savivaldybėse“ įgyvendinimas</t>
    </r>
  </si>
  <si>
    <t xml:space="preserve">Pasikeitus aplinkybėms (gavus Lietuvos Respublikos konkurencijos tarybos išaiškinimą), siūloma pakoreguoti priemonės pavadinimą, nes UAB "Klaipėdos regiono atliekų tvarkymo centras" įstatinis kapitalas  nebus didinamas, bus skiriamos lėšos kofinansuoti projektą. Taip pat siūloma asignavimų valdytoju numatyti Investicijų ir ekonomikos departamentą. </t>
  </si>
  <si>
    <t>Siūloma koreguoti papriemonės pavadinimą atsižvelgiant į Finansų ir ekonomikos komiteto pastabą.</t>
  </si>
  <si>
    <t xml:space="preserve">Pėsčiųjų ir dviračių tilto tarp Tauralaukio ir Žolynų kvartalo įrengimas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</si>
</sst>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53"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9"/>
      <name val="Calibri"/>
      <family val="2"/>
      <charset val="186"/>
      <scheme val="minor"/>
    </font>
    <font>
      <sz val="11"/>
      <name val="Times New Roman"/>
      <family val="1"/>
      <charset val="186"/>
    </font>
    <font>
      <b/>
      <sz val="11"/>
      <name val="Times New Roman"/>
      <family val="1"/>
      <charset val="186"/>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i/>
      <sz val="9"/>
      <color theme="3"/>
      <name val="Calibri"/>
      <family val="2"/>
      <charset val="186"/>
      <scheme val="minor"/>
    </font>
    <font>
      <sz val="10"/>
      <name val="Calibri"/>
      <family val="2"/>
      <charset val="186"/>
      <scheme val="minor"/>
    </font>
    <font>
      <i/>
      <sz val="10"/>
      <name val="Times New Roman"/>
      <family val="1"/>
      <charset val="186"/>
    </font>
    <font>
      <i/>
      <sz val="9"/>
      <name val="Calibri"/>
      <family val="2"/>
      <charset val="186"/>
      <scheme val="minor"/>
    </font>
    <font>
      <strike/>
      <sz val="10"/>
      <color rgb="FFFF0000"/>
      <name val="Times New Roman"/>
      <family val="1"/>
      <charset val="186"/>
    </font>
    <font>
      <i/>
      <sz val="11"/>
      <color theme="1"/>
      <name val="Calibri"/>
      <family val="2"/>
      <charset val="186"/>
      <scheme val="minor"/>
    </font>
    <font>
      <i/>
      <sz val="9"/>
      <name val="Times New Roman"/>
      <family val="1"/>
      <charset val="186"/>
    </font>
    <font>
      <b/>
      <i/>
      <sz val="10"/>
      <name val="Times New Roman"/>
      <family val="1"/>
      <charset val="186"/>
    </font>
    <font>
      <i/>
      <sz val="11"/>
      <name val="Calibri"/>
      <family val="2"/>
      <charset val="186"/>
      <scheme val="minor"/>
    </font>
    <font>
      <i/>
      <sz val="10"/>
      <name val="Arial"/>
      <family val="2"/>
      <charset val="186"/>
    </font>
    <font>
      <b/>
      <i/>
      <sz val="9"/>
      <name val="Times New Roman"/>
      <family val="1"/>
      <charset val="186"/>
    </font>
    <font>
      <i/>
      <sz val="8"/>
      <name val="Times New Roman"/>
      <family val="1"/>
      <charset val="186"/>
    </font>
    <font>
      <i/>
      <sz val="10"/>
      <name val="Times New Roman"/>
      <family val="1"/>
    </font>
    <font>
      <i/>
      <sz val="9"/>
      <name val="Arial"/>
      <family val="2"/>
      <charset val="186"/>
    </font>
    <font>
      <b/>
      <i/>
      <sz val="9"/>
      <name val="Times New Roman"/>
      <family val="1"/>
    </font>
    <font>
      <sz val="10"/>
      <color theme="1"/>
      <name val="Arial"/>
      <family val="2"/>
      <charset val="186"/>
    </font>
    <font>
      <i/>
      <sz val="10"/>
      <color theme="1"/>
      <name val="Times New Roman"/>
      <family val="1"/>
      <charset val="186"/>
    </font>
    <font>
      <sz val="11"/>
      <color theme="1"/>
      <name val="Calibri"/>
      <family val="2"/>
      <charset val="186"/>
      <scheme val="minor"/>
    </font>
    <font>
      <b/>
      <i/>
      <sz val="10"/>
      <name val="Times New Roman"/>
      <family val="1"/>
    </font>
    <font>
      <sz val="11"/>
      <color theme="1"/>
      <name val="Times New Roman"/>
      <family val="1"/>
      <charset val="186"/>
    </font>
    <font>
      <b/>
      <sz val="10"/>
      <color theme="1"/>
      <name val="Times New Roman"/>
      <family val="1"/>
      <charset val="186"/>
    </font>
    <font>
      <i/>
      <sz val="10"/>
      <color theme="1"/>
      <name val="Calibri"/>
      <family val="2"/>
      <charset val="186"/>
      <scheme val="minor"/>
    </font>
    <font>
      <sz val="12"/>
      <name val="Times New Roman"/>
      <family val="1"/>
      <charset val="186"/>
    </font>
    <font>
      <b/>
      <sz val="12"/>
      <name val="Times New Roman"/>
      <family val="1"/>
      <charset val="186"/>
    </font>
    <font>
      <b/>
      <sz val="8"/>
      <name val="Times New Roman"/>
      <family val="1"/>
      <charset val="186"/>
    </font>
    <font>
      <u/>
      <sz val="10"/>
      <color theme="1"/>
      <name val="Times New Roman"/>
      <family val="1"/>
      <charset val="186"/>
    </font>
    <font>
      <strike/>
      <sz val="10"/>
      <name val="Times New Roman"/>
      <family val="1"/>
      <charset val="186"/>
    </font>
    <font>
      <b/>
      <strike/>
      <sz val="10"/>
      <name val="Times New Roman"/>
      <family val="1"/>
      <charset val="186"/>
    </font>
    <font>
      <sz val="8"/>
      <name val="Arial"/>
      <family val="2"/>
      <charset val="186"/>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s>
  <borders count="120">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medium">
        <color indexed="64"/>
      </bottom>
      <diagonal/>
    </border>
  </borders>
  <cellStyleXfs count="3">
    <xf numFmtId="0" fontId="0" fillId="0" borderId="0"/>
    <xf numFmtId="0" fontId="5" fillId="0" borderId="0"/>
    <xf numFmtId="43" fontId="41" fillId="0" borderId="0" applyFont="0" applyFill="0" applyBorder="0" applyAlignment="0" applyProtection="0"/>
  </cellStyleXfs>
  <cellXfs count="1794">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3" fillId="0" borderId="0" xfId="0" applyNumberFormat="1" applyFont="1" applyAlignment="1">
      <alignment horizontal="center" vertical="top"/>
    </xf>
    <xf numFmtId="3" fontId="5"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6"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xf>
    <xf numFmtId="3" fontId="7" fillId="0" borderId="47" xfId="0" applyNumberFormat="1" applyFont="1" applyBorder="1" applyAlignment="1">
      <alignment horizontal="center" vertical="top" wrapText="1"/>
    </xf>
    <xf numFmtId="3" fontId="1" fillId="6" borderId="8" xfId="0" applyNumberFormat="1" applyFont="1" applyFill="1" applyBorder="1" applyAlignment="1">
      <alignment horizontal="center" vertical="top"/>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3" fillId="0" borderId="14"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3" fillId="6" borderId="52" xfId="0" applyNumberFormat="1" applyFont="1" applyFill="1" applyBorder="1" applyAlignment="1">
      <alignment horizontal="center"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3" fillId="6" borderId="49" xfId="0" applyNumberFormat="1" applyFont="1" applyFill="1" applyBorder="1" applyAlignment="1">
      <alignment vertical="center" textRotation="90"/>
    </xf>
    <xf numFmtId="3" fontId="3" fillId="0" borderId="48"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3" fillId="6" borderId="16" xfId="0" applyNumberFormat="1" applyFont="1" applyFill="1" applyBorder="1" applyAlignment="1">
      <alignment horizontal="center" vertical="top"/>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0" borderId="49" xfId="0" applyNumberFormat="1" applyFont="1" applyBorder="1" applyAlignment="1">
      <alignment horizontal="center" vertical="top"/>
    </xf>
    <xf numFmtId="3" fontId="1" fillId="0" borderId="47" xfId="0" applyNumberFormat="1" applyFont="1" applyBorder="1" applyAlignment="1">
      <alignment horizontal="center" vertical="top" wrapText="1"/>
    </xf>
    <xf numFmtId="3" fontId="4" fillId="0" borderId="48" xfId="0" applyNumberFormat="1" applyFont="1" applyFill="1" applyBorder="1" applyAlignment="1">
      <alignment horizontal="center" vertical="top"/>
    </xf>
    <xf numFmtId="3" fontId="1" fillId="0" borderId="8"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3" fontId="11" fillId="4" borderId="14" xfId="0" applyNumberFormat="1" applyFont="1" applyFill="1" applyBorder="1" applyAlignment="1">
      <alignment horizontal="center" vertical="top"/>
    </xf>
    <xf numFmtId="3" fontId="11" fillId="5" borderId="12" xfId="0" applyNumberFormat="1" applyFont="1" applyFill="1" applyBorder="1" applyAlignment="1">
      <alignment horizontal="center" vertical="top"/>
    </xf>
    <xf numFmtId="49" fontId="11" fillId="4" borderId="5" xfId="0" applyNumberFormat="1" applyFont="1" applyFill="1" applyBorder="1" applyAlignment="1">
      <alignment horizontal="center" vertical="top"/>
    </xf>
    <xf numFmtId="49" fontId="11" fillId="5" borderId="3" xfId="0" applyNumberFormat="1" applyFont="1" applyFill="1" applyBorder="1" applyAlignment="1">
      <alignment horizontal="center" vertical="top"/>
    </xf>
    <xf numFmtId="49" fontId="11" fillId="4" borderId="26" xfId="0" applyNumberFormat="1" applyFont="1" applyFill="1" applyBorder="1" applyAlignment="1">
      <alignment horizontal="center" vertical="top"/>
    </xf>
    <xf numFmtId="49" fontId="11" fillId="5" borderId="24"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3" fillId="6" borderId="52" xfId="0" applyNumberFormat="1" applyFont="1" applyFill="1" applyBorder="1" applyAlignment="1">
      <alignment horizontal="center" vertical="top"/>
    </xf>
    <xf numFmtId="3" fontId="6"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49" fontId="16" fillId="6" borderId="36" xfId="0" applyNumberFormat="1" applyFont="1" applyFill="1" applyBorder="1" applyAlignment="1">
      <alignment vertical="center" textRotation="90"/>
    </xf>
    <xf numFmtId="3" fontId="16" fillId="6" borderId="12" xfId="0" applyNumberFormat="1" applyFont="1" applyFill="1" applyBorder="1" applyAlignment="1">
      <alignment wrapText="1"/>
    </xf>
    <xf numFmtId="0" fontId="16" fillId="0" borderId="1" xfId="0" applyFont="1" applyBorder="1" applyAlignment="1">
      <alignment vertical="top" wrapText="1"/>
    </xf>
    <xf numFmtId="0" fontId="16" fillId="0" borderId="0" xfId="0" applyFont="1"/>
    <xf numFmtId="0" fontId="16" fillId="6" borderId="43" xfId="0" applyFont="1" applyFill="1" applyBorder="1" applyAlignment="1">
      <alignment horizontal="center" vertical="center"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3" fontId="3" fillId="0" borderId="40" xfId="0" applyNumberFormat="1" applyFont="1" applyBorder="1" applyAlignment="1">
      <alignment horizontal="center" vertical="top"/>
    </xf>
    <xf numFmtId="3" fontId="3" fillId="0" borderId="52"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8" fillId="0" borderId="7" xfId="0" applyNumberFormat="1" applyFont="1" applyFill="1" applyBorder="1" applyAlignment="1">
      <alignment horizontal="center" vertical="top"/>
    </xf>
    <xf numFmtId="3" fontId="8" fillId="0" borderId="70" xfId="0" applyNumberFormat="1" applyFont="1" applyFill="1" applyBorder="1" applyAlignment="1">
      <alignment horizontal="center" vertical="top"/>
    </xf>
    <xf numFmtId="3" fontId="8" fillId="6" borderId="52"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3" fillId="0" borderId="16" xfId="0" applyNumberFormat="1" applyFont="1" applyBorder="1" applyAlignment="1">
      <alignment horizontal="center" vertical="top"/>
    </xf>
    <xf numFmtId="3" fontId="1" fillId="0" borderId="43" xfId="0" applyNumberFormat="1" applyFont="1" applyBorder="1" applyAlignment="1">
      <alignment horizontal="center" wrapText="1"/>
    </xf>
    <xf numFmtId="164" fontId="1" fillId="6" borderId="5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18" fillId="0" borderId="0" xfId="0" applyNumberFormat="1" applyFont="1" applyAlignment="1">
      <alignment vertical="top"/>
    </xf>
    <xf numFmtId="3" fontId="19" fillId="0" borderId="0" xfId="0" applyNumberFormat="1" applyFont="1" applyAlignment="1">
      <alignment vertical="top"/>
    </xf>
    <xf numFmtId="164" fontId="2" fillId="3" borderId="48"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3" fontId="3" fillId="6" borderId="1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textRotation="90" wrapText="1"/>
    </xf>
    <xf numFmtId="49" fontId="9" fillId="0" borderId="33" xfId="0" applyNumberFormat="1" applyFont="1" applyFill="1" applyBorder="1" applyAlignment="1">
      <alignment horizontal="center" vertical="center" textRotation="90" wrapText="1"/>
    </xf>
    <xf numFmtId="164" fontId="2" fillId="5" borderId="66" xfId="0" applyNumberFormat="1" applyFont="1" applyFill="1" applyBorder="1" applyAlignment="1">
      <alignment horizontal="center" vertical="top"/>
    </xf>
    <xf numFmtId="164" fontId="3" fillId="6" borderId="52"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3" fillId="6" borderId="42"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3" fillId="6" borderId="7"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2" fillId="0" borderId="52"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2" fillId="6" borderId="14" xfId="0" applyNumberFormat="1" applyFont="1" applyFill="1" applyBorder="1" applyAlignment="1">
      <alignment horizontal="center" vertical="top"/>
    </xf>
    <xf numFmtId="0" fontId="4" fillId="0" borderId="8" xfId="0" applyFont="1" applyBorder="1" applyAlignment="1">
      <alignment horizontal="center" vertical="center" wrapText="1"/>
    </xf>
    <xf numFmtId="0" fontId="1" fillId="0" borderId="77" xfId="0" applyFont="1" applyBorder="1" applyAlignment="1">
      <alignment horizontal="center" vertical="center" textRotation="90" wrapText="1"/>
    </xf>
    <xf numFmtId="0" fontId="1" fillId="0" borderId="77" xfId="0" applyFont="1" applyFill="1" applyBorder="1" applyAlignment="1">
      <alignment horizontal="center" vertical="center" textRotation="90" wrapText="1"/>
    </xf>
    <xf numFmtId="0" fontId="1" fillId="0" borderId="77" xfId="0" applyFont="1" applyBorder="1" applyAlignment="1">
      <alignment horizontal="center" vertical="center" textRotation="90"/>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6"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49" fontId="3" fillId="7" borderId="12" xfId="0" applyNumberFormat="1" applyFont="1" applyFill="1" applyBorder="1" applyAlignment="1">
      <alignment horizontal="center" vertical="top" textRotation="91" wrapText="1"/>
    </xf>
    <xf numFmtId="49" fontId="17" fillId="0" borderId="24" xfId="0" applyNumberFormat="1" applyFont="1" applyBorder="1" applyAlignment="1">
      <alignment horizontal="center" vertical="top" textRotation="91" wrapText="1"/>
    </xf>
    <xf numFmtId="3" fontId="1" fillId="0" borderId="51"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0" borderId="6" xfId="0" applyNumberFormat="1" applyFont="1" applyFill="1" applyBorder="1" applyAlignment="1">
      <alignment vertical="top" wrapText="1"/>
    </xf>
    <xf numFmtId="3" fontId="3" fillId="0" borderId="22"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3" fillId="0" borderId="3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3" fontId="1" fillId="0" borderId="10" xfId="0" applyNumberFormat="1" applyFont="1" applyFill="1" applyBorder="1" applyAlignment="1">
      <alignment horizontal="left" vertical="top" wrapText="1"/>
    </xf>
    <xf numFmtId="164" fontId="1" fillId="6" borderId="8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wrapText="1"/>
    </xf>
    <xf numFmtId="0" fontId="1" fillId="6" borderId="83" xfId="0" applyFont="1" applyFill="1" applyBorder="1" applyAlignment="1">
      <alignment horizontal="center" vertical="top" wrapText="1"/>
    </xf>
    <xf numFmtId="0" fontId="1" fillId="6" borderId="60" xfId="0" applyFont="1" applyFill="1" applyBorder="1" applyAlignment="1">
      <alignment horizontal="center" vertical="top" wrapText="1"/>
    </xf>
    <xf numFmtId="3" fontId="1" fillId="6" borderId="90"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36"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3" fontId="1" fillId="6" borderId="15" xfId="0" applyNumberFormat="1" applyFont="1" applyFill="1" applyBorder="1" applyAlignment="1">
      <alignment vertical="top"/>
    </xf>
    <xf numFmtId="3" fontId="1" fillId="6" borderId="12" xfId="0" applyNumberFormat="1" applyFont="1" applyFill="1" applyBorder="1" applyAlignment="1">
      <alignment vertical="top"/>
    </xf>
    <xf numFmtId="164" fontId="1" fillId="6" borderId="3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49"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2" fillId="6" borderId="49" xfId="0" applyNumberFormat="1" applyFont="1" applyFill="1" applyBorder="1" applyAlignment="1">
      <alignment horizontal="center" vertical="top"/>
    </xf>
    <xf numFmtId="164" fontId="1" fillId="6" borderId="91" xfId="0" applyNumberFormat="1" applyFont="1" applyFill="1" applyBorder="1" applyAlignment="1">
      <alignment horizontal="center" vertical="top"/>
    </xf>
    <xf numFmtId="164" fontId="12" fillId="6" borderId="15" xfId="0" applyNumberFormat="1" applyFont="1" applyFill="1" applyBorder="1" applyAlignment="1">
      <alignment horizontal="center" vertical="top"/>
    </xf>
    <xf numFmtId="164" fontId="12" fillId="6" borderId="12" xfId="0" applyNumberFormat="1" applyFont="1" applyFill="1" applyBorder="1" applyAlignment="1">
      <alignment horizontal="center" vertical="top"/>
    </xf>
    <xf numFmtId="3" fontId="3" fillId="6" borderId="14" xfId="1" applyNumberFormat="1" applyFont="1" applyFill="1" applyBorder="1" applyAlignment="1">
      <alignment horizontal="center" vertical="top"/>
    </xf>
    <xf numFmtId="164" fontId="3" fillId="6" borderId="16" xfId="1" applyNumberFormat="1" applyFont="1" applyFill="1" applyBorder="1" applyAlignment="1">
      <alignment horizontal="center" vertical="center"/>
    </xf>
    <xf numFmtId="164" fontId="1" fillId="6" borderId="15" xfId="1"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4"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1" fillId="6" borderId="96"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92" xfId="0" applyNumberFormat="1" applyFont="1" applyBorder="1" applyAlignment="1">
      <alignment horizontal="center" vertical="top"/>
    </xf>
    <xf numFmtId="3" fontId="1" fillId="0" borderId="95" xfId="0" applyNumberFormat="1" applyFont="1" applyFill="1" applyBorder="1" applyAlignment="1">
      <alignment horizontal="center" vertical="top"/>
    </xf>
    <xf numFmtId="49" fontId="17" fillId="6" borderId="24" xfId="0" applyNumberFormat="1" applyFont="1" applyFill="1" applyBorder="1" applyAlignment="1">
      <alignment horizontal="center" vertical="top" textRotation="91" wrapText="1"/>
    </xf>
    <xf numFmtId="3" fontId="1" fillId="6" borderId="12" xfId="0" applyNumberFormat="1" applyFont="1" applyFill="1" applyBorder="1" applyAlignment="1">
      <alignment horizontal="center" vertical="center"/>
    </xf>
    <xf numFmtId="3" fontId="3" fillId="0" borderId="34" xfId="0" applyNumberFormat="1" applyFont="1" applyFill="1" applyBorder="1" applyAlignment="1">
      <alignment horizontal="center" vertical="top" wrapText="1"/>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49" fontId="1" fillId="0" borderId="22" xfId="0" applyNumberFormat="1" applyFont="1" applyFill="1" applyBorder="1" applyAlignment="1">
      <alignment horizontal="center" vertical="top"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0" fontId="1" fillId="0" borderId="42" xfId="0" applyFont="1" applyFill="1" applyBorder="1" applyAlignment="1">
      <alignment horizontal="left" vertical="top" wrapText="1"/>
    </xf>
    <xf numFmtId="3" fontId="21" fillId="6" borderId="12" xfId="0" applyNumberFormat="1" applyFont="1" applyFill="1" applyBorder="1" applyAlignment="1">
      <alignment horizontal="center" vertical="top" wrapText="1"/>
    </xf>
    <xf numFmtId="164" fontId="2" fillId="3" borderId="52" xfId="0" applyNumberFormat="1" applyFont="1" applyFill="1" applyBorder="1" applyAlignment="1">
      <alignment horizontal="center" vertical="top" wrapText="1"/>
    </xf>
    <xf numFmtId="164" fontId="16" fillId="0" borderId="0" xfId="0" applyNumberFormat="1" applyFont="1"/>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8" xfId="0" applyNumberFormat="1" applyFont="1" applyFill="1" applyBorder="1" applyAlignment="1">
      <alignment horizontal="center" vertical="top"/>
    </xf>
    <xf numFmtId="3" fontId="12" fillId="6" borderId="16" xfId="0" applyNumberFormat="1" applyFont="1" applyFill="1" applyBorder="1" applyAlignment="1">
      <alignment horizontal="center" vertical="top"/>
    </xf>
    <xf numFmtId="0" fontId="1" fillId="6" borderId="93" xfId="0" applyFont="1" applyFill="1" applyBorder="1" applyAlignment="1">
      <alignment horizontal="center" vertical="top" wrapText="1"/>
    </xf>
    <xf numFmtId="0" fontId="1" fillId="6" borderId="100" xfId="1" applyFont="1" applyFill="1" applyBorder="1" applyAlignment="1">
      <alignment vertical="top" wrapText="1"/>
    </xf>
    <xf numFmtId="3" fontId="3" fillId="6" borderId="90"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xf>
    <xf numFmtId="3" fontId="16" fillId="6" borderId="43"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3" fillId="0" borderId="70"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1" fillId="6" borderId="69" xfId="0" applyNumberFormat="1" applyFont="1" applyFill="1" applyBorder="1" applyAlignment="1">
      <alignment horizontal="left" vertical="top" wrapText="1"/>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83" xfId="0" applyNumberFormat="1" applyFont="1" applyFill="1" applyBorder="1" applyAlignment="1">
      <alignment horizontal="center" vertical="center" wrapText="1"/>
    </xf>
    <xf numFmtId="3" fontId="1" fillId="6" borderId="7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2" fillId="8" borderId="78" xfId="0" applyNumberFormat="1" applyFont="1" applyFill="1" applyBorder="1" applyAlignment="1">
      <alignment horizontal="center" vertical="top"/>
    </xf>
    <xf numFmtId="3" fontId="1" fillId="6" borderId="106" xfId="0" applyNumberFormat="1" applyFont="1" applyFill="1" applyBorder="1" applyAlignment="1">
      <alignment horizontal="center" vertical="top"/>
    </xf>
    <xf numFmtId="164" fontId="3" fillId="6" borderId="14" xfId="0" applyNumberFormat="1" applyFont="1" applyFill="1" applyBorder="1" applyAlignment="1">
      <alignment horizontal="center" vertical="top"/>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2" fontId="1" fillId="6" borderId="74" xfId="0" applyNumberFormat="1" applyFont="1" applyFill="1" applyBorder="1" applyAlignment="1">
      <alignment horizontal="center" vertical="top"/>
    </xf>
    <xf numFmtId="2" fontId="1" fillId="6" borderId="0" xfId="0" applyNumberFormat="1" applyFont="1" applyFill="1" applyBorder="1" applyAlignment="1">
      <alignment horizontal="center" vertical="top"/>
    </xf>
    <xf numFmtId="2" fontId="1" fillId="6" borderId="42" xfId="0" applyNumberFormat="1" applyFont="1" applyFill="1" applyBorder="1" applyAlignment="1">
      <alignment horizontal="center" vertical="top"/>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3" fontId="3" fillId="6" borderId="12"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0" fontId="1" fillId="6" borderId="94" xfId="0" applyFont="1" applyFill="1" applyBorder="1" applyAlignment="1">
      <alignment horizontal="center" vertical="top" wrapText="1"/>
    </xf>
    <xf numFmtId="3" fontId="12" fillId="0" borderId="70" xfId="0" applyNumberFormat="1" applyFont="1" applyFill="1" applyBorder="1" applyAlignment="1">
      <alignment horizontal="center" vertical="top"/>
    </xf>
    <xf numFmtId="164" fontId="1" fillId="6" borderId="69"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164" fontId="1" fillId="6" borderId="88" xfId="0" applyNumberFormat="1" applyFont="1" applyFill="1" applyBorder="1" applyAlignment="1">
      <alignment horizontal="center" vertical="top"/>
    </xf>
    <xf numFmtId="3" fontId="1" fillId="6" borderId="86" xfId="0" applyNumberFormat="1" applyFont="1" applyFill="1" applyBorder="1" applyAlignment="1">
      <alignment horizontal="center" vertical="top" wrapText="1"/>
    </xf>
    <xf numFmtId="0" fontId="16" fillId="0" borderId="0" xfId="0" applyFont="1" applyAlignment="1">
      <alignment vertical="top"/>
    </xf>
    <xf numFmtId="0" fontId="1" fillId="6" borderId="97" xfId="0" applyFont="1" applyFill="1" applyBorder="1" applyAlignment="1">
      <alignment horizontal="left" vertical="top" wrapText="1"/>
    </xf>
    <xf numFmtId="3" fontId="3" fillId="6" borderId="16"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164" fontId="3" fillId="6" borderId="52" xfId="1" applyNumberFormat="1" applyFont="1" applyFill="1" applyBorder="1" applyAlignment="1">
      <alignment horizontal="center" vertical="center"/>
    </xf>
    <xf numFmtId="164" fontId="1" fillId="6" borderId="52" xfId="1" applyNumberFormat="1" applyFont="1" applyFill="1" applyBorder="1" applyAlignment="1">
      <alignment horizontal="center" vertical="top" wrapText="1"/>
    </xf>
    <xf numFmtId="3" fontId="1" fillId="6" borderId="101" xfId="0" applyNumberFormat="1" applyFont="1" applyFill="1" applyBorder="1" applyAlignment="1">
      <alignment horizontal="center" vertical="center" wrapText="1"/>
    </xf>
    <xf numFmtId="3" fontId="1" fillId="6" borderId="90" xfId="0" applyNumberFormat="1" applyFont="1" applyFill="1" applyBorder="1" applyAlignment="1">
      <alignment horizontal="center" vertical="center" wrapText="1"/>
    </xf>
    <xf numFmtId="3" fontId="1" fillId="6" borderId="89" xfId="0" applyNumberFormat="1" applyFont="1" applyFill="1" applyBorder="1" applyAlignment="1">
      <alignment horizontal="center" vertical="center"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3" fontId="2" fillId="6" borderId="24"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3" fillId="7" borderId="12" xfId="0" applyNumberFormat="1" applyFont="1" applyFill="1" applyBorder="1" applyAlignment="1">
      <alignment horizontal="center" vertical="top" wrapText="1"/>
    </xf>
    <xf numFmtId="49" fontId="2" fillId="4" borderId="23" xfId="0" applyNumberFormat="1" applyFont="1" applyFill="1" applyBorder="1" applyAlignment="1">
      <alignment horizontal="center" vertical="top"/>
    </xf>
    <xf numFmtId="49" fontId="3" fillId="7" borderId="29" xfId="0" applyNumberFormat="1" applyFont="1" applyFill="1" applyBorder="1" applyAlignment="1">
      <alignment horizontal="center" vertical="top" textRotation="91" wrapText="1"/>
    </xf>
    <xf numFmtId="3" fontId="1" fillId="6" borderId="91" xfId="0" applyNumberFormat="1" applyFont="1" applyFill="1" applyBorder="1" applyAlignment="1">
      <alignment horizontal="center" vertical="center" wrapText="1"/>
    </xf>
    <xf numFmtId="3" fontId="1" fillId="6" borderId="85"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49" fontId="9" fillId="6" borderId="33" xfId="0" applyNumberFormat="1" applyFont="1" applyFill="1" applyBorder="1" applyAlignment="1">
      <alignment horizontal="center" vertical="top" textRotation="90" wrapText="1"/>
    </xf>
    <xf numFmtId="3" fontId="1" fillId="6" borderId="18" xfId="0" applyNumberFormat="1" applyFont="1" applyFill="1" applyBorder="1" applyAlignment="1">
      <alignment horizontal="left" vertical="top" wrapText="1"/>
    </xf>
    <xf numFmtId="3" fontId="12" fillId="6" borderId="52"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15" xfId="0" applyNumberFormat="1" applyFont="1" applyFill="1" applyBorder="1" applyAlignment="1">
      <alignment horizontal="center" vertical="top"/>
    </xf>
    <xf numFmtId="3" fontId="18" fillId="0" borderId="0" xfId="0" applyNumberFormat="1" applyFont="1" applyAlignment="1">
      <alignment horizontal="center" vertical="top"/>
    </xf>
    <xf numFmtId="3" fontId="1" fillId="0" borderId="12"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3" fillId="6" borderId="12" xfId="0" applyFont="1" applyFill="1" applyBorder="1" applyAlignment="1">
      <alignment vertical="center" textRotation="90" wrapText="1"/>
    </xf>
    <xf numFmtId="3" fontId="1" fillId="6" borderId="24"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6" borderId="13" xfId="0" applyNumberFormat="1" applyFont="1" applyFill="1" applyBorder="1" applyAlignment="1">
      <alignment horizontal="center" vertical="top"/>
    </xf>
    <xf numFmtId="0" fontId="1" fillId="0" borderId="11" xfId="0" applyFont="1" applyFill="1" applyBorder="1" applyAlignment="1">
      <alignment vertical="top" wrapText="1"/>
    </xf>
    <xf numFmtId="3" fontId="26" fillId="6" borderId="12" xfId="0" applyNumberFormat="1" applyFont="1" applyFill="1" applyBorder="1" applyAlignment="1">
      <alignment vertical="top" wrapText="1"/>
    </xf>
    <xf numFmtId="3" fontId="26" fillId="6" borderId="23" xfId="0" applyNumberFormat="1" applyFont="1" applyFill="1" applyBorder="1" applyAlignment="1">
      <alignment horizontal="left" vertical="top" wrapText="1"/>
    </xf>
    <xf numFmtId="49" fontId="27" fillId="0" borderId="24" xfId="0" applyNumberFormat="1" applyFont="1" applyBorder="1" applyAlignment="1">
      <alignment horizontal="center" vertical="top" textRotation="91" wrapText="1"/>
    </xf>
    <xf numFmtId="3" fontId="1" fillId="6" borderId="88"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3" fillId="6" borderId="70" xfId="0" applyNumberFormat="1" applyFont="1" applyFill="1" applyBorder="1" applyAlignment="1">
      <alignment horizontal="center" vertical="top"/>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6" fillId="0" borderId="24" xfId="0" applyFont="1" applyBorder="1" applyAlignment="1">
      <alignment horizontal="center" wrapText="1"/>
    </xf>
    <xf numFmtId="3" fontId="2" fillId="4"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0" fontId="1" fillId="0" borderId="0" xfId="0" applyFont="1" applyFill="1" applyAlignment="1">
      <alignment vertical="top"/>
    </xf>
    <xf numFmtId="3" fontId="7" fillId="6" borderId="33" xfId="0" applyNumberFormat="1" applyFont="1" applyFill="1" applyBorder="1" applyAlignment="1">
      <alignment vertical="top" wrapText="1"/>
    </xf>
    <xf numFmtId="3" fontId="8" fillId="6" borderId="34"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center" vertical="top"/>
    </xf>
    <xf numFmtId="49" fontId="9" fillId="0" borderId="33" xfId="0" applyNumberFormat="1" applyFont="1" applyBorder="1" applyAlignment="1">
      <alignment horizontal="center" vertical="center" textRotation="90" wrapText="1"/>
    </xf>
    <xf numFmtId="49" fontId="9" fillId="6" borderId="12" xfId="0" applyNumberFormat="1" applyFont="1" applyFill="1" applyBorder="1" applyAlignment="1">
      <alignment horizontal="center" vertical="center" textRotation="90" wrapText="1"/>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28" fillId="6" borderId="102" xfId="0" applyNumberFormat="1" applyFont="1" applyFill="1" applyBorder="1" applyAlignment="1">
      <alignment vertical="top" wrapText="1"/>
    </xf>
    <xf numFmtId="3" fontId="28"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0" fontId="1" fillId="0" borderId="79" xfId="0"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164" fontId="2" fillId="3" borderId="42"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6" borderId="6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15" xfId="0" applyFont="1" applyFill="1" applyBorder="1" applyAlignment="1">
      <alignment horizontal="center" vertical="top" wrapText="1"/>
    </xf>
    <xf numFmtId="3" fontId="12" fillId="6" borderId="107" xfId="0" applyNumberFormat="1" applyFont="1" applyFill="1" applyBorder="1" applyAlignment="1">
      <alignment horizontal="center" vertical="top"/>
    </xf>
    <xf numFmtId="0" fontId="1" fillId="0" borderId="102" xfId="0" applyFont="1" applyFill="1" applyBorder="1" applyAlignment="1">
      <alignment horizontal="left" vertical="top" wrapText="1"/>
    </xf>
    <xf numFmtId="0" fontId="1" fillId="6" borderId="80" xfId="0" applyFont="1" applyFill="1" applyBorder="1" applyAlignment="1">
      <alignment horizontal="center" vertical="top" wrapText="1"/>
    </xf>
    <xf numFmtId="0" fontId="1" fillId="6" borderId="106" xfId="0" applyFont="1" applyFill="1" applyBorder="1" applyAlignment="1">
      <alignment horizontal="center" vertical="top" wrapText="1"/>
    </xf>
    <xf numFmtId="0" fontId="1" fillId="6" borderId="69" xfId="0" applyFont="1" applyFill="1" applyBorder="1" applyAlignment="1">
      <alignment horizontal="left" vertical="top" wrapText="1"/>
    </xf>
    <xf numFmtId="3" fontId="1" fillId="6" borderId="38" xfId="0" applyNumberFormat="1" applyFont="1" applyFill="1" applyBorder="1" applyAlignment="1">
      <alignment horizontal="center" vertical="top"/>
    </xf>
    <xf numFmtId="3" fontId="1" fillId="0" borderId="0" xfId="0" applyNumberFormat="1" applyFont="1" applyBorder="1" applyAlignment="1">
      <alignment vertical="top"/>
    </xf>
    <xf numFmtId="3" fontId="16" fillId="0" borderId="36" xfId="0" applyNumberFormat="1" applyFont="1" applyBorder="1" applyAlignment="1">
      <alignment vertical="center" textRotation="90" wrapText="1"/>
    </xf>
    <xf numFmtId="3" fontId="2" fillId="4" borderId="11"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1" fillId="0" borderId="82" xfId="0" applyNumberFormat="1" applyFont="1" applyBorder="1" applyAlignment="1">
      <alignment horizontal="center" vertical="top"/>
    </xf>
    <xf numFmtId="3" fontId="1" fillId="7" borderId="74"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6" borderId="34"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60" xfId="1" applyNumberFormat="1" applyFont="1" applyFill="1" applyBorder="1" applyAlignment="1">
      <alignment horizontal="center" vertical="top" wrapText="1"/>
    </xf>
    <xf numFmtId="164" fontId="1" fillId="6" borderId="35" xfId="1" applyNumberFormat="1" applyFont="1" applyFill="1" applyBorder="1" applyAlignment="1">
      <alignment horizontal="center" vertical="top"/>
    </xf>
    <xf numFmtId="3" fontId="3" fillId="6" borderId="107" xfId="0" applyNumberFormat="1" applyFont="1" applyFill="1" applyBorder="1" applyAlignment="1">
      <alignment horizontal="center" vertical="top" wrapText="1"/>
    </xf>
    <xf numFmtId="164" fontId="13" fillId="8" borderId="45" xfId="0" applyNumberFormat="1" applyFont="1" applyFill="1" applyBorder="1" applyAlignment="1">
      <alignment horizontal="center" vertical="top"/>
    </xf>
    <xf numFmtId="3" fontId="1" fillId="7" borderId="0"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72" xfId="0" applyNumberFormat="1" applyFont="1" applyFill="1" applyBorder="1" applyAlignment="1">
      <alignment horizontal="center" vertical="top" wrapText="1"/>
    </xf>
    <xf numFmtId="3" fontId="28" fillId="6" borderId="73" xfId="0" applyNumberFormat="1" applyFont="1" applyFill="1" applyBorder="1" applyAlignment="1">
      <alignment horizontal="center" vertical="top" wrapText="1"/>
    </xf>
    <xf numFmtId="3" fontId="11" fillId="0" borderId="105" xfId="0" applyNumberFormat="1" applyFont="1" applyBorder="1" applyAlignment="1">
      <alignment horizontal="center" vertical="top"/>
    </xf>
    <xf numFmtId="3" fontId="3" fillId="0" borderId="102" xfId="1" applyNumberFormat="1" applyFont="1" applyBorder="1" applyAlignment="1">
      <alignment horizontal="center" vertical="top"/>
    </xf>
    <xf numFmtId="164" fontId="1" fillId="6" borderId="107" xfId="1" applyNumberFormat="1" applyFont="1" applyFill="1" applyBorder="1" applyAlignment="1">
      <alignment horizontal="center" vertical="top"/>
    </xf>
    <xf numFmtId="164" fontId="1" fillId="0" borderId="107" xfId="1" applyNumberFormat="1" applyFont="1" applyFill="1" applyBorder="1" applyAlignment="1">
      <alignment horizontal="center" vertical="top"/>
    </xf>
    <xf numFmtId="164" fontId="1" fillId="0" borderId="102" xfId="1" applyNumberFormat="1" applyFont="1" applyFill="1" applyBorder="1" applyAlignment="1">
      <alignment horizontal="center" vertical="top"/>
    </xf>
    <xf numFmtId="0" fontId="1" fillId="0" borderId="77" xfId="0" applyFont="1" applyFill="1" applyBorder="1" applyAlignment="1">
      <alignment horizontal="center" vertical="center" textRotation="90"/>
    </xf>
    <xf numFmtId="3" fontId="1" fillId="5" borderId="64"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26" fillId="6" borderId="97" xfId="0" applyNumberFormat="1" applyFont="1" applyFill="1" applyBorder="1" applyAlignment="1">
      <alignment horizontal="left" vertical="top" wrapText="1"/>
    </xf>
    <xf numFmtId="3" fontId="26" fillId="6" borderId="54" xfId="0" applyNumberFormat="1" applyFont="1" applyFill="1" applyBorder="1" applyAlignment="1">
      <alignment vertical="top" wrapText="1"/>
    </xf>
    <xf numFmtId="3" fontId="1" fillId="0" borderId="36"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49" fontId="21" fillId="0" borderId="72"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80" xfId="0" applyNumberFormat="1" applyFont="1" applyFill="1" applyBorder="1" applyAlignment="1">
      <alignment horizontal="center" vertical="top"/>
    </xf>
    <xf numFmtId="3" fontId="1" fillId="0" borderId="90" xfId="0" applyNumberFormat="1" applyFont="1" applyFill="1" applyBorder="1" applyAlignment="1">
      <alignment horizontal="center" vertical="top"/>
    </xf>
    <xf numFmtId="3" fontId="1" fillId="0" borderId="41" xfId="0" applyNumberFormat="1" applyFont="1" applyFill="1" applyBorder="1" applyAlignment="1">
      <alignment horizontal="center" vertical="top" wrapText="1"/>
    </xf>
    <xf numFmtId="3" fontId="28" fillId="0" borderId="105"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wrapText="1"/>
    </xf>
    <xf numFmtId="3" fontId="1" fillId="0" borderId="101" xfId="0" applyNumberFormat="1" applyFont="1" applyFill="1" applyBorder="1" applyAlignment="1">
      <alignment horizontal="center" vertical="center" wrapText="1"/>
    </xf>
    <xf numFmtId="3" fontId="1" fillId="0" borderId="86" xfId="0" applyNumberFormat="1" applyFont="1" applyFill="1" applyBorder="1" applyAlignment="1">
      <alignment horizontal="center" vertical="top" wrapText="1"/>
    </xf>
    <xf numFmtId="49" fontId="24" fillId="0" borderId="24" xfId="0" applyNumberFormat="1" applyFont="1" applyFill="1" applyBorder="1" applyAlignment="1">
      <alignment horizontal="center" vertical="top" textRotation="91" wrapText="1"/>
    </xf>
    <xf numFmtId="0" fontId="16" fillId="0" borderId="0" xfId="0" applyFont="1" applyFill="1"/>
    <xf numFmtId="3" fontId="1" fillId="9" borderId="6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6" fillId="6" borderId="13" xfId="0" applyNumberFormat="1" applyFont="1" applyFill="1" applyBorder="1" applyAlignment="1">
      <alignment horizontal="center" vertical="center" textRotation="90" wrapText="1"/>
    </xf>
    <xf numFmtId="3" fontId="2" fillId="8"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49" fontId="9" fillId="8" borderId="1" xfId="0" applyNumberFormat="1" applyFont="1" applyFill="1" applyBorder="1" applyAlignment="1">
      <alignment horizontal="center" vertical="top" textRotation="90" wrapText="1"/>
    </xf>
    <xf numFmtId="3" fontId="16" fillId="8" borderId="1" xfId="0" applyNumberFormat="1" applyFont="1" applyFill="1" applyBorder="1" applyAlignment="1">
      <alignment horizontal="center" vertical="top" wrapText="1"/>
    </xf>
    <xf numFmtId="3" fontId="2" fillId="8" borderId="1" xfId="0" applyNumberFormat="1" applyFont="1" applyFill="1" applyBorder="1" applyAlignment="1">
      <alignment horizontal="center" vertical="top"/>
    </xf>
    <xf numFmtId="3" fontId="26" fillId="8" borderId="1" xfId="0" applyNumberFormat="1" applyFont="1" applyFill="1" applyBorder="1" applyAlignment="1">
      <alignment vertical="top" wrapText="1"/>
    </xf>
    <xf numFmtId="3" fontId="9" fillId="8" borderId="1" xfId="0" applyNumberFormat="1" applyFont="1" applyFill="1" applyBorder="1" applyAlignment="1">
      <alignment horizontal="center" vertical="top" textRotation="90"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9" fillId="6" borderId="33" xfId="0" applyNumberFormat="1" applyFont="1" applyFill="1" applyBorder="1" applyAlignment="1">
      <alignment horizontal="center" vertical="top" textRotation="90" wrapText="1"/>
    </xf>
    <xf numFmtId="3" fontId="26" fillId="8" borderId="26" xfId="0" applyNumberFormat="1" applyFont="1" applyFill="1" applyBorder="1" applyAlignment="1">
      <alignment horizontal="left" wrapText="1"/>
    </xf>
    <xf numFmtId="49" fontId="27" fillId="8" borderId="1" xfId="0" applyNumberFormat="1" applyFont="1" applyFill="1" applyBorder="1" applyAlignment="1">
      <alignment horizontal="center" vertical="top" textRotation="91" wrapText="1"/>
    </xf>
    <xf numFmtId="49" fontId="3" fillId="8" borderId="27" xfId="0" applyNumberFormat="1" applyFont="1" applyFill="1" applyBorder="1" applyAlignment="1">
      <alignment horizontal="center" vertical="top" textRotation="91" wrapText="1"/>
    </xf>
    <xf numFmtId="3" fontId="1" fillId="6" borderId="32" xfId="0" applyNumberFormat="1" applyFont="1" applyFill="1" applyBorder="1" applyAlignment="1">
      <alignment vertical="top" wrapText="1"/>
    </xf>
    <xf numFmtId="3" fontId="1" fillId="0" borderId="18" xfId="0" applyNumberFormat="1" applyFont="1" applyFill="1" applyBorder="1" applyAlignment="1">
      <alignment horizontal="center" vertical="top"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vertical="top"/>
    </xf>
    <xf numFmtId="0" fontId="0" fillId="8" borderId="1" xfId="0" applyFill="1" applyBorder="1" applyAlignment="1"/>
    <xf numFmtId="3" fontId="2" fillId="8" borderId="1" xfId="0" applyNumberFormat="1" applyFont="1" applyFill="1" applyBorder="1" applyAlignment="1">
      <alignment vertical="top"/>
    </xf>
    <xf numFmtId="3" fontId="4" fillId="8" borderId="27" xfId="0" applyNumberFormat="1" applyFont="1" applyFill="1" applyBorder="1" applyAlignment="1">
      <alignment horizontal="right" vertical="top"/>
    </xf>
    <xf numFmtId="3" fontId="2" fillId="6" borderId="36" xfId="0" applyNumberFormat="1" applyFont="1" applyFill="1" applyBorder="1" applyAlignment="1">
      <alignment horizontal="center" vertical="top" wrapText="1"/>
    </xf>
    <xf numFmtId="3" fontId="16" fillId="6" borderId="59" xfId="0" applyNumberFormat="1" applyFont="1" applyFill="1" applyBorder="1" applyAlignment="1">
      <alignment horizontal="center" vertical="center" textRotation="90" wrapText="1"/>
    </xf>
    <xf numFmtId="0" fontId="16" fillId="6" borderId="37" xfId="0" applyFont="1" applyFill="1" applyBorder="1" applyAlignment="1">
      <alignment horizontal="center" vertical="center" wrapText="1"/>
    </xf>
    <xf numFmtId="3" fontId="16" fillId="8" borderId="26" xfId="0" applyNumberFormat="1" applyFont="1" applyFill="1" applyBorder="1" applyAlignment="1">
      <alignment vertical="top" wrapText="1"/>
    </xf>
    <xf numFmtId="49" fontId="24" fillId="8" borderId="24" xfId="0" applyNumberFormat="1" applyFont="1" applyFill="1" applyBorder="1" applyAlignment="1">
      <alignment horizontal="center" vertical="top" textRotation="91" wrapText="1"/>
    </xf>
    <xf numFmtId="49" fontId="27" fillId="8" borderId="24" xfId="0" applyNumberFormat="1" applyFont="1" applyFill="1" applyBorder="1" applyAlignment="1">
      <alignment horizontal="center" vertical="top" textRotation="91" wrapText="1"/>
    </xf>
    <xf numFmtId="49" fontId="3" fillId="8" borderId="29" xfId="0" applyNumberFormat="1" applyFont="1" applyFill="1" applyBorder="1" applyAlignment="1">
      <alignment horizontal="center" vertical="top" textRotation="91" wrapText="1"/>
    </xf>
    <xf numFmtId="3" fontId="1" fillId="6" borderId="60" xfId="0" applyNumberFormat="1" applyFont="1" applyFill="1" applyBorder="1" applyAlignment="1">
      <alignment horizontal="center"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0" fontId="0" fillId="8" borderId="26" xfId="0" applyFill="1" applyBorder="1" applyAlignment="1">
      <alignment vertical="top"/>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49" fontId="10" fillId="8" borderId="1" xfId="0" applyNumberFormat="1" applyFont="1" applyFill="1" applyBorder="1" applyAlignment="1">
      <alignment horizontal="center" vertical="center" textRotation="90" wrapText="1"/>
    </xf>
    <xf numFmtId="49" fontId="24" fillId="8" borderId="1" xfId="0" applyNumberFormat="1" applyFont="1" applyFill="1" applyBorder="1" applyAlignment="1">
      <alignment horizontal="center" vertical="top" textRotation="91" wrapText="1"/>
    </xf>
    <xf numFmtId="3" fontId="1" fillId="6" borderId="35" xfId="0" applyNumberFormat="1" applyFont="1" applyFill="1" applyBorder="1" applyAlignment="1">
      <alignment horizontal="left" vertical="top" wrapText="1"/>
    </xf>
    <xf numFmtId="3" fontId="1" fillId="6" borderId="36" xfId="0" applyNumberFormat="1" applyFont="1" applyFill="1" applyBorder="1" applyAlignment="1">
      <alignment horizontal="center" vertical="center"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3" fillId="8" borderId="1"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0" fillId="8" borderId="27" xfId="0" applyFill="1" applyBorder="1" applyAlignment="1">
      <alignment vertical="top"/>
    </xf>
    <xf numFmtId="0" fontId="0" fillId="8" borderId="1" xfId="0" applyFill="1" applyBorder="1" applyAlignment="1">
      <alignment vertical="top"/>
    </xf>
    <xf numFmtId="0" fontId="1" fillId="6" borderId="42" xfId="0" applyFont="1" applyFill="1" applyBorder="1" applyAlignment="1">
      <alignment horizontal="left" vertical="top"/>
    </xf>
    <xf numFmtId="49" fontId="1" fillId="6" borderId="60" xfId="0" applyNumberFormat="1" applyFont="1" applyFill="1" applyBorder="1" applyAlignment="1">
      <alignment horizontal="center" vertical="top"/>
    </xf>
    <xf numFmtId="3" fontId="11" fillId="8" borderId="0" xfId="0" applyNumberFormat="1" applyFont="1" applyFill="1" applyBorder="1" applyAlignment="1">
      <alignment horizontal="center" vertical="top"/>
    </xf>
    <xf numFmtId="49" fontId="2" fillId="6" borderId="38" xfId="0" applyNumberFormat="1" applyFont="1" applyFill="1" applyBorder="1" applyAlignment="1">
      <alignment vertical="top"/>
    </xf>
    <xf numFmtId="49" fontId="2" fillId="6" borderId="36" xfId="0" applyNumberFormat="1" applyFont="1" applyFill="1" applyBorder="1" applyAlignment="1">
      <alignment vertical="top"/>
    </xf>
    <xf numFmtId="0" fontId="26" fillId="6" borderId="38" xfId="0" applyFont="1" applyFill="1" applyBorder="1" applyAlignment="1">
      <alignment vertical="center" textRotation="90" wrapText="1"/>
    </xf>
    <xf numFmtId="49" fontId="31" fillId="6" borderId="38" xfId="0" applyNumberFormat="1" applyFont="1" applyFill="1" applyBorder="1" applyAlignment="1">
      <alignment horizontal="center" vertical="top"/>
    </xf>
    <xf numFmtId="0" fontId="26" fillId="6" borderId="70" xfId="0" applyFont="1" applyFill="1" applyBorder="1" applyAlignment="1">
      <alignment horizontal="center" vertical="top" wrapText="1"/>
    </xf>
    <xf numFmtId="164" fontId="26" fillId="6" borderId="14" xfId="0" applyNumberFormat="1" applyFont="1" applyFill="1" applyBorder="1" applyAlignment="1">
      <alignment horizontal="center" vertical="top"/>
    </xf>
    <xf numFmtId="164" fontId="26" fillId="6" borderId="16" xfId="0" applyNumberFormat="1" applyFont="1" applyFill="1" applyBorder="1" applyAlignment="1">
      <alignment horizontal="center" vertical="top"/>
    </xf>
    <xf numFmtId="164" fontId="26" fillId="6" borderId="0" xfId="0" applyNumberFormat="1" applyFont="1" applyFill="1" applyBorder="1" applyAlignment="1">
      <alignment horizontal="center" vertical="top"/>
    </xf>
    <xf numFmtId="164" fontId="26" fillId="6" borderId="12" xfId="0" applyNumberFormat="1" applyFont="1" applyFill="1" applyBorder="1" applyAlignment="1">
      <alignment horizontal="center" vertical="top"/>
    </xf>
    <xf numFmtId="0" fontId="26" fillId="6" borderId="36" xfId="0" applyFont="1" applyFill="1" applyBorder="1" applyAlignment="1">
      <alignment vertical="center" textRotation="90" wrapText="1"/>
    </xf>
    <xf numFmtId="49" fontId="31" fillId="6" borderId="36" xfId="0" applyNumberFormat="1" applyFont="1" applyFill="1" applyBorder="1" applyAlignment="1">
      <alignment horizontal="center" vertical="top"/>
    </xf>
    <xf numFmtId="0" fontId="26" fillId="6" borderId="52" xfId="0" applyFont="1" applyFill="1" applyBorder="1" applyAlignment="1">
      <alignment horizontal="center" vertical="top" wrapText="1"/>
    </xf>
    <xf numFmtId="164" fontId="26" fillId="6" borderId="42" xfId="0" applyNumberFormat="1" applyFont="1" applyFill="1" applyBorder="1" applyAlignment="1">
      <alignment horizontal="center" vertical="top"/>
    </xf>
    <xf numFmtId="164" fontId="26" fillId="6" borderId="52" xfId="0" applyNumberFormat="1" applyFont="1" applyFill="1" applyBorder="1" applyAlignment="1">
      <alignment horizontal="center" vertical="top"/>
    </xf>
    <xf numFmtId="164" fontId="26" fillId="6" borderId="61" xfId="0" applyNumberFormat="1" applyFont="1" applyFill="1" applyBorder="1" applyAlignment="1">
      <alignment horizontal="center" vertical="top"/>
    </xf>
    <xf numFmtId="164" fontId="26" fillId="6" borderId="36" xfId="0" applyNumberFormat="1" applyFont="1" applyFill="1" applyBorder="1" applyAlignment="1">
      <alignment horizontal="center" vertical="top"/>
    </xf>
    <xf numFmtId="0" fontId="26" fillId="0" borderId="14" xfId="0" applyFont="1" applyBorder="1" applyAlignment="1">
      <alignment horizontal="left" vertical="top"/>
    </xf>
    <xf numFmtId="49" fontId="26"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11" fillId="4" borderId="14"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0" borderId="0" xfId="0" applyNumberFormat="1" applyFont="1" applyBorder="1" applyAlignment="1">
      <alignment vertical="top"/>
    </xf>
    <xf numFmtId="3" fontId="16" fillId="6" borderId="13" xfId="0" applyNumberFormat="1" applyFont="1" applyFill="1" applyBorder="1" applyAlignment="1">
      <alignment horizontal="center" vertical="center" textRotation="90" wrapText="1"/>
    </xf>
    <xf numFmtId="3" fontId="34" fillId="8" borderId="28" xfId="0" applyNumberFormat="1" applyFont="1" applyFill="1" applyBorder="1" applyAlignment="1">
      <alignment horizontal="center" vertical="top"/>
    </xf>
    <xf numFmtId="164" fontId="31" fillId="8" borderId="55" xfId="0" applyNumberFormat="1" applyFont="1" applyFill="1" applyBorder="1" applyAlignment="1">
      <alignment horizontal="center" vertical="top"/>
    </xf>
    <xf numFmtId="164" fontId="31" fillId="8" borderId="46" xfId="0" applyNumberFormat="1" applyFont="1" applyFill="1" applyBorder="1" applyAlignment="1">
      <alignment horizontal="center" vertical="top"/>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22" xfId="0" applyNumberFormat="1" applyFont="1" applyFill="1" applyBorder="1" applyAlignment="1">
      <alignment horizontal="center" vertical="top" wrapText="1"/>
    </xf>
    <xf numFmtId="164" fontId="2" fillId="8" borderId="25" xfId="0" applyNumberFormat="1" applyFont="1" applyFill="1" applyBorder="1" applyAlignment="1">
      <alignment horizontal="center" vertical="top"/>
    </xf>
    <xf numFmtId="3" fontId="30" fillId="6" borderId="14" xfId="0" applyNumberFormat="1" applyFont="1" applyFill="1" applyBorder="1" applyAlignment="1">
      <alignment horizontal="center" vertical="top"/>
    </xf>
    <xf numFmtId="164" fontId="26" fillId="6" borderId="13" xfId="0" applyNumberFormat="1" applyFont="1" applyFill="1" applyBorder="1" applyAlignment="1">
      <alignment horizontal="center" vertical="top"/>
    </xf>
    <xf numFmtId="3" fontId="26" fillId="6" borderId="13" xfId="0" applyNumberFormat="1" applyFont="1" applyFill="1" applyBorder="1" applyAlignment="1">
      <alignment horizontal="center" vertical="top" wrapText="1"/>
    </xf>
    <xf numFmtId="3" fontId="26" fillId="0" borderId="13" xfId="0" applyNumberFormat="1" applyFont="1" applyFill="1" applyBorder="1" applyAlignment="1">
      <alignment horizontal="center" vertical="top" wrapText="1"/>
    </xf>
    <xf numFmtId="3" fontId="26" fillId="6" borderId="105" xfId="0" applyNumberFormat="1" applyFont="1" applyFill="1" applyBorder="1" applyAlignment="1">
      <alignment horizontal="center" vertical="top" wrapText="1"/>
    </xf>
    <xf numFmtId="3" fontId="26" fillId="6" borderId="104" xfId="0" applyNumberFormat="1" applyFont="1" applyFill="1" applyBorder="1" applyAlignment="1">
      <alignment horizontal="center" vertical="top" wrapText="1"/>
    </xf>
    <xf numFmtId="3" fontId="26" fillId="6" borderId="91" xfId="0" applyNumberFormat="1" applyFont="1" applyFill="1" applyBorder="1" applyAlignment="1">
      <alignment horizontal="center" vertical="center" wrapText="1"/>
    </xf>
    <xf numFmtId="3" fontId="30" fillId="0" borderId="42" xfId="0" applyNumberFormat="1" applyFont="1" applyFill="1" applyBorder="1" applyAlignment="1">
      <alignment horizontal="center" vertical="top"/>
    </xf>
    <xf numFmtId="164" fontId="26" fillId="0" borderId="59" xfId="0" applyNumberFormat="1" applyFont="1" applyFill="1" applyBorder="1" applyAlignment="1">
      <alignment horizontal="center" vertical="top"/>
    </xf>
    <xf numFmtId="3" fontId="34" fillId="8" borderId="46" xfId="0" applyNumberFormat="1" applyFont="1" applyFill="1" applyBorder="1" applyAlignment="1">
      <alignment horizontal="center" vertical="top"/>
    </xf>
    <xf numFmtId="164" fontId="31" fillId="8" borderId="45" xfId="0" applyNumberFormat="1" applyFont="1" applyFill="1" applyBorder="1" applyAlignment="1">
      <alignment horizontal="center" vertical="top"/>
    </xf>
    <xf numFmtId="164" fontId="31" fillId="8" borderId="78" xfId="0" applyNumberFormat="1" applyFont="1" applyFill="1" applyBorder="1" applyAlignment="1">
      <alignment horizontal="center" vertical="top"/>
    </xf>
    <xf numFmtId="0" fontId="26" fillId="0" borderId="42" xfId="0" applyFont="1" applyFill="1" applyBorder="1" applyAlignment="1">
      <alignment vertical="top" wrapText="1"/>
    </xf>
    <xf numFmtId="3" fontId="26" fillId="0" borderId="59" xfId="0" applyNumberFormat="1" applyFont="1" applyFill="1" applyBorder="1" applyAlignment="1">
      <alignment horizontal="center" vertical="top"/>
    </xf>
    <xf numFmtId="0" fontId="1" fillId="0" borderId="97" xfId="0" applyFont="1" applyFill="1" applyBorder="1" applyAlignment="1">
      <alignment vertical="top" wrapText="1"/>
    </xf>
    <xf numFmtId="3" fontId="1" fillId="0" borderId="101" xfId="0" applyNumberFormat="1" applyFont="1" applyFill="1" applyBorder="1" applyAlignment="1">
      <alignment horizontal="center" vertical="top"/>
    </xf>
    <xf numFmtId="3" fontId="1" fillId="0" borderId="89"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21" fillId="6" borderId="38" xfId="0" applyNumberFormat="1" applyFont="1" applyFill="1" applyBorder="1" applyAlignment="1">
      <alignment horizontal="center" vertical="top"/>
    </xf>
    <xf numFmtId="3" fontId="22" fillId="6" borderId="61" xfId="0" applyNumberFormat="1" applyFont="1" applyFill="1" applyBorder="1" applyAlignment="1">
      <alignment horizontal="center" vertical="top"/>
    </xf>
    <xf numFmtId="3" fontId="21" fillId="6" borderId="80" xfId="0" applyNumberFormat="1" applyFont="1" applyFill="1" applyBorder="1" applyAlignment="1">
      <alignment horizontal="center" vertical="top"/>
    </xf>
    <xf numFmtId="3" fontId="1" fillId="6" borderId="105" xfId="0" applyNumberFormat="1" applyFont="1" applyFill="1" applyBorder="1" applyAlignment="1">
      <alignment horizontal="center" vertical="top"/>
    </xf>
    <xf numFmtId="0" fontId="26" fillId="6" borderId="35" xfId="0" applyFont="1" applyFill="1" applyBorder="1" applyAlignment="1">
      <alignment horizontal="left" vertical="top" wrapText="1"/>
    </xf>
    <xf numFmtId="3" fontId="26" fillId="0" borderId="36" xfId="0" applyNumberFormat="1" applyFont="1" applyFill="1" applyBorder="1" applyAlignment="1">
      <alignment horizontal="center" vertical="top"/>
    </xf>
    <xf numFmtId="164" fontId="1" fillId="6" borderId="75"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49" fontId="1" fillId="6" borderId="59" xfId="0" applyNumberFormat="1" applyFont="1" applyFill="1" applyBorder="1" applyAlignment="1">
      <alignment horizontal="center" vertical="top"/>
    </xf>
    <xf numFmtId="0" fontId="1" fillId="6" borderId="100" xfId="0" applyFont="1" applyFill="1" applyBorder="1" applyAlignment="1">
      <alignment vertical="top" wrapText="1"/>
    </xf>
    <xf numFmtId="49" fontId="1" fillId="6" borderId="96" xfId="0" applyNumberFormat="1" applyFont="1" applyFill="1" applyBorder="1" applyAlignment="1">
      <alignment horizontal="center" vertical="top"/>
    </xf>
    <xf numFmtId="0" fontId="26" fillId="0" borderId="35" xfId="0" applyFont="1" applyFill="1" applyBorder="1" applyAlignment="1">
      <alignment horizontal="left" vertical="top" wrapText="1"/>
    </xf>
    <xf numFmtId="164" fontId="12" fillId="6" borderId="13" xfId="0" applyNumberFormat="1" applyFont="1" applyFill="1" applyBorder="1" applyAlignment="1">
      <alignment horizontal="center" vertical="top"/>
    </xf>
    <xf numFmtId="3" fontId="1" fillId="6" borderId="109" xfId="0" applyNumberFormat="1" applyFont="1" applyFill="1" applyBorder="1" applyAlignment="1">
      <alignment horizontal="center" vertical="top" wrapText="1"/>
    </xf>
    <xf numFmtId="3" fontId="1" fillId="6" borderId="112" xfId="0" applyNumberFormat="1" applyFont="1" applyFill="1" applyBorder="1" applyAlignment="1">
      <alignment horizontal="center" vertical="top" wrapText="1"/>
    </xf>
    <xf numFmtId="3" fontId="1" fillId="6" borderId="90"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3" fontId="1" fillId="6" borderId="91" xfId="0" applyNumberFormat="1" applyFont="1" applyFill="1" applyBorder="1" applyAlignment="1">
      <alignment horizontal="center" vertical="top" wrapText="1"/>
    </xf>
    <xf numFmtId="3" fontId="26" fillId="6" borderId="100" xfId="0" applyNumberFormat="1" applyFont="1" applyFill="1" applyBorder="1" applyAlignment="1">
      <alignment vertical="top" wrapText="1"/>
    </xf>
    <xf numFmtId="3" fontId="26" fillId="6" borderId="90" xfId="0" applyNumberFormat="1" applyFont="1" applyFill="1" applyBorder="1" applyAlignment="1">
      <alignment horizontal="center" vertical="center" wrapText="1"/>
    </xf>
    <xf numFmtId="3" fontId="26" fillId="6" borderId="12" xfId="0" applyNumberFormat="1" applyFont="1" applyFill="1" applyBorder="1" applyAlignment="1">
      <alignment horizontal="center" vertical="top" wrapText="1"/>
    </xf>
    <xf numFmtId="3" fontId="30" fillId="6" borderId="58" xfId="0" applyNumberFormat="1" applyFont="1" applyFill="1" applyBorder="1" applyAlignment="1">
      <alignment vertical="top" wrapText="1"/>
    </xf>
    <xf numFmtId="0" fontId="31" fillId="7" borderId="3" xfId="0" applyFont="1" applyFill="1" applyBorder="1" applyAlignment="1">
      <alignment horizontal="center" vertical="top" wrapText="1"/>
    </xf>
    <xf numFmtId="3" fontId="26" fillId="0" borderId="16" xfId="0" applyNumberFormat="1" applyFont="1" applyFill="1" applyBorder="1" applyAlignment="1">
      <alignment horizontal="center" vertical="top" wrapText="1"/>
    </xf>
    <xf numFmtId="164" fontId="36" fillId="6" borderId="16" xfId="0" applyNumberFormat="1" applyFont="1" applyFill="1" applyBorder="1" applyAlignment="1">
      <alignment horizontal="center" vertical="top"/>
    </xf>
    <xf numFmtId="0" fontId="31" fillId="7" borderId="12" xfId="0" applyFont="1" applyFill="1" applyBorder="1" applyAlignment="1">
      <alignment horizontal="center" vertical="top" wrapText="1"/>
    </xf>
    <xf numFmtId="0" fontId="31" fillId="7" borderId="24" xfId="0" applyFont="1" applyFill="1" applyBorder="1" applyAlignment="1">
      <alignment horizontal="center" vertical="top" wrapText="1"/>
    </xf>
    <xf numFmtId="3" fontId="34" fillId="8" borderId="45" xfId="0" applyNumberFormat="1" applyFont="1" applyFill="1" applyBorder="1" applyAlignment="1">
      <alignment horizontal="center" vertical="top"/>
    </xf>
    <xf numFmtId="164" fontId="38" fillId="8" borderId="45" xfId="0" applyNumberFormat="1" applyFont="1" applyFill="1" applyBorder="1" applyAlignment="1">
      <alignment horizontal="center" vertical="top"/>
    </xf>
    <xf numFmtId="3" fontId="26" fillId="6" borderId="3" xfId="0" applyNumberFormat="1" applyFont="1" applyFill="1" applyBorder="1" applyAlignment="1">
      <alignment horizontal="center" vertical="top"/>
    </xf>
    <xf numFmtId="3" fontId="26" fillId="6" borderId="12" xfId="0" applyNumberFormat="1" applyFont="1" applyFill="1" applyBorder="1" applyAlignment="1">
      <alignment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0" fontId="0" fillId="6" borderId="12" xfId="0" applyFont="1" applyFill="1" applyBorder="1" applyAlignment="1">
      <alignment horizontal="center" vertical="center" textRotation="90"/>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0" fontId="0" fillId="6" borderId="36" xfId="0" applyFont="1" applyFill="1" applyBorder="1" applyAlignment="1">
      <alignment horizontal="center" vertical="center" textRotation="90"/>
    </xf>
    <xf numFmtId="164" fontId="2" fillId="8" borderId="12" xfId="0" applyNumberFormat="1" applyFont="1" applyFill="1" applyBorder="1" applyAlignment="1">
      <alignment horizontal="center" vertical="top"/>
    </xf>
    <xf numFmtId="164" fontId="21" fillId="6" borderId="11" xfId="0" applyNumberFormat="1" applyFont="1" applyFill="1" applyBorder="1" applyAlignment="1">
      <alignment vertical="top" wrapText="1"/>
    </xf>
    <xf numFmtId="3" fontId="21" fillId="6" borderId="13" xfId="0" applyNumberFormat="1" applyFont="1" applyFill="1" applyBorder="1" applyAlignment="1">
      <alignment horizontal="center" vertical="top" wrapText="1"/>
    </xf>
    <xf numFmtId="0" fontId="0" fillId="6" borderId="37" xfId="0" applyFont="1" applyFill="1" applyBorder="1" applyAlignment="1">
      <alignment horizontal="center" vertical="top" wrapText="1"/>
    </xf>
    <xf numFmtId="49" fontId="3" fillId="6" borderId="12" xfId="0" applyNumberFormat="1" applyFont="1" applyFill="1" applyBorder="1" applyAlignment="1">
      <alignment vertical="center" textRotation="90" wrapText="1"/>
    </xf>
    <xf numFmtId="0" fontId="3" fillId="6" borderId="12" xfId="0" applyFont="1" applyFill="1" applyBorder="1" applyAlignment="1">
      <alignment vertical="center" textRotation="90" wrapText="1"/>
    </xf>
    <xf numFmtId="3" fontId="5" fillId="8" borderId="55"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wrapText="1"/>
    </xf>
    <xf numFmtId="3" fontId="26" fillId="6" borderId="58" xfId="0" applyNumberFormat="1" applyFont="1" applyFill="1" applyBorder="1" applyAlignment="1">
      <alignment vertical="top" wrapText="1"/>
    </xf>
    <xf numFmtId="3" fontId="2" fillId="6" borderId="13" xfId="0" applyNumberFormat="1" applyFont="1" applyFill="1" applyBorder="1" applyAlignment="1">
      <alignment horizontal="center" vertical="top"/>
    </xf>
    <xf numFmtId="0" fontId="0" fillId="0" borderId="0" xfId="0" applyAlignment="1">
      <alignment vertical="top"/>
    </xf>
    <xf numFmtId="3" fontId="1" fillId="0" borderId="0" xfId="0" applyNumberFormat="1" applyFont="1" applyBorder="1" applyAlignment="1">
      <alignment vertical="top"/>
    </xf>
    <xf numFmtId="3" fontId="2" fillId="6" borderId="38" xfId="0" applyNumberFormat="1" applyFont="1" applyFill="1" applyBorder="1" applyAlignment="1">
      <alignment horizontal="center" vertical="center" wrapText="1"/>
    </xf>
    <xf numFmtId="3" fontId="12" fillId="6" borderId="7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3" fillId="6" borderId="13" xfId="0" applyNumberFormat="1" applyFont="1" applyFill="1" applyBorder="1" applyAlignment="1">
      <alignment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164" fontId="3" fillId="6" borderId="17" xfId="0" applyNumberFormat="1" applyFont="1" applyFill="1" applyBorder="1" applyAlignment="1">
      <alignment horizontal="center" vertical="top"/>
    </xf>
    <xf numFmtId="164" fontId="3" fillId="6" borderId="38" xfId="0" applyNumberFormat="1" applyFont="1" applyFill="1" applyBorder="1" applyAlignment="1">
      <alignment horizontal="center" vertical="top"/>
    </xf>
    <xf numFmtId="0" fontId="1" fillId="0" borderId="0" xfId="0" applyFont="1" applyAlignment="1">
      <alignment vertical="top"/>
    </xf>
    <xf numFmtId="164" fontId="3" fillId="6" borderId="35" xfId="0" applyNumberFormat="1" applyFont="1" applyFill="1" applyBorder="1" applyAlignment="1">
      <alignment horizontal="center" vertical="top"/>
    </xf>
    <xf numFmtId="3" fontId="3" fillId="6" borderId="12" xfId="0" applyNumberFormat="1" applyFont="1" applyFill="1" applyBorder="1" applyAlignment="1">
      <alignment horizontal="center" vertical="top"/>
    </xf>
    <xf numFmtId="3" fontId="3" fillId="6" borderId="13"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0" fontId="16" fillId="0" borderId="12" xfId="0" applyFont="1" applyBorder="1" applyAlignment="1"/>
    <xf numFmtId="3" fontId="36" fillId="0" borderId="5" xfId="0" applyNumberFormat="1" applyFont="1" applyFill="1" applyBorder="1" applyAlignment="1">
      <alignment horizontal="center" vertical="top"/>
    </xf>
    <xf numFmtId="164" fontId="36" fillId="6" borderId="7" xfId="0" applyNumberFormat="1" applyFont="1" applyFill="1" applyBorder="1" applyAlignment="1">
      <alignment horizontal="center" vertical="top"/>
    </xf>
    <xf numFmtId="164" fontId="36" fillId="6" borderId="5" xfId="0" applyNumberFormat="1" applyFont="1" applyFill="1" applyBorder="1" applyAlignment="1">
      <alignment horizontal="center" vertical="top"/>
    </xf>
    <xf numFmtId="164" fontId="36" fillId="6" borderId="3" xfId="0" applyNumberFormat="1" applyFont="1" applyFill="1" applyBorder="1" applyAlignment="1">
      <alignment horizontal="center" vertical="top"/>
    </xf>
    <xf numFmtId="3" fontId="40" fillId="6" borderId="108" xfId="0" applyNumberFormat="1" applyFont="1" applyFill="1" applyBorder="1" applyAlignment="1">
      <alignment vertical="top" wrapText="1"/>
    </xf>
    <xf numFmtId="3" fontId="40" fillId="6" borderId="109" xfId="0" applyNumberFormat="1" applyFont="1" applyFill="1" applyBorder="1" applyAlignment="1">
      <alignment horizontal="center" vertical="top" wrapText="1"/>
    </xf>
    <xf numFmtId="3" fontId="36" fillId="6" borderId="14" xfId="0" applyNumberFormat="1" applyFont="1" applyFill="1" applyBorder="1" applyAlignment="1">
      <alignment horizontal="center" vertical="top"/>
    </xf>
    <xf numFmtId="164" fontId="36" fillId="0" borderId="14" xfId="0" applyNumberFormat="1" applyFont="1" applyFill="1" applyBorder="1" applyAlignment="1">
      <alignment horizontal="center" vertical="top"/>
    </xf>
    <xf numFmtId="164" fontId="36" fillId="0" borderId="12" xfId="0" applyNumberFormat="1" applyFont="1" applyFill="1" applyBorder="1" applyAlignment="1">
      <alignment horizontal="center" vertical="top"/>
    </xf>
    <xf numFmtId="3" fontId="40" fillId="6" borderId="91" xfId="0" applyNumberFormat="1" applyFont="1" applyFill="1" applyBorder="1" applyAlignment="1">
      <alignment horizontal="center" vertical="top" wrapText="1"/>
    </xf>
    <xf numFmtId="164" fontId="36" fillId="6" borderId="14" xfId="0" applyNumberFormat="1" applyFont="1" applyFill="1" applyBorder="1" applyAlignment="1">
      <alignment horizontal="center" vertical="top"/>
    </xf>
    <xf numFmtId="164" fontId="36" fillId="6" borderId="13" xfId="0" applyNumberFormat="1" applyFont="1" applyFill="1" applyBorder="1" applyAlignment="1">
      <alignment horizontal="center" vertical="top"/>
    </xf>
    <xf numFmtId="164" fontId="36" fillId="6" borderId="12" xfId="0" applyNumberFormat="1" applyFont="1" applyFill="1" applyBorder="1" applyAlignment="1">
      <alignment horizontal="center" vertical="top"/>
    </xf>
    <xf numFmtId="164" fontId="36" fillId="6" borderId="15" xfId="0" applyNumberFormat="1" applyFont="1" applyFill="1" applyBorder="1" applyAlignment="1">
      <alignment horizontal="center" vertical="top"/>
    </xf>
    <xf numFmtId="3" fontId="26" fillId="6" borderId="80" xfId="0" applyNumberFormat="1" applyFont="1" applyFill="1" applyBorder="1" applyAlignment="1">
      <alignment horizontal="center" vertical="top"/>
    </xf>
    <xf numFmtId="3" fontId="36" fillId="6" borderId="52" xfId="0" applyNumberFormat="1" applyFont="1" applyFill="1" applyBorder="1" applyAlignment="1">
      <alignment horizontal="center" vertical="top"/>
    </xf>
    <xf numFmtId="3" fontId="42" fillId="8" borderId="26" xfId="0" applyNumberFormat="1" applyFont="1" applyFill="1" applyBorder="1" applyAlignment="1">
      <alignment horizontal="right" vertical="top"/>
    </xf>
    <xf numFmtId="164" fontId="38" fillId="8" borderId="78" xfId="0" applyNumberFormat="1" applyFont="1" applyFill="1" applyBorder="1" applyAlignment="1">
      <alignment horizontal="center" vertical="top"/>
    </xf>
    <xf numFmtId="164" fontId="38" fillId="8" borderId="77" xfId="0" applyNumberFormat="1" applyFont="1" applyFill="1" applyBorder="1" applyAlignment="1">
      <alignment horizontal="center" vertical="top"/>
    </xf>
    <xf numFmtId="164" fontId="38" fillId="8" borderId="56" xfId="0" applyNumberFormat="1" applyFont="1" applyFill="1" applyBorder="1" applyAlignment="1">
      <alignment horizontal="center" vertical="top"/>
    </xf>
    <xf numFmtId="164" fontId="38" fillId="8" borderId="46" xfId="0" applyNumberFormat="1" applyFont="1" applyFill="1" applyBorder="1" applyAlignment="1">
      <alignment horizontal="center"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49" fontId="2" fillId="8" borderId="58" xfId="0" applyNumberFormat="1" applyFont="1" applyFill="1" applyBorder="1" applyAlignment="1">
      <alignment vertical="top"/>
    </xf>
    <xf numFmtId="49" fontId="2" fillId="8" borderId="3" xfId="0" applyNumberFormat="1" applyFont="1" applyFill="1" applyBorder="1" applyAlignment="1">
      <alignment horizontal="center" vertical="top" wrapText="1"/>
    </xf>
    <xf numFmtId="49" fontId="2" fillId="8" borderId="24"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3" fontId="3" fillId="0" borderId="3" xfId="0" applyNumberFormat="1" applyFont="1" applyFill="1" applyBorder="1" applyAlignment="1">
      <alignment horizontal="center" vertical="top"/>
    </xf>
    <xf numFmtId="3" fontId="3" fillId="0" borderId="4"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49" fontId="31" fillId="7" borderId="4" xfId="0" applyNumberFormat="1" applyFont="1" applyFill="1" applyBorder="1" applyAlignment="1">
      <alignment horizontal="center" vertical="top"/>
    </xf>
    <xf numFmtId="49" fontId="31" fillId="7" borderId="13" xfId="0" applyNumberFormat="1" applyFont="1" applyFill="1" applyBorder="1" applyAlignment="1">
      <alignment horizontal="center" vertical="top"/>
    </xf>
    <xf numFmtId="49" fontId="31" fillId="7" borderId="25" xfId="0" applyNumberFormat="1" applyFont="1" applyFill="1" applyBorder="1" applyAlignment="1">
      <alignment horizontal="center" vertical="top"/>
    </xf>
    <xf numFmtId="0" fontId="0" fillId="6" borderId="16" xfId="0" applyFont="1" applyFill="1" applyBorder="1" applyAlignment="1">
      <alignment horizontal="center" vertical="top" wrapText="1"/>
    </xf>
    <xf numFmtId="3" fontId="33" fillId="6" borderId="16" xfId="0" applyNumberFormat="1" applyFont="1" applyFill="1" applyBorder="1" applyAlignment="1">
      <alignment horizontal="center" vertical="top" wrapText="1"/>
    </xf>
    <xf numFmtId="3" fontId="31" fillId="0" borderId="28" xfId="0" applyNumberFormat="1" applyFont="1" applyBorder="1" applyAlignment="1">
      <alignment horizontal="center" vertical="top" wrapText="1"/>
    </xf>
    <xf numFmtId="3" fontId="3" fillId="6" borderId="27" xfId="0" applyNumberFormat="1" applyFont="1" applyFill="1" applyBorder="1" applyAlignment="1">
      <alignment horizontal="center" vertical="top"/>
    </xf>
    <xf numFmtId="164" fontId="3" fillId="6" borderId="58" xfId="0" applyNumberFormat="1" applyFont="1" applyFill="1" applyBorder="1" applyAlignment="1">
      <alignment horizontal="center" vertical="top"/>
    </xf>
    <xf numFmtId="164" fontId="3" fillId="6" borderId="0" xfId="0" applyNumberFormat="1" applyFont="1" applyFill="1" applyBorder="1" applyAlignment="1">
      <alignment horizontal="center" vertical="top"/>
    </xf>
    <xf numFmtId="164" fontId="3" fillId="6" borderId="98" xfId="0" applyNumberFormat="1" applyFont="1" applyFill="1" applyBorder="1" applyAlignment="1">
      <alignment horizontal="center" vertical="top"/>
    </xf>
    <xf numFmtId="164" fontId="3" fillId="6" borderId="111" xfId="0" applyNumberFormat="1" applyFont="1" applyFill="1" applyBorder="1" applyAlignment="1">
      <alignment horizontal="center" vertical="top"/>
    </xf>
    <xf numFmtId="164" fontId="3" fillId="6" borderId="99" xfId="0" applyNumberFormat="1" applyFont="1" applyFill="1" applyBorder="1" applyAlignment="1">
      <alignment horizontal="center" vertical="top"/>
    </xf>
    <xf numFmtId="164" fontId="3" fillId="6" borderId="87"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 fillId="0" borderId="0" xfId="0" applyNumberFormat="1" applyFont="1" applyBorder="1" applyAlignment="1">
      <alignment vertical="top"/>
    </xf>
    <xf numFmtId="0" fontId="0" fillId="0" borderId="0" xfId="0" applyAlignment="1"/>
    <xf numFmtId="49" fontId="2" fillId="6" borderId="12" xfId="0" applyNumberFormat="1" applyFont="1" applyFill="1" applyBorder="1" applyAlignment="1">
      <alignment horizontal="center" vertical="top" wrapText="1"/>
    </xf>
    <xf numFmtId="0" fontId="0" fillId="0" borderId="0" xfId="0" applyAlignment="1">
      <alignment wrapText="1"/>
    </xf>
    <xf numFmtId="3" fontId="26" fillId="6" borderId="14" xfId="0" applyNumberFormat="1" applyFont="1" applyFill="1" applyBorder="1" applyAlignment="1">
      <alignment horizontal="center" vertical="top"/>
    </xf>
    <xf numFmtId="3" fontId="1" fillId="0" borderId="0" xfId="0" applyNumberFormat="1" applyFont="1" applyBorder="1" applyAlignment="1">
      <alignment vertical="top"/>
    </xf>
    <xf numFmtId="164" fontId="2" fillId="8" borderId="24" xfId="0" applyNumberFormat="1" applyFont="1" applyFill="1" applyBorder="1" applyAlignment="1">
      <alignment horizontal="center" vertical="top"/>
    </xf>
    <xf numFmtId="164" fontId="3" fillId="6" borderId="16" xfId="1" applyNumberFormat="1" applyFont="1" applyFill="1" applyBorder="1" applyAlignment="1">
      <alignment horizontal="center" vertical="top"/>
    </xf>
    <xf numFmtId="0" fontId="1" fillId="6" borderId="11" xfId="0" applyFont="1" applyFill="1" applyBorder="1" applyAlignment="1">
      <alignment vertical="top" wrapText="1"/>
    </xf>
    <xf numFmtId="3" fontId="1" fillId="0" borderId="0" xfId="0" applyNumberFormat="1" applyFont="1" applyBorder="1" applyAlignment="1">
      <alignment vertical="top"/>
    </xf>
    <xf numFmtId="49" fontId="1" fillId="6" borderId="0" xfId="0" applyNumberFormat="1" applyFont="1" applyFill="1" applyBorder="1" applyAlignment="1">
      <alignment horizontal="center" vertical="top"/>
    </xf>
    <xf numFmtId="0" fontId="1" fillId="6" borderId="43" xfId="0"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164" fontId="2" fillId="8" borderId="21"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26" fillId="6" borderId="59" xfId="0" applyNumberFormat="1" applyFont="1" applyFill="1" applyBorder="1" applyAlignment="1">
      <alignment horizontal="center" vertical="top"/>
    </xf>
    <xf numFmtId="3" fontId="7" fillId="6" borderId="59"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wrapText="1"/>
    </xf>
    <xf numFmtId="164" fontId="3" fillId="6" borderId="59" xfId="0" applyNumberFormat="1" applyFont="1" applyFill="1" applyBorder="1" applyAlignment="1">
      <alignment horizontal="center" vertical="top"/>
    </xf>
    <xf numFmtId="164" fontId="3" fillId="6" borderId="4" xfId="0" applyNumberFormat="1" applyFont="1" applyFill="1" applyBorder="1" applyAlignment="1">
      <alignment horizontal="center" vertical="top"/>
    </xf>
    <xf numFmtId="164" fontId="3" fillId="6" borderId="13" xfId="0" applyNumberFormat="1" applyFont="1" applyFill="1" applyBorder="1" applyAlignment="1">
      <alignment horizontal="center" vertical="top"/>
    </xf>
    <xf numFmtId="164" fontId="36" fillId="6" borderId="4" xfId="0" applyNumberFormat="1" applyFont="1" applyFill="1" applyBorder="1" applyAlignment="1">
      <alignment horizontal="center" vertical="top"/>
    </xf>
    <xf numFmtId="164" fontId="36" fillId="0" borderId="13" xfId="0" applyNumberFormat="1" applyFont="1" applyFill="1" applyBorder="1" applyAlignment="1">
      <alignment horizontal="center" vertical="top"/>
    </xf>
    <xf numFmtId="164" fontId="3" fillId="6" borderId="37" xfId="0" applyNumberFormat="1" applyFont="1" applyFill="1" applyBorder="1" applyAlignment="1">
      <alignment horizontal="center" vertical="top"/>
    </xf>
    <xf numFmtId="164" fontId="3" fillId="6" borderId="57" xfId="0" applyNumberFormat="1" applyFont="1" applyFill="1" applyBorder="1" applyAlignment="1">
      <alignment horizontal="center" vertical="top"/>
    </xf>
    <xf numFmtId="164" fontId="3" fillId="6" borderId="43" xfId="0" applyNumberFormat="1" applyFont="1" applyFill="1" applyBorder="1" applyAlignment="1">
      <alignment horizontal="center" vertical="top"/>
    </xf>
    <xf numFmtId="164" fontId="36" fillId="6" borderId="57" xfId="0" applyNumberFormat="1" applyFont="1" applyFill="1" applyBorder="1" applyAlignment="1">
      <alignment horizontal="center" vertical="top"/>
    </xf>
    <xf numFmtId="164" fontId="36" fillId="0" borderId="43" xfId="0" applyNumberFormat="1" applyFont="1" applyFill="1" applyBorder="1" applyAlignment="1">
      <alignment horizontal="center" vertical="top"/>
    </xf>
    <xf numFmtId="164" fontId="3" fillId="6" borderId="70" xfId="0" applyNumberFormat="1" applyFont="1" applyFill="1" applyBorder="1" applyAlignment="1">
      <alignment horizontal="center" vertical="top"/>
    </xf>
    <xf numFmtId="164" fontId="22" fillId="6" borderId="14" xfId="0" applyNumberFormat="1" applyFont="1" applyFill="1" applyBorder="1" applyAlignment="1">
      <alignment horizontal="center" vertical="top"/>
    </xf>
    <xf numFmtId="164" fontId="22" fillId="6" borderId="16" xfId="0" applyNumberFormat="1" applyFont="1" applyFill="1" applyBorder="1" applyAlignment="1">
      <alignment horizontal="center" vertical="top"/>
    </xf>
    <xf numFmtId="3" fontId="22" fillId="6" borderId="61"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49" fontId="2" fillId="5" borderId="24"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0" fontId="1" fillId="0" borderId="14" xfId="0" applyFont="1" applyBorder="1" applyAlignment="1">
      <alignment vertical="top" wrapText="1"/>
    </xf>
    <xf numFmtId="3" fontId="2" fillId="4" borderId="2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1" fillId="0" borderId="0" xfId="0" applyNumberFormat="1" applyFont="1" applyAlignment="1">
      <alignment horizontal="left" vertical="top" wrapText="1"/>
    </xf>
    <xf numFmtId="3" fontId="2" fillId="6" borderId="1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164" fontId="2" fillId="0" borderId="0"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0" borderId="74" xfId="0" applyNumberFormat="1" applyFont="1" applyFill="1" applyBorder="1" applyAlignment="1">
      <alignment horizontal="righ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2" fontId="1" fillId="6" borderId="7" xfId="0" applyNumberFormat="1" applyFont="1" applyFill="1" applyBorder="1" applyAlignment="1">
      <alignment horizontal="center" vertical="top"/>
    </xf>
    <xf numFmtId="2" fontId="1" fillId="6" borderId="16" xfId="0" applyNumberFormat="1" applyFont="1" applyFill="1" applyBorder="1" applyAlignment="1">
      <alignment horizontal="center" vertical="top"/>
    </xf>
    <xf numFmtId="2" fontId="1" fillId="6" borderId="52" xfId="0" applyNumberFormat="1" applyFont="1" applyFill="1" applyBorder="1" applyAlignment="1">
      <alignment horizontal="center" vertical="top"/>
    </xf>
    <xf numFmtId="49" fontId="2" fillId="6" borderId="58" xfId="0" applyNumberFormat="1" applyFont="1" applyFill="1" applyBorder="1" applyAlignment="1">
      <alignment vertical="top"/>
    </xf>
    <xf numFmtId="0" fontId="44" fillId="0" borderId="67" xfId="0" applyFont="1" applyBorder="1" applyAlignment="1">
      <alignment horizontal="center" vertical="center" wrapText="1"/>
    </xf>
    <xf numFmtId="0" fontId="44" fillId="0" borderId="66" xfId="0" applyFont="1" applyBorder="1" applyAlignment="1">
      <alignment horizontal="center" vertical="center" wrapText="1"/>
    </xf>
    <xf numFmtId="3" fontId="1" fillId="7" borderId="41"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7" borderId="35" xfId="0" applyNumberFormat="1" applyFont="1" applyFill="1" applyBorder="1" applyAlignment="1">
      <alignment vertical="top" wrapText="1"/>
    </xf>
    <xf numFmtId="3" fontId="1" fillId="7" borderId="13"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1" fillId="7" borderId="69" xfId="0" applyNumberFormat="1" applyFont="1" applyFill="1" applyBorder="1" applyAlignment="1">
      <alignment vertical="top" wrapText="1"/>
    </xf>
    <xf numFmtId="3" fontId="1" fillId="7" borderId="83"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7" fillId="6" borderId="3" xfId="0" applyNumberFormat="1" applyFont="1" applyFill="1" applyBorder="1" applyAlignment="1">
      <alignment horizontal="center" vertical="top" wrapText="1"/>
    </xf>
    <xf numFmtId="3" fontId="6" fillId="6" borderId="3" xfId="0" applyNumberFormat="1" applyFont="1" applyFill="1" applyBorder="1" applyAlignment="1">
      <alignment horizontal="center" vertical="top"/>
    </xf>
    <xf numFmtId="3" fontId="7"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1" fillId="6" borderId="24"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0" fontId="26" fillId="6" borderId="14" xfId="0" applyFont="1" applyFill="1" applyBorder="1" applyAlignment="1">
      <alignment vertical="top" wrapText="1"/>
    </xf>
    <xf numFmtId="3" fontId="2" fillId="6" borderId="13" xfId="0" applyNumberFormat="1" applyFont="1" applyFill="1" applyBorder="1" applyAlignment="1">
      <alignment vertical="top" wrapText="1"/>
    </xf>
    <xf numFmtId="3" fontId="1" fillId="6" borderId="4" xfId="0" applyNumberFormat="1" applyFont="1" applyFill="1" applyBorder="1" applyAlignment="1">
      <alignment vertical="top" wrapText="1"/>
    </xf>
    <xf numFmtId="3" fontId="1" fillId="6" borderId="6" xfId="0" applyNumberFormat="1" applyFont="1" applyFill="1" applyBorder="1" applyAlignment="1">
      <alignment vertical="top" wrapText="1"/>
    </xf>
    <xf numFmtId="3" fontId="1" fillId="6" borderId="15"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0" fontId="1" fillId="0" borderId="102" xfId="0" applyFont="1" applyFill="1" applyBorder="1" applyAlignment="1">
      <alignment vertical="top" wrapText="1"/>
    </xf>
    <xf numFmtId="3" fontId="2" fillId="6" borderId="13" xfId="0" applyNumberFormat="1" applyFont="1" applyFill="1" applyBorder="1" applyAlignment="1">
      <alignment horizontal="left" vertical="top" wrapText="1"/>
    </xf>
    <xf numFmtId="3" fontId="1" fillId="6" borderId="101" xfId="0" applyNumberFormat="1" applyFont="1" applyFill="1" applyBorder="1" applyAlignment="1">
      <alignment horizontal="center" vertical="top"/>
    </xf>
    <xf numFmtId="3" fontId="1" fillId="6" borderId="104" xfId="0" applyNumberFormat="1" applyFont="1" applyFill="1" applyBorder="1" applyAlignment="1">
      <alignment horizontal="center" vertical="top"/>
    </xf>
    <xf numFmtId="49" fontId="1" fillId="6" borderId="104"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6" xfId="0" applyNumberFormat="1"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1" fillId="6" borderId="53" xfId="0" applyNumberFormat="1" applyFont="1" applyFill="1" applyBorder="1" applyAlignment="1">
      <alignment horizontal="left" vertical="top" wrapText="1"/>
    </xf>
    <xf numFmtId="164" fontId="21" fillId="6" borderId="58" xfId="0" applyNumberFormat="1" applyFont="1" applyFill="1" applyBorder="1" applyAlignment="1">
      <alignment vertical="top" wrapText="1"/>
    </xf>
    <xf numFmtId="0" fontId="1" fillId="0" borderId="0" xfId="0" applyFont="1" applyBorder="1" applyAlignment="1">
      <alignment vertical="top" wrapText="1"/>
    </xf>
    <xf numFmtId="3" fontId="2" fillId="0" borderId="57" xfId="0" applyNumberFormat="1" applyFont="1" applyBorder="1" applyAlignment="1">
      <alignment horizontal="center" vertical="top"/>
    </xf>
    <xf numFmtId="3" fontId="12" fillId="0" borderId="16" xfId="0" applyNumberFormat="1" applyFont="1" applyFill="1" applyBorder="1" applyAlignment="1">
      <alignment horizontal="center" vertical="top"/>
    </xf>
    <xf numFmtId="3" fontId="1" fillId="6" borderId="5" xfId="0" applyNumberFormat="1" applyFont="1" applyFill="1" applyBorder="1" applyAlignment="1">
      <alignment horizontal="left" vertical="top" wrapText="1"/>
    </xf>
    <xf numFmtId="0" fontId="1" fillId="0" borderId="26" xfId="0" applyFont="1" applyBorder="1" applyAlignment="1">
      <alignment vertical="top" wrapText="1"/>
    </xf>
    <xf numFmtId="49" fontId="1" fillId="7" borderId="12" xfId="0" applyNumberFormat="1" applyFont="1" applyFill="1" applyBorder="1" applyAlignment="1">
      <alignment horizontal="center" vertical="top" wrapText="1"/>
    </xf>
    <xf numFmtId="164" fontId="1" fillId="0" borderId="70" xfId="0" applyNumberFormat="1" applyFont="1" applyBorder="1" applyAlignment="1">
      <alignment horizontal="center" vertical="top"/>
    </xf>
    <xf numFmtId="3" fontId="2" fillId="8" borderId="46" xfId="0" applyNumberFormat="1" applyFont="1" applyFill="1" applyBorder="1" applyAlignment="1">
      <alignment horizontal="center" vertical="top"/>
    </xf>
    <xf numFmtId="3" fontId="7" fillId="6" borderId="7" xfId="0" applyNumberFormat="1" applyFont="1" applyFill="1" applyBorder="1" applyAlignment="1">
      <alignment horizontal="center" vertical="top"/>
    </xf>
    <xf numFmtId="3" fontId="7" fillId="6" borderId="16" xfId="0" applyNumberFormat="1" applyFont="1" applyFill="1" applyBorder="1" applyAlignment="1">
      <alignment horizontal="center" vertical="top"/>
    </xf>
    <xf numFmtId="3" fontId="7" fillId="6" borderId="52" xfId="0" applyNumberFormat="1" applyFont="1" applyFill="1" applyBorder="1" applyAlignment="1">
      <alignment horizontal="center" vertical="top"/>
    </xf>
    <xf numFmtId="0" fontId="45" fillId="0" borderId="24" xfId="0" applyFont="1" applyBorder="1" applyAlignment="1">
      <alignment vertical="top" wrapText="1"/>
    </xf>
    <xf numFmtId="3" fontId="2" fillId="8" borderId="28" xfId="0" applyNumberFormat="1" applyFont="1" applyFill="1" applyBorder="1" applyAlignment="1">
      <alignment horizontal="center" vertical="top"/>
    </xf>
    <xf numFmtId="164" fontId="12"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 fillId="0" borderId="33"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25"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0" borderId="102" xfId="1" applyNumberFormat="1" applyFont="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25"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25" fillId="6" borderId="24" xfId="0" applyNumberFormat="1" applyFont="1" applyFill="1" applyBorder="1" applyAlignment="1">
      <alignment horizontal="center" vertical="top" textRotation="91" wrapText="1"/>
    </xf>
    <xf numFmtId="49" fontId="25" fillId="0" borderId="24" xfId="0" applyNumberFormat="1" applyFont="1" applyBorder="1" applyAlignment="1">
      <alignment horizontal="center" vertical="top" textRotation="91" wrapText="1"/>
    </xf>
    <xf numFmtId="0" fontId="20" fillId="0" borderId="0" xfId="0" applyFont="1" applyAlignment="1">
      <alignment vertical="top"/>
    </xf>
    <xf numFmtId="49" fontId="1" fillId="7" borderId="12" xfId="0" applyNumberFormat="1" applyFont="1" applyFill="1" applyBorder="1" applyAlignment="1">
      <alignment horizontal="center" vertical="top" textRotation="91" wrapText="1"/>
    </xf>
    <xf numFmtId="164" fontId="25" fillId="0" borderId="0" xfId="0" applyNumberFormat="1" applyFont="1"/>
    <xf numFmtId="0" fontId="25" fillId="0" borderId="0" xfId="0" applyFont="1"/>
    <xf numFmtId="3" fontId="2" fillId="0" borderId="0" xfId="0" applyNumberFormat="1" applyFont="1" applyFill="1" applyBorder="1" applyAlignment="1">
      <alignment horizontal="center" vertical="top"/>
    </xf>
    <xf numFmtId="3" fontId="2" fillId="0" borderId="0" xfId="0" applyNumberFormat="1" applyFont="1" applyFill="1" applyBorder="1" applyAlignment="1">
      <alignment horizontal="right"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3" xfId="0" applyNumberFormat="1" applyFont="1" applyFill="1" applyBorder="1" applyAlignment="1">
      <alignment vertical="top"/>
    </xf>
    <xf numFmtId="3" fontId="1" fillId="6" borderId="94"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3" fillId="6" borderId="5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49" fontId="2" fillId="6"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0" fontId="1" fillId="6" borderId="110" xfId="0" applyFont="1" applyFill="1" applyBorder="1" applyAlignment="1">
      <alignment horizontal="left" vertical="top" wrapText="1"/>
    </xf>
    <xf numFmtId="3" fontId="1" fillId="6" borderId="86" xfId="0" applyNumberFormat="1" applyFont="1" applyFill="1" applyBorder="1" applyAlignment="1">
      <alignment horizontal="center" vertical="top"/>
    </xf>
    <xf numFmtId="3" fontId="1" fillId="6" borderId="88" xfId="0" applyNumberFormat="1" applyFont="1" applyFill="1" applyBorder="1" applyAlignment="1">
      <alignment horizontal="center" vertical="top"/>
    </xf>
    <xf numFmtId="3" fontId="1" fillId="6" borderId="95"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35" xfId="1" applyFont="1" applyFill="1" applyBorder="1" applyAlignment="1">
      <alignment vertical="top" wrapText="1"/>
    </xf>
    <xf numFmtId="3" fontId="26" fillId="6" borderId="59" xfId="0" applyNumberFormat="1" applyFont="1" applyFill="1" applyBorder="1" applyAlignment="1">
      <alignment horizontal="center" vertical="top" wrapText="1"/>
    </xf>
    <xf numFmtId="0" fontId="26" fillId="6" borderId="13" xfId="0" applyFont="1" applyFill="1" applyBorder="1" applyAlignment="1">
      <alignment horizontal="center" vertical="top" wrapText="1"/>
    </xf>
    <xf numFmtId="164" fontId="3" fillId="6" borderId="16" xfId="0" applyNumberFormat="1" applyFont="1" applyFill="1" applyBorder="1" applyAlignment="1">
      <alignment horizontal="center" vertical="top" wrapText="1"/>
    </xf>
    <xf numFmtId="0" fontId="1" fillId="6" borderId="13" xfId="0" applyFont="1" applyFill="1" applyBorder="1" applyAlignment="1">
      <alignment horizontal="center" vertical="top" wrapText="1"/>
    </xf>
    <xf numFmtId="0" fontId="26" fillId="6" borderId="35" xfId="1" applyFont="1" applyFill="1" applyBorder="1" applyAlignment="1">
      <alignment vertical="top" wrapText="1"/>
    </xf>
    <xf numFmtId="0" fontId="1" fillId="6" borderId="59" xfId="0" applyFont="1" applyFill="1" applyBorder="1" applyAlignment="1">
      <alignment horizontal="center" vertical="top" wrapText="1"/>
    </xf>
    <xf numFmtId="0" fontId="20" fillId="6" borderId="0" xfId="0" applyFont="1" applyFill="1" applyBorder="1" applyAlignment="1">
      <alignment vertical="top"/>
    </xf>
    <xf numFmtId="0" fontId="1" fillId="6" borderId="114" xfId="1" applyFont="1" applyFill="1" applyBorder="1" applyAlignment="1">
      <alignment vertical="top" wrapText="1"/>
    </xf>
    <xf numFmtId="3" fontId="1" fillId="6" borderId="82" xfId="0" applyNumberFormat="1"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center" wrapText="1"/>
    </xf>
    <xf numFmtId="0" fontId="1" fillId="6" borderId="113" xfId="0" applyFont="1" applyFill="1" applyBorder="1" applyAlignment="1">
      <alignment horizontal="left" vertical="top" wrapText="1"/>
    </xf>
    <xf numFmtId="49" fontId="3" fillId="6" borderId="72" xfId="0" applyNumberFormat="1" applyFont="1" applyFill="1" applyBorder="1" applyAlignment="1">
      <alignment horizontal="center" vertical="top"/>
    </xf>
    <xf numFmtId="49" fontId="3" fillId="6" borderId="38" xfId="0" applyNumberFormat="1" applyFont="1" applyFill="1" applyBorder="1" applyAlignment="1">
      <alignment horizontal="center" vertical="top"/>
    </xf>
    <xf numFmtId="49" fontId="3" fillId="6" borderId="20" xfId="0" applyNumberFormat="1" applyFont="1" applyFill="1" applyBorder="1" applyAlignment="1">
      <alignment horizontal="center" vertical="top"/>
    </xf>
    <xf numFmtId="49" fontId="1" fillId="0" borderId="38" xfId="0" applyNumberFormat="1" applyFont="1" applyFill="1" applyBorder="1" applyAlignment="1">
      <alignment horizontal="center" vertical="top"/>
    </xf>
    <xf numFmtId="49" fontId="1" fillId="6" borderId="72" xfId="0" applyNumberFormat="1" applyFont="1" applyFill="1" applyBorder="1" applyAlignment="1">
      <alignment horizontal="center" vertical="top"/>
    </xf>
    <xf numFmtId="164" fontId="3" fillId="6" borderId="1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164" fontId="3" fillId="6" borderId="41" xfId="0" applyNumberFormat="1" applyFont="1" applyFill="1" applyBorder="1" applyAlignment="1">
      <alignment horizontal="center" vertical="top"/>
    </xf>
    <xf numFmtId="49" fontId="9" fillId="6" borderId="12" xfId="0" applyNumberFormat="1" applyFont="1" applyFill="1" applyBorder="1" applyAlignment="1">
      <alignment horizontal="center" vertical="center" textRotation="90"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3" fontId="26" fillId="6" borderId="13"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0" fontId="0" fillId="6" borderId="11" xfId="0" applyFill="1" applyBorder="1" applyAlignment="1">
      <alignment horizontal="left" vertical="top" wrapText="1"/>
    </xf>
    <xf numFmtId="164" fontId="1" fillId="6" borderId="20" xfId="0" applyNumberFormat="1" applyFont="1" applyFill="1" applyBorder="1" applyAlignment="1">
      <alignment horizontal="center" vertical="top" wrapText="1"/>
    </xf>
    <xf numFmtId="49" fontId="1" fillId="6" borderId="90" xfId="0" applyNumberFormat="1" applyFont="1" applyFill="1" applyBorder="1" applyAlignment="1">
      <alignment horizontal="center" vertical="top"/>
    </xf>
    <xf numFmtId="49" fontId="26" fillId="6" borderId="36"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64" fontId="1" fillId="6" borderId="20" xfId="0" applyNumberFormat="1" applyFont="1" applyFill="1" applyBorder="1" applyAlignment="1">
      <alignment horizontal="center" vertical="top"/>
    </xf>
    <xf numFmtId="164" fontId="3" fillId="6" borderId="69" xfId="0" applyNumberFormat="1" applyFont="1" applyFill="1" applyBorder="1" applyAlignment="1">
      <alignment horizontal="center" vertical="top"/>
    </xf>
    <xf numFmtId="0" fontId="44" fillId="0" borderId="48" xfId="0" applyFont="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 fillId="6" borderId="14" xfId="0" applyFont="1" applyFill="1" applyBorder="1" applyAlignment="1">
      <alignment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0" fillId="6" borderId="11" xfId="0" applyFill="1" applyBorder="1" applyAlignment="1">
      <alignment horizontal="left" vertical="top" wrapText="1"/>
    </xf>
    <xf numFmtId="3" fontId="1" fillId="6" borderId="2" xfId="0" applyNumberFormat="1" applyFont="1" applyFill="1" applyBorder="1" applyAlignment="1">
      <alignment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0" borderId="114" xfId="0" applyNumberFormat="1" applyFont="1" applyFill="1" applyBorder="1" applyAlignment="1">
      <alignment horizontal="center" vertical="top"/>
    </xf>
    <xf numFmtId="164" fontId="1" fillId="0" borderId="81" xfId="0" applyNumberFormat="1" applyFont="1" applyFill="1" applyBorder="1" applyAlignment="1">
      <alignment horizontal="center" vertical="top"/>
    </xf>
    <xf numFmtId="164" fontId="1" fillId="6" borderId="115" xfId="0" applyNumberFormat="1" applyFont="1" applyFill="1" applyBorder="1" applyAlignment="1">
      <alignment horizontal="center" vertical="top"/>
    </xf>
    <xf numFmtId="164" fontId="1" fillId="6" borderId="11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117"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0" fontId="21" fillId="0" borderId="102" xfId="0" applyFont="1" applyBorder="1" applyAlignment="1">
      <alignment horizontal="left" vertical="top" wrapText="1"/>
    </xf>
    <xf numFmtId="3" fontId="1" fillId="6" borderId="3" xfId="0" applyNumberFormat="1" applyFont="1" applyFill="1" applyBorder="1" applyAlignment="1">
      <alignment vertical="center" textRotation="90"/>
    </xf>
    <xf numFmtId="164" fontId="1" fillId="6" borderId="2" xfId="0" applyNumberFormat="1" applyFont="1" applyFill="1" applyBorder="1" applyAlignment="1">
      <alignment horizontal="center" vertical="top"/>
    </xf>
    <xf numFmtId="3" fontId="1" fillId="6" borderId="5" xfId="0" applyNumberFormat="1" applyFont="1" applyFill="1" applyBorder="1" applyAlignment="1">
      <alignment horizontal="left" wrapText="1"/>
    </xf>
    <xf numFmtId="0" fontId="1" fillId="6" borderId="79" xfId="0" applyFont="1" applyFill="1" applyBorder="1" applyAlignment="1">
      <alignment horizontal="left" vertical="top" wrapText="1"/>
    </xf>
    <xf numFmtId="3" fontId="1" fillId="6" borderId="3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16" fillId="6" borderId="36" xfId="0" applyNumberFormat="1" applyFont="1" applyFill="1" applyBorder="1" applyAlignment="1">
      <alignment vertical="top" wrapText="1"/>
    </xf>
    <xf numFmtId="3" fontId="3" fillId="6" borderId="36" xfId="0" applyNumberFormat="1" applyFont="1" applyFill="1" applyBorder="1" applyAlignment="1">
      <alignment vertical="center" textRotation="90"/>
    </xf>
    <xf numFmtId="3" fontId="16" fillId="6" borderId="37" xfId="0" applyNumberFormat="1" applyFont="1" applyFill="1" applyBorder="1" applyAlignment="1">
      <alignment horizontal="center" vertical="center" wrapText="1"/>
    </xf>
    <xf numFmtId="0" fontId="26" fillId="6" borderId="42" xfId="0" applyFont="1" applyFill="1" applyBorder="1" applyAlignment="1">
      <alignment horizontal="left" vertical="top" wrapText="1"/>
    </xf>
    <xf numFmtId="3" fontId="1" fillId="0" borderId="75" xfId="0" applyNumberFormat="1" applyFont="1" applyBorder="1" applyAlignment="1">
      <alignment horizontal="center" vertical="top" wrapText="1"/>
    </xf>
    <xf numFmtId="3" fontId="1" fillId="6" borderId="47"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0" fontId="48" fillId="0" borderId="33" xfId="0" applyFont="1" applyFill="1" applyBorder="1" applyAlignment="1">
      <alignment horizontal="center" vertical="center" wrapText="1"/>
    </xf>
    <xf numFmtId="3" fontId="12" fillId="8" borderId="1" xfId="0" applyNumberFormat="1" applyFont="1" applyFill="1" applyBorder="1" applyAlignment="1">
      <alignment horizontal="left" vertical="top" wrapText="1"/>
    </xf>
    <xf numFmtId="3" fontId="11" fillId="8" borderId="1" xfId="0" applyNumberFormat="1" applyFont="1" applyFill="1" applyBorder="1" applyAlignment="1">
      <alignment horizontal="center" vertical="top"/>
    </xf>
    <xf numFmtId="3" fontId="5" fillId="8" borderId="27" xfId="0" applyNumberFormat="1" applyFont="1" applyFill="1" applyBorder="1" applyAlignment="1">
      <alignment horizontal="center" vertical="top" wrapText="1"/>
    </xf>
    <xf numFmtId="0" fontId="44" fillId="6" borderId="0" xfId="0" applyFont="1" applyFill="1" applyBorder="1" applyAlignment="1">
      <alignment horizontal="center" vertical="top"/>
    </xf>
    <xf numFmtId="164" fontId="2" fillId="6" borderId="52" xfId="0" applyNumberFormat="1" applyFont="1" applyFill="1" applyBorder="1" applyAlignment="1">
      <alignment horizontal="center" vertical="top"/>
    </xf>
    <xf numFmtId="3" fontId="5" fillId="6" borderId="36" xfId="0" applyNumberFormat="1" applyFont="1" applyFill="1" applyBorder="1" applyAlignment="1">
      <alignment horizontal="center" vertical="top" textRotation="90" wrapText="1"/>
    </xf>
    <xf numFmtId="3" fontId="1" fillId="0" borderId="0"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0" fontId="44" fillId="6" borderId="43" xfId="0" applyFont="1" applyFill="1" applyBorder="1" applyAlignment="1">
      <alignment horizontal="center" vertical="top"/>
    </xf>
    <xf numFmtId="3" fontId="1" fillId="6" borderId="12" xfId="0" applyNumberFormat="1" applyFont="1" applyFill="1" applyBorder="1" applyAlignment="1">
      <alignment vertical="top" wrapText="1"/>
    </xf>
    <xf numFmtId="3" fontId="2" fillId="4" borderId="14" xfId="0" applyNumberFormat="1" applyFont="1" applyFill="1" applyBorder="1" applyAlignment="1">
      <alignment vertical="top"/>
    </xf>
    <xf numFmtId="164" fontId="1" fillId="6" borderId="102" xfId="1"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7" borderId="43"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3" fontId="3" fillId="6" borderId="7"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48" fillId="0" borderId="12" xfId="0" applyFont="1" applyFill="1" applyBorder="1" applyAlignment="1">
      <alignment horizontal="center" vertical="center" wrapText="1"/>
    </xf>
    <xf numFmtId="0" fontId="20" fillId="0" borderId="0" xfId="0" applyFont="1" applyAlignment="1">
      <alignment vertical="top" wrapText="1"/>
    </xf>
    <xf numFmtId="0" fontId="25" fillId="0" borderId="0" xfId="0" applyFont="1" applyAlignment="1">
      <alignment horizontal="center"/>
    </xf>
    <xf numFmtId="3" fontId="1" fillId="0" borderId="24"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2" fillId="6" borderId="3" xfId="0" applyNumberFormat="1" applyFont="1" applyFill="1" applyBorder="1" applyAlignment="1">
      <alignment horizontal="left" vertical="top" wrapText="1"/>
    </xf>
    <xf numFmtId="0" fontId="1" fillId="6" borderId="14" xfId="0" applyFont="1" applyFill="1" applyBorder="1" applyAlignment="1">
      <alignmen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0" fontId="44" fillId="6" borderId="43" xfId="0" applyFont="1" applyFill="1" applyBorder="1" applyAlignment="1">
      <alignment horizontal="center" vertical="top"/>
    </xf>
    <xf numFmtId="3" fontId="1" fillId="6" borderId="13" xfId="0" applyNumberFormat="1" applyFont="1" applyFill="1" applyBorder="1" applyAlignment="1">
      <alignment horizontal="left" vertical="top" wrapText="1"/>
    </xf>
    <xf numFmtId="0" fontId="0" fillId="6" borderId="11" xfId="0" applyFill="1" applyBorder="1" applyAlignment="1">
      <alignment horizontal="left" vertical="top" wrapText="1"/>
    </xf>
    <xf numFmtId="3" fontId="1" fillId="6" borderId="11"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0" fontId="20" fillId="0" borderId="0" xfId="0" applyFont="1" applyAlignment="1">
      <alignment vertical="top"/>
    </xf>
    <xf numFmtId="0" fontId="1" fillId="6" borderId="11" xfId="0" applyFont="1" applyFill="1" applyBorder="1" applyAlignment="1">
      <alignment horizontal="left" vertical="top" wrapText="1"/>
    </xf>
    <xf numFmtId="3" fontId="1" fillId="0" borderId="0" xfId="0" applyNumberFormat="1" applyFont="1" applyAlignment="1">
      <alignment horizontal="left" vertical="top" wrapText="1"/>
    </xf>
    <xf numFmtId="3" fontId="6"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3" fontId="1" fillId="0" borderId="14" xfId="0" applyNumberFormat="1" applyFont="1" applyFill="1" applyBorder="1" applyAlignment="1">
      <alignment horizontal="left" vertical="top" wrapText="1"/>
    </xf>
    <xf numFmtId="164" fontId="2" fillId="8"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3" fontId="1" fillId="6" borderId="23" xfId="0" applyNumberFormat="1" applyFont="1" applyFill="1" applyBorder="1" applyAlignment="1">
      <alignment horizontal="left" vertical="top" wrapText="1"/>
    </xf>
    <xf numFmtId="3" fontId="1" fillId="6" borderId="15" xfId="0" applyNumberFormat="1" applyFont="1" applyFill="1" applyBorder="1" applyAlignment="1">
      <alignment horizontal="center" vertical="top" wrapText="1"/>
    </xf>
    <xf numFmtId="164" fontId="1" fillId="6" borderId="42"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3" fontId="21" fillId="0" borderId="57" xfId="0" applyNumberFormat="1" applyFont="1" applyBorder="1" applyAlignment="1">
      <alignment vertical="top"/>
    </xf>
    <xf numFmtId="3" fontId="21" fillId="6" borderId="43" xfId="0" applyNumberFormat="1" applyFont="1" applyFill="1" applyBorder="1" applyAlignment="1">
      <alignment horizontal="center" vertical="top"/>
    </xf>
    <xf numFmtId="0" fontId="1" fillId="0" borderId="78" xfId="0" applyFont="1" applyBorder="1" applyAlignment="1">
      <alignment horizontal="center" vertical="center" textRotation="90" wrapText="1"/>
    </xf>
    <xf numFmtId="3" fontId="21"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74" xfId="0" applyNumberFormat="1" applyFont="1" applyFill="1" applyBorder="1" applyAlignment="1">
      <alignment vertical="top" wrapText="1"/>
    </xf>
    <xf numFmtId="3" fontId="1" fillId="6" borderId="0" xfId="0" applyNumberFormat="1" applyFont="1" applyFill="1" applyBorder="1" applyAlignment="1">
      <alignment vertical="top" wrapText="1"/>
    </xf>
    <xf numFmtId="3" fontId="1" fillId="0" borderId="21" xfId="0" applyNumberFormat="1" applyFont="1" applyFill="1" applyBorder="1" applyAlignment="1">
      <alignment horizontal="center" vertical="top" wrapText="1"/>
    </xf>
    <xf numFmtId="49" fontId="1" fillId="0" borderId="21" xfId="0" applyNumberFormat="1" applyFont="1" applyFill="1" applyBorder="1" applyAlignment="1">
      <alignment horizontal="center" vertical="top" wrapText="1"/>
    </xf>
    <xf numFmtId="3" fontId="1" fillId="0" borderId="96" xfId="0" applyNumberFormat="1" applyFont="1" applyFill="1" applyBorder="1" applyAlignment="1">
      <alignment horizontal="center" vertical="top"/>
    </xf>
    <xf numFmtId="0" fontId="1" fillId="6" borderId="72" xfId="0" applyFont="1" applyFill="1" applyBorder="1" applyAlignment="1">
      <alignment horizontal="center" vertical="top" wrapText="1"/>
    </xf>
    <xf numFmtId="0" fontId="1" fillId="6" borderId="0"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46"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0" fontId="1" fillId="0" borderId="0" xfId="0" applyFont="1" applyFill="1" applyBorder="1" applyAlignment="1">
      <alignment vertical="top"/>
    </xf>
    <xf numFmtId="164" fontId="2" fillId="8" borderId="72" xfId="0" applyNumberFormat="1" applyFont="1" applyFill="1" applyBorder="1" applyAlignment="1">
      <alignment horizontal="center" vertical="top"/>
    </xf>
    <xf numFmtId="164" fontId="2" fillId="5" borderId="65"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2" fillId="6" borderId="7" xfId="0" applyNumberFormat="1" applyFont="1" applyFill="1" applyBorder="1" applyAlignment="1">
      <alignment horizontal="center" vertical="top"/>
    </xf>
    <xf numFmtId="164" fontId="1" fillId="0" borderId="16" xfId="0" applyNumberFormat="1" applyFont="1" applyBorder="1" applyAlignment="1">
      <alignment horizontal="center" vertical="top"/>
    </xf>
    <xf numFmtId="3" fontId="1" fillId="7" borderId="14" xfId="0" applyNumberFormat="1" applyFont="1" applyFill="1" applyBorder="1" applyAlignment="1">
      <alignment vertical="top" wrapText="1"/>
    </xf>
    <xf numFmtId="164" fontId="1" fillId="0" borderId="73" xfId="1" applyNumberFormat="1" applyFont="1" applyFill="1" applyBorder="1" applyAlignment="1">
      <alignment horizontal="center" vertical="top"/>
    </xf>
    <xf numFmtId="164" fontId="1" fillId="6" borderId="61" xfId="1" applyNumberFormat="1" applyFont="1" applyFill="1" applyBorder="1" applyAlignment="1">
      <alignment horizontal="center" vertical="top"/>
    </xf>
    <xf numFmtId="164" fontId="22" fillId="6" borderId="0" xfId="0" applyNumberFormat="1" applyFont="1" applyFill="1" applyBorder="1" applyAlignment="1">
      <alignment horizontal="center" vertical="top"/>
    </xf>
    <xf numFmtId="164" fontId="1" fillId="0" borderId="80" xfId="1"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 fillId="6" borderId="36" xfId="1" applyNumberFormat="1" applyFont="1" applyFill="1" applyBorder="1" applyAlignment="1">
      <alignment horizontal="center" vertical="top"/>
    </xf>
    <xf numFmtId="164" fontId="22" fillId="6" borderId="12" xfId="0" applyNumberFormat="1" applyFont="1" applyFill="1" applyBorder="1" applyAlignment="1">
      <alignment horizontal="center" vertical="top"/>
    </xf>
    <xf numFmtId="164" fontId="1" fillId="6" borderId="106" xfId="1" applyNumberFormat="1" applyFont="1" applyFill="1" applyBorder="1" applyAlignment="1">
      <alignment horizontal="center" vertical="top"/>
    </xf>
    <xf numFmtId="164" fontId="1" fillId="6" borderId="61" xfId="1" applyNumberFormat="1" applyFont="1" applyFill="1" applyBorder="1" applyAlignment="1">
      <alignment horizontal="center" vertical="top" wrapText="1"/>
    </xf>
    <xf numFmtId="164" fontId="1" fillId="6" borderId="80" xfId="1" applyNumberFormat="1" applyFont="1" applyFill="1" applyBorder="1" applyAlignment="1">
      <alignment horizontal="center" vertical="top"/>
    </xf>
    <xf numFmtId="164" fontId="1" fillId="6" borderId="36" xfId="1" applyNumberFormat="1" applyFont="1" applyFill="1" applyBorder="1" applyAlignment="1">
      <alignment horizontal="center" vertical="top" wrapText="1"/>
    </xf>
    <xf numFmtId="164" fontId="2" fillId="5" borderId="1" xfId="0" applyNumberFormat="1" applyFont="1" applyFill="1" applyBorder="1" applyAlignment="1">
      <alignment horizontal="center" vertical="top"/>
    </xf>
    <xf numFmtId="2" fontId="1" fillId="6" borderId="6" xfId="0" applyNumberFormat="1" applyFont="1" applyFill="1" applyBorder="1" applyAlignment="1">
      <alignment horizontal="center" vertical="top"/>
    </xf>
    <xf numFmtId="2" fontId="1" fillId="6" borderId="15" xfId="0" applyNumberFormat="1" applyFont="1" applyFill="1" applyBorder="1" applyAlignment="1">
      <alignment horizontal="center" vertical="top"/>
    </xf>
    <xf numFmtId="2" fontId="1" fillId="6" borderId="60"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2" fontId="1" fillId="6" borderId="3" xfId="0" applyNumberFormat="1" applyFont="1" applyFill="1" applyBorder="1" applyAlignment="1">
      <alignment horizontal="center" vertical="top"/>
    </xf>
    <xf numFmtId="2" fontId="1" fillId="6" borderId="12" xfId="0" applyNumberFormat="1" applyFont="1" applyFill="1" applyBorder="1" applyAlignment="1">
      <alignment horizontal="center" vertical="top"/>
    </xf>
    <xf numFmtId="2" fontId="1" fillId="6" borderId="36"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21"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61"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2" fillId="3" borderId="60"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164" fontId="2" fillId="3" borderId="36" xfId="0" applyNumberFormat="1" applyFont="1" applyFill="1" applyBorder="1" applyAlignment="1">
      <alignment horizontal="center" vertical="top" wrapText="1"/>
    </xf>
    <xf numFmtId="0" fontId="1" fillId="0" borderId="67" xfId="0" applyFont="1" applyBorder="1" applyAlignment="1">
      <alignment horizontal="center" vertical="center" wrapText="1"/>
    </xf>
    <xf numFmtId="0" fontId="1" fillId="0" borderId="66" xfId="0" applyFont="1" applyBorder="1" applyAlignment="1">
      <alignment horizontal="center" vertical="center" wrapText="1"/>
    </xf>
    <xf numFmtId="3" fontId="1" fillId="6" borderId="12" xfId="0" applyNumberFormat="1" applyFont="1" applyFill="1" applyBorder="1" applyAlignment="1">
      <alignment horizontal="center" vertical="top" textRotation="90" wrapText="1"/>
    </xf>
    <xf numFmtId="0" fontId="1" fillId="6" borderId="104" xfId="0" applyFont="1" applyFill="1" applyBorder="1" applyAlignment="1">
      <alignment horizontal="center" vertical="top" wrapText="1"/>
    </xf>
    <xf numFmtId="3" fontId="1" fillId="6" borderId="57" xfId="0" applyNumberFormat="1" applyFont="1" applyFill="1" applyBorder="1" applyAlignment="1">
      <alignment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164" fontId="2" fillId="6" borderId="61" xfId="0" applyNumberFormat="1" applyFont="1" applyFill="1" applyBorder="1" applyAlignment="1">
      <alignment horizontal="center" vertical="top" wrapText="1"/>
    </xf>
    <xf numFmtId="164" fontId="2" fillId="8" borderId="61" xfId="0" applyNumberFormat="1" applyFont="1" applyFill="1" applyBorder="1" applyAlignment="1">
      <alignment horizontal="center" vertical="top" wrapText="1"/>
    </xf>
    <xf numFmtId="3" fontId="1" fillId="6" borderId="103" xfId="0" applyNumberFormat="1" applyFont="1" applyFill="1" applyBorder="1" applyAlignment="1">
      <alignment horizontal="left" vertical="top" wrapText="1"/>
    </xf>
    <xf numFmtId="3" fontId="50" fillId="6" borderId="2" xfId="0" applyNumberFormat="1" applyFont="1" applyFill="1" applyBorder="1" applyAlignment="1">
      <alignment horizontal="left" vertical="top" wrapText="1"/>
    </xf>
    <xf numFmtId="3" fontId="50" fillId="6" borderId="3" xfId="0" applyNumberFormat="1" applyFont="1" applyFill="1" applyBorder="1" applyAlignment="1">
      <alignment horizontal="center" vertical="top"/>
    </xf>
    <xf numFmtId="3" fontId="1" fillId="6" borderId="118" xfId="0" applyNumberFormat="1" applyFont="1" applyFill="1" applyBorder="1" applyAlignment="1">
      <alignment horizontal="center" vertical="top"/>
    </xf>
    <xf numFmtId="3" fontId="22" fillId="6" borderId="100" xfId="0" applyNumberFormat="1" applyFont="1" applyFill="1" applyBorder="1" applyAlignment="1">
      <alignment horizontal="left" vertical="top" wrapText="1"/>
    </xf>
    <xf numFmtId="3" fontId="22" fillId="6" borderId="90" xfId="0" applyNumberFormat="1" applyFont="1" applyFill="1" applyBorder="1" applyAlignment="1">
      <alignment horizontal="center" vertical="top"/>
    </xf>
    <xf numFmtId="0" fontId="22" fillId="6" borderId="100" xfId="0" applyFont="1" applyFill="1" applyBorder="1" applyAlignment="1">
      <alignment horizontal="left" vertical="top" wrapText="1"/>
    </xf>
    <xf numFmtId="3" fontId="1" fillId="6" borderId="85" xfId="0" applyNumberFormat="1" applyFont="1" applyFill="1" applyBorder="1" applyAlignment="1">
      <alignment horizontal="center" vertical="top"/>
    </xf>
    <xf numFmtId="0" fontId="1" fillId="6" borderId="103" xfId="0" applyFont="1" applyFill="1" applyBorder="1" applyAlignment="1">
      <alignment horizontal="left" vertical="top" wrapText="1"/>
    </xf>
    <xf numFmtId="3" fontId="2" fillId="6" borderId="3"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2" fillId="4" borderId="2" xfId="0" applyNumberFormat="1" applyFont="1" applyFill="1" applyBorder="1" applyAlignment="1">
      <alignment horizontal="center" vertical="top"/>
    </xf>
    <xf numFmtId="3" fontId="1" fillId="6" borderId="25"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4" borderId="35" xfId="0" applyNumberFormat="1" applyFont="1" applyFill="1" applyBorder="1" applyAlignment="1">
      <alignment horizontal="center" vertical="top"/>
    </xf>
    <xf numFmtId="3" fontId="2" fillId="5" borderId="36" xfId="0" applyNumberFormat="1" applyFont="1" applyFill="1" applyBorder="1" applyAlignment="1">
      <alignment horizontal="center" vertical="top"/>
    </xf>
    <xf numFmtId="49" fontId="2" fillId="4" borderId="2" xfId="0" applyNumberFormat="1" applyFont="1" applyFill="1" applyBorder="1" applyAlignment="1">
      <alignment vertical="top"/>
    </xf>
    <xf numFmtId="49" fontId="2" fillId="5" borderId="3" xfId="0" applyNumberFormat="1" applyFont="1" applyFill="1" applyBorder="1" applyAlignment="1">
      <alignment vertical="top"/>
    </xf>
    <xf numFmtId="49" fontId="2" fillId="6" borderId="76" xfId="0" applyNumberFormat="1" applyFont="1" applyFill="1" applyBorder="1" applyAlignment="1">
      <alignment vertical="top"/>
    </xf>
    <xf numFmtId="3" fontId="2" fillId="6" borderId="4" xfId="2" applyNumberFormat="1" applyFont="1" applyFill="1" applyBorder="1" applyAlignment="1">
      <alignment horizontal="center" vertical="top"/>
    </xf>
    <xf numFmtId="49" fontId="2" fillId="4" borderId="23" xfId="0" applyNumberFormat="1" applyFont="1" applyFill="1" applyBorder="1" applyAlignment="1">
      <alignment vertical="top"/>
    </xf>
    <xf numFmtId="49" fontId="2" fillId="5" borderId="24" xfId="0" applyNumberFormat="1" applyFont="1" applyFill="1" applyBorder="1" applyAlignment="1">
      <alignment vertical="top"/>
    </xf>
    <xf numFmtId="49" fontId="2" fillId="6" borderId="119" xfId="0" applyNumberFormat="1" applyFont="1" applyFill="1" applyBorder="1" applyAlignment="1">
      <alignment vertical="top"/>
    </xf>
    <xf numFmtId="3" fontId="1" fillId="6" borderId="25" xfId="0" applyNumberFormat="1" applyFont="1" applyFill="1" applyBorder="1" applyAlignment="1">
      <alignment vertical="top" wrapText="1"/>
    </xf>
    <xf numFmtId="3" fontId="2" fillId="6" borderId="25" xfId="2" applyNumberFormat="1" applyFont="1" applyFill="1" applyBorder="1" applyAlignment="1">
      <alignment horizontal="center" vertical="top"/>
    </xf>
    <xf numFmtId="3" fontId="1" fillId="0" borderId="12" xfId="0" applyNumberFormat="1" applyFont="1" applyFill="1" applyBorder="1" applyAlignment="1">
      <alignment horizontal="center" vertical="center" textRotation="90" wrapText="1"/>
    </xf>
    <xf numFmtId="3" fontId="1" fillId="6" borderId="14" xfId="0" applyNumberFormat="1"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3" fontId="28" fillId="6" borderId="42" xfId="0" applyNumberFormat="1" applyFont="1" applyFill="1" applyBorder="1" applyAlignment="1">
      <alignment vertical="top" wrapText="1"/>
    </xf>
    <xf numFmtId="3" fontId="28" fillId="6" borderId="36" xfId="0" applyNumberFormat="1" applyFont="1" applyFill="1" applyBorder="1" applyAlignment="1">
      <alignment horizontal="center" vertical="top" wrapText="1"/>
    </xf>
    <xf numFmtId="3" fontId="28" fillId="6" borderId="61"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center" wrapText="1"/>
    </xf>
    <xf numFmtId="0" fontId="1" fillId="6" borderId="102" xfId="1" applyFont="1" applyFill="1" applyBorder="1" applyAlignment="1">
      <alignment vertical="top" wrapText="1"/>
    </xf>
    <xf numFmtId="3" fontId="1" fillId="6" borderId="105" xfId="0" applyNumberFormat="1" applyFont="1" applyFill="1" applyBorder="1" applyAlignment="1">
      <alignment horizontal="center" vertical="top" wrapText="1"/>
    </xf>
    <xf numFmtId="3" fontId="1" fillId="6" borderId="80" xfId="0" applyNumberFormat="1" applyFont="1" applyFill="1" applyBorder="1" applyAlignment="1">
      <alignment horizontal="center" vertical="top" wrapText="1"/>
    </xf>
    <xf numFmtId="3" fontId="1" fillId="6" borderId="12" xfId="0" applyNumberFormat="1" applyFont="1" applyFill="1" applyBorder="1" applyAlignment="1">
      <alignment vertical="top" wrapText="1"/>
    </xf>
    <xf numFmtId="3" fontId="1" fillId="6" borderId="23" xfId="0" applyNumberFormat="1" applyFont="1" applyFill="1" applyBorder="1" applyAlignment="1">
      <alignment horizontal="left" vertical="top" wrapText="1"/>
    </xf>
    <xf numFmtId="164" fontId="12" fillId="6" borderId="74" xfId="0" applyNumberFormat="1" applyFont="1" applyFill="1" applyBorder="1" applyAlignment="1">
      <alignment horizontal="center" vertical="top"/>
    </xf>
    <xf numFmtId="164" fontId="12" fillId="6" borderId="3" xfId="0" applyNumberFormat="1" applyFont="1" applyFill="1" applyBorder="1" applyAlignment="1">
      <alignment horizontal="center" vertical="top"/>
    </xf>
    <xf numFmtId="164" fontId="12" fillId="6" borderId="4" xfId="0" applyNumberFormat="1" applyFont="1" applyFill="1" applyBorder="1" applyAlignment="1">
      <alignment horizontal="center" vertical="top"/>
    </xf>
    <xf numFmtId="164" fontId="12" fillId="6" borderId="57" xfId="0" applyNumberFormat="1" applyFont="1" applyFill="1" applyBorder="1" applyAlignment="1">
      <alignment horizontal="center" vertical="top"/>
    </xf>
    <xf numFmtId="164" fontId="12" fillId="6" borderId="43"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0" fontId="1" fillId="6" borderId="100" xfId="0" applyFont="1" applyFill="1" applyBorder="1" applyAlignment="1">
      <alignment horizontal="left" vertical="top" wrapText="1"/>
    </xf>
    <xf numFmtId="3" fontId="1" fillId="6" borderId="89"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2" fillId="6" borderId="37" xfId="0" applyNumberFormat="1" applyFont="1" applyFill="1" applyBorder="1" applyAlignment="1">
      <alignment horizontal="center" vertical="top"/>
    </xf>
    <xf numFmtId="164" fontId="1" fillId="8" borderId="61" xfId="0" applyNumberFormat="1" applyFont="1" applyFill="1" applyBorder="1" applyAlignment="1">
      <alignment horizontal="center" vertical="top" wrapText="1"/>
    </xf>
    <xf numFmtId="3" fontId="2" fillId="0" borderId="0" xfId="0" applyNumberFormat="1" applyFont="1" applyFill="1" applyAlignment="1">
      <alignment vertical="top"/>
    </xf>
    <xf numFmtId="3" fontId="1" fillId="0" borderId="0" xfId="0" applyNumberFormat="1" applyFont="1" applyFill="1" applyAlignment="1">
      <alignment horizontal="center" vertical="top"/>
    </xf>
    <xf numFmtId="0" fontId="25" fillId="0" borderId="0" xfId="0" applyFont="1" applyFill="1" applyAlignment="1">
      <alignment horizontal="center"/>
    </xf>
    <xf numFmtId="0" fontId="25" fillId="0" borderId="0" xfId="0" applyFont="1" applyFill="1"/>
    <xf numFmtId="164" fontId="25" fillId="0" borderId="0" xfId="0" applyNumberFormat="1" applyFont="1" applyFill="1"/>
    <xf numFmtId="3" fontId="1" fillId="0" borderId="0" xfId="0" applyNumberFormat="1" applyFont="1" applyAlignment="1">
      <alignment horizontal="left" vertical="top" wrapText="1"/>
    </xf>
    <xf numFmtId="3" fontId="46" fillId="0" borderId="0" xfId="0" applyNumberFormat="1" applyFont="1" applyAlignment="1">
      <alignment horizontal="center" vertical="top" wrapText="1"/>
    </xf>
    <xf numFmtId="3" fontId="47" fillId="0" borderId="0" xfId="0" applyNumberFormat="1" applyFont="1" applyAlignment="1">
      <alignment horizontal="center" vertical="top" wrapText="1"/>
    </xf>
    <xf numFmtId="3" fontId="46"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20" fillId="0" borderId="1" xfId="0" applyFont="1" applyBorder="1" applyAlignment="1">
      <alignment horizontal="right" vertical="top"/>
    </xf>
    <xf numFmtId="3" fontId="6" fillId="0" borderId="38" xfId="0" applyNumberFormat="1" applyFont="1" applyBorder="1" applyAlignment="1">
      <alignment vertical="top" wrapText="1"/>
    </xf>
    <xf numFmtId="0" fontId="20" fillId="0" borderId="36" xfId="0" applyFont="1" applyBorder="1" applyAlignment="1">
      <alignment vertical="top" wrapText="1"/>
    </xf>
    <xf numFmtId="3" fontId="6" fillId="6" borderId="3" xfId="0" applyNumberFormat="1" applyFont="1" applyFill="1" applyBorder="1" applyAlignment="1">
      <alignment horizontal="left" vertical="top" wrapText="1"/>
    </xf>
    <xf numFmtId="0" fontId="20" fillId="0" borderId="36" xfId="0" applyFont="1" applyBorder="1" applyAlignment="1">
      <alignment horizontal="left" vertical="top" wrapText="1"/>
    </xf>
    <xf numFmtId="3" fontId="2" fillId="0" borderId="3" xfId="0" applyNumberFormat="1" applyFont="1" applyBorder="1" applyAlignment="1">
      <alignment horizontal="center" vertical="top"/>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7" borderId="2" xfId="0" applyNumberFormat="1" applyFont="1" applyFill="1" applyBorder="1" applyAlignment="1">
      <alignment horizontal="left" vertical="top" wrapText="1"/>
    </xf>
    <xf numFmtId="3" fontId="1" fillId="7" borderId="11"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7" borderId="17" xfId="0" applyNumberFormat="1" applyFont="1" applyFill="1" applyBorder="1" applyAlignment="1">
      <alignment horizontal="left" vertical="top" wrapText="1"/>
    </xf>
    <xf numFmtId="3" fontId="7" fillId="6" borderId="38" xfId="0" applyNumberFormat="1" applyFont="1" applyFill="1" applyBorder="1" applyAlignment="1">
      <alignment horizontal="left" vertical="top" wrapText="1"/>
    </xf>
    <xf numFmtId="3" fontId="25" fillId="0" borderId="36" xfId="0" applyNumberFormat="1" applyFont="1" applyBorder="1" applyAlignment="1">
      <alignment horizontal="left" vertical="top" wrapText="1"/>
    </xf>
    <xf numFmtId="3" fontId="6" fillId="6" borderId="12" xfId="0" applyNumberFormat="1" applyFont="1" applyFill="1" applyBorder="1" applyAlignment="1">
      <alignment horizontal="center" vertical="top" wrapTex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164" fontId="1" fillId="8" borderId="31" xfId="0" applyNumberFormat="1" applyFont="1" applyFill="1" applyBorder="1" applyAlignment="1">
      <alignment horizontal="left" vertical="top" wrapText="1"/>
    </xf>
    <xf numFmtId="164" fontId="2" fillId="8" borderId="21" xfId="0" applyNumberFormat="1" applyFont="1" applyFill="1" applyBorder="1" applyAlignment="1">
      <alignment horizontal="left" vertical="top" wrapText="1"/>
    </xf>
    <xf numFmtId="164" fontId="2" fillId="8" borderId="22" xfId="0" applyNumberFormat="1" applyFont="1" applyFill="1" applyBorder="1" applyAlignment="1">
      <alignment horizontal="left" vertical="top"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25" fillId="8" borderId="21" xfId="0" applyNumberFormat="1" applyFont="1" applyFill="1" applyBorder="1" applyAlignment="1">
      <alignment horizontal="right" wrapText="1"/>
    </xf>
    <xf numFmtId="3" fontId="25" fillId="8" borderId="22" xfId="0" applyNumberFormat="1" applyFont="1" applyFill="1" applyBorder="1" applyAlignment="1">
      <alignment horizontal="right"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0" fontId="1" fillId="6" borderId="11" xfId="0" applyFont="1" applyFill="1" applyBorder="1" applyAlignment="1">
      <alignment horizontal="left" vertical="top" wrapText="1"/>
    </xf>
    <xf numFmtId="0" fontId="25" fillId="0" borderId="11" xfId="0" applyFont="1" applyBorder="1" applyAlignment="1">
      <alignment horizontal="left" vertical="top" wrapText="1"/>
    </xf>
    <xf numFmtId="49" fontId="1" fillId="7" borderId="15" xfId="0" applyNumberFormat="1" applyFont="1" applyFill="1" applyBorder="1" applyAlignment="1">
      <alignment horizontal="center" vertical="top" textRotation="91" wrapText="1"/>
    </xf>
    <xf numFmtId="49" fontId="25" fillId="0" borderId="27" xfId="0" applyNumberFormat="1" applyFont="1" applyBorder="1" applyAlignment="1">
      <alignment horizontal="center" vertical="top" textRotation="91"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0" fontId="20" fillId="0" borderId="11" xfId="0" applyFont="1" applyBorder="1" applyAlignment="1">
      <alignment vertical="top" wrapText="1"/>
    </xf>
    <xf numFmtId="0" fontId="20" fillId="0" borderId="0" xfId="0" applyFont="1" applyAlignment="1">
      <alignment vertical="top"/>
    </xf>
    <xf numFmtId="3" fontId="2" fillId="5" borderId="64"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1" fillId="5" borderId="36" xfId="0" applyNumberFormat="1" applyFont="1" applyFill="1" applyBorder="1" applyAlignment="1">
      <alignment horizontal="center" vertical="top"/>
    </xf>
    <xf numFmtId="3" fontId="11" fillId="5" borderId="38" xfId="0" applyNumberFormat="1" applyFont="1" applyFill="1" applyBorder="1" applyAlignment="1">
      <alignment horizontal="center" vertical="top"/>
    </xf>
    <xf numFmtId="3" fontId="11" fillId="6" borderId="53"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12" fillId="6" borderId="33" xfId="0" applyNumberFormat="1" applyFont="1" applyFill="1" applyBorder="1" applyAlignment="1">
      <alignment horizontal="left" vertical="top" wrapText="1"/>
    </xf>
    <xf numFmtId="3" fontId="12" fillId="6" borderId="38" xfId="0" applyNumberFormat="1" applyFont="1" applyFill="1" applyBorder="1" applyAlignment="1">
      <alignment horizontal="left" vertical="top" wrapText="1"/>
    </xf>
    <xf numFmtId="3" fontId="1" fillId="7" borderId="38" xfId="0" applyNumberFormat="1" applyFont="1" applyFill="1" applyBorder="1" applyAlignment="1">
      <alignment horizontal="left" vertical="center" textRotation="90" wrapText="1"/>
    </xf>
    <xf numFmtId="3" fontId="1" fillId="7" borderId="12" xfId="0" applyNumberFormat="1" applyFont="1" applyFill="1" applyBorder="1" applyAlignment="1">
      <alignment horizontal="left" vertical="center" textRotation="90" wrapText="1"/>
    </xf>
    <xf numFmtId="3" fontId="25" fillId="0" borderId="12" xfId="0" applyNumberFormat="1" applyFont="1" applyBorder="1" applyAlignment="1">
      <alignment vertical="center" textRotation="90" wrapText="1"/>
    </xf>
    <xf numFmtId="3" fontId="11" fillId="0" borderId="43" xfId="0" applyNumberFormat="1" applyFont="1" applyFill="1" applyBorder="1" applyAlignment="1">
      <alignment horizontal="center" vertical="top"/>
    </xf>
    <xf numFmtId="0" fontId="21" fillId="6" borderId="12"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left" vertical="center" textRotation="90" wrapText="1"/>
    </xf>
    <xf numFmtId="3" fontId="25" fillId="6" borderId="36" xfId="0" applyNumberFormat="1" applyFont="1" applyFill="1" applyBorder="1" applyAlignment="1">
      <alignment vertical="center" textRotation="90" wrapText="1"/>
    </xf>
    <xf numFmtId="3" fontId="9" fillId="6" borderId="3" xfId="0" applyNumberFormat="1" applyFont="1" applyFill="1" applyBorder="1" applyAlignment="1">
      <alignment horizontal="center" vertical="top" textRotation="90" wrapText="1"/>
    </xf>
    <xf numFmtId="3" fontId="9" fillId="6" borderId="12" xfId="0" applyNumberFormat="1" applyFont="1" applyFill="1" applyBorder="1" applyAlignment="1">
      <alignment horizontal="center" vertical="top" textRotation="90" wrapText="1"/>
    </xf>
    <xf numFmtId="3" fontId="1" fillId="6" borderId="58" xfId="0" applyNumberFormat="1" applyFont="1" applyFill="1" applyBorder="1" applyAlignment="1">
      <alignment horizontal="left" vertical="top" wrapText="1"/>
    </xf>
    <xf numFmtId="0" fontId="25" fillId="6" borderId="53" xfId="0" applyFont="1" applyFill="1" applyBorder="1" applyAlignment="1">
      <alignment horizontal="left" vertical="top" wrapText="1"/>
    </xf>
    <xf numFmtId="3" fontId="1" fillId="6" borderId="12" xfId="0" applyNumberFormat="1" applyFont="1" applyFill="1" applyBorder="1" applyAlignment="1">
      <alignment horizontal="left" vertical="top" wrapText="1"/>
    </xf>
    <xf numFmtId="0" fontId="20" fillId="6" borderId="36" xfId="0" applyFont="1" applyFill="1" applyBorder="1" applyAlignment="1">
      <alignment horizontal="left" vertical="top" wrapText="1"/>
    </xf>
    <xf numFmtId="3" fontId="11" fillId="4" borderId="42" xfId="0" applyNumberFormat="1" applyFont="1" applyFill="1" applyBorder="1" applyAlignment="1">
      <alignment horizontal="center" vertical="top"/>
    </xf>
    <xf numFmtId="3" fontId="11" fillId="4" borderId="31" xfId="0" applyNumberFormat="1" applyFont="1" applyFill="1" applyBorder="1" applyAlignment="1">
      <alignment horizontal="center" vertical="top"/>
    </xf>
    <xf numFmtId="3" fontId="11" fillId="4" borderId="69" xfId="0" applyNumberFormat="1" applyFont="1" applyFill="1" applyBorder="1" applyAlignment="1">
      <alignment horizontal="center" vertical="top"/>
    </xf>
    <xf numFmtId="3" fontId="11" fillId="5" borderId="33"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24" xfId="0" applyNumberFormat="1" applyFont="1" applyFill="1" applyBorder="1" applyAlignment="1">
      <alignment horizontal="center" vertical="top"/>
    </xf>
    <xf numFmtId="3" fontId="1" fillId="6" borderId="38" xfId="0" applyNumberFormat="1" applyFont="1" applyFill="1" applyBorder="1" applyAlignment="1">
      <alignment vertical="top" wrapText="1"/>
    </xf>
    <xf numFmtId="3" fontId="1" fillId="6" borderId="12" xfId="0" applyNumberFormat="1" applyFont="1" applyFill="1" applyBorder="1" applyAlignment="1">
      <alignment vertical="top" wrapText="1"/>
    </xf>
    <xf numFmtId="0" fontId="25" fillId="6" borderId="36"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25" fillId="0" borderId="36" xfId="0" applyFont="1" applyBorder="1" applyAlignment="1">
      <alignment vertical="center" textRotation="90"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3" fontId="1" fillId="6" borderId="38" xfId="0" applyNumberFormat="1" applyFont="1" applyFill="1" applyBorder="1" applyAlignment="1">
      <alignment horizontal="center" vertical="center" textRotation="90" wrapText="1"/>
    </xf>
    <xf numFmtId="0" fontId="20" fillId="6" borderId="12" xfId="0" applyFont="1" applyFill="1" applyBorder="1" applyAlignment="1">
      <alignment horizontal="center" vertical="center" textRotation="90" wrapText="1"/>
    </xf>
    <xf numFmtId="0" fontId="25" fillId="6" borderId="12" xfId="0"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0" fillId="0" borderId="36" xfId="0" applyBorder="1" applyAlignment="1">
      <alignment horizontal="left" vertical="top" wrapText="1"/>
    </xf>
    <xf numFmtId="3" fontId="1" fillId="6" borderId="36" xfId="0" applyNumberFormat="1" applyFont="1" applyFill="1" applyBorder="1" applyAlignment="1">
      <alignment vertical="top" wrapText="1"/>
    </xf>
    <xf numFmtId="49" fontId="3"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25" fillId="0" borderId="42" xfId="0" applyFont="1" applyBorder="1" applyAlignment="1">
      <alignment vertical="top" wrapText="1"/>
    </xf>
    <xf numFmtId="49" fontId="9" fillId="6" borderId="38" xfId="0" applyNumberFormat="1"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21" fillId="6" borderId="17" xfId="0" applyFont="1" applyFill="1" applyBorder="1" applyAlignment="1">
      <alignment horizontal="left" vertical="top" wrapText="1"/>
    </xf>
    <xf numFmtId="0" fontId="20" fillId="6" borderId="11" xfId="0" applyFont="1" applyFill="1" applyBorder="1" applyAlignment="1">
      <alignment horizontal="left" vertical="top" wrapText="1"/>
    </xf>
    <xf numFmtId="0" fontId="0" fillId="0" borderId="11" xfId="0" applyBorder="1" applyAlignment="1">
      <alignment horizontal="left" vertical="top" wrapText="1"/>
    </xf>
    <xf numFmtId="3" fontId="2" fillId="5" borderId="65" xfId="0" applyNumberFormat="1" applyFont="1" applyFill="1" applyBorder="1" applyAlignment="1">
      <alignment horizontal="right" vertical="top"/>
    </xf>
    <xf numFmtId="3" fontId="1" fillId="6" borderId="12"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textRotation="90" wrapText="1"/>
    </xf>
    <xf numFmtId="0" fontId="25" fillId="6" borderId="36" xfId="0" applyFont="1" applyFill="1" applyBorder="1" applyAlignment="1">
      <alignment horizontal="center" vertical="center" textRotation="90" wrapText="1"/>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25" fillId="0" borderId="0" xfId="0" applyFont="1" applyAlignment="1">
      <alignment horizontal="center"/>
    </xf>
    <xf numFmtId="3" fontId="2" fillId="6" borderId="3" xfId="0" applyNumberFormat="1" applyFont="1" applyFill="1" applyBorder="1" applyAlignment="1">
      <alignment vertical="top" wrapText="1"/>
    </xf>
    <xf numFmtId="3" fontId="2" fillId="6" borderId="12" xfId="0" applyNumberFormat="1" applyFont="1" applyFill="1" applyBorder="1" applyAlignment="1">
      <alignment vertical="top" wrapText="1"/>
    </xf>
    <xf numFmtId="0" fontId="39" fillId="6" borderId="12" xfId="0" applyFont="1" applyFill="1" applyBorder="1" applyAlignment="1">
      <alignment vertical="top" wrapText="1"/>
    </xf>
    <xf numFmtId="0" fontId="39" fillId="6" borderId="36" xfId="0" applyFont="1" applyFill="1" applyBorder="1" applyAlignment="1">
      <alignment vertical="top" wrapText="1"/>
    </xf>
    <xf numFmtId="0" fontId="25" fillId="6" borderId="12" xfId="0" applyFont="1" applyFill="1" applyBorder="1" applyAlignment="1">
      <alignment wrapText="1"/>
    </xf>
    <xf numFmtId="0" fontId="20" fillId="6" borderId="12" xfId="0" applyFont="1" applyFill="1" applyBorder="1" applyAlignment="1">
      <alignment vertical="top"/>
    </xf>
    <xf numFmtId="0" fontId="20" fillId="6" borderId="36" xfId="0" applyFont="1" applyFill="1" applyBorder="1" applyAlignment="1">
      <alignment vertical="top"/>
    </xf>
    <xf numFmtId="3" fontId="2" fillId="6" borderId="43" xfId="0" applyNumberFormat="1" applyFont="1" applyFill="1" applyBorder="1" applyAlignment="1">
      <alignment horizontal="center" vertical="top"/>
    </xf>
    <xf numFmtId="0" fontId="44" fillId="6" borderId="43" xfId="0" applyFont="1" applyFill="1" applyBorder="1" applyAlignment="1">
      <alignment horizontal="center" vertical="top"/>
    </xf>
    <xf numFmtId="0" fontId="1" fillId="6" borderId="103" xfId="0" applyFont="1" applyFill="1" applyBorder="1" applyAlignment="1">
      <alignmen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0" fontId="1" fillId="6" borderId="17" xfId="1" applyFont="1" applyFill="1" applyBorder="1" applyAlignment="1">
      <alignment vertical="top" wrapText="1"/>
    </xf>
    <xf numFmtId="0" fontId="0" fillId="6" borderId="11" xfId="0" applyFill="1" applyBorder="1" applyAlignment="1">
      <alignment vertical="top" wrapText="1"/>
    </xf>
    <xf numFmtId="0" fontId="1" fillId="6" borderId="17" xfId="0" applyFont="1" applyFill="1" applyBorder="1" applyAlignment="1">
      <alignment horizontal="left" vertical="top" wrapText="1"/>
    </xf>
    <xf numFmtId="0" fontId="0" fillId="6" borderId="11" xfId="0" applyFill="1" applyBorder="1" applyAlignment="1">
      <alignment horizontal="left" vertical="top" wrapText="1"/>
    </xf>
    <xf numFmtId="0" fontId="9" fillId="0" borderId="12" xfId="0" applyFont="1" applyFill="1" applyBorder="1" applyAlignment="1">
      <alignment horizontal="center" vertical="center" textRotation="90" wrapText="1"/>
    </xf>
    <xf numFmtId="0" fontId="0" fillId="0" borderId="36" xfId="0" applyBorder="1" applyAlignment="1">
      <alignment horizontal="center" vertical="center" textRotation="90" wrapText="1"/>
    </xf>
    <xf numFmtId="0" fontId="9" fillId="0" borderId="38" xfId="0" applyFont="1" applyFill="1" applyBorder="1" applyAlignment="1">
      <alignment horizontal="center" vertical="center" textRotation="90" wrapText="1"/>
    </xf>
    <xf numFmtId="3" fontId="1" fillId="6" borderId="11" xfId="0" applyNumberFormat="1" applyFont="1" applyFill="1" applyBorder="1" applyAlignment="1">
      <alignment horizontal="left" vertical="top" wrapText="1"/>
    </xf>
    <xf numFmtId="0" fontId="0" fillId="0" borderId="35" xfId="0" applyBorder="1" applyAlignment="1">
      <alignment horizontal="left" vertical="top" wrapText="1"/>
    </xf>
    <xf numFmtId="3" fontId="1" fillId="0" borderId="6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6" borderId="3" xfId="0" applyNumberFormat="1" applyFont="1" applyFill="1" applyBorder="1" applyAlignment="1">
      <alignment vertical="top" wrapText="1"/>
    </xf>
    <xf numFmtId="0" fontId="16" fillId="6" borderId="12" xfId="0" applyFont="1" applyFill="1" applyBorder="1" applyAlignment="1">
      <alignment vertical="top" wrapText="1"/>
    </xf>
    <xf numFmtId="3" fontId="7" fillId="6" borderId="38" xfId="0" applyNumberFormat="1" applyFont="1" applyFill="1" applyBorder="1" applyAlignment="1">
      <alignment vertical="top" wrapText="1"/>
    </xf>
    <xf numFmtId="0" fontId="0" fillId="0" borderId="12" xfId="0" applyBorder="1" applyAlignment="1">
      <alignment vertical="top" wrapText="1"/>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3" xfId="0" applyNumberFormat="1" applyFont="1" applyFill="1" applyBorder="1" applyAlignment="1">
      <alignment horizontal="center" vertical="center" textRotation="90" shrinkToFit="1"/>
    </xf>
    <xf numFmtId="3" fontId="1" fillId="0" borderId="12" xfId="0" applyNumberFormat="1" applyFont="1" applyFill="1" applyBorder="1" applyAlignment="1">
      <alignment horizontal="center" vertical="center" textRotation="90" shrinkToFit="1"/>
    </xf>
    <xf numFmtId="3" fontId="1" fillId="0" borderId="24" xfId="0" applyNumberFormat="1" applyFont="1" applyFill="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0" borderId="7"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8" xfId="0" applyFont="1" applyBorder="1" applyAlignment="1">
      <alignment horizontal="center" vertical="center" textRotation="90"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0" fontId="25" fillId="0" borderId="36" xfId="0" applyFont="1" applyBorder="1" applyAlignment="1">
      <alignment vertical="top" wrapText="1"/>
    </xf>
    <xf numFmtId="3" fontId="1" fillId="7" borderId="35" xfId="0" applyNumberFormat="1" applyFont="1" applyFill="1" applyBorder="1" applyAlignment="1">
      <alignment horizontal="left" vertical="top"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3" fontId="2" fillId="6" borderId="36" xfId="0" applyNumberFormat="1" applyFont="1" applyFill="1" applyBorder="1" applyAlignment="1">
      <alignment horizontal="center" vertical="top"/>
    </xf>
    <xf numFmtId="3" fontId="1" fillId="6" borderId="43"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1" fillId="6" borderId="29" xfId="0" applyNumberFormat="1" applyFont="1" applyFill="1" applyBorder="1" applyAlignment="1">
      <alignment horizontal="left" vertical="top" wrapText="1"/>
    </xf>
    <xf numFmtId="0" fontId="1" fillId="0" borderId="6"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27" xfId="0" applyNumberFormat="1"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164" fontId="1" fillId="0" borderId="5" xfId="0" applyNumberFormat="1" applyFont="1" applyBorder="1" applyAlignment="1">
      <alignment horizontal="center" vertical="center" textRotation="90" wrapText="1"/>
    </xf>
    <xf numFmtId="0" fontId="5" fillId="0" borderId="14" xfId="0" applyFont="1" applyBorder="1" applyAlignment="1">
      <alignment horizontal="center" vertical="center" textRotation="90" wrapText="1"/>
    </xf>
    <xf numFmtId="0" fontId="5" fillId="0" borderId="26" xfId="0" applyFont="1" applyBorder="1" applyAlignment="1">
      <alignment horizontal="center" vertical="center" textRotation="90" wrapTex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0" fontId="1" fillId="0" borderId="2"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12"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0" borderId="4"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5" xfId="0" applyFont="1" applyBorder="1" applyAlignment="1">
      <alignment horizontal="center" vertical="center" shrinkToFit="1"/>
    </xf>
    <xf numFmtId="3" fontId="6" fillId="0" borderId="12" xfId="0" applyNumberFormat="1" applyFont="1" applyBorder="1" applyAlignment="1">
      <alignment vertical="top" wrapText="1"/>
    </xf>
    <xf numFmtId="3" fontId="2" fillId="6"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49" fontId="2" fillId="4" borderId="35" xfId="0" applyNumberFormat="1" applyFont="1" applyFill="1" applyBorder="1" applyAlignment="1">
      <alignment horizontal="center" vertical="top"/>
    </xf>
    <xf numFmtId="3" fontId="2" fillId="5" borderId="36" xfId="0" applyNumberFormat="1" applyFont="1" applyFill="1" applyBorder="1" applyAlignment="1">
      <alignment horizontal="center" vertical="top"/>
    </xf>
    <xf numFmtId="3" fontId="12" fillId="6" borderId="12" xfId="0" applyNumberFormat="1" applyFont="1" applyFill="1" applyBorder="1" applyAlignment="1">
      <alignment horizontal="left" vertical="top" wrapText="1"/>
    </xf>
    <xf numFmtId="49" fontId="1" fillId="7" borderId="43" xfId="0" applyNumberFormat="1" applyFont="1" applyFill="1" applyBorder="1" applyAlignment="1">
      <alignment horizontal="center" vertical="top" textRotation="91" wrapText="1"/>
    </xf>
    <xf numFmtId="49" fontId="25" fillId="0" borderId="29" xfId="0" applyNumberFormat="1" applyFont="1" applyBorder="1" applyAlignment="1">
      <alignment horizontal="center" vertical="top" textRotation="91" wrapText="1"/>
    </xf>
    <xf numFmtId="49" fontId="1" fillId="7" borderId="0" xfId="0" applyNumberFormat="1" applyFont="1" applyFill="1" applyBorder="1" applyAlignment="1">
      <alignment horizontal="center" vertical="top" textRotation="91" wrapText="1"/>
    </xf>
    <xf numFmtId="49" fontId="25" fillId="0" borderId="1" xfId="0" applyNumberFormat="1" applyFont="1" applyBorder="1" applyAlignment="1">
      <alignment horizontal="center" vertical="top" textRotation="91" wrapText="1"/>
    </xf>
    <xf numFmtId="0" fontId="25" fillId="0" borderId="0" xfId="0" applyFont="1" applyFill="1" applyAlignment="1">
      <alignment horizontal="center"/>
    </xf>
    <xf numFmtId="0" fontId="1" fillId="0" borderId="0" xfId="0" applyFont="1" applyAlignment="1">
      <alignment horizontal="right" wrapText="1"/>
    </xf>
    <xf numFmtId="0" fontId="25" fillId="0" borderId="0" xfId="0" applyFont="1" applyAlignment="1">
      <alignment horizontal="right"/>
    </xf>
    <xf numFmtId="3" fontId="18" fillId="0" borderId="0" xfId="0" applyNumberFormat="1" applyFont="1" applyAlignment="1">
      <alignment horizontal="center" vertical="top" wrapText="1"/>
    </xf>
    <xf numFmtId="3" fontId="19" fillId="0" borderId="0" xfId="0" applyNumberFormat="1" applyFont="1" applyAlignment="1">
      <alignment horizontal="center" vertical="top" wrapText="1"/>
    </xf>
    <xf numFmtId="3" fontId="18" fillId="0" borderId="0" xfId="0" applyNumberFormat="1" applyFont="1" applyAlignment="1">
      <alignment horizontal="center" vertical="top"/>
    </xf>
    <xf numFmtId="0" fontId="25" fillId="0" borderId="1" xfId="0" applyFont="1" applyBorder="1" applyAlignment="1">
      <alignment horizontal="right" vertical="top"/>
    </xf>
    <xf numFmtId="0" fontId="2" fillId="0" borderId="7"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0" fontId="1" fillId="0" borderId="3" xfId="0" applyFont="1" applyBorder="1" applyAlignment="1">
      <alignment horizontal="center" vertical="center" textRotation="90" wrapText="1" shrinkToFit="1"/>
    </xf>
    <xf numFmtId="0" fontId="16" fillId="0" borderId="12" xfId="0" applyFont="1" applyBorder="1" applyAlignment="1">
      <alignment horizontal="center" vertical="center" textRotation="90" wrapText="1" shrinkToFit="1"/>
    </xf>
    <xf numFmtId="0" fontId="16" fillId="0" borderId="24" xfId="0" applyFont="1" applyBorder="1" applyAlignment="1">
      <alignment horizontal="center" vertical="center" textRotation="90" wrapText="1" shrinkToFit="1"/>
    </xf>
    <xf numFmtId="49" fontId="9" fillId="0" borderId="38" xfId="0" applyNumberFormat="1" applyFont="1" applyFill="1" applyBorder="1" applyAlignment="1">
      <alignment horizontal="center" vertical="center" textRotation="90" wrapText="1"/>
    </xf>
    <xf numFmtId="49" fontId="9" fillId="0" borderId="12" xfId="0" applyNumberFormat="1" applyFont="1" applyFill="1" applyBorder="1" applyAlignment="1">
      <alignment horizontal="center" vertical="center" textRotation="90" wrapText="1"/>
    </xf>
    <xf numFmtId="0" fontId="16" fillId="0" borderId="36" xfId="0" applyFont="1" applyBorder="1" applyAlignment="1">
      <alignment horizontal="center" vertical="center" textRotation="90" wrapText="1"/>
    </xf>
    <xf numFmtId="3" fontId="9" fillId="0" borderId="38" xfId="0" applyNumberFormat="1" applyFont="1" applyFill="1" applyBorder="1" applyAlignment="1">
      <alignment horizontal="center" vertical="center" textRotation="90" wrapText="1"/>
    </xf>
    <xf numFmtId="3" fontId="9" fillId="0" borderId="12" xfId="0" applyNumberFormat="1" applyFont="1" applyFill="1" applyBorder="1" applyAlignment="1">
      <alignment horizontal="center" vertical="center" textRotation="90" wrapText="1"/>
    </xf>
    <xf numFmtId="3" fontId="1" fillId="0" borderId="15" xfId="0" applyNumberFormat="1" applyFont="1" applyBorder="1" applyAlignment="1">
      <alignment horizontal="center" vertical="top" wrapText="1"/>
    </xf>
    <xf numFmtId="3" fontId="5" fillId="0" borderId="27" xfId="0" applyNumberFormat="1" applyFont="1" applyBorder="1" applyAlignment="1">
      <alignment horizontal="center" vertical="top" wrapText="1"/>
    </xf>
    <xf numFmtId="3" fontId="7" fillId="0" borderId="4" xfId="0" applyNumberFormat="1" applyFont="1" applyBorder="1" applyAlignment="1">
      <alignment horizontal="center" vertical="top" wrapText="1"/>
    </xf>
    <xf numFmtId="3" fontId="7" fillId="0" borderId="13" xfId="0" applyNumberFormat="1" applyFont="1" applyBorder="1" applyAlignment="1">
      <alignment horizontal="center" vertical="top" wrapText="1"/>
    </xf>
    <xf numFmtId="3" fontId="16" fillId="0" borderId="13" xfId="0" applyNumberFormat="1" applyFont="1" applyBorder="1" applyAlignment="1">
      <alignment horizontal="center"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3" fillId="0" borderId="20" xfId="0" applyFont="1" applyFill="1" applyBorder="1" applyAlignment="1">
      <alignment horizontal="center" vertical="center" textRotation="90" wrapText="1"/>
    </xf>
    <xf numFmtId="0" fontId="3" fillId="0" borderId="29" xfId="0" applyFont="1" applyFill="1" applyBorder="1" applyAlignment="1">
      <alignment horizontal="center" vertical="center" textRotation="90" wrapText="1"/>
    </xf>
    <xf numFmtId="3" fontId="12" fillId="0" borderId="5" xfId="0" applyNumberFormat="1" applyFont="1" applyBorder="1" applyAlignment="1">
      <alignment horizontal="center" vertical="center" wrapText="1"/>
    </xf>
    <xf numFmtId="3" fontId="12" fillId="0" borderId="14" xfId="0"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8" xfId="0" applyNumberFormat="1" applyFont="1" applyBorder="1" applyAlignment="1">
      <alignment horizontal="center" vertical="center" wrapText="1"/>
    </xf>
    <xf numFmtId="3" fontId="16" fillId="0" borderId="36" xfId="0" applyNumberFormat="1" applyFont="1" applyBorder="1" applyAlignment="1">
      <alignment horizontal="left" vertical="top" wrapText="1"/>
    </xf>
    <xf numFmtId="49" fontId="9" fillId="0" borderId="38" xfId="0" applyNumberFormat="1" applyFont="1" applyBorder="1" applyAlignment="1">
      <alignment horizontal="center" vertical="center" textRotation="90" wrapText="1"/>
    </xf>
    <xf numFmtId="49" fontId="9" fillId="0" borderId="36" xfId="0" applyNumberFormat="1" applyFont="1" applyBorder="1" applyAlignment="1">
      <alignment horizontal="center" vertical="center" textRotation="90" wrapText="1"/>
    </xf>
    <xf numFmtId="49" fontId="9" fillId="0" borderId="3" xfId="0" applyNumberFormat="1" applyFont="1" applyFill="1" applyBorder="1" applyAlignment="1">
      <alignment horizontal="center" vertical="top" textRotation="90" wrapText="1"/>
    </xf>
    <xf numFmtId="49" fontId="9" fillId="0" borderId="12" xfId="0" applyNumberFormat="1" applyFont="1" applyFill="1" applyBorder="1" applyAlignment="1">
      <alignment horizontal="center" vertical="top" textRotation="90" wrapText="1"/>
    </xf>
    <xf numFmtId="49" fontId="9" fillId="0" borderId="24" xfId="0" applyNumberFormat="1" applyFont="1" applyBorder="1" applyAlignment="1">
      <alignment horizontal="center" vertical="top" textRotation="90" wrapText="1"/>
    </xf>
    <xf numFmtId="3" fontId="1" fillId="0" borderId="6" xfId="0" applyNumberFormat="1" applyFont="1" applyBorder="1" applyAlignment="1">
      <alignment horizontal="center" vertical="top" wrapText="1"/>
    </xf>
    <xf numFmtId="49" fontId="9" fillId="0" borderId="12" xfId="0" applyNumberFormat="1" applyFont="1" applyBorder="1" applyAlignment="1">
      <alignment horizontal="center" vertical="center" textRotation="90" wrapText="1"/>
    </xf>
    <xf numFmtId="3" fontId="1" fillId="0" borderId="43" xfId="0" applyNumberFormat="1" applyFont="1" applyBorder="1" applyAlignment="1">
      <alignment horizontal="center" vertical="top" wrapText="1"/>
    </xf>
    <xf numFmtId="3" fontId="5" fillId="0" borderId="29" xfId="0" applyNumberFormat="1" applyFont="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0" borderId="38" xfId="0" applyNumberFormat="1" applyFont="1" applyBorder="1" applyAlignment="1">
      <alignment vertical="top" wrapText="1"/>
    </xf>
    <xf numFmtId="3" fontId="1" fillId="0" borderId="12" xfId="0" applyNumberFormat="1" applyFont="1" applyBorder="1" applyAlignment="1">
      <alignment vertical="top" wrapText="1"/>
    </xf>
    <xf numFmtId="0" fontId="0" fillId="0" borderId="24" xfId="0" applyFont="1" applyBorder="1" applyAlignment="1">
      <alignment vertical="top" wrapText="1"/>
    </xf>
    <xf numFmtId="3" fontId="7" fillId="6" borderId="20" xfId="0" applyNumberFormat="1" applyFont="1" applyFill="1" applyBorder="1" applyAlignment="1">
      <alignment horizontal="center" vertical="top" wrapText="1"/>
    </xf>
    <xf numFmtId="3" fontId="16" fillId="6" borderId="43" xfId="0" applyNumberFormat="1" applyFont="1" applyFill="1" applyBorder="1" applyAlignment="1">
      <alignment horizontal="center" vertical="top" wrapText="1"/>
    </xf>
    <xf numFmtId="3" fontId="16" fillId="6" borderId="37" xfId="0" applyNumberFormat="1" applyFont="1" applyFill="1" applyBorder="1" applyAlignment="1">
      <alignment horizontal="center" vertical="top" wrapText="1"/>
    </xf>
    <xf numFmtId="0" fontId="16" fillId="0" borderId="36" xfId="0" applyFont="1" applyBorder="1" applyAlignment="1">
      <alignment vertical="top" wrapText="1"/>
    </xf>
    <xf numFmtId="3" fontId="1" fillId="0" borderId="20" xfId="0" applyNumberFormat="1" applyFont="1" applyBorder="1" applyAlignment="1">
      <alignment horizontal="center" vertical="top" wrapText="1"/>
    </xf>
    <xf numFmtId="0" fontId="16" fillId="0" borderId="37" xfId="0" applyFont="1" applyBorder="1" applyAlignment="1">
      <alignment horizontal="center" vertical="top" wrapText="1"/>
    </xf>
    <xf numFmtId="3" fontId="1" fillId="6" borderId="35" xfId="0" applyNumberFormat="1" applyFont="1" applyFill="1" applyBorder="1" applyAlignment="1">
      <alignment horizontal="left" vertical="top" wrapText="1"/>
    </xf>
    <xf numFmtId="164" fontId="1" fillId="0" borderId="31"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8" borderId="3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3" fillId="0" borderId="38" xfId="0" applyNumberFormat="1" applyFont="1" applyFill="1" applyBorder="1" applyAlignment="1">
      <alignment horizontal="center" vertical="center" textRotation="90" wrapText="1"/>
    </xf>
    <xf numFmtId="49" fontId="3" fillId="0" borderId="38" xfId="0" applyNumberFormat="1" applyFont="1" applyFill="1" applyBorder="1" applyAlignment="1">
      <alignment horizontal="center" vertical="center" textRotation="90" wrapText="1"/>
    </xf>
    <xf numFmtId="49" fontId="16" fillId="0" borderId="36" xfId="0" applyNumberFormat="1" applyFont="1" applyBorder="1" applyAlignment="1">
      <alignment horizontal="center" vertical="center" textRotation="90" wrapText="1"/>
    </xf>
    <xf numFmtId="0" fontId="0" fillId="6" borderId="12" xfId="0" applyFont="1" applyFill="1" applyBorder="1" applyAlignment="1">
      <alignment vertical="top"/>
    </xf>
    <xf numFmtId="0" fontId="0" fillId="6" borderId="36" xfId="0" applyFont="1" applyFill="1" applyBorder="1" applyAlignment="1">
      <alignment vertical="top"/>
    </xf>
    <xf numFmtId="3" fontId="11" fillId="6" borderId="41" xfId="0" applyNumberFormat="1" applyFont="1" applyFill="1" applyBorder="1" applyAlignment="1">
      <alignment horizontal="center" vertical="top"/>
    </xf>
    <xf numFmtId="0" fontId="0" fillId="6" borderId="13" xfId="0" applyFont="1" applyFill="1" applyBorder="1" applyAlignment="1">
      <alignment vertical="top"/>
    </xf>
    <xf numFmtId="0" fontId="0" fillId="6" borderId="59" xfId="0" applyFont="1" applyFill="1" applyBorder="1" applyAlignment="1">
      <alignment vertical="top"/>
    </xf>
    <xf numFmtId="3" fontId="1" fillId="6" borderId="43" xfId="0" applyNumberFormat="1" applyFont="1" applyFill="1" applyBorder="1" applyAlignment="1">
      <alignment horizontal="center" vertical="top" wrapText="1"/>
    </xf>
    <xf numFmtId="0" fontId="16" fillId="0" borderId="43" xfId="0" applyFont="1" applyBorder="1" applyAlignment="1">
      <alignment horizontal="center" vertical="top" wrapText="1"/>
    </xf>
    <xf numFmtId="3" fontId="42" fillId="0" borderId="51" xfId="0" applyNumberFormat="1" applyFont="1" applyFill="1" applyBorder="1" applyAlignment="1">
      <alignment horizontal="center" vertical="top"/>
    </xf>
    <xf numFmtId="3" fontId="42" fillId="0" borderId="13" xfId="0" applyNumberFormat="1" applyFont="1" applyFill="1" applyBorder="1" applyAlignment="1">
      <alignment horizontal="center" vertical="top"/>
    </xf>
    <xf numFmtId="3" fontId="42" fillId="0" borderId="41" xfId="0" applyNumberFormat="1" applyFont="1" applyFill="1" applyBorder="1" applyAlignment="1">
      <alignment horizontal="center" vertical="top"/>
    </xf>
    <xf numFmtId="3" fontId="42" fillId="0" borderId="78" xfId="0" applyNumberFormat="1" applyFont="1" applyFill="1" applyBorder="1" applyAlignment="1">
      <alignment horizontal="center" vertical="top"/>
    </xf>
    <xf numFmtId="3" fontId="26" fillId="6" borderId="7" xfId="0" applyNumberFormat="1" applyFont="1" applyFill="1" applyBorder="1" applyAlignment="1">
      <alignment horizontal="center" vertical="top" wrapText="1"/>
    </xf>
    <xf numFmtId="3" fontId="26" fillId="6" borderId="16" xfId="0" applyNumberFormat="1" applyFont="1" applyFill="1" applyBorder="1" applyAlignment="1">
      <alignment horizontal="center" vertical="top" wrapText="1"/>
    </xf>
    <xf numFmtId="3" fontId="33" fillId="6" borderId="16" xfId="0" applyNumberFormat="1" applyFont="1" applyFill="1" applyBorder="1" applyAlignment="1">
      <alignment horizontal="center" vertical="top" wrapText="1"/>
    </xf>
    <xf numFmtId="49" fontId="9" fillId="6" borderId="38" xfId="0" applyNumberFormat="1" applyFont="1" applyFill="1" applyBorder="1" applyAlignment="1">
      <alignment vertical="center" textRotation="90"/>
    </xf>
    <xf numFmtId="49" fontId="9" fillId="6" borderId="12" xfId="0" applyNumberFormat="1" applyFont="1" applyFill="1" applyBorder="1" applyAlignment="1">
      <alignment vertical="center" textRotation="90"/>
    </xf>
    <xf numFmtId="0" fontId="16" fillId="0" borderId="36" xfId="0" applyFont="1" applyBorder="1" applyAlignment="1"/>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164" fontId="2" fillId="3" borderId="3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3" fontId="16" fillId="8" borderId="21" xfId="0" applyNumberFormat="1" applyFont="1" applyFill="1" applyBorder="1" applyAlignment="1">
      <alignment horizontal="right" wrapText="1"/>
    </xf>
    <xf numFmtId="3" fontId="16" fillId="8" borderId="22" xfId="0" applyNumberFormat="1" applyFont="1" applyFill="1" applyBorder="1" applyAlignment="1">
      <alignment horizontal="right"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3" fontId="26" fillId="6" borderId="76" xfId="0" applyNumberFormat="1" applyFont="1" applyFill="1" applyBorder="1" applyAlignment="1">
      <alignment vertical="top" wrapText="1"/>
    </xf>
    <xf numFmtId="3" fontId="26" fillId="6" borderId="58" xfId="0" applyNumberFormat="1" applyFont="1" applyFill="1" applyBorder="1" applyAlignment="1">
      <alignment vertical="top" wrapText="1"/>
    </xf>
    <xf numFmtId="3" fontId="1" fillId="7" borderId="74" xfId="0" applyNumberFormat="1" applyFont="1" applyFill="1" applyBorder="1" applyAlignment="1">
      <alignment horizontal="left" vertical="top" wrapText="1"/>
    </xf>
    <xf numFmtId="0" fontId="0" fillId="0" borderId="74" xfId="0" applyBorder="1" applyAlignment="1">
      <alignment horizontal="left" vertical="top" wrapText="1"/>
    </xf>
    <xf numFmtId="3" fontId="1" fillId="0" borderId="0" xfId="0" applyNumberFormat="1" applyFont="1" applyFill="1" applyBorder="1" applyAlignment="1">
      <alignment horizontal="left" vertical="top" wrapText="1"/>
    </xf>
    <xf numFmtId="0" fontId="0" fillId="0" borderId="0" xfId="0" applyAlignment="1">
      <alignment horizontal="left" vertical="top" wrapText="1"/>
    </xf>
    <xf numFmtId="0" fontId="26" fillId="6" borderId="74" xfId="0" applyFont="1" applyFill="1" applyBorder="1" applyAlignment="1">
      <alignment horizontal="left" vertical="top" wrapText="1"/>
    </xf>
    <xf numFmtId="0" fontId="33" fillId="6" borderId="0" xfId="0" applyFont="1" applyFill="1" applyBorder="1" applyAlignment="1">
      <alignment horizontal="left" vertical="top" wrapText="1"/>
    </xf>
    <xf numFmtId="0" fontId="33" fillId="0" borderId="1" xfId="0" applyFont="1" applyBorder="1" applyAlignment="1">
      <alignment horizontal="left" vertical="top" wrapText="1"/>
    </xf>
    <xf numFmtId="49" fontId="30" fillId="0" borderId="3" xfId="0" applyNumberFormat="1" applyFont="1" applyFill="1" applyBorder="1" applyAlignment="1">
      <alignment horizontal="center" vertical="center" textRotation="90" wrapText="1"/>
    </xf>
    <xf numFmtId="49" fontId="37" fillId="0" borderId="12" xfId="0" applyNumberFormat="1" applyFont="1" applyBorder="1" applyAlignment="1">
      <alignment horizontal="center" vertical="center" textRotation="90" wrapText="1"/>
    </xf>
    <xf numFmtId="0" fontId="32" fillId="0" borderId="24" xfId="0" applyFont="1" applyBorder="1" applyAlignment="1">
      <alignment horizontal="center" vertical="center" wrapText="1"/>
    </xf>
    <xf numFmtId="0" fontId="26" fillId="6" borderId="7" xfId="0" applyFont="1" applyFill="1" applyBorder="1" applyAlignment="1">
      <alignment horizontal="center" vertical="center" wrapText="1"/>
    </xf>
    <xf numFmtId="0" fontId="26" fillId="0" borderId="16" xfId="0" applyFont="1" applyBorder="1" applyAlignment="1">
      <alignment horizontal="center" vertical="center" wrapText="1"/>
    </xf>
    <xf numFmtId="0" fontId="26" fillId="0" borderId="28" xfId="0" applyFont="1" applyBorder="1" applyAlignment="1">
      <alignment horizontal="center" vertical="center" wrapText="1"/>
    </xf>
    <xf numFmtId="164" fontId="2" fillId="3" borderId="8" xfId="0" applyNumberFormat="1" applyFont="1" applyFill="1" applyBorder="1" applyAlignment="1">
      <alignment horizontal="center" vertical="top" wrapText="1"/>
    </xf>
    <xf numFmtId="164" fontId="2" fillId="3" borderId="9" xfId="0" applyNumberFormat="1" applyFont="1" applyFill="1" applyBorder="1" applyAlignment="1">
      <alignment horizontal="center" vertical="top" wrapText="1"/>
    </xf>
    <xf numFmtId="164" fontId="2" fillId="3" borderId="10"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164" fontId="16" fillId="8" borderId="21" xfId="0" applyNumberFormat="1" applyFont="1" applyFill="1" applyBorder="1" applyAlignment="1">
      <alignment horizontal="center" vertical="top" wrapText="1"/>
    </xf>
    <xf numFmtId="164" fontId="16" fillId="8" borderId="22"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0" fillId="6" borderId="16" xfId="0" applyFont="1" applyFill="1" applyBorder="1" applyAlignment="1">
      <alignment horizontal="center" vertical="top" wrapText="1"/>
    </xf>
    <xf numFmtId="3" fontId="12" fillId="6" borderId="51" xfId="0" applyNumberFormat="1" applyFont="1" applyFill="1" applyBorder="1" applyAlignment="1">
      <alignment horizontal="left" vertical="top" wrapText="1"/>
    </xf>
    <xf numFmtId="3" fontId="12" fillId="6" borderId="13" xfId="0" applyNumberFormat="1" applyFont="1" applyFill="1" applyBorder="1" applyAlignment="1">
      <alignment horizontal="left" vertical="top" wrapText="1"/>
    </xf>
    <xf numFmtId="3" fontId="12" fillId="6" borderId="41" xfId="0" applyNumberFormat="1" applyFont="1" applyFill="1" applyBorder="1" applyAlignment="1">
      <alignment horizontal="left" vertical="top" wrapText="1"/>
    </xf>
    <xf numFmtId="3" fontId="12" fillId="6" borderId="78" xfId="0" applyNumberFormat="1" applyFont="1" applyFill="1" applyBorder="1" applyAlignment="1">
      <alignment horizontal="left" vertical="top" wrapText="1"/>
    </xf>
    <xf numFmtId="3" fontId="26" fillId="6" borderId="51" xfId="0" applyNumberFormat="1" applyFont="1" applyFill="1" applyBorder="1" applyAlignment="1">
      <alignment horizontal="left" vertical="top" wrapText="1"/>
    </xf>
    <xf numFmtId="3" fontId="26" fillId="6" borderId="13" xfId="0" applyNumberFormat="1" applyFont="1" applyFill="1" applyBorder="1" applyAlignment="1">
      <alignment horizontal="left" vertical="top" wrapText="1"/>
    </xf>
    <xf numFmtId="3" fontId="26" fillId="6" borderId="41" xfId="0" applyNumberFormat="1" applyFont="1" applyFill="1" applyBorder="1" applyAlignment="1">
      <alignment horizontal="left" vertical="top" wrapText="1"/>
    </xf>
    <xf numFmtId="3" fontId="26" fillId="6" borderId="78" xfId="0" applyNumberFormat="1" applyFont="1" applyFill="1" applyBorder="1" applyAlignment="1">
      <alignment horizontal="left" vertical="top" wrapText="1"/>
    </xf>
    <xf numFmtId="3" fontId="31" fillId="6" borderId="3" xfId="0" applyNumberFormat="1" applyFont="1" applyFill="1" applyBorder="1" applyAlignment="1">
      <alignment horizontal="center" vertical="top" wrapText="1"/>
    </xf>
    <xf numFmtId="3" fontId="31" fillId="6" borderId="12" xfId="0" applyNumberFormat="1" applyFont="1" applyFill="1" applyBorder="1" applyAlignment="1">
      <alignment horizontal="center" vertical="top" wrapText="1"/>
    </xf>
    <xf numFmtId="3" fontId="26" fillId="6" borderId="12" xfId="0" applyNumberFormat="1" applyFont="1" applyFill="1" applyBorder="1" applyAlignment="1">
      <alignment horizontal="center" vertical="top" wrapText="1"/>
    </xf>
    <xf numFmtId="3" fontId="26" fillId="6" borderId="24" xfId="0" applyNumberFormat="1" applyFont="1" applyFill="1" applyBorder="1" applyAlignment="1">
      <alignment horizontal="center" vertical="top" wrapText="1"/>
    </xf>
    <xf numFmtId="49" fontId="30" fillId="6" borderId="3" xfId="0" applyNumberFormat="1" applyFont="1" applyFill="1" applyBorder="1" applyAlignment="1">
      <alignment horizontal="center" vertical="center" textRotation="90" wrapText="1"/>
    </xf>
    <xf numFmtId="49" fontId="27" fillId="6" borderId="12" xfId="0" applyNumberFormat="1" applyFont="1" applyFill="1" applyBorder="1" applyAlignment="1">
      <alignment horizontal="center" vertical="center" textRotation="90" wrapText="1"/>
    </xf>
    <xf numFmtId="49" fontId="27" fillId="6" borderId="24" xfId="0" applyNumberFormat="1" applyFont="1" applyFill="1" applyBorder="1" applyAlignment="1">
      <alignment horizontal="center" vertical="center" textRotation="90" wrapText="1"/>
    </xf>
    <xf numFmtId="49" fontId="11" fillId="4" borderId="8" xfId="0" applyNumberFormat="1" applyFont="1" applyFill="1" applyBorder="1" applyAlignment="1">
      <alignment horizontal="center" vertical="top"/>
    </xf>
    <xf numFmtId="49" fontId="11" fillId="4" borderId="14" xfId="0" applyNumberFormat="1" applyFont="1" applyFill="1" applyBorder="1" applyAlignment="1">
      <alignment horizontal="center" vertical="top"/>
    </xf>
    <xf numFmtId="49" fontId="11" fillId="4" borderId="69" xfId="0" applyNumberFormat="1" applyFont="1" applyFill="1" applyBorder="1" applyAlignment="1">
      <alignment horizontal="center" vertical="top"/>
    </xf>
    <xf numFmtId="49" fontId="11" fillId="4" borderId="45" xfId="0" applyNumberFormat="1" applyFont="1" applyFill="1" applyBorder="1" applyAlignment="1">
      <alignment horizontal="center" vertical="top"/>
    </xf>
    <xf numFmtId="49" fontId="11" fillId="5" borderId="49"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49" fontId="11" fillId="5" borderId="38" xfId="0" applyNumberFormat="1" applyFont="1" applyFill="1" applyBorder="1" applyAlignment="1">
      <alignment horizontal="center" vertical="top"/>
    </xf>
    <xf numFmtId="49" fontId="11" fillId="5" borderId="77" xfId="0" applyNumberFormat="1" applyFont="1" applyFill="1" applyBorder="1" applyAlignment="1">
      <alignment horizontal="center" vertical="top"/>
    </xf>
    <xf numFmtId="0" fontId="43" fillId="6" borderId="36" xfId="0" applyFont="1" applyFill="1" applyBorder="1" applyAlignment="1">
      <alignment vertical="top" wrapText="1"/>
    </xf>
    <xf numFmtId="49" fontId="11" fillId="8" borderId="9" xfId="0" applyNumberFormat="1" applyFont="1" applyFill="1" applyBorder="1" applyAlignment="1">
      <alignment horizontal="center" vertical="top"/>
    </xf>
    <xf numFmtId="49" fontId="11" fillId="8" borderId="0" xfId="0" applyNumberFormat="1" applyFont="1" applyFill="1" applyBorder="1" applyAlignment="1">
      <alignment horizontal="center" vertical="top"/>
    </xf>
    <xf numFmtId="49" fontId="11" fillId="8" borderId="72" xfId="0" applyNumberFormat="1" applyFont="1" applyFill="1" applyBorder="1" applyAlignment="1">
      <alignment horizontal="center" vertical="top"/>
    </xf>
    <xf numFmtId="49" fontId="11" fillId="8" borderId="55" xfId="0" applyNumberFormat="1" applyFont="1" applyFill="1" applyBorder="1" applyAlignment="1">
      <alignment horizontal="center" vertical="top"/>
    </xf>
    <xf numFmtId="49" fontId="2" fillId="8" borderId="3"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4" xfId="0" applyNumberFormat="1" applyFont="1" applyFill="1" applyBorder="1" applyAlignment="1">
      <alignment horizontal="center" vertical="top"/>
    </xf>
    <xf numFmtId="49" fontId="9" fillId="0" borderId="3" xfId="0" applyNumberFormat="1" applyFont="1" applyFill="1" applyBorder="1" applyAlignment="1">
      <alignment horizontal="center" vertical="center" textRotation="90" wrapText="1"/>
    </xf>
    <xf numFmtId="0" fontId="16" fillId="0" borderId="24" xfId="0" applyFont="1" applyBorder="1" applyAlignment="1">
      <alignment horizontal="center" wrapText="1"/>
    </xf>
    <xf numFmtId="3" fontId="23" fillId="0" borderId="7" xfId="0" applyNumberFormat="1" applyFont="1" applyBorder="1" applyAlignment="1">
      <alignment horizontal="center" vertical="top" wrapText="1"/>
    </xf>
    <xf numFmtId="3" fontId="23" fillId="0" borderId="16" xfId="0" applyNumberFormat="1" applyFont="1" applyBorder="1" applyAlignment="1">
      <alignment horizontal="center" vertical="top" wrapText="1"/>
    </xf>
    <xf numFmtId="3" fontId="23" fillId="0" borderId="28" xfId="0" applyNumberFormat="1" applyFont="1" applyBorder="1" applyAlignment="1">
      <alignment horizontal="center" vertical="top" wrapText="1"/>
    </xf>
    <xf numFmtId="0" fontId="16" fillId="0" borderId="11" xfId="0" applyFont="1" applyBorder="1" applyAlignment="1">
      <alignment horizontal="left" vertical="top" wrapText="1"/>
    </xf>
    <xf numFmtId="49" fontId="3" fillId="7" borderId="15" xfId="0" applyNumberFormat="1" applyFont="1" applyFill="1" applyBorder="1" applyAlignment="1">
      <alignment horizontal="center" vertical="top" textRotation="91" wrapText="1"/>
    </xf>
    <xf numFmtId="49" fontId="17" fillId="0" borderId="27" xfId="0" applyNumberFormat="1" applyFont="1" applyBorder="1" applyAlignment="1">
      <alignment horizontal="center" vertical="top" textRotation="91" wrapText="1"/>
    </xf>
    <xf numFmtId="3" fontId="1" fillId="6" borderId="11" xfId="0" applyNumberFormat="1" applyFont="1" applyFill="1" applyBorder="1" applyAlignment="1">
      <alignment vertical="top" wrapText="1"/>
    </xf>
    <xf numFmtId="0" fontId="0" fillId="0" borderId="11" xfId="0" applyBorder="1" applyAlignment="1">
      <alignment vertical="top" wrapText="1"/>
    </xf>
    <xf numFmtId="0" fontId="0" fillId="6" borderId="37" xfId="0" applyFill="1" applyBorder="1" applyAlignment="1">
      <alignment horizontal="center" vertical="top" wrapText="1"/>
    </xf>
    <xf numFmtId="49" fontId="9" fillId="6" borderId="12" xfId="0" applyNumberFormat="1" applyFont="1" applyFill="1" applyBorder="1" applyAlignment="1">
      <alignment horizontal="center" vertical="center" textRotation="90" wrapText="1"/>
    </xf>
    <xf numFmtId="49" fontId="9" fillId="6" borderId="36" xfId="0" applyNumberFormat="1" applyFont="1" applyFill="1" applyBorder="1" applyAlignment="1">
      <alignment horizontal="center" vertical="center" textRotation="90" wrapText="1"/>
    </xf>
    <xf numFmtId="3" fontId="11" fillId="8" borderId="53" xfId="0" applyNumberFormat="1" applyFont="1" applyFill="1" applyBorder="1" applyAlignment="1">
      <alignment horizontal="center" vertical="top"/>
    </xf>
    <xf numFmtId="3" fontId="11" fillId="8" borderId="19" xfId="0" applyNumberFormat="1" applyFont="1" applyFill="1" applyBorder="1" applyAlignment="1">
      <alignment horizontal="center" vertical="top"/>
    </xf>
    <xf numFmtId="3" fontId="11" fillId="8" borderId="71" xfId="0" applyNumberFormat="1" applyFont="1" applyFill="1" applyBorder="1" applyAlignment="1">
      <alignment horizontal="center" vertical="top"/>
    </xf>
    <xf numFmtId="3" fontId="11" fillId="8" borderId="72" xfId="0" applyNumberFormat="1" applyFont="1" applyFill="1" applyBorder="1" applyAlignment="1">
      <alignment horizontal="center" vertical="top"/>
    </xf>
    <xf numFmtId="49" fontId="3" fillId="6" borderId="12" xfId="0" applyNumberFormat="1" applyFont="1" applyFill="1" applyBorder="1" applyAlignment="1">
      <alignment horizontal="center" vertical="center" textRotation="90" wrapText="1"/>
    </xf>
    <xf numFmtId="3" fontId="12" fillId="6" borderId="18" xfId="0" applyNumberFormat="1" applyFont="1" applyFill="1" applyBorder="1" applyAlignment="1">
      <alignment horizontal="left" vertical="top" wrapText="1"/>
    </xf>
    <xf numFmtId="3" fontId="16" fillId="0" borderId="12" xfId="0" applyNumberFormat="1" applyFont="1" applyBorder="1" applyAlignment="1">
      <alignment vertical="center" textRotation="90" wrapText="1"/>
    </xf>
    <xf numFmtId="49" fontId="3" fillId="0" borderId="12" xfId="0" applyNumberFormat="1" applyFont="1" applyFill="1" applyBorder="1" applyAlignment="1">
      <alignment horizontal="center" vertical="center" textRotation="90" wrapText="1"/>
    </xf>
    <xf numFmtId="49" fontId="17" fillId="0" borderId="36" xfId="0" applyNumberFormat="1" applyFont="1" applyBorder="1" applyAlignment="1">
      <alignment vertical="center" textRotation="90" wrapText="1"/>
    </xf>
    <xf numFmtId="164" fontId="1" fillId="6" borderId="13" xfId="0" applyNumberFormat="1" applyFont="1" applyFill="1" applyBorder="1" applyAlignment="1">
      <alignment horizontal="center" vertical="top" wrapText="1"/>
    </xf>
    <xf numFmtId="0" fontId="0" fillId="6" borderId="59" xfId="0" applyFill="1" applyBorder="1" applyAlignment="1">
      <alignment horizontal="center" vertical="top" wrapText="1"/>
    </xf>
    <xf numFmtId="0" fontId="0" fillId="6" borderId="59" xfId="0"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6" borderId="20" xfId="0" applyNumberFormat="1" applyFont="1" applyFill="1" applyBorder="1" applyAlignment="1">
      <alignment horizontal="center" vertical="top" wrapText="1"/>
    </xf>
    <xf numFmtId="0" fontId="0" fillId="6" borderId="43" xfId="0" applyFont="1" applyFill="1" applyBorder="1" applyAlignment="1">
      <alignment vertical="top"/>
    </xf>
    <xf numFmtId="0" fontId="0" fillId="6" borderId="36" xfId="0" applyFont="1" applyFill="1" applyBorder="1" applyAlignment="1">
      <alignment horizontal="left" vertical="center" textRotation="90" wrapText="1"/>
    </xf>
    <xf numFmtId="49" fontId="3" fillId="6" borderId="38" xfId="0" applyNumberFormat="1" applyFont="1" applyFill="1" applyBorder="1" applyAlignment="1">
      <alignment horizontal="center" vertical="center" textRotation="90" wrapText="1"/>
    </xf>
    <xf numFmtId="0" fontId="0" fillId="6" borderId="12" xfId="0" applyFont="1" applyFill="1" applyBorder="1" applyAlignment="1">
      <alignment horizontal="center" vertical="center" textRotation="90" wrapText="1"/>
    </xf>
    <xf numFmtId="0" fontId="0" fillId="6" borderId="36" xfId="0" applyFont="1" applyFill="1" applyBorder="1" applyAlignment="1">
      <alignment horizontal="center" vertical="center" textRotation="90" wrapText="1"/>
    </xf>
    <xf numFmtId="0" fontId="16" fillId="6" borderId="12" xfId="0" applyFont="1" applyFill="1" applyBorder="1" applyAlignment="1">
      <alignment wrapText="1"/>
    </xf>
    <xf numFmtId="49" fontId="17" fillId="0" borderId="12" xfId="0" applyNumberFormat="1" applyFont="1" applyBorder="1" applyAlignment="1">
      <alignment horizontal="center" wrapText="1"/>
    </xf>
    <xf numFmtId="0" fontId="1" fillId="6" borderId="41" xfId="0" applyFont="1" applyFill="1" applyBorder="1" applyAlignment="1">
      <alignment horizontal="left" vertical="top" wrapText="1"/>
    </xf>
    <xf numFmtId="0" fontId="0" fillId="0" borderId="12" xfId="0" applyFont="1" applyBorder="1" applyAlignment="1">
      <alignment horizontal="center" vertical="center" textRotation="90" wrapText="1"/>
    </xf>
    <xf numFmtId="49" fontId="10" fillId="0" borderId="12" xfId="0" applyNumberFormat="1" applyFont="1" applyBorder="1" applyAlignment="1">
      <alignment horizontal="center" vertical="center" textRotation="90" wrapText="1"/>
    </xf>
    <xf numFmtId="0" fontId="16" fillId="0" borderId="36" xfId="0" applyFont="1" applyBorder="1" applyAlignment="1">
      <alignment vertical="center" textRotation="90" wrapText="1"/>
    </xf>
    <xf numFmtId="3" fontId="2" fillId="6" borderId="33" xfId="0" applyNumberFormat="1" applyFont="1" applyFill="1" applyBorder="1" applyAlignment="1">
      <alignment horizontal="left" vertical="top" wrapText="1"/>
    </xf>
    <xf numFmtId="0" fontId="20" fillId="0" borderId="0" xfId="0" applyFont="1" applyAlignment="1">
      <alignment wrapText="1"/>
    </xf>
    <xf numFmtId="3" fontId="1" fillId="6" borderId="71" xfId="0" applyNumberFormat="1" applyFont="1" applyFill="1" applyBorder="1" applyAlignment="1">
      <alignment horizontal="left" vertical="top" wrapText="1"/>
    </xf>
    <xf numFmtId="0" fontId="16" fillId="6" borderId="53" xfId="0"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6" fillId="6" borderId="20" xfId="0" applyNumberFormat="1" applyFont="1" applyFill="1" applyBorder="1" applyAlignment="1">
      <alignment horizontal="center" vertical="top" wrapText="1"/>
    </xf>
    <xf numFmtId="0" fontId="32" fillId="6" borderId="37" xfId="0" applyFont="1" applyFill="1" applyBorder="1" applyAlignment="1">
      <alignment horizontal="center" vertical="top" wrapText="1"/>
    </xf>
    <xf numFmtId="3" fontId="16" fillId="0" borderId="36" xfId="0" applyNumberFormat="1" applyFont="1" applyBorder="1" applyAlignment="1">
      <alignment vertical="center" textRotation="90" wrapText="1"/>
    </xf>
    <xf numFmtId="3" fontId="5" fillId="0" borderId="37" xfId="0" applyNumberFormat="1" applyFont="1" applyBorder="1" applyAlignment="1">
      <alignment horizontal="center" vertical="top" wrapText="1"/>
    </xf>
    <xf numFmtId="3" fontId="11" fillId="0" borderId="33"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36" xfId="0" applyNumberFormat="1" applyFont="1" applyBorder="1" applyAlignment="1">
      <alignment horizontal="center" vertical="top" wrapText="1"/>
    </xf>
    <xf numFmtId="0" fontId="26" fillId="6" borderId="38" xfId="0" applyFont="1" applyFill="1" applyBorder="1" applyAlignment="1">
      <alignment vertical="top" wrapText="1"/>
    </xf>
    <xf numFmtId="0" fontId="32" fillId="6" borderId="36" xfId="0" applyFont="1" applyFill="1" applyBorder="1" applyAlignment="1">
      <alignment vertical="top" wrapText="1"/>
    </xf>
    <xf numFmtId="49" fontId="30" fillId="6" borderId="38" xfId="0" applyNumberFormat="1" applyFont="1" applyFill="1" applyBorder="1" applyAlignment="1">
      <alignment horizontal="center" vertical="center" textRotation="90" wrapText="1"/>
    </xf>
    <xf numFmtId="0" fontId="32" fillId="0" borderId="36" xfId="0" applyFont="1" applyBorder="1" applyAlignment="1">
      <alignment horizontal="center" vertical="center" textRotation="90" wrapText="1"/>
    </xf>
    <xf numFmtId="3" fontId="2" fillId="8" borderId="12" xfId="0" applyNumberFormat="1" applyFont="1" applyFill="1" applyBorder="1" applyAlignment="1">
      <alignment horizontal="center" vertical="top" wrapText="1"/>
    </xf>
    <xf numFmtId="3" fontId="5" fillId="0" borderId="43" xfId="0" applyNumberFormat="1" applyFont="1" applyBorder="1" applyAlignment="1">
      <alignment horizontal="center" vertical="top" wrapText="1"/>
    </xf>
    <xf numFmtId="0" fontId="0" fillId="0" borderId="0" xfId="0" applyAlignment="1">
      <alignment vertical="top"/>
    </xf>
    <xf numFmtId="3" fontId="40" fillId="6" borderId="100" xfId="0" applyNumberFormat="1" applyFont="1" applyFill="1" applyBorder="1" applyAlignment="1">
      <alignment vertical="top" wrapText="1"/>
    </xf>
    <xf numFmtId="0" fontId="29" fillId="6" borderId="100" xfId="0" applyFont="1" applyFill="1" applyBorder="1" applyAlignment="1">
      <alignment vertical="top"/>
    </xf>
    <xf numFmtId="0" fontId="0" fillId="0" borderId="0" xfId="0" applyAlignment="1">
      <alignmen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26" fillId="6" borderId="25" xfId="0" applyNumberFormat="1" applyFont="1" applyFill="1" applyBorder="1" applyAlignment="1">
      <alignment horizontal="left" vertical="top" wrapText="1"/>
    </xf>
    <xf numFmtId="0" fontId="16" fillId="6" borderId="42" xfId="0" applyFont="1" applyFill="1" applyBorder="1" applyAlignment="1">
      <alignment vertical="top" wrapText="1"/>
    </xf>
    <xf numFmtId="49" fontId="1" fillId="6" borderId="43" xfId="0" applyNumberFormat="1" applyFont="1" applyFill="1" applyBorder="1" applyAlignment="1">
      <alignment horizontal="center" vertical="center" wrapText="1"/>
    </xf>
    <xf numFmtId="0" fontId="16" fillId="0" borderId="36" xfId="0" applyFont="1" applyBorder="1" applyAlignment="1">
      <alignment horizontal="left" vertical="top" wrapText="1"/>
    </xf>
    <xf numFmtId="49" fontId="2" fillId="6" borderId="13" xfId="0" applyNumberFormat="1" applyFont="1" applyFill="1" applyBorder="1" applyAlignment="1">
      <alignment horizontal="center" vertical="top"/>
    </xf>
    <xf numFmtId="49" fontId="1" fillId="6" borderId="12" xfId="0" applyNumberFormat="1" applyFont="1" applyFill="1" applyBorder="1" applyAlignment="1">
      <alignment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3" fontId="26" fillId="0" borderId="12" xfId="0" applyNumberFormat="1" applyFont="1" applyFill="1" applyBorder="1" applyAlignment="1">
      <alignment horizontal="center" vertical="center" textRotation="90" wrapText="1"/>
    </xf>
    <xf numFmtId="3" fontId="26" fillId="0" borderId="24" xfId="0" applyNumberFormat="1" applyFont="1" applyFill="1" applyBorder="1" applyAlignment="1">
      <alignment horizontal="center" vertical="center" textRotation="90" wrapText="1"/>
    </xf>
    <xf numFmtId="3" fontId="26" fillId="6" borderId="11" xfId="0" applyNumberFormat="1" applyFont="1" applyFill="1" applyBorder="1" applyAlignment="1">
      <alignment vertical="top" wrapText="1"/>
    </xf>
    <xf numFmtId="0" fontId="29" fillId="6" borderId="79" xfId="0" applyFont="1" applyFill="1" applyBorder="1" applyAlignment="1">
      <alignment vertical="top" wrapText="1"/>
    </xf>
    <xf numFmtId="3" fontId="26" fillId="6" borderId="103" xfId="0" applyNumberFormat="1" applyFont="1" applyFill="1" applyBorder="1" applyAlignment="1">
      <alignment horizontal="left" vertical="top" wrapText="1"/>
    </xf>
    <xf numFmtId="3" fontId="26" fillId="6" borderId="11" xfId="0" applyNumberFormat="1" applyFont="1" applyFill="1" applyBorder="1" applyAlignment="1">
      <alignment horizontal="left" vertical="top" wrapText="1"/>
    </xf>
    <xf numFmtId="0" fontId="29" fillId="0" borderId="23" xfId="0" applyFont="1" applyBorder="1" applyAlignment="1">
      <alignment horizontal="left" wrapText="1"/>
    </xf>
    <xf numFmtId="49" fontId="35" fillId="0" borderId="12" xfId="0" applyNumberFormat="1" applyFont="1" applyFill="1" applyBorder="1" applyAlignment="1">
      <alignment horizontal="center" vertical="center" textRotation="90" wrapText="1"/>
    </xf>
    <xf numFmtId="49" fontId="35" fillId="0" borderId="12" xfId="0" applyNumberFormat="1" applyFont="1" applyBorder="1" applyAlignment="1">
      <alignment horizontal="center" vertical="center" textRotation="90" wrapText="1"/>
    </xf>
    <xf numFmtId="0" fontId="32" fillId="0" borderId="24" xfId="0" applyFont="1" applyBorder="1" applyAlignment="1">
      <alignment horizontal="center" wrapText="1"/>
    </xf>
    <xf numFmtId="3" fontId="31" fillId="0" borderId="12" xfId="0" applyNumberFormat="1" applyFont="1" applyBorder="1" applyAlignment="1">
      <alignment horizontal="center" vertical="top"/>
    </xf>
    <xf numFmtId="3" fontId="31" fillId="0" borderId="24" xfId="0" applyNumberFormat="1" applyFont="1" applyBorder="1" applyAlignment="1">
      <alignment horizontal="center" vertical="top"/>
    </xf>
    <xf numFmtId="3" fontId="26" fillId="0" borderId="15" xfId="0" applyNumberFormat="1" applyFont="1" applyBorder="1" applyAlignment="1">
      <alignment horizontal="center" vertical="top" wrapText="1"/>
    </xf>
    <xf numFmtId="3" fontId="33" fillId="0" borderId="27" xfId="0" applyNumberFormat="1" applyFont="1" applyBorder="1" applyAlignment="1">
      <alignment horizontal="center" vertical="top" wrapText="1"/>
    </xf>
    <xf numFmtId="49" fontId="3" fillId="6" borderId="38" xfId="0" applyNumberFormat="1" applyFont="1" applyFill="1" applyBorder="1" applyAlignment="1">
      <alignment vertical="center" textRotation="90" wrapText="1"/>
    </xf>
    <xf numFmtId="49" fontId="3" fillId="6" borderId="36" xfId="0" applyNumberFormat="1" applyFont="1" applyFill="1" applyBorder="1" applyAlignment="1">
      <alignment vertical="center" textRotation="90" wrapText="1"/>
    </xf>
    <xf numFmtId="3" fontId="1" fillId="6" borderId="37" xfId="0" applyNumberFormat="1" applyFont="1" applyFill="1" applyBorder="1" applyAlignment="1">
      <alignment horizontal="center" vertical="top" wrapText="1"/>
    </xf>
    <xf numFmtId="0" fontId="0" fillId="6" borderId="79" xfId="0" applyFill="1" applyBorder="1" applyAlignment="1">
      <alignment horizontal="left" vertical="top" wrapText="1"/>
    </xf>
    <xf numFmtId="49" fontId="1" fillId="6" borderId="38" xfId="0" applyNumberFormat="1" applyFont="1" applyFill="1" applyBorder="1" applyAlignment="1">
      <alignment horizontal="center" vertical="center" textRotation="90" wrapText="1"/>
    </xf>
    <xf numFmtId="0" fontId="0" fillId="0" borderId="36" xfId="0" applyBorder="1" applyAlignment="1">
      <alignment horizontal="center" vertical="center" wrapText="1"/>
    </xf>
    <xf numFmtId="0" fontId="0" fillId="0" borderId="43" xfId="0" applyBorder="1" applyAlignment="1">
      <alignment horizontal="center" wrapText="1"/>
    </xf>
    <xf numFmtId="49" fontId="9" fillId="6" borderId="3" xfId="0" applyNumberFormat="1" applyFont="1" applyFill="1" applyBorder="1" applyAlignment="1">
      <alignment horizontal="center" vertical="center" textRotation="90" wrapText="1"/>
    </xf>
    <xf numFmtId="0" fontId="16" fillId="6" borderId="24" xfId="0" applyFont="1" applyFill="1" applyBorder="1" applyAlignment="1">
      <alignment horizontal="center" textRotation="90"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52" fillId="6" borderId="36" xfId="0" applyNumberFormat="1" applyFont="1" applyFill="1" applyBorder="1" applyAlignment="1">
      <alignment horizontal="center" vertical="top" textRotation="90" wrapText="1"/>
    </xf>
    <xf numFmtId="0" fontId="0" fillId="0" borderId="79" xfId="0" applyBorder="1" applyAlignment="1">
      <alignment horizontal="left" vertical="top" wrapText="1"/>
    </xf>
    <xf numFmtId="3" fontId="3" fillId="6" borderId="38" xfId="0" applyNumberFormat="1" applyFont="1" applyFill="1" applyBorder="1" applyAlignment="1">
      <alignment horizontal="center" vertical="center" textRotation="90" wrapText="1"/>
    </xf>
    <xf numFmtId="0" fontId="0" fillId="6" borderId="12" xfId="0" applyFill="1" applyBorder="1" applyAlignment="1">
      <alignment horizontal="center" vertical="center" textRotation="90" wrapText="1"/>
    </xf>
    <xf numFmtId="3" fontId="3" fillId="6" borderId="38" xfId="0" applyNumberFormat="1" applyFont="1" applyFill="1" applyBorder="1" applyAlignment="1">
      <alignment vertical="center" textRotation="90" wrapText="1"/>
    </xf>
    <xf numFmtId="3" fontId="3" fillId="6" borderId="12" xfId="0" applyNumberFormat="1" applyFont="1" applyFill="1" applyBorder="1" applyAlignment="1">
      <alignment vertical="center" textRotation="90" wrapText="1"/>
    </xf>
    <xf numFmtId="0" fontId="16" fillId="0" borderId="12" xfId="0" applyFont="1" applyBorder="1" applyAlignment="1">
      <alignment vertical="center" textRotation="90" wrapText="1"/>
    </xf>
    <xf numFmtId="49" fontId="3" fillId="0" borderId="38" xfId="0" applyNumberFormat="1" applyFont="1" applyFill="1" applyBorder="1" applyAlignment="1">
      <alignment vertical="center" textRotation="90" wrapText="1"/>
    </xf>
    <xf numFmtId="49" fontId="3" fillId="0" borderId="12" xfId="0" applyNumberFormat="1" applyFont="1" applyFill="1" applyBorder="1" applyAlignment="1">
      <alignment vertical="center" textRotation="90" wrapText="1"/>
    </xf>
    <xf numFmtId="3" fontId="1" fillId="6" borderId="57" xfId="0" applyNumberFormat="1" applyFont="1" applyFill="1" applyBorder="1" applyAlignment="1">
      <alignment horizontal="center" vertical="center" wrapText="1"/>
    </xf>
    <xf numFmtId="0" fontId="16" fillId="6" borderId="43" xfId="0" applyFont="1" applyFill="1" applyBorder="1" applyAlignment="1">
      <alignment horizontal="center"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44"/>
  <sheetViews>
    <sheetView tabSelected="1" zoomScaleNormal="100" zoomScaleSheetLayoutView="100" workbookViewId="0">
      <selection activeCell="P42" sqref="P42"/>
    </sheetView>
  </sheetViews>
  <sheetFormatPr defaultColWidth="9.140625" defaultRowHeight="12.75" x14ac:dyDescent="0.2"/>
  <cols>
    <col min="1" max="1" width="2.85546875" style="895" customWidth="1"/>
    <col min="2" max="2" width="3.140625" style="895" customWidth="1"/>
    <col min="3" max="3" width="2.85546875" style="895" customWidth="1"/>
    <col min="4" max="4" width="32.85546875" style="895" customWidth="1"/>
    <col min="5" max="5" width="3.7109375" style="895" customWidth="1"/>
    <col min="6" max="6" width="3.85546875" style="895" customWidth="1"/>
    <col min="7" max="7" width="8.5703125" style="895" customWidth="1"/>
    <col min="8" max="8" width="8.28515625" style="895" customWidth="1"/>
    <col min="9" max="9" width="8.85546875" style="895" customWidth="1"/>
    <col min="10" max="10" width="8.42578125" style="895" customWidth="1"/>
    <col min="11" max="11" width="39.28515625" style="895" customWidth="1"/>
    <col min="12" max="12" width="4.42578125" style="895" customWidth="1"/>
    <col min="13" max="13" width="4.5703125" style="895" customWidth="1"/>
    <col min="14" max="14" width="4.42578125" style="895" customWidth="1"/>
    <col min="15" max="16384" width="9.140625" style="895"/>
  </cols>
  <sheetData>
    <row r="1" spans="1:14" s="1" customFormat="1" ht="37.5" customHeight="1" x14ac:dyDescent="0.25">
      <c r="A1" s="376"/>
      <c r="B1" s="377"/>
      <c r="C1" s="376"/>
      <c r="E1" s="378"/>
      <c r="F1" s="379"/>
      <c r="G1" s="379"/>
      <c r="H1" s="380"/>
      <c r="I1" s="381"/>
      <c r="J1" s="381"/>
      <c r="K1" s="1238" t="s">
        <v>254</v>
      </c>
      <c r="L1" s="1238"/>
      <c r="M1" s="1238"/>
      <c r="N1" s="1238"/>
    </row>
    <row r="2" spans="1:14" s="1" customFormat="1" ht="15.75" customHeight="1" x14ac:dyDescent="0.25">
      <c r="A2" s="376"/>
      <c r="B2" s="377"/>
      <c r="C2" s="376"/>
      <c r="E2" s="378"/>
      <c r="F2" s="379"/>
      <c r="G2" s="379"/>
      <c r="H2" s="380"/>
      <c r="I2" s="381"/>
      <c r="J2" s="381"/>
      <c r="K2" s="782"/>
      <c r="L2" s="782"/>
      <c r="M2" s="782"/>
      <c r="N2" s="782"/>
    </row>
    <row r="3" spans="1:14" s="1" customFormat="1" x14ac:dyDescent="0.25">
      <c r="A3" s="376"/>
      <c r="B3" s="377"/>
      <c r="C3" s="376"/>
      <c r="E3" s="378"/>
      <c r="F3" s="379"/>
      <c r="G3" s="379"/>
      <c r="H3" s="380"/>
      <c r="I3" s="381"/>
      <c r="J3" s="381"/>
      <c r="K3" s="782"/>
      <c r="L3" s="782"/>
      <c r="M3" s="782"/>
      <c r="N3" s="782"/>
    </row>
    <row r="4" spans="1:14" s="789" customFormat="1" ht="15.75" x14ac:dyDescent="0.25">
      <c r="A4" s="1239" t="s">
        <v>255</v>
      </c>
      <c r="B4" s="1239"/>
      <c r="C4" s="1239"/>
      <c r="D4" s="1239"/>
      <c r="E4" s="1239"/>
      <c r="F4" s="1239"/>
      <c r="G4" s="1239"/>
      <c r="H4" s="1239"/>
      <c r="I4" s="1239"/>
      <c r="J4" s="1239"/>
      <c r="K4" s="1239"/>
      <c r="L4" s="1239"/>
      <c r="M4" s="1239"/>
      <c r="N4" s="1239"/>
    </row>
    <row r="5" spans="1:14" s="789" customFormat="1" ht="15.75" x14ac:dyDescent="0.25">
      <c r="A5" s="1240" t="s">
        <v>0</v>
      </c>
      <c r="B5" s="1240"/>
      <c r="C5" s="1240"/>
      <c r="D5" s="1240"/>
      <c r="E5" s="1240"/>
      <c r="F5" s="1240"/>
      <c r="G5" s="1240"/>
      <c r="H5" s="1240"/>
      <c r="I5" s="1240"/>
      <c r="J5" s="1240"/>
      <c r="K5" s="1240"/>
      <c r="L5" s="1240"/>
      <c r="M5" s="1240"/>
      <c r="N5" s="1240"/>
    </row>
    <row r="6" spans="1:14" s="789" customFormat="1" ht="15.75" x14ac:dyDescent="0.25">
      <c r="A6" s="1241" t="s">
        <v>1</v>
      </c>
      <c r="B6" s="1241"/>
      <c r="C6" s="1241"/>
      <c r="D6" s="1241"/>
      <c r="E6" s="1241"/>
      <c r="F6" s="1241"/>
      <c r="G6" s="1241"/>
      <c r="H6" s="1241"/>
      <c r="I6" s="1241"/>
      <c r="J6" s="1241"/>
      <c r="K6" s="1241"/>
      <c r="L6" s="1241"/>
      <c r="M6" s="1241"/>
      <c r="N6" s="1241"/>
    </row>
    <row r="7" spans="1:14" s="789" customFormat="1" ht="13.5" thickBot="1" x14ac:dyDescent="0.3">
      <c r="A7" s="1"/>
      <c r="B7" s="1"/>
      <c r="C7" s="1"/>
      <c r="D7" s="1"/>
      <c r="E7" s="1"/>
      <c r="F7" s="2"/>
      <c r="G7" s="379"/>
      <c r="H7" s="379"/>
      <c r="I7" s="379"/>
      <c r="J7" s="379"/>
      <c r="K7" s="1242" t="s">
        <v>92</v>
      </c>
      <c r="L7" s="1242"/>
      <c r="M7" s="1242"/>
      <c r="N7" s="1243"/>
    </row>
    <row r="8" spans="1:14" s="789" customFormat="1" ht="33" customHeight="1" x14ac:dyDescent="0.25">
      <c r="A8" s="1445" t="s">
        <v>2</v>
      </c>
      <c r="B8" s="1448" t="s">
        <v>3</v>
      </c>
      <c r="C8" s="1451" t="s">
        <v>4</v>
      </c>
      <c r="D8" s="1454" t="s">
        <v>6</v>
      </c>
      <c r="E8" s="1477" t="s">
        <v>7</v>
      </c>
      <c r="F8" s="1480" t="s">
        <v>8</v>
      </c>
      <c r="G8" s="1483" t="s">
        <v>10</v>
      </c>
      <c r="H8" s="1457" t="s">
        <v>211</v>
      </c>
      <c r="I8" s="1457" t="s">
        <v>122</v>
      </c>
      <c r="J8" s="1457" t="s">
        <v>174</v>
      </c>
      <c r="K8" s="1470" t="s">
        <v>11</v>
      </c>
      <c r="L8" s="1471"/>
      <c r="M8" s="1471"/>
      <c r="N8" s="1472"/>
    </row>
    <row r="9" spans="1:14" s="789" customFormat="1" ht="18.75" customHeight="1" x14ac:dyDescent="0.25">
      <c r="A9" s="1446"/>
      <c r="B9" s="1449"/>
      <c r="C9" s="1452"/>
      <c r="D9" s="1455"/>
      <c r="E9" s="1478"/>
      <c r="F9" s="1481"/>
      <c r="G9" s="1484"/>
      <c r="H9" s="1458"/>
      <c r="I9" s="1468"/>
      <c r="J9" s="1468"/>
      <c r="K9" s="1473" t="s">
        <v>6</v>
      </c>
      <c r="L9" s="1475"/>
      <c r="M9" s="1475"/>
      <c r="N9" s="1476"/>
    </row>
    <row r="10" spans="1:14" s="789" customFormat="1" ht="65.25" customHeight="1" thickBot="1" x14ac:dyDescent="0.3">
      <c r="A10" s="1447"/>
      <c r="B10" s="1450"/>
      <c r="C10" s="1453"/>
      <c r="D10" s="1456"/>
      <c r="E10" s="1479"/>
      <c r="F10" s="1482"/>
      <c r="G10" s="1485"/>
      <c r="H10" s="1459"/>
      <c r="I10" s="1469"/>
      <c r="J10" s="1469"/>
      <c r="K10" s="1474"/>
      <c r="L10" s="143" t="s">
        <v>128</v>
      </c>
      <c r="M10" s="144" t="s">
        <v>129</v>
      </c>
      <c r="N10" s="145" t="s">
        <v>175</v>
      </c>
    </row>
    <row r="11" spans="1:14" s="4" customFormat="1" ht="13.5" customHeight="1" x14ac:dyDescent="0.2">
      <c r="A11" s="1273" t="s">
        <v>12</v>
      </c>
      <c r="B11" s="1274"/>
      <c r="C11" s="1274"/>
      <c r="D11" s="1274"/>
      <c r="E11" s="1274"/>
      <c r="F11" s="1274"/>
      <c r="G11" s="1274"/>
      <c r="H11" s="1274"/>
      <c r="I11" s="1274"/>
      <c r="J11" s="1274"/>
      <c r="K11" s="1274"/>
      <c r="L11" s="1274"/>
      <c r="M11" s="1274"/>
      <c r="N11" s="1275"/>
    </row>
    <row r="12" spans="1:14" s="4" customFormat="1" x14ac:dyDescent="0.2">
      <c r="A12" s="1276" t="s">
        <v>13</v>
      </c>
      <c r="B12" s="1277"/>
      <c r="C12" s="1277"/>
      <c r="D12" s="1277"/>
      <c r="E12" s="1277"/>
      <c r="F12" s="1277"/>
      <c r="G12" s="1277"/>
      <c r="H12" s="1277"/>
      <c r="I12" s="1277"/>
      <c r="J12" s="1277"/>
      <c r="K12" s="1277"/>
      <c r="L12" s="1277"/>
      <c r="M12" s="1277"/>
      <c r="N12" s="1278"/>
    </row>
    <row r="13" spans="1:14" s="789" customFormat="1" ht="15" customHeight="1" x14ac:dyDescent="0.25">
      <c r="A13" s="5" t="s">
        <v>14</v>
      </c>
      <c r="B13" s="1460" t="s">
        <v>15</v>
      </c>
      <c r="C13" s="1461"/>
      <c r="D13" s="1461"/>
      <c r="E13" s="1461"/>
      <c r="F13" s="1461"/>
      <c r="G13" s="1461"/>
      <c r="H13" s="1461"/>
      <c r="I13" s="1461"/>
      <c r="J13" s="1461"/>
      <c r="K13" s="1461"/>
      <c r="L13" s="1461"/>
      <c r="M13" s="1461"/>
      <c r="N13" s="1462"/>
    </row>
    <row r="14" spans="1:14" s="789" customFormat="1" ht="14.25" customHeight="1" x14ac:dyDescent="0.25">
      <c r="A14" s="6" t="s">
        <v>14</v>
      </c>
      <c r="B14" s="7" t="s">
        <v>14</v>
      </c>
      <c r="C14" s="1463" t="s">
        <v>16</v>
      </c>
      <c r="D14" s="1464"/>
      <c r="E14" s="1464"/>
      <c r="F14" s="1464"/>
      <c r="G14" s="1464"/>
      <c r="H14" s="1464"/>
      <c r="I14" s="1464"/>
      <c r="J14" s="1464"/>
      <c r="K14" s="1464"/>
      <c r="L14" s="1464"/>
      <c r="M14" s="1464"/>
      <c r="N14" s="1465"/>
    </row>
    <row r="15" spans="1:14" s="789" customFormat="1" ht="13.5" customHeight="1" x14ac:dyDescent="0.25">
      <c r="A15" s="8" t="s">
        <v>14</v>
      </c>
      <c r="B15" s="9" t="s">
        <v>14</v>
      </c>
      <c r="C15" s="10" t="s">
        <v>14</v>
      </c>
      <c r="D15" s="1244" t="s">
        <v>213</v>
      </c>
      <c r="E15" s="1267" t="s">
        <v>18</v>
      </c>
      <c r="F15" s="1249" t="s">
        <v>20</v>
      </c>
      <c r="G15" s="863" t="s">
        <v>23</v>
      </c>
      <c r="H15" s="125">
        <v>4744.3999999999996</v>
      </c>
      <c r="I15" s="75">
        <v>5238.3999999999996</v>
      </c>
      <c r="J15" s="75">
        <v>5238.3999999999996</v>
      </c>
      <c r="K15" s="807"/>
      <c r="L15" s="802"/>
      <c r="M15" s="155"/>
      <c r="N15" s="808"/>
    </row>
    <row r="16" spans="1:14" s="789" customFormat="1" ht="12.75" customHeight="1" x14ac:dyDescent="0.25">
      <c r="A16" s="8"/>
      <c r="B16" s="9"/>
      <c r="C16" s="10"/>
      <c r="D16" s="1245"/>
      <c r="E16" s="1267"/>
      <c r="F16" s="1249"/>
      <c r="G16" s="76" t="s">
        <v>24</v>
      </c>
      <c r="H16" s="79">
        <v>494</v>
      </c>
      <c r="I16" s="76"/>
      <c r="J16" s="324"/>
      <c r="K16" s="804"/>
      <c r="L16" s="805"/>
      <c r="M16" s="806"/>
      <c r="N16" s="803"/>
    </row>
    <row r="17" spans="1:14" s="789" customFormat="1" ht="15" customHeight="1" x14ac:dyDescent="0.25">
      <c r="A17" s="8"/>
      <c r="B17" s="9"/>
      <c r="C17" s="10"/>
      <c r="D17" s="1385" t="s">
        <v>21</v>
      </c>
      <c r="E17" s="1267"/>
      <c r="F17" s="1249"/>
      <c r="G17" s="387"/>
      <c r="H17" s="244"/>
      <c r="I17" s="243"/>
      <c r="J17" s="370"/>
      <c r="K17" s="1252" t="s">
        <v>136</v>
      </c>
      <c r="L17" s="420" t="s">
        <v>184</v>
      </c>
      <c r="M17" s="157" t="s">
        <v>184</v>
      </c>
      <c r="N17" s="413" t="s">
        <v>184</v>
      </c>
    </row>
    <row r="18" spans="1:14" s="789" customFormat="1" ht="12.75" customHeight="1" x14ac:dyDescent="0.25">
      <c r="A18" s="8"/>
      <c r="B18" s="9"/>
      <c r="C18" s="10"/>
      <c r="D18" s="1466"/>
      <c r="E18" s="1267"/>
      <c r="F18" s="1249"/>
      <c r="G18" s="387"/>
      <c r="H18" s="77"/>
      <c r="I18" s="72"/>
      <c r="J18" s="370"/>
      <c r="K18" s="1467"/>
      <c r="L18" s="421"/>
      <c r="M18" s="156"/>
      <c r="N18" s="414"/>
    </row>
    <row r="19" spans="1:14" s="789" customFormat="1" ht="20.25" customHeight="1" x14ac:dyDescent="0.25">
      <c r="A19" s="8"/>
      <c r="B19" s="9"/>
      <c r="C19" s="10"/>
      <c r="D19" s="1264" t="s">
        <v>25</v>
      </c>
      <c r="E19" s="1267"/>
      <c r="F19" s="1249"/>
      <c r="G19" s="132"/>
      <c r="H19" s="76"/>
      <c r="I19" s="72"/>
      <c r="J19" s="370"/>
      <c r="K19" s="1269" t="s">
        <v>136</v>
      </c>
      <c r="L19" s="420" t="s">
        <v>185</v>
      </c>
      <c r="M19" s="157" t="s">
        <v>185</v>
      </c>
      <c r="N19" s="413" t="s">
        <v>185</v>
      </c>
    </row>
    <row r="20" spans="1:14" s="789" customFormat="1" ht="15" customHeight="1" thickBot="1" x14ac:dyDescent="0.3">
      <c r="A20" s="13"/>
      <c r="B20" s="14"/>
      <c r="C20" s="309"/>
      <c r="D20" s="1265"/>
      <c r="E20" s="1268"/>
      <c r="F20" s="1250"/>
      <c r="G20" s="869" t="s">
        <v>27</v>
      </c>
      <c r="H20" s="560">
        <f>H16+H15</f>
        <v>5238.3999999999996</v>
      </c>
      <c r="I20" s="73">
        <f>SUM(I15:I19)</f>
        <v>5238.3999999999996</v>
      </c>
      <c r="J20" s="74">
        <f>SUM(J15:J19)</f>
        <v>5238.3999999999996</v>
      </c>
      <c r="K20" s="1253"/>
      <c r="L20" s="422"/>
      <c r="M20" s="158"/>
      <c r="N20" s="415"/>
    </row>
    <row r="21" spans="1:14" s="789" customFormat="1" ht="15.75" customHeight="1" x14ac:dyDescent="0.25">
      <c r="A21" s="8" t="s">
        <v>14</v>
      </c>
      <c r="B21" s="9" t="s">
        <v>14</v>
      </c>
      <c r="C21" s="310" t="s">
        <v>28</v>
      </c>
      <c r="D21" s="1246" t="s">
        <v>212</v>
      </c>
      <c r="E21" s="810" t="s">
        <v>18</v>
      </c>
      <c r="F21" s="811" t="s">
        <v>20</v>
      </c>
      <c r="G21" s="865" t="s">
        <v>30</v>
      </c>
      <c r="H21" s="355">
        <v>121.9</v>
      </c>
      <c r="I21" s="211">
        <v>78.5</v>
      </c>
      <c r="J21" s="245">
        <v>78.5</v>
      </c>
      <c r="K21" s="974"/>
      <c r="L21" s="677"/>
      <c r="M21" s="164"/>
      <c r="N21" s="815"/>
    </row>
    <row r="22" spans="1:14" s="789" customFormat="1" ht="25.5" customHeight="1" x14ac:dyDescent="0.25">
      <c r="A22" s="8"/>
      <c r="B22" s="9"/>
      <c r="C22" s="310"/>
      <c r="D22" s="1247"/>
      <c r="E22" s="812"/>
      <c r="F22" s="756"/>
      <c r="G22" s="867" t="s">
        <v>35</v>
      </c>
      <c r="H22" s="124">
        <v>60.7</v>
      </c>
      <c r="I22" s="76"/>
      <c r="J22" s="124"/>
      <c r="K22" s="816"/>
      <c r="L22" s="170"/>
      <c r="M22" s="180"/>
      <c r="N22" s="809"/>
    </row>
    <row r="23" spans="1:14" s="789" customFormat="1" ht="26.25" customHeight="1" x14ac:dyDescent="0.25">
      <c r="A23" s="1256"/>
      <c r="B23" s="1258"/>
      <c r="C23" s="1261"/>
      <c r="D23" s="1270" t="s">
        <v>31</v>
      </c>
      <c r="E23" s="1272"/>
      <c r="F23" s="1254"/>
      <c r="G23" s="866"/>
      <c r="H23" s="71"/>
      <c r="I23" s="72"/>
      <c r="J23" s="370"/>
      <c r="K23" s="978" t="s">
        <v>143</v>
      </c>
      <c r="L23" s="819" t="s">
        <v>186</v>
      </c>
      <c r="M23" s="198" t="s">
        <v>186</v>
      </c>
      <c r="N23" s="820" t="s">
        <v>186</v>
      </c>
    </row>
    <row r="24" spans="1:14" s="789" customFormat="1" ht="16.5" customHeight="1" x14ac:dyDescent="0.25">
      <c r="A24" s="1256"/>
      <c r="B24" s="1258"/>
      <c r="C24" s="1261"/>
      <c r="D24" s="1271"/>
      <c r="E24" s="1272"/>
      <c r="F24" s="1254"/>
      <c r="G24" s="866"/>
      <c r="H24" s="71"/>
      <c r="I24" s="72"/>
      <c r="J24" s="370"/>
      <c r="K24" s="816" t="s">
        <v>33</v>
      </c>
      <c r="L24" s="817">
        <v>150</v>
      </c>
      <c r="M24" s="452">
        <v>150</v>
      </c>
      <c r="N24" s="818">
        <v>150</v>
      </c>
    </row>
    <row r="25" spans="1:14" s="789" customFormat="1" ht="20.25" customHeight="1" x14ac:dyDescent="0.25">
      <c r="A25" s="1256"/>
      <c r="B25" s="1258"/>
      <c r="C25" s="1261"/>
      <c r="D25" s="364" t="s">
        <v>34</v>
      </c>
      <c r="E25" s="1272"/>
      <c r="F25" s="1254"/>
      <c r="G25" s="866"/>
      <c r="H25" s="71"/>
      <c r="I25" s="72"/>
      <c r="J25" s="71"/>
      <c r="K25" s="366" t="s">
        <v>99</v>
      </c>
      <c r="L25" s="423">
        <v>100</v>
      </c>
      <c r="M25" s="367">
        <v>100</v>
      </c>
      <c r="N25" s="416">
        <v>100</v>
      </c>
    </row>
    <row r="26" spans="1:14" s="789" customFormat="1" ht="14.25" customHeight="1" x14ac:dyDescent="0.25">
      <c r="A26" s="949"/>
      <c r="B26" s="950"/>
      <c r="C26" s="951"/>
      <c r="D26" s="1443" t="s">
        <v>230</v>
      </c>
      <c r="E26" s="952"/>
      <c r="F26" s="953"/>
      <c r="G26" s="866"/>
      <c r="H26" s="71"/>
      <c r="I26" s="72"/>
      <c r="J26" s="370"/>
      <c r="K26" s="1269" t="s">
        <v>231</v>
      </c>
      <c r="L26" s="580">
        <v>100</v>
      </c>
      <c r="M26" s="398"/>
      <c r="N26" s="388"/>
    </row>
    <row r="27" spans="1:14" s="789" customFormat="1" ht="10.5" customHeight="1" x14ac:dyDescent="0.25">
      <c r="A27" s="949"/>
      <c r="B27" s="950"/>
      <c r="C27" s="951"/>
      <c r="D27" s="1444"/>
      <c r="E27" s="952"/>
      <c r="F27" s="953"/>
      <c r="G27" s="867"/>
      <c r="H27" s="124"/>
      <c r="I27" s="76"/>
      <c r="J27" s="324"/>
      <c r="K27" s="1408"/>
      <c r="L27" s="955"/>
      <c r="M27" s="161"/>
      <c r="N27" s="259"/>
    </row>
    <row r="28" spans="1:14" s="789" customFormat="1" ht="18" customHeight="1" thickBot="1" x14ac:dyDescent="0.3">
      <c r="A28" s="779"/>
      <c r="B28" s="761"/>
      <c r="C28" s="762"/>
      <c r="D28" s="868"/>
      <c r="E28" s="787"/>
      <c r="F28" s="762"/>
      <c r="G28" s="869" t="s">
        <v>27</v>
      </c>
      <c r="H28" s="325">
        <f>SUM(H21:H25)</f>
        <v>182.60000000000002</v>
      </c>
      <c r="I28" s="246">
        <f>SUM(I21:I25)</f>
        <v>78.5</v>
      </c>
      <c r="J28" s="954">
        <f>SUM(J21:J25)</f>
        <v>78.5</v>
      </c>
      <c r="K28" s="68"/>
      <c r="L28" s="424"/>
      <c r="M28" s="162"/>
      <c r="N28" s="417"/>
    </row>
    <row r="29" spans="1:14" s="789" customFormat="1" ht="13.5" customHeight="1" x14ac:dyDescent="0.25">
      <c r="A29" s="1255" t="s">
        <v>14</v>
      </c>
      <c r="B29" s="1257" t="s">
        <v>14</v>
      </c>
      <c r="C29" s="1260" t="s">
        <v>36</v>
      </c>
      <c r="D29" s="1263" t="s">
        <v>37</v>
      </c>
      <c r="E29" s="1266" t="s">
        <v>18</v>
      </c>
      <c r="F29" s="1248" t="s">
        <v>20</v>
      </c>
      <c r="G29" s="271" t="s">
        <v>23</v>
      </c>
      <c r="H29" s="123">
        <v>25.6</v>
      </c>
      <c r="I29" s="75">
        <v>32.1</v>
      </c>
      <c r="J29" s="123">
        <v>32.1</v>
      </c>
      <c r="K29" s="1251" t="s">
        <v>93</v>
      </c>
      <c r="L29" s="411">
        <v>100</v>
      </c>
      <c r="M29" s="163">
        <v>100</v>
      </c>
      <c r="N29" s="418">
        <v>100</v>
      </c>
    </row>
    <row r="30" spans="1:14" s="789" customFormat="1" ht="11.25" customHeight="1" x14ac:dyDescent="0.25">
      <c r="A30" s="1256"/>
      <c r="B30" s="1258"/>
      <c r="C30" s="1261"/>
      <c r="D30" s="1264"/>
      <c r="E30" s="1267"/>
      <c r="F30" s="1249"/>
      <c r="G30" s="276"/>
      <c r="H30" s="124"/>
      <c r="I30" s="76"/>
      <c r="J30" s="324"/>
      <c r="K30" s="1252"/>
      <c r="L30" s="1028"/>
      <c r="M30" s="1029"/>
      <c r="N30" s="1025"/>
    </row>
    <row r="31" spans="1:14" s="789" customFormat="1" ht="15.75" customHeight="1" thickBot="1" x14ac:dyDescent="0.3">
      <c r="A31" s="1256"/>
      <c r="B31" s="1259"/>
      <c r="C31" s="1262"/>
      <c r="D31" s="1265"/>
      <c r="E31" s="1268"/>
      <c r="F31" s="1250"/>
      <c r="G31" s="864" t="s">
        <v>27</v>
      </c>
      <c r="H31" s="128">
        <f>H29+H30</f>
        <v>25.6</v>
      </c>
      <c r="I31" s="73">
        <f t="shared" ref="I31:J31" si="0">SUM(I29:I29)</f>
        <v>32.1</v>
      </c>
      <c r="J31" s="248">
        <f t="shared" si="0"/>
        <v>32.1</v>
      </c>
      <c r="K31" s="1253"/>
      <c r="L31" s="412"/>
      <c r="M31" s="757"/>
      <c r="N31" s="419"/>
    </row>
    <row r="32" spans="1:14" s="789" customFormat="1" ht="34.5" customHeight="1" x14ac:dyDescent="0.25">
      <c r="A32" s="1255" t="s">
        <v>14</v>
      </c>
      <c r="B32" s="1257" t="s">
        <v>14</v>
      </c>
      <c r="C32" s="1336" t="s">
        <v>38</v>
      </c>
      <c r="D32" s="1441" t="s">
        <v>272</v>
      </c>
      <c r="E32" s="1373" t="s">
        <v>40</v>
      </c>
      <c r="F32" s="1260">
        <v>5</v>
      </c>
      <c r="G32" s="824" t="s">
        <v>24</v>
      </c>
      <c r="H32" s="245">
        <v>728.1</v>
      </c>
      <c r="I32" s="211"/>
      <c r="J32" s="870"/>
      <c r="K32" s="1181" t="s">
        <v>267</v>
      </c>
      <c r="L32" s="223">
        <v>268</v>
      </c>
      <c r="M32" s="425"/>
      <c r="N32" s="154"/>
    </row>
    <row r="33" spans="1:14" s="789" customFormat="1" ht="22.5" customHeight="1" x14ac:dyDescent="0.25">
      <c r="A33" s="1256"/>
      <c r="B33" s="1258"/>
      <c r="C33" s="1337"/>
      <c r="D33" s="1442"/>
      <c r="E33" s="1374"/>
      <c r="F33" s="1261"/>
      <c r="G33" s="387"/>
      <c r="H33" s="139"/>
      <c r="I33" s="80"/>
      <c r="J33" s="215"/>
      <c r="K33" s="1189" t="s">
        <v>268</v>
      </c>
      <c r="L33" s="223">
        <v>12</v>
      </c>
      <c r="M33" s="223"/>
      <c r="N33" s="1188"/>
    </row>
    <row r="34" spans="1:14" s="789" customFormat="1" ht="14.25" customHeight="1" thickBot="1" x14ac:dyDescent="0.3">
      <c r="A34" s="1256"/>
      <c r="B34" s="1258"/>
      <c r="C34" s="1337"/>
      <c r="D34" s="348"/>
      <c r="E34" s="1015"/>
      <c r="F34" s="1486"/>
      <c r="G34" s="871" t="s">
        <v>27</v>
      </c>
      <c r="H34" s="247">
        <f>SUM(H32:H32)</f>
        <v>728.1</v>
      </c>
      <c r="I34" s="73">
        <f>SUM(I32:I32)</f>
        <v>0</v>
      </c>
      <c r="J34" s="248">
        <f>SUM(J32:J32)</f>
        <v>0</v>
      </c>
      <c r="K34" s="349"/>
      <c r="L34" s="162"/>
      <c r="M34" s="162"/>
      <c r="N34" s="152"/>
    </row>
    <row r="35" spans="1:14" s="789" customFormat="1" ht="17.25" customHeight="1" thickBot="1" x14ac:dyDescent="0.3">
      <c r="A35" s="27" t="s">
        <v>14</v>
      </c>
      <c r="B35" s="28" t="s">
        <v>14</v>
      </c>
      <c r="C35" s="1347" t="s">
        <v>45</v>
      </c>
      <c r="D35" s="1347"/>
      <c r="E35" s="1347"/>
      <c r="F35" s="1347"/>
      <c r="G35" s="1347"/>
      <c r="H35" s="118">
        <f>H34+H31+H28+H20</f>
        <v>6174.7</v>
      </c>
      <c r="I35" s="118">
        <f>I34+I31+I28+I20</f>
        <v>5349</v>
      </c>
      <c r="J35" s="118">
        <f>J34+J31+J28+J20</f>
        <v>5349</v>
      </c>
      <c r="K35" s="747"/>
      <c r="L35" s="748"/>
      <c r="M35" s="748"/>
      <c r="N35" s="749"/>
    </row>
    <row r="36" spans="1:14" s="789" customFormat="1" ht="17.25" customHeight="1" thickBot="1" x14ac:dyDescent="0.3">
      <c r="A36" s="27" t="s">
        <v>14</v>
      </c>
      <c r="B36" s="28" t="s">
        <v>28</v>
      </c>
      <c r="C36" s="1391" t="s">
        <v>46</v>
      </c>
      <c r="D36" s="1392"/>
      <c r="E36" s="1392"/>
      <c r="F36" s="1392"/>
      <c r="G36" s="1392"/>
      <c r="H36" s="1392"/>
      <c r="I36" s="1392"/>
      <c r="J36" s="1392"/>
      <c r="K36" s="1392"/>
      <c r="L36" s="1392"/>
      <c r="M36" s="1392"/>
      <c r="N36" s="1393"/>
    </row>
    <row r="37" spans="1:14" s="789" customFormat="1" ht="13.5" customHeight="1" x14ac:dyDescent="0.25">
      <c r="A37" s="1415" t="s">
        <v>14</v>
      </c>
      <c r="B37" s="1257" t="s">
        <v>28</v>
      </c>
      <c r="C37" s="1260" t="s">
        <v>14</v>
      </c>
      <c r="D37" s="1418" t="s">
        <v>110</v>
      </c>
      <c r="E37" s="872"/>
      <c r="F37" s="1260" t="s">
        <v>20</v>
      </c>
      <c r="G37" s="824" t="s">
        <v>30</v>
      </c>
      <c r="H37" s="245">
        <v>44.8</v>
      </c>
      <c r="I37" s="211">
        <v>47.8</v>
      </c>
      <c r="J37" s="992">
        <v>46.8</v>
      </c>
      <c r="K37" s="826"/>
      <c r="L37" s="827"/>
      <c r="M37" s="828"/>
      <c r="N37" s="751"/>
    </row>
    <row r="38" spans="1:14" s="789" customFormat="1" ht="13.5" customHeight="1" x14ac:dyDescent="0.25">
      <c r="A38" s="1416"/>
      <c r="B38" s="1258"/>
      <c r="C38" s="1261"/>
      <c r="D38" s="1419"/>
      <c r="E38" s="1169"/>
      <c r="F38" s="1261"/>
      <c r="G38" s="272" t="s">
        <v>35</v>
      </c>
      <c r="H38" s="71">
        <v>0.5</v>
      </c>
      <c r="I38" s="72"/>
      <c r="J38" s="370"/>
      <c r="K38" s="825"/>
      <c r="L38" s="908"/>
      <c r="M38" s="786"/>
      <c r="N38" s="1092"/>
    </row>
    <row r="39" spans="1:14" s="789" customFormat="1" ht="14.25" customHeight="1" x14ac:dyDescent="0.25">
      <c r="A39" s="1416"/>
      <c r="B39" s="1258"/>
      <c r="C39" s="1261"/>
      <c r="D39" s="1245"/>
      <c r="E39" s="873"/>
      <c r="F39" s="1261"/>
      <c r="G39" s="132" t="s">
        <v>42</v>
      </c>
      <c r="H39" s="124">
        <v>17.600000000000001</v>
      </c>
      <c r="I39" s="76"/>
      <c r="J39" s="324"/>
      <c r="K39" s="829"/>
      <c r="L39" s="830"/>
      <c r="M39" s="707"/>
      <c r="N39" s="753"/>
    </row>
    <row r="40" spans="1:14" s="789" customFormat="1" ht="16.5" customHeight="1" x14ac:dyDescent="0.25">
      <c r="A40" s="1416"/>
      <c r="B40" s="1258"/>
      <c r="C40" s="1261"/>
      <c r="D40" s="1377" t="s">
        <v>48</v>
      </c>
      <c r="E40" s="1413" t="s">
        <v>47</v>
      </c>
      <c r="F40" s="1261"/>
      <c r="G40" s="387"/>
      <c r="H40" s="71"/>
      <c r="I40" s="72"/>
      <c r="J40" s="370"/>
      <c r="K40" s="825" t="s">
        <v>49</v>
      </c>
      <c r="L40" s="786">
        <v>1</v>
      </c>
      <c r="M40" s="427">
        <v>1</v>
      </c>
      <c r="N40" s="745">
        <v>1</v>
      </c>
    </row>
    <row r="41" spans="1:14" s="789" customFormat="1" ht="20.25" customHeight="1" x14ac:dyDescent="0.25">
      <c r="A41" s="1416"/>
      <c r="B41" s="1258"/>
      <c r="C41" s="1261"/>
      <c r="D41" s="1412"/>
      <c r="E41" s="1414"/>
      <c r="F41" s="1261"/>
      <c r="G41" s="387"/>
      <c r="H41" s="71"/>
      <c r="I41" s="72"/>
      <c r="J41" s="370"/>
      <c r="K41" s="372"/>
      <c r="L41" s="373"/>
      <c r="M41" s="441"/>
      <c r="N41" s="746"/>
    </row>
    <row r="42" spans="1:14" s="789" customFormat="1" ht="31.5" customHeight="1" x14ac:dyDescent="0.25">
      <c r="A42" s="759"/>
      <c r="B42" s="763"/>
      <c r="C42" s="755"/>
      <c r="D42" s="91" t="s">
        <v>50</v>
      </c>
      <c r="E42" s="874" t="s">
        <v>109</v>
      </c>
      <c r="F42" s="755"/>
      <c r="G42" s="875"/>
      <c r="H42" s="71"/>
      <c r="I42" s="72"/>
      <c r="J42" s="370"/>
      <c r="K42" s="262" t="s">
        <v>139</v>
      </c>
      <c r="L42" s="263">
        <v>1</v>
      </c>
      <c r="M42" s="264">
        <v>1</v>
      </c>
      <c r="N42" s="265">
        <v>1</v>
      </c>
    </row>
    <row r="43" spans="1:14" s="789" customFormat="1" ht="39.75" customHeight="1" x14ac:dyDescent="0.25">
      <c r="A43" s="759"/>
      <c r="B43" s="763"/>
      <c r="C43" s="767"/>
      <c r="D43" s="481" t="s">
        <v>153</v>
      </c>
      <c r="E43" s="876"/>
      <c r="F43" s="755"/>
      <c r="G43" s="387"/>
      <c r="H43" s="71"/>
      <c r="I43" s="72"/>
      <c r="J43" s="370"/>
      <c r="K43" s="486" t="s">
        <v>241</v>
      </c>
      <c r="L43" s="488">
        <v>12</v>
      </c>
      <c r="M43" s="489"/>
      <c r="N43" s="172"/>
    </row>
    <row r="44" spans="1:14" s="789" customFormat="1" ht="24" customHeight="1" x14ac:dyDescent="0.25">
      <c r="A44" s="759"/>
      <c r="B44" s="763"/>
      <c r="C44" s="767"/>
      <c r="D44" s="91" t="s">
        <v>187</v>
      </c>
      <c r="E44" s="877"/>
      <c r="F44" s="823"/>
      <c r="G44" s="878"/>
      <c r="H44" s="124"/>
      <c r="I44" s="76"/>
      <c r="J44" s="324"/>
      <c r="K44" s="831" t="s">
        <v>188</v>
      </c>
      <c r="L44" s="371">
        <v>200</v>
      </c>
      <c r="M44" s="177">
        <v>200</v>
      </c>
      <c r="N44" s="172">
        <v>200</v>
      </c>
    </row>
    <row r="45" spans="1:14" s="789" customFormat="1" ht="15.75" customHeight="1" thickBot="1" x14ac:dyDescent="0.3">
      <c r="A45" s="759"/>
      <c r="B45" s="763"/>
      <c r="C45" s="788"/>
      <c r="D45" s="822"/>
      <c r="E45" s="879"/>
      <c r="F45" s="821"/>
      <c r="G45" s="864" t="s">
        <v>27</v>
      </c>
      <c r="H45" s="128">
        <f>SUM(H37:H44)</f>
        <v>62.9</v>
      </c>
      <c r="I45" s="128">
        <f t="shared" ref="I45:J45" si="1">SUM(I37:I44)</f>
        <v>47.8</v>
      </c>
      <c r="J45" s="128">
        <f t="shared" si="1"/>
        <v>46.8</v>
      </c>
      <c r="K45" s="778"/>
      <c r="L45" s="412"/>
      <c r="M45" s="757"/>
      <c r="N45" s="419"/>
    </row>
    <row r="46" spans="1:14" s="789" customFormat="1" ht="13.5" thickBot="1" x14ac:dyDescent="0.3">
      <c r="A46" s="36" t="s">
        <v>14</v>
      </c>
      <c r="B46" s="28" t="s">
        <v>28</v>
      </c>
      <c r="C46" s="1347" t="s">
        <v>45</v>
      </c>
      <c r="D46" s="1347"/>
      <c r="E46" s="1347"/>
      <c r="F46" s="1347"/>
      <c r="G46" s="1409"/>
      <c r="H46" s="118">
        <f>H45</f>
        <v>62.9</v>
      </c>
      <c r="I46" s="118">
        <f t="shared" ref="I46:J46" si="2">I45</f>
        <v>47.8</v>
      </c>
      <c r="J46" s="118">
        <f t="shared" si="2"/>
        <v>46.8</v>
      </c>
      <c r="K46" s="1348"/>
      <c r="L46" s="1349"/>
      <c r="M46" s="1349"/>
      <c r="N46" s="1350"/>
    </row>
    <row r="47" spans="1:14" s="789" customFormat="1" ht="16.5" customHeight="1" thickBot="1" x14ac:dyDescent="0.3">
      <c r="A47" s="27" t="s">
        <v>14</v>
      </c>
      <c r="B47" s="28" t="s">
        <v>36</v>
      </c>
      <c r="C47" s="1391" t="s">
        <v>51</v>
      </c>
      <c r="D47" s="1392"/>
      <c r="E47" s="1392"/>
      <c r="F47" s="1392"/>
      <c r="G47" s="1392"/>
      <c r="H47" s="1392"/>
      <c r="I47" s="1392"/>
      <c r="J47" s="1392"/>
      <c r="K47" s="1392"/>
      <c r="L47" s="1392"/>
      <c r="M47" s="1392"/>
      <c r="N47" s="1393"/>
    </row>
    <row r="48" spans="1:14" s="789" customFormat="1" ht="14.25" customHeight="1" x14ac:dyDescent="0.25">
      <c r="A48" s="758" t="s">
        <v>14</v>
      </c>
      <c r="B48" s="760" t="s">
        <v>36</v>
      </c>
      <c r="C48" s="754" t="s">
        <v>14</v>
      </c>
      <c r="D48" s="306" t="s">
        <v>97</v>
      </c>
      <c r="E48" s="828"/>
      <c r="F48" s="25">
        <v>6</v>
      </c>
      <c r="G48" s="824" t="s">
        <v>30</v>
      </c>
      <c r="H48" s="245">
        <v>35.200000000000003</v>
      </c>
      <c r="I48" s="211">
        <v>182.2</v>
      </c>
      <c r="J48" s="992">
        <v>72.2</v>
      </c>
      <c r="K48" s="826"/>
      <c r="L48" s="835"/>
      <c r="M48" s="768"/>
      <c r="N48" s="836"/>
    </row>
    <row r="49" spans="1:16" s="789" customFormat="1" ht="14.25" customHeight="1" x14ac:dyDescent="0.25">
      <c r="A49" s="759"/>
      <c r="B49" s="763"/>
      <c r="C49" s="755"/>
      <c r="D49" s="834"/>
      <c r="E49" s="786"/>
      <c r="F49" s="783"/>
      <c r="G49" s="132" t="s">
        <v>42</v>
      </c>
      <c r="H49" s="124">
        <v>10</v>
      </c>
      <c r="I49" s="76">
        <v>90</v>
      </c>
      <c r="J49" s="324"/>
      <c r="K49" s="825"/>
      <c r="L49" s="135"/>
      <c r="M49" s="750"/>
      <c r="N49" s="837"/>
    </row>
    <row r="50" spans="1:16" s="789" customFormat="1" ht="20.25" customHeight="1" x14ac:dyDescent="0.25">
      <c r="A50" s="759"/>
      <c r="B50" s="763"/>
      <c r="C50" s="755"/>
      <c r="D50" s="91" t="s">
        <v>53</v>
      </c>
      <c r="E50" s="1394" t="s">
        <v>54</v>
      </c>
      <c r="F50" s="783"/>
      <c r="G50" s="387"/>
      <c r="H50" s="72"/>
      <c r="I50" s="72"/>
      <c r="J50" s="72"/>
      <c r="K50" s="34" t="s">
        <v>137</v>
      </c>
      <c r="L50" s="487">
        <v>17</v>
      </c>
      <c r="M50" s="880">
        <v>17</v>
      </c>
      <c r="N50" s="881">
        <v>17</v>
      </c>
    </row>
    <row r="51" spans="1:16" s="789" customFormat="1" ht="30" customHeight="1" x14ac:dyDescent="0.25">
      <c r="A51" s="759"/>
      <c r="B51" s="763"/>
      <c r="C51" s="755"/>
      <c r="D51" s="320" t="s">
        <v>55</v>
      </c>
      <c r="E51" s="1395"/>
      <c r="F51" s="783"/>
      <c r="G51" s="882"/>
      <c r="H51" s="72"/>
      <c r="I51" s="72"/>
      <c r="J51" s="72"/>
      <c r="K51" s="34" t="s">
        <v>243</v>
      </c>
      <c r="L51" s="233" t="s">
        <v>189</v>
      </c>
      <c r="M51" s="234" t="s">
        <v>189</v>
      </c>
      <c r="N51" s="235" t="s">
        <v>189</v>
      </c>
    </row>
    <row r="52" spans="1:16" s="789" customFormat="1" ht="19.5" customHeight="1" x14ac:dyDescent="0.25">
      <c r="A52" s="759"/>
      <c r="B52" s="763"/>
      <c r="C52" s="755"/>
      <c r="D52" s="1343" t="s">
        <v>242</v>
      </c>
      <c r="E52" s="883"/>
      <c r="F52" s="783"/>
      <c r="G52" s="272"/>
      <c r="H52" s="72"/>
      <c r="I52" s="72"/>
      <c r="J52" s="72"/>
      <c r="K52" s="347" t="s">
        <v>190</v>
      </c>
      <c r="L52" s="170">
        <v>3</v>
      </c>
      <c r="M52" s="180"/>
      <c r="N52" s="175">
        <v>1</v>
      </c>
    </row>
    <row r="53" spans="1:16" s="789" customFormat="1" ht="21.75" customHeight="1" x14ac:dyDescent="0.25">
      <c r="A53" s="759"/>
      <c r="B53" s="763"/>
      <c r="C53" s="755"/>
      <c r="D53" s="1377"/>
      <c r="E53" s="883"/>
      <c r="F53" s="783"/>
      <c r="G53" s="272"/>
      <c r="H53" s="72"/>
      <c r="I53" s="72"/>
      <c r="J53" s="72"/>
      <c r="K53" s="577" t="s">
        <v>91</v>
      </c>
      <c r="L53" s="578"/>
      <c r="M53" s="458">
        <v>3</v>
      </c>
      <c r="N53" s="579"/>
      <c r="O53" s="1035"/>
      <c r="P53" s="1035"/>
    </row>
    <row r="54" spans="1:16" s="789" customFormat="1" ht="36.75" customHeight="1" x14ac:dyDescent="0.25">
      <c r="A54" s="759"/>
      <c r="B54" s="763"/>
      <c r="C54" s="755"/>
      <c r="D54" s="1396"/>
      <c r="E54" s="883"/>
      <c r="F54" s="783"/>
      <c r="G54" s="276"/>
      <c r="H54" s="79"/>
      <c r="I54" s="76"/>
      <c r="J54" s="324"/>
      <c r="K54" s="833"/>
      <c r="L54" s="148"/>
      <c r="M54" s="161"/>
      <c r="N54" s="151"/>
      <c r="O54" s="1035"/>
      <c r="P54" s="1035"/>
    </row>
    <row r="55" spans="1:16" s="789" customFormat="1" ht="15.75" customHeight="1" thickBot="1" x14ac:dyDescent="0.3">
      <c r="A55" s="759"/>
      <c r="B55" s="763"/>
      <c r="C55" s="788"/>
      <c r="D55" s="822"/>
      <c r="E55" s="879"/>
      <c r="F55" s="821"/>
      <c r="G55" s="864" t="s">
        <v>27</v>
      </c>
      <c r="H55" s="128">
        <f>SUM(H48:H54)</f>
        <v>45.2</v>
      </c>
      <c r="I55" s="73">
        <f t="shared" ref="I55" si="3">SUM(I47:I54)</f>
        <v>272.2</v>
      </c>
      <c r="J55" s="74">
        <f t="shared" ref="J55" si="4">SUM(J47:J54)</f>
        <v>72.2</v>
      </c>
      <c r="K55" s="778"/>
      <c r="L55" s="412"/>
      <c r="M55" s="757"/>
      <c r="N55" s="419"/>
    </row>
    <row r="56" spans="1:16" s="789" customFormat="1" ht="9.75" customHeight="1" x14ac:dyDescent="0.2">
      <c r="A56" s="1195" t="s">
        <v>14</v>
      </c>
      <c r="B56" s="1192" t="s">
        <v>36</v>
      </c>
      <c r="C56" s="1190" t="s">
        <v>28</v>
      </c>
      <c r="D56" s="1397" t="s">
        <v>57</v>
      </c>
      <c r="E56" s="994"/>
      <c r="F56" s="25"/>
      <c r="G56" s="824"/>
      <c r="H56" s="355"/>
      <c r="I56" s="211"/>
      <c r="J56" s="995"/>
      <c r="K56" s="996"/>
      <c r="L56" s="164"/>
      <c r="M56" s="164"/>
      <c r="N56" s="154"/>
    </row>
    <row r="57" spans="1:16" s="789" customFormat="1" ht="16.5" customHeight="1" x14ac:dyDescent="0.2">
      <c r="A57" s="1199"/>
      <c r="B57" s="1200"/>
      <c r="C57" s="1191"/>
      <c r="D57" s="1398"/>
      <c r="E57" s="1000"/>
      <c r="F57" s="999"/>
      <c r="G57" s="925"/>
      <c r="H57" s="79"/>
      <c r="I57" s="76"/>
      <c r="J57" s="104"/>
      <c r="K57" s="998"/>
      <c r="L57" s="190"/>
      <c r="M57" s="190"/>
      <c r="N57" s="502"/>
    </row>
    <row r="58" spans="1:16" s="789" customFormat="1" ht="18" customHeight="1" x14ac:dyDescent="0.25">
      <c r="A58" s="8"/>
      <c r="B58" s="9"/>
      <c r="C58" s="310"/>
      <c r="D58" s="1386" t="s">
        <v>159</v>
      </c>
      <c r="E58" s="318" t="s">
        <v>39</v>
      </c>
      <c r="F58" s="442">
        <v>4</v>
      </c>
      <c r="G58" s="885" t="s">
        <v>35</v>
      </c>
      <c r="H58" s="446">
        <v>17.600000000000001</v>
      </c>
      <c r="I58" s="444"/>
      <c r="J58" s="279"/>
      <c r="K58" s="839" t="s">
        <v>120</v>
      </c>
      <c r="L58" s="584">
        <v>1</v>
      </c>
      <c r="M58" s="189"/>
      <c r="N58" s="226"/>
    </row>
    <row r="59" spans="1:16" s="789" customFormat="1" ht="15.75" customHeight="1" x14ac:dyDescent="0.25">
      <c r="A59" s="8"/>
      <c r="B59" s="9"/>
      <c r="C59" s="310"/>
      <c r="D59" s="1386"/>
      <c r="E59" s="1400" t="s">
        <v>224</v>
      </c>
      <c r="F59" s="975">
        <v>6</v>
      </c>
      <c r="G59" s="886" t="s">
        <v>147</v>
      </c>
      <c r="H59" s="433">
        <v>66.7</v>
      </c>
      <c r="I59" s="299">
        <v>22</v>
      </c>
      <c r="J59" s="103"/>
      <c r="K59" s="1402" t="s">
        <v>176</v>
      </c>
      <c r="L59" s="842">
        <v>50</v>
      </c>
      <c r="M59" s="223">
        <v>100</v>
      </c>
      <c r="N59" s="222"/>
    </row>
    <row r="60" spans="1:16" s="789" customFormat="1" ht="22.5" customHeight="1" x14ac:dyDescent="0.25">
      <c r="A60" s="8"/>
      <c r="B60" s="9"/>
      <c r="C60" s="310"/>
      <c r="D60" s="1399"/>
      <c r="E60" s="1401"/>
      <c r="F60" s="976"/>
      <c r="G60" s="887" t="s">
        <v>42</v>
      </c>
      <c r="H60" s="435"/>
      <c r="I60" s="295">
        <v>41.3</v>
      </c>
      <c r="J60" s="104"/>
      <c r="K60" s="1403"/>
      <c r="L60" s="181"/>
      <c r="M60" s="190"/>
      <c r="N60" s="221"/>
    </row>
    <row r="61" spans="1:16" s="789" customFormat="1" ht="27" customHeight="1" x14ac:dyDescent="0.25">
      <c r="A61" s="759"/>
      <c r="B61" s="763"/>
      <c r="C61" s="755"/>
      <c r="D61" s="1385" t="s">
        <v>58</v>
      </c>
      <c r="E61" s="1388" t="s">
        <v>59</v>
      </c>
      <c r="F61" s="913">
        <v>6</v>
      </c>
      <c r="G61" s="884" t="s">
        <v>30</v>
      </c>
      <c r="H61" s="77">
        <v>150</v>
      </c>
      <c r="I61" s="72">
        <v>155</v>
      </c>
      <c r="J61" s="103">
        <v>150</v>
      </c>
      <c r="K61" s="997" t="s">
        <v>236</v>
      </c>
      <c r="L61" s="943">
        <v>1860</v>
      </c>
      <c r="M61" s="198" t="s">
        <v>228</v>
      </c>
      <c r="N61" s="820" t="s">
        <v>228</v>
      </c>
    </row>
    <row r="62" spans="1:16" s="789" customFormat="1" ht="38.25" customHeight="1" x14ac:dyDescent="0.25">
      <c r="A62" s="967"/>
      <c r="B62" s="968"/>
      <c r="C62" s="975"/>
      <c r="D62" s="1386"/>
      <c r="E62" s="1389"/>
      <c r="F62" s="975"/>
      <c r="G62" s="387"/>
      <c r="H62" s="77"/>
      <c r="I62" s="72"/>
      <c r="J62" s="103"/>
      <c r="K62" s="993" t="s">
        <v>252</v>
      </c>
      <c r="L62" s="148"/>
      <c r="M62" s="161"/>
      <c r="N62" s="259"/>
    </row>
    <row r="63" spans="1:16" s="789" customFormat="1" ht="25.5" customHeight="1" x14ac:dyDescent="0.25">
      <c r="A63" s="967"/>
      <c r="B63" s="968"/>
      <c r="C63" s="975"/>
      <c r="D63" s="1386"/>
      <c r="E63" s="1389"/>
      <c r="F63" s="975"/>
      <c r="G63" s="387"/>
      <c r="H63" s="77"/>
      <c r="I63" s="72"/>
      <c r="J63" s="103"/>
      <c r="K63" s="993" t="s">
        <v>245</v>
      </c>
      <c r="L63" s="148"/>
      <c r="M63" s="161"/>
      <c r="N63" s="259"/>
    </row>
    <row r="64" spans="1:16" s="789" customFormat="1" ht="27.75" customHeight="1" x14ac:dyDescent="0.25">
      <c r="A64" s="967"/>
      <c r="B64" s="968"/>
      <c r="C64" s="975"/>
      <c r="D64" s="1386"/>
      <c r="E64" s="1389"/>
      <c r="F64" s="975"/>
      <c r="G64" s="387"/>
      <c r="H64" s="77"/>
      <c r="I64" s="72"/>
      <c r="J64" s="103"/>
      <c r="K64" s="993" t="s">
        <v>244</v>
      </c>
      <c r="L64" s="148"/>
      <c r="M64" s="161"/>
      <c r="N64" s="259"/>
    </row>
    <row r="65" spans="1:14" s="789" customFormat="1" ht="53.25" customHeight="1" x14ac:dyDescent="0.25">
      <c r="A65" s="8"/>
      <c r="B65" s="9"/>
      <c r="C65" s="310"/>
      <c r="D65" s="1386"/>
      <c r="E65" s="1389"/>
      <c r="F65" s="913"/>
      <c r="G65" s="387"/>
      <c r="H65" s="77"/>
      <c r="I65" s="72"/>
      <c r="J65" s="103"/>
      <c r="K65" s="291" t="s">
        <v>246</v>
      </c>
      <c r="L65" s="841">
        <v>185</v>
      </c>
      <c r="M65" s="188">
        <v>185</v>
      </c>
      <c r="N65" s="220">
        <v>185</v>
      </c>
    </row>
    <row r="66" spans="1:14" s="789" customFormat="1" ht="15.75" customHeight="1" x14ac:dyDescent="0.25">
      <c r="A66" s="8"/>
      <c r="B66" s="9"/>
      <c r="C66" s="310"/>
      <c r="D66" s="1386"/>
      <c r="E66" s="1389"/>
      <c r="F66" s="920"/>
      <c r="G66" s="387"/>
      <c r="H66" s="77"/>
      <c r="I66" s="72"/>
      <c r="J66" s="103"/>
      <c r="K66" s="938" t="s">
        <v>227</v>
      </c>
      <c r="L66" s="842">
        <v>75</v>
      </c>
      <c r="M66" s="223"/>
      <c r="N66" s="222"/>
    </row>
    <row r="67" spans="1:14" s="789" customFormat="1" ht="30.75" customHeight="1" x14ac:dyDescent="0.25">
      <c r="A67" s="8"/>
      <c r="B67" s="9"/>
      <c r="C67" s="310"/>
      <c r="D67" s="1387"/>
      <c r="E67" s="1390"/>
      <c r="F67" s="914"/>
      <c r="G67" s="132"/>
      <c r="H67" s="79"/>
      <c r="I67" s="76"/>
      <c r="J67" s="76"/>
      <c r="K67" s="916" t="s">
        <v>237</v>
      </c>
      <c r="L67" s="917">
        <v>100</v>
      </c>
      <c r="M67" s="918">
        <v>100</v>
      </c>
      <c r="N67" s="919">
        <v>100</v>
      </c>
    </row>
    <row r="68" spans="1:14" s="789" customFormat="1" ht="13.5" customHeight="1" x14ac:dyDescent="0.25">
      <c r="A68" s="8"/>
      <c r="B68" s="9"/>
      <c r="C68" s="310"/>
      <c r="D68" s="1385" t="s">
        <v>94</v>
      </c>
      <c r="E68" s="317" t="s">
        <v>39</v>
      </c>
      <c r="F68" s="37">
        <v>5</v>
      </c>
      <c r="G68" s="924" t="s">
        <v>42</v>
      </c>
      <c r="H68" s="638">
        <v>477.8</v>
      </c>
      <c r="I68" s="72">
        <v>492.4</v>
      </c>
      <c r="J68" s="103">
        <v>487.6</v>
      </c>
      <c r="K68" s="1406" t="s">
        <v>160</v>
      </c>
      <c r="L68" s="580">
        <v>100</v>
      </c>
      <c r="M68" s="398"/>
      <c r="N68" s="388"/>
    </row>
    <row r="69" spans="1:14" s="789" customFormat="1" ht="16.5" customHeight="1" x14ac:dyDescent="0.25">
      <c r="A69" s="8"/>
      <c r="B69" s="9"/>
      <c r="C69" s="310"/>
      <c r="D69" s="1386"/>
      <c r="E69" s="1404" t="s">
        <v>224</v>
      </c>
      <c r="F69" s="1017"/>
      <c r="G69" s="924" t="s">
        <v>219</v>
      </c>
      <c r="H69" s="638">
        <v>74.3</v>
      </c>
      <c r="I69" s="72">
        <v>96.8</v>
      </c>
      <c r="J69" s="103">
        <v>10.6</v>
      </c>
      <c r="K69" s="1407"/>
      <c r="L69" s="148"/>
      <c r="M69" s="161"/>
      <c r="N69" s="259"/>
    </row>
    <row r="70" spans="1:14" s="789" customFormat="1" ht="15" customHeight="1" x14ac:dyDescent="0.25">
      <c r="A70" s="1020"/>
      <c r="B70" s="9"/>
      <c r="C70" s="310"/>
      <c r="D70" s="1019"/>
      <c r="E70" s="1405"/>
      <c r="F70" s="1017"/>
      <c r="G70" s="924" t="s">
        <v>163</v>
      </c>
      <c r="H70" s="638">
        <f>273.4+245.5</f>
        <v>518.9</v>
      </c>
      <c r="I70" s="72">
        <v>460.3</v>
      </c>
      <c r="J70" s="103">
        <v>120.1</v>
      </c>
      <c r="K70" s="1408"/>
      <c r="L70" s="148"/>
      <c r="M70" s="161"/>
      <c r="N70" s="259"/>
    </row>
    <row r="71" spans="1:14" s="789" customFormat="1" ht="18" customHeight="1" x14ac:dyDescent="0.25">
      <c r="A71" s="1379"/>
      <c r="B71" s="1355"/>
      <c r="C71" s="1383"/>
      <c r="D71" s="1360" t="s">
        <v>204</v>
      </c>
      <c r="E71" s="636" t="s">
        <v>39</v>
      </c>
      <c r="F71" s="1425"/>
      <c r="G71" s="924" t="s">
        <v>41</v>
      </c>
      <c r="H71" s="638">
        <f>841.4-225.6</f>
        <v>615.79999999999995</v>
      </c>
      <c r="I71" s="72">
        <v>615.79999999999995</v>
      </c>
      <c r="J71" s="103"/>
      <c r="K71" s="934" t="s">
        <v>157</v>
      </c>
      <c r="L71" s="935">
        <v>90</v>
      </c>
      <c r="M71" s="936">
        <v>100</v>
      </c>
      <c r="N71" s="236"/>
    </row>
    <row r="72" spans="1:14" s="789" customFormat="1" ht="16.5" customHeight="1" x14ac:dyDescent="0.25">
      <c r="A72" s="1380"/>
      <c r="B72" s="1382"/>
      <c r="C72" s="1383"/>
      <c r="D72" s="1423"/>
      <c r="E72" s="1371" t="s">
        <v>65</v>
      </c>
      <c r="F72" s="1426"/>
      <c r="G72" s="924" t="s">
        <v>30</v>
      </c>
      <c r="H72" s="638">
        <v>34.200000000000003</v>
      </c>
      <c r="I72" s="72">
        <v>14.6</v>
      </c>
      <c r="J72" s="103"/>
      <c r="K72" s="1427" t="s">
        <v>135</v>
      </c>
      <c r="L72" s="843" t="s">
        <v>131</v>
      </c>
      <c r="M72" s="598"/>
      <c r="N72" s="283"/>
    </row>
    <row r="73" spans="1:14" s="789" customFormat="1" ht="14.25" customHeight="1" x14ac:dyDescent="0.25">
      <c r="A73" s="1381"/>
      <c r="B73" s="1356"/>
      <c r="C73" s="1383"/>
      <c r="D73" s="1423"/>
      <c r="E73" s="1410"/>
      <c r="F73" s="1426"/>
      <c r="G73" s="924" t="s">
        <v>35</v>
      </c>
      <c r="H73" s="638">
        <v>80</v>
      </c>
      <c r="I73" s="72"/>
      <c r="J73" s="103"/>
      <c r="K73" s="1345"/>
      <c r="L73" s="722"/>
      <c r="M73" s="786"/>
      <c r="N73" s="723"/>
    </row>
    <row r="74" spans="1:14" s="789" customFormat="1" ht="14.25" customHeight="1" x14ac:dyDescent="0.25">
      <c r="A74" s="1381"/>
      <c r="B74" s="1356"/>
      <c r="C74" s="1383"/>
      <c r="D74" s="1424"/>
      <c r="E74" s="1411"/>
      <c r="F74" s="1426"/>
      <c r="G74" s="924" t="s">
        <v>161</v>
      </c>
      <c r="H74" s="638">
        <f>16.7+47.6+399.3</f>
        <v>463.6</v>
      </c>
      <c r="I74" s="72"/>
      <c r="J74" s="72"/>
      <c r="K74" s="592"/>
      <c r="L74" s="589"/>
      <c r="M74" s="707"/>
      <c r="N74" s="237"/>
    </row>
    <row r="75" spans="1:14" s="789" customFormat="1" ht="14.25" customHeight="1" x14ac:dyDescent="0.25">
      <c r="A75" s="1381"/>
      <c r="B75" s="1356"/>
      <c r="C75" s="1383"/>
      <c r="D75" s="1428" t="s">
        <v>215</v>
      </c>
      <c r="E75" s="1009" t="s">
        <v>39</v>
      </c>
      <c r="F75" s="1018"/>
      <c r="G75" s="924"/>
      <c r="H75" s="638"/>
      <c r="I75" s="72"/>
      <c r="J75" s="72"/>
      <c r="K75" s="1430" t="s">
        <v>218</v>
      </c>
      <c r="L75" s="786">
        <v>40</v>
      </c>
      <c r="M75" s="177">
        <v>90</v>
      </c>
      <c r="N75" s="911">
        <v>100</v>
      </c>
    </row>
    <row r="76" spans="1:14" s="789" customFormat="1" ht="14.25" customHeight="1" x14ac:dyDescent="0.25">
      <c r="A76" s="1381"/>
      <c r="B76" s="1356"/>
      <c r="C76" s="1383"/>
      <c r="D76" s="1428"/>
      <c r="E76" s="1434" t="s">
        <v>216</v>
      </c>
      <c r="F76" s="1018"/>
      <c r="G76" s="924"/>
      <c r="H76" s="244"/>
      <c r="I76" s="72"/>
      <c r="J76" s="72"/>
      <c r="K76" s="1431"/>
      <c r="L76" s="786"/>
      <c r="M76" s="786"/>
      <c r="N76" s="912"/>
    </row>
    <row r="77" spans="1:14" s="789" customFormat="1" ht="11.25" customHeight="1" x14ac:dyDescent="0.25">
      <c r="A77" s="1381"/>
      <c r="B77" s="1356"/>
      <c r="C77" s="1383"/>
      <c r="D77" s="1428"/>
      <c r="E77" s="1405"/>
      <c r="F77" s="1018"/>
      <c r="G77" s="924"/>
      <c r="H77" s="77"/>
      <c r="I77" s="243"/>
      <c r="J77" s="72"/>
      <c r="K77" s="1431"/>
      <c r="L77" s="786"/>
      <c r="M77" s="786"/>
      <c r="N77" s="912"/>
    </row>
    <row r="78" spans="1:14" s="789" customFormat="1" ht="14.25" customHeight="1" x14ac:dyDescent="0.25">
      <c r="A78" s="1381"/>
      <c r="B78" s="1356"/>
      <c r="C78" s="1383"/>
      <c r="D78" s="1429"/>
      <c r="E78" s="1435"/>
      <c r="F78" s="1018"/>
      <c r="G78" s="924"/>
      <c r="H78" s="77"/>
      <c r="I78" s="72"/>
      <c r="J78" s="72"/>
      <c r="K78" s="926"/>
      <c r="L78" s="707"/>
      <c r="M78" s="707"/>
      <c r="N78" s="915"/>
    </row>
    <row r="79" spans="1:14" s="789" customFormat="1" ht="14.25" customHeight="1" x14ac:dyDescent="0.25">
      <c r="A79" s="1381"/>
      <c r="B79" s="1356"/>
      <c r="C79" s="1383"/>
      <c r="D79" s="1264" t="s">
        <v>220</v>
      </c>
      <c r="E79" s="1009" t="s">
        <v>39</v>
      </c>
      <c r="F79" s="1018"/>
      <c r="G79" s="207"/>
      <c r="H79" s="77"/>
      <c r="I79" s="72"/>
      <c r="J79" s="72"/>
      <c r="K79" s="1432" t="s">
        <v>247</v>
      </c>
      <c r="L79" s="391">
        <v>25</v>
      </c>
      <c r="M79" s="391">
        <v>85</v>
      </c>
      <c r="N79" s="912">
        <v>100</v>
      </c>
    </row>
    <row r="80" spans="1:14" s="789" customFormat="1" ht="19.5" customHeight="1" x14ac:dyDescent="0.25">
      <c r="A80" s="1381"/>
      <c r="B80" s="1356"/>
      <c r="C80" s="1383"/>
      <c r="D80" s="1264"/>
      <c r="E80" s="1436" t="s">
        <v>216</v>
      </c>
      <c r="F80" s="1013"/>
      <c r="G80" s="929"/>
      <c r="H80" s="77"/>
      <c r="I80" s="72"/>
      <c r="J80" s="72"/>
      <c r="K80" s="1433"/>
      <c r="L80" s="838"/>
      <c r="M80" s="786"/>
      <c r="N80" s="723"/>
    </row>
    <row r="81" spans="1:17" s="789" customFormat="1" ht="14.25" customHeight="1" x14ac:dyDescent="0.25">
      <c r="A81" s="1381"/>
      <c r="B81" s="1356"/>
      <c r="C81" s="1383"/>
      <c r="D81" s="1264"/>
      <c r="E81" s="1405"/>
      <c r="F81" s="933"/>
      <c r="G81" s="924"/>
      <c r="H81" s="77"/>
      <c r="I81" s="743"/>
      <c r="J81" s="72"/>
      <c r="K81" s="973"/>
      <c r="L81" s="838"/>
      <c r="M81" s="786"/>
      <c r="N81" s="723"/>
    </row>
    <row r="82" spans="1:17" s="789" customFormat="1" ht="15.75" customHeight="1" thickBot="1" x14ac:dyDescent="0.3">
      <c r="A82" s="1381"/>
      <c r="B82" s="1356"/>
      <c r="C82" s="1384"/>
      <c r="D82" s="822"/>
      <c r="E82" s="879"/>
      <c r="F82" s="821"/>
      <c r="G82" s="864" t="s">
        <v>27</v>
      </c>
      <c r="H82" s="128">
        <f>SUM(H58:H81)</f>
        <v>2498.9</v>
      </c>
      <c r="I82" s="73">
        <f t="shared" ref="I82:J82" si="5">SUM(I58:I81)</f>
        <v>1898.1999999999998</v>
      </c>
      <c r="J82" s="128">
        <f t="shared" si="5"/>
        <v>768.30000000000007</v>
      </c>
      <c r="K82" s="970"/>
      <c r="L82" s="412"/>
      <c r="M82" s="757"/>
      <c r="N82" s="419"/>
    </row>
    <row r="83" spans="1:17" s="789" customFormat="1" ht="14.25" customHeight="1" x14ac:dyDescent="0.25">
      <c r="A83" s="47" t="s">
        <v>14</v>
      </c>
      <c r="B83" s="48" t="s">
        <v>36</v>
      </c>
      <c r="C83" s="784" t="s">
        <v>36</v>
      </c>
      <c r="D83" s="850" t="s">
        <v>203</v>
      </c>
      <c r="E83" s="784" t="s">
        <v>39</v>
      </c>
      <c r="F83" s="754">
        <v>5</v>
      </c>
      <c r="G83" s="824" t="s">
        <v>42</v>
      </c>
      <c r="H83" s="355">
        <f>254.6-30.6</f>
        <v>224</v>
      </c>
      <c r="I83" s="355">
        <v>96</v>
      </c>
      <c r="J83" s="211">
        <v>500</v>
      </c>
      <c r="K83" s="851"/>
      <c r="L83" s="852"/>
      <c r="M83" s="852"/>
      <c r="N83" s="853"/>
    </row>
    <row r="84" spans="1:17" s="789" customFormat="1" ht="15" customHeight="1" x14ac:dyDescent="0.25">
      <c r="A84" s="776"/>
      <c r="B84" s="777"/>
      <c r="C84" s="785"/>
      <c r="D84" s="847"/>
      <c r="E84" s="785"/>
      <c r="F84" s="783"/>
      <c r="G84" s="387" t="s">
        <v>161</v>
      </c>
      <c r="H84" s="77">
        <v>79.7</v>
      </c>
      <c r="I84" s="77"/>
      <c r="J84" s="72"/>
      <c r="K84" s="845"/>
      <c r="L84" s="769"/>
      <c r="M84" s="769"/>
      <c r="N84" s="854"/>
    </row>
    <row r="85" spans="1:17" s="789" customFormat="1" ht="15" customHeight="1" x14ac:dyDescent="0.25">
      <c r="A85" s="898"/>
      <c r="B85" s="899"/>
      <c r="C85" s="903"/>
      <c r="D85" s="847"/>
      <c r="E85" s="903"/>
      <c r="F85" s="783"/>
      <c r="G85" s="387" t="s">
        <v>35</v>
      </c>
      <c r="H85" s="77">
        <v>30.6</v>
      </c>
      <c r="I85" s="77"/>
      <c r="J85" s="72"/>
      <c r="K85" s="845"/>
      <c r="L85" s="900"/>
      <c r="M85" s="900"/>
      <c r="N85" s="854"/>
    </row>
    <row r="86" spans="1:17" s="789" customFormat="1" x14ac:dyDescent="0.25">
      <c r="A86" s="776"/>
      <c r="B86" s="777"/>
      <c r="C86" s="785"/>
      <c r="D86" s="847"/>
      <c r="E86" s="785"/>
      <c r="F86" s="823"/>
      <c r="G86" s="132" t="s">
        <v>41</v>
      </c>
      <c r="H86" s="79">
        <v>301.7</v>
      </c>
      <c r="I86" s="76">
        <v>15.9</v>
      </c>
      <c r="J86" s="1014"/>
      <c r="K86" s="855"/>
      <c r="L86" s="769"/>
      <c r="M86" s="769"/>
      <c r="N86" s="854"/>
    </row>
    <row r="87" spans="1:17" s="789" customFormat="1" ht="15.75" customHeight="1" x14ac:dyDescent="0.25">
      <c r="A87" s="759"/>
      <c r="B87" s="763"/>
      <c r="C87" s="785"/>
      <c r="D87" s="1343" t="s">
        <v>150</v>
      </c>
      <c r="E87" s="1371" t="s">
        <v>60</v>
      </c>
      <c r="F87" s="755"/>
      <c r="G87" s="387"/>
      <c r="H87" s="77"/>
      <c r="I87" s="72"/>
      <c r="J87" s="72"/>
      <c r="K87" s="1375" t="s">
        <v>233</v>
      </c>
      <c r="L87" s="177">
        <v>90</v>
      </c>
      <c r="M87" s="177">
        <v>100</v>
      </c>
      <c r="N87" s="172"/>
    </row>
    <row r="88" spans="1:17" s="789" customFormat="1" ht="15.75" customHeight="1" x14ac:dyDescent="0.25">
      <c r="A88" s="759"/>
      <c r="B88" s="763"/>
      <c r="C88" s="785"/>
      <c r="D88" s="1377"/>
      <c r="E88" s="1410"/>
      <c r="F88" s="755"/>
      <c r="G88" s="387"/>
      <c r="H88" s="77"/>
      <c r="I88" s="72"/>
      <c r="J88" s="72"/>
      <c r="K88" s="1375"/>
      <c r="L88" s="786"/>
      <c r="M88" s="786"/>
      <c r="N88" s="752"/>
    </row>
    <row r="89" spans="1:17" s="789" customFormat="1" ht="12.75" customHeight="1" x14ac:dyDescent="0.25">
      <c r="A89" s="759"/>
      <c r="B89" s="763"/>
      <c r="C89" s="785"/>
      <c r="D89" s="1412"/>
      <c r="E89" s="1422"/>
      <c r="F89" s="755"/>
      <c r="G89" s="272"/>
      <c r="H89" s="77"/>
      <c r="I89" s="72"/>
      <c r="J89" s="72"/>
      <c r="K89" s="1376"/>
      <c r="L89" s="707"/>
      <c r="M89" s="707"/>
      <c r="N89" s="753"/>
    </row>
    <row r="90" spans="1:17" s="789" customFormat="1" ht="28.5" customHeight="1" x14ac:dyDescent="0.2">
      <c r="A90" s="759"/>
      <c r="B90" s="763"/>
      <c r="C90" s="785"/>
      <c r="D90" s="1377" t="s">
        <v>209</v>
      </c>
      <c r="E90" s="888"/>
      <c r="F90" s="755"/>
      <c r="G90" s="272"/>
      <c r="H90" s="742"/>
      <c r="I90" s="743"/>
      <c r="J90" s="743"/>
      <c r="K90" s="904" t="s">
        <v>95</v>
      </c>
      <c r="L90" s="598">
        <v>1</v>
      </c>
      <c r="M90" s="371"/>
      <c r="N90" s="901"/>
    </row>
    <row r="91" spans="1:17" s="789" customFormat="1" ht="18" customHeight="1" x14ac:dyDescent="0.2">
      <c r="A91" s="759"/>
      <c r="B91" s="763"/>
      <c r="C91" s="785"/>
      <c r="D91" s="1378"/>
      <c r="E91" s="888"/>
      <c r="F91" s="755"/>
      <c r="G91" s="272"/>
      <c r="H91" s="77"/>
      <c r="I91" s="72"/>
      <c r="J91" s="72"/>
      <c r="K91" s="855"/>
      <c r="L91" s="707"/>
      <c r="M91" s="744"/>
      <c r="N91" s="746"/>
    </row>
    <row r="92" spans="1:17" s="35" customFormat="1" ht="18" customHeight="1" x14ac:dyDescent="0.25">
      <c r="A92" s="614"/>
      <c r="B92" s="615"/>
      <c r="C92" s="832"/>
      <c r="D92" s="1365" t="s">
        <v>199</v>
      </c>
      <c r="E92" s="616"/>
      <c r="F92" s="714"/>
      <c r="G92" s="72"/>
      <c r="H92" s="77"/>
      <c r="I92" s="77"/>
      <c r="J92" s="72"/>
      <c r="K92" s="856" t="s">
        <v>138</v>
      </c>
      <c r="L92" s="625"/>
      <c r="M92" s="625">
        <v>1</v>
      </c>
      <c r="N92" s="902"/>
    </row>
    <row r="93" spans="1:17" s="35" customFormat="1" ht="11.25" customHeight="1" x14ac:dyDescent="0.25">
      <c r="A93" s="614"/>
      <c r="B93" s="615"/>
      <c r="C93" s="832"/>
      <c r="D93" s="1420"/>
      <c r="E93" s="619"/>
      <c r="F93" s="714"/>
      <c r="G93" s="72"/>
      <c r="H93" s="77"/>
      <c r="I93" s="77"/>
      <c r="J93" s="72"/>
      <c r="K93" s="1437" t="s">
        <v>200</v>
      </c>
      <c r="L93" s="192"/>
      <c r="M93" s="909"/>
      <c r="N93" s="902">
        <v>30</v>
      </c>
    </row>
    <row r="94" spans="1:17" s="35" customFormat="1" ht="9.75" customHeight="1" x14ac:dyDescent="0.25">
      <c r="A94" s="614"/>
      <c r="B94" s="615"/>
      <c r="C94" s="832"/>
      <c r="D94" s="1421"/>
      <c r="E94" s="619"/>
      <c r="F94" s="714"/>
      <c r="G94" s="72"/>
      <c r="H94" s="77"/>
      <c r="I94" s="77"/>
      <c r="J94" s="72"/>
      <c r="K94" s="1438"/>
      <c r="L94" s="512"/>
      <c r="M94" s="513"/>
      <c r="N94" s="746"/>
    </row>
    <row r="95" spans="1:17" s="35" customFormat="1" ht="15" customHeight="1" x14ac:dyDescent="0.25">
      <c r="A95" s="614"/>
      <c r="B95" s="615"/>
      <c r="C95" s="832"/>
      <c r="D95" s="1365" t="s">
        <v>269</v>
      </c>
      <c r="E95" s="619"/>
      <c r="F95" s="846"/>
      <c r="G95" s="72"/>
      <c r="H95" s="77"/>
      <c r="I95" s="77"/>
      <c r="J95" s="72"/>
      <c r="K95" s="856" t="s">
        <v>138</v>
      </c>
      <c r="L95" s="625"/>
      <c r="M95" s="625">
        <v>1</v>
      </c>
      <c r="N95" s="745"/>
    </row>
    <row r="96" spans="1:17" s="35" customFormat="1" ht="26.25" customHeight="1" x14ac:dyDescent="0.25">
      <c r="A96" s="614"/>
      <c r="B96" s="615"/>
      <c r="C96" s="832"/>
      <c r="D96" s="1365"/>
      <c r="E96" s="619"/>
      <c r="F96" s="846"/>
      <c r="G96" s="76"/>
      <c r="H96" s="79"/>
      <c r="I96" s="79"/>
      <c r="J96" s="76"/>
      <c r="K96" s="774" t="s">
        <v>202</v>
      </c>
      <c r="L96" s="192"/>
      <c r="M96" s="427">
        <v>15</v>
      </c>
      <c r="N96" s="745">
        <v>100</v>
      </c>
      <c r="Q96" s="618"/>
    </row>
    <row r="97" spans="1:15" s="789" customFormat="1" ht="15.75" customHeight="1" thickBot="1" x14ac:dyDescent="0.3">
      <c r="A97" s="614"/>
      <c r="B97" s="615"/>
      <c r="C97" s="704"/>
      <c r="D97" s="822"/>
      <c r="E97" s="879"/>
      <c r="F97" s="821"/>
      <c r="G97" s="864" t="s">
        <v>27</v>
      </c>
      <c r="H97" s="128">
        <f>SUM(H83:H96)</f>
        <v>636</v>
      </c>
      <c r="I97" s="128">
        <f>SUM(I83:I96)</f>
        <v>111.9</v>
      </c>
      <c r="J97" s="73">
        <f>SUM(J83:J96)</f>
        <v>500</v>
      </c>
      <c r="K97" s="857"/>
      <c r="L97" s="412"/>
      <c r="M97" s="757"/>
      <c r="N97" s="419"/>
    </row>
    <row r="98" spans="1:15" s="789" customFormat="1" ht="15" customHeight="1" x14ac:dyDescent="0.25">
      <c r="A98" s="47" t="s">
        <v>14</v>
      </c>
      <c r="B98" s="48" t="s">
        <v>36</v>
      </c>
      <c r="C98" s="784" t="s">
        <v>38</v>
      </c>
      <c r="D98" s="850" t="s">
        <v>64</v>
      </c>
      <c r="E98" s="780"/>
      <c r="F98" s="858">
        <v>6</v>
      </c>
      <c r="G98" s="889" t="s">
        <v>30</v>
      </c>
      <c r="H98" s="245">
        <v>33.9</v>
      </c>
      <c r="I98" s="211">
        <v>37.299999999999997</v>
      </c>
      <c r="J98" s="245">
        <v>33.9</v>
      </c>
      <c r="K98" s="860"/>
      <c r="L98" s="852"/>
      <c r="M98" s="852"/>
      <c r="N98" s="853"/>
    </row>
    <row r="99" spans="1:15" s="789" customFormat="1" ht="15.75" customHeight="1" x14ac:dyDescent="0.25">
      <c r="A99" s="776"/>
      <c r="B99" s="777"/>
      <c r="C99" s="785"/>
      <c r="D99" s="840"/>
      <c r="E99" s="785"/>
      <c r="F99" s="783"/>
      <c r="G99" s="132" t="s">
        <v>68</v>
      </c>
      <c r="H99" s="124">
        <v>28.4</v>
      </c>
      <c r="I99" s="76">
        <v>28.4</v>
      </c>
      <c r="J99" s="324">
        <v>28.4</v>
      </c>
      <c r="K99" s="775"/>
      <c r="L99" s="848"/>
      <c r="M99" s="848"/>
      <c r="N99" s="849"/>
    </row>
    <row r="100" spans="1:15" s="789" customFormat="1" ht="15" customHeight="1" x14ac:dyDescent="0.25">
      <c r="A100" s="1366"/>
      <c r="B100" s="1367"/>
      <c r="C100" s="1368"/>
      <c r="D100" s="1369" t="s">
        <v>98</v>
      </c>
      <c r="E100" s="1371" t="s">
        <v>65</v>
      </c>
      <c r="F100" s="1368"/>
      <c r="G100" s="272"/>
      <c r="H100" s="71"/>
      <c r="I100" s="72"/>
      <c r="J100" s="71"/>
      <c r="K100" s="1439" t="s">
        <v>235</v>
      </c>
      <c r="L100" s="193">
        <v>1.7</v>
      </c>
      <c r="M100" s="193">
        <v>1.7</v>
      </c>
      <c r="N100" s="183">
        <v>1.7</v>
      </c>
    </row>
    <row r="101" spans="1:15" s="789" customFormat="1" ht="16.5" customHeight="1" x14ac:dyDescent="0.25">
      <c r="A101" s="1366"/>
      <c r="B101" s="1367"/>
      <c r="C101" s="1368"/>
      <c r="D101" s="1370"/>
      <c r="E101" s="1372"/>
      <c r="F101" s="1368"/>
      <c r="G101" s="387"/>
      <c r="H101" s="71"/>
      <c r="I101" s="72"/>
      <c r="J101" s="71"/>
      <c r="K101" s="1440"/>
      <c r="L101" s="195"/>
      <c r="M101" s="195"/>
      <c r="N101" s="185"/>
    </row>
    <row r="102" spans="1:15" s="789" customFormat="1" ht="15" customHeight="1" x14ac:dyDescent="0.25">
      <c r="A102" s="1379"/>
      <c r="B102" s="1355"/>
      <c r="C102" s="1357"/>
      <c r="D102" s="1359" t="s">
        <v>67</v>
      </c>
      <c r="E102" s="1361" t="s">
        <v>65</v>
      </c>
      <c r="F102" s="1364"/>
      <c r="G102" s="859"/>
      <c r="H102" s="71"/>
      <c r="I102" s="72"/>
      <c r="J102" s="71"/>
      <c r="K102" s="397" t="s">
        <v>96</v>
      </c>
      <c r="L102" s="196">
        <v>1</v>
      </c>
      <c r="M102" s="196">
        <v>1</v>
      </c>
      <c r="N102" s="186">
        <v>1</v>
      </c>
    </row>
    <row r="103" spans="1:15" s="789" customFormat="1" ht="18.75" customHeight="1" x14ac:dyDescent="0.25">
      <c r="A103" s="1379"/>
      <c r="B103" s="1355"/>
      <c r="C103" s="1357"/>
      <c r="D103" s="1359"/>
      <c r="E103" s="1362"/>
      <c r="F103" s="1364"/>
      <c r="G103" s="251"/>
      <c r="H103" s="71"/>
      <c r="I103" s="72"/>
      <c r="J103" s="71"/>
      <c r="K103" s="390" t="s">
        <v>169</v>
      </c>
      <c r="L103" s="391">
        <v>1000</v>
      </c>
      <c r="M103" s="391">
        <v>1000</v>
      </c>
      <c r="N103" s="392">
        <v>1000</v>
      </c>
    </row>
    <row r="104" spans="1:15" s="789" customFormat="1" ht="18" customHeight="1" x14ac:dyDescent="0.25">
      <c r="A104" s="1381"/>
      <c r="B104" s="1356"/>
      <c r="C104" s="1358"/>
      <c r="D104" s="1360"/>
      <c r="E104" s="1363"/>
      <c r="F104" s="1364"/>
      <c r="G104" s="321"/>
      <c r="H104" s="124"/>
      <c r="I104" s="76"/>
      <c r="J104" s="124"/>
      <c r="K104" s="390" t="s">
        <v>156</v>
      </c>
      <c r="L104" s="391">
        <v>2</v>
      </c>
      <c r="M104" s="391">
        <v>2</v>
      </c>
      <c r="N104" s="392">
        <v>2</v>
      </c>
    </row>
    <row r="105" spans="1:15" s="789" customFormat="1" ht="17.25" customHeight="1" thickBot="1" x14ac:dyDescent="0.3">
      <c r="A105" s="614"/>
      <c r="B105" s="615"/>
      <c r="C105" s="704"/>
      <c r="D105" s="822"/>
      <c r="E105" s="879"/>
      <c r="F105" s="821"/>
      <c r="G105" s="869" t="s">
        <v>27</v>
      </c>
      <c r="H105" s="325">
        <f>SUM(H98:H104)</f>
        <v>62.3</v>
      </c>
      <c r="I105" s="325">
        <f t="shared" ref="I105" si="6">SUM(I98:I104)</f>
        <v>65.699999999999989</v>
      </c>
      <c r="J105" s="325">
        <f>SUM(J98:J104)</f>
        <v>62.3</v>
      </c>
      <c r="K105" s="861"/>
      <c r="L105" s="412"/>
      <c r="M105" s="757"/>
      <c r="N105" s="419"/>
    </row>
    <row r="106" spans="1:15" s="789" customFormat="1" ht="13.5" thickBot="1" x14ac:dyDescent="0.3">
      <c r="A106" s="36" t="s">
        <v>14</v>
      </c>
      <c r="B106" s="28" t="s">
        <v>36</v>
      </c>
      <c r="C106" s="1347" t="s">
        <v>45</v>
      </c>
      <c r="D106" s="1347"/>
      <c r="E106" s="1347"/>
      <c r="F106" s="1347"/>
      <c r="G106" s="1347"/>
      <c r="H106" s="432">
        <f>H105+H97+H82+H55</f>
        <v>3242.3999999999996</v>
      </c>
      <c r="I106" s="432">
        <f>I105+I97+I82+I55</f>
        <v>2347.9999999999995</v>
      </c>
      <c r="J106" s="432">
        <f>J105+J97+J82+J55</f>
        <v>1402.8</v>
      </c>
      <c r="K106" s="1348"/>
      <c r="L106" s="1349"/>
      <c r="M106" s="1349"/>
      <c r="N106" s="1350"/>
    </row>
    <row r="107" spans="1:15" s="789" customFormat="1" ht="16.5" customHeight="1" thickBot="1" x14ac:dyDescent="0.3">
      <c r="A107" s="27" t="s">
        <v>14</v>
      </c>
      <c r="B107" s="28" t="s">
        <v>38</v>
      </c>
      <c r="C107" s="1351" t="s">
        <v>151</v>
      </c>
      <c r="D107" s="1352"/>
      <c r="E107" s="1352"/>
      <c r="F107" s="1352"/>
      <c r="G107" s="1352"/>
      <c r="H107" s="1353"/>
      <c r="I107" s="1353"/>
      <c r="J107" s="1353"/>
      <c r="K107" s="1352"/>
      <c r="L107" s="1352"/>
      <c r="M107" s="1352"/>
      <c r="N107" s="1354"/>
    </row>
    <row r="108" spans="1:15" s="645" customFormat="1" ht="15.75" customHeight="1" x14ac:dyDescent="0.25">
      <c r="A108" s="1201" t="s">
        <v>14</v>
      </c>
      <c r="B108" s="1202" t="s">
        <v>38</v>
      </c>
      <c r="C108" s="1203" t="s">
        <v>14</v>
      </c>
      <c r="D108" s="1342" t="s">
        <v>266</v>
      </c>
      <c r="E108" s="835"/>
      <c r="F108" s="1204">
        <v>1</v>
      </c>
      <c r="G108" s="824" t="s">
        <v>42</v>
      </c>
      <c r="H108" s="355">
        <v>916.5</v>
      </c>
      <c r="I108" s="211">
        <v>612</v>
      </c>
      <c r="J108" s="211"/>
      <c r="K108" s="1344" t="s">
        <v>248</v>
      </c>
      <c r="L108" s="456">
        <v>60</v>
      </c>
      <c r="M108" s="813">
        <v>100</v>
      </c>
      <c r="N108" s="814"/>
      <c r="O108" s="1346"/>
    </row>
    <row r="109" spans="1:15" s="645" customFormat="1" ht="61.5" customHeight="1" x14ac:dyDescent="0.25">
      <c r="A109" s="672"/>
      <c r="B109" s="673"/>
      <c r="C109" s="799"/>
      <c r="D109" s="1343"/>
      <c r="E109" s="135"/>
      <c r="F109" s="641"/>
      <c r="G109" s="132"/>
      <c r="H109" s="79"/>
      <c r="I109" s="76"/>
      <c r="J109" s="104"/>
      <c r="K109" s="1345"/>
      <c r="L109" s="148"/>
      <c r="M109" s="148"/>
      <c r="N109" s="259"/>
      <c r="O109" s="1346"/>
    </row>
    <row r="110" spans="1:15" s="789" customFormat="1" ht="18" customHeight="1" thickBot="1" x14ac:dyDescent="0.3">
      <c r="A110" s="1205"/>
      <c r="B110" s="1206"/>
      <c r="C110" s="1207"/>
      <c r="D110" s="1196"/>
      <c r="E110" s="1208"/>
      <c r="F110" s="1209"/>
      <c r="G110" s="869" t="s">
        <v>27</v>
      </c>
      <c r="H110" s="128">
        <f>SUM(H108:H109)</f>
        <v>916.5</v>
      </c>
      <c r="I110" s="73">
        <f t="shared" ref="I110:J110" si="7">SUM(I107:I109)</f>
        <v>612</v>
      </c>
      <c r="J110" s="128">
        <f t="shared" si="7"/>
        <v>0</v>
      </c>
      <c r="K110" s="206"/>
      <c r="L110" s="890"/>
      <c r="M110" s="891"/>
      <c r="N110" s="152"/>
    </row>
    <row r="111" spans="1:15" s="789" customFormat="1" ht="16.5" customHeight="1" x14ac:dyDescent="0.25">
      <c r="A111" s="1255" t="s">
        <v>14</v>
      </c>
      <c r="B111" s="1333" t="s">
        <v>38</v>
      </c>
      <c r="C111" s="1336" t="s">
        <v>28</v>
      </c>
      <c r="D111" s="1263" t="s">
        <v>205</v>
      </c>
      <c r="E111" s="1339" t="s">
        <v>39</v>
      </c>
      <c r="F111" s="1325">
        <v>5</v>
      </c>
      <c r="G111" s="271" t="s">
        <v>42</v>
      </c>
      <c r="H111" s="245">
        <v>236.7</v>
      </c>
      <c r="I111" s="796"/>
      <c r="J111" s="211"/>
      <c r="K111" s="1328" t="s">
        <v>167</v>
      </c>
      <c r="L111" s="862" t="s">
        <v>131</v>
      </c>
      <c r="M111" s="862"/>
      <c r="N111" s="1330"/>
      <c r="O111" s="892"/>
    </row>
    <row r="112" spans="1:15" s="789" customFormat="1" ht="15" customHeight="1" x14ac:dyDescent="0.25">
      <c r="A112" s="1256"/>
      <c r="B112" s="1334"/>
      <c r="C112" s="1337"/>
      <c r="D112" s="1264"/>
      <c r="E112" s="1340"/>
      <c r="F112" s="1326"/>
      <c r="G112" s="272" t="s">
        <v>163</v>
      </c>
      <c r="H112" s="71">
        <v>1341.2</v>
      </c>
      <c r="I112" s="797"/>
      <c r="J112" s="72"/>
      <c r="K112" s="1329"/>
      <c r="L112" s="862"/>
      <c r="M112" s="893"/>
      <c r="N112" s="1330"/>
    </row>
    <row r="113" spans="1:14" s="789" customFormat="1" ht="12.75" customHeight="1" x14ac:dyDescent="0.25">
      <c r="A113" s="1256"/>
      <c r="B113" s="1334"/>
      <c r="C113" s="1337"/>
      <c r="D113" s="1264"/>
      <c r="E113" s="1340"/>
      <c r="F113" s="1326"/>
      <c r="G113" s="276"/>
      <c r="H113" s="71"/>
      <c r="I113" s="798"/>
      <c r="J113" s="76"/>
      <c r="K113" s="781" t="s">
        <v>130</v>
      </c>
      <c r="L113" s="862" t="s">
        <v>195</v>
      </c>
      <c r="M113" s="893"/>
      <c r="N113" s="1330"/>
    </row>
    <row r="114" spans="1:14" s="789" customFormat="1" ht="18" customHeight="1" thickBot="1" x14ac:dyDescent="0.3">
      <c r="A114" s="1332"/>
      <c r="B114" s="1335"/>
      <c r="C114" s="1338"/>
      <c r="D114" s="1265"/>
      <c r="E114" s="1341"/>
      <c r="F114" s="1327"/>
      <c r="G114" s="869" t="s">
        <v>27</v>
      </c>
      <c r="H114" s="128">
        <f>SUM(H111:H113)</f>
        <v>1577.9</v>
      </c>
      <c r="I114" s="73">
        <f t="shared" ref="I114:J114" si="8">SUM(I111:I113)</f>
        <v>0</v>
      </c>
      <c r="J114" s="128">
        <f t="shared" si="8"/>
        <v>0</v>
      </c>
      <c r="K114" s="206"/>
      <c r="L114" s="890"/>
      <c r="M114" s="891"/>
      <c r="N114" s="1331"/>
    </row>
    <row r="115" spans="1:14" s="789" customFormat="1" ht="13.5" thickBot="1" x14ac:dyDescent="0.3">
      <c r="A115" s="312" t="s">
        <v>14</v>
      </c>
      <c r="B115" s="773" t="s">
        <v>19</v>
      </c>
      <c r="C115" s="1321" t="s">
        <v>45</v>
      </c>
      <c r="D115" s="1322"/>
      <c r="E115" s="1322"/>
      <c r="F115" s="1322"/>
      <c r="G115" s="1322"/>
      <c r="H115" s="793">
        <f>H114+H110</f>
        <v>2494.4</v>
      </c>
      <c r="I115" s="793">
        <f t="shared" ref="I115:J115" si="9">I114+I110</f>
        <v>612</v>
      </c>
      <c r="J115" s="118">
        <f t="shared" si="9"/>
        <v>0</v>
      </c>
      <c r="K115" s="1323"/>
      <c r="L115" s="1323"/>
      <c r="M115" s="1323"/>
      <c r="N115" s="1324"/>
    </row>
    <row r="116" spans="1:14" s="789" customFormat="1" ht="12.75" customHeight="1" thickBot="1" x14ac:dyDescent="0.3">
      <c r="A116" s="36" t="s">
        <v>14</v>
      </c>
      <c r="B116" s="1313" t="s">
        <v>73</v>
      </c>
      <c r="C116" s="1314"/>
      <c r="D116" s="1314"/>
      <c r="E116" s="1314"/>
      <c r="F116" s="1314"/>
      <c r="G116" s="1314"/>
      <c r="H116" s="794">
        <f>H106+H46+H35+H115</f>
        <v>11974.4</v>
      </c>
      <c r="I116" s="82">
        <f>I106+I46+I35+I115</f>
        <v>8356.7999999999993</v>
      </c>
      <c r="J116" s="82">
        <f>J106+J46+J35+J115</f>
        <v>6798.6</v>
      </c>
      <c r="K116" s="1315"/>
      <c r="L116" s="1315"/>
      <c r="M116" s="1315"/>
      <c r="N116" s="1316"/>
    </row>
    <row r="117" spans="1:14" s="789" customFormat="1" ht="13.5" thickBot="1" x14ac:dyDescent="0.3">
      <c r="A117" s="63" t="s">
        <v>19</v>
      </c>
      <c r="B117" s="1317" t="s">
        <v>74</v>
      </c>
      <c r="C117" s="1318"/>
      <c r="D117" s="1318"/>
      <c r="E117" s="1318"/>
      <c r="F117" s="1318"/>
      <c r="G117" s="1318"/>
      <c r="H117" s="795">
        <f t="shared" ref="H117:J117" si="10">H116</f>
        <v>11974.4</v>
      </c>
      <c r="I117" s="83">
        <f>I116</f>
        <v>8356.7999999999993</v>
      </c>
      <c r="J117" s="83">
        <f t="shared" si="10"/>
        <v>6798.6</v>
      </c>
      <c r="K117" s="1319"/>
      <c r="L117" s="1319"/>
      <c r="M117" s="1319"/>
      <c r="N117" s="1320"/>
    </row>
    <row r="118" spans="1:14" s="12" customFormat="1" x14ac:dyDescent="0.25">
      <c r="A118" s="791"/>
      <c r="B118" s="792"/>
      <c r="C118" s="792"/>
      <c r="D118" s="792"/>
      <c r="E118" s="792"/>
      <c r="F118" s="792"/>
      <c r="G118" s="792"/>
      <c r="H118" s="790"/>
      <c r="I118" s="790"/>
      <c r="J118" s="790"/>
      <c r="K118" s="11"/>
      <c r="L118" s="11"/>
      <c r="M118" s="11"/>
      <c r="N118" s="11"/>
    </row>
    <row r="119" spans="1:14" s="12" customFormat="1" x14ac:dyDescent="0.25">
      <c r="A119" s="896"/>
      <c r="B119" s="897"/>
      <c r="C119" s="897"/>
      <c r="D119" s="897"/>
      <c r="E119" s="897"/>
      <c r="F119" s="897"/>
      <c r="G119" s="897"/>
      <c r="H119" s="790"/>
      <c r="I119" s="790"/>
      <c r="J119" s="790"/>
      <c r="K119" s="11"/>
      <c r="L119" s="11"/>
      <c r="M119" s="11"/>
      <c r="N119" s="11"/>
    </row>
    <row r="120" spans="1:14" s="64" customFormat="1" ht="16.5" customHeight="1" thickBot="1" x14ac:dyDescent="0.3">
      <c r="A120" s="1303" t="s">
        <v>75</v>
      </c>
      <c r="B120" s="1303"/>
      <c r="C120" s="1303"/>
      <c r="D120" s="1303"/>
      <c r="E120" s="1303"/>
      <c r="F120" s="1303"/>
      <c r="G120" s="1303"/>
      <c r="H120" s="65"/>
      <c r="I120" s="65"/>
      <c r="J120" s="65"/>
      <c r="K120" s="11"/>
      <c r="L120" s="11"/>
      <c r="M120" s="11"/>
      <c r="N120" s="11"/>
    </row>
    <row r="121" spans="1:14" s="789" customFormat="1" ht="72" customHeight="1" thickBot="1" x14ac:dyDescent="0.3">
      <c r="A121" s="1304" t="s">
        <v>76</v>
      </c>
      <c r="B121" s="1305"/>
      <c r="C121" s="1305"/>
      <c r="D121" s="1305"/>
      <c r="E121" s="1305"/>
      <c r="F121" s="1305"/>
      <c r="G121" s="1306"/>
      <c r="H121" s="800" t="s">
        <v>253</v>
      </c>
      <c r="I121" s="801" t="s">
        <v>122</v>
      </c>
      <c r="J121" s="801" t="s">
        <v>174</v>
      </c>
      <c r="K121" s="1"/>
      <c r="L121" s="1"/>
      <c r="M121" s="1"/>
      <c r="N121" s="1"/>
    </row>
    <row r="122" spans="1:14" s="789" customFormat="1" x14ac:dyDescent="0.25">
      <c r="A122" s="1307" t="s">
        <v>77</v>
      </c>
      <c r="B122" s="1308"/>
      <c r="C122" s="1308"/>
      <c r="D122" s="1308"/>
      <c r="E122" s="1308"/>
      <c r="F122" s="1308"/>
      <c r="G122" s="1309"/>
      <c r="H122" s="382">
        <f>H123+H132+H133+H134+H131</f>
        <v>10915.9</v>
      </c>
      <c r="I122" s="241">
        <f>I123+I132+I133+I134+I131</f>
        <v>7606.3</v>
      </c>
      <c r="J122" s="241">
        <f>J123+J132+J133+J134+J131</f>
        <v>6788</v>
      </c>
      <c r="K122" s="66"/>
      <c r="L122" s="1"/>
      <c r="M122" s="1"/>
      <c r="N122" s="1"/>
    </row>
    <row r="123" spans="1:14" s="789" customFormat="1" ht="12.75" customHeight="1" x14ac:dyDescent="0.2">
      <c r="A123" s="1310" t="s">
        <v>78</v>
      </c>
      <c r="B123" s="1311"/>
      <c r="C123" s="1311"/>
      <c r="D123" s="1311"/>
      <c r="E123" s="1311"/>
      <c r="F123" s="1311"/>
      <c r="G123" s="1312"/>
      <c r="H123" s="772">
        <f>SUM(H124:H130)</f>
        <v>8961.1</v>
      </c>
      <c r="I123" s="772">
        <f t="shared" ref="I123:J123" si="11">SUM(I124:I130)</f>
        <v>7606.3</v>
      </c>
      <c r="J123" s="109">
        <f t="shared" si="11"/>
        <v>6788</v>
      </c>
      <c r="K123" s="66"/>
      <c r="L123" s="1"/>
      <c r="M123" s="1"/>
      <c r="N123" s="1"/>
    </row>
    <row r="124" spans="1:14" s="789" customFormat="1" x14ac:dyDescent="0.25">
      <c r="A124" s="1300" t="s">
        <v>79</v>
      </c>
      <c r="B124" s="1301"/>
      <c r="C124" s="1301"/>
      <c r="D124" s="1301"/>
      <c r="E124" s="1301"/>
      <c r="F124" s="1301"/>
      <c r="G124" s="1302"/>
      <c r="H124" s="766">
        <f>SUMIF(G15:G117,"SB",H15:H117)</f>
        <v>1882.6000000000001</v>
      </c>
      <c r="I124" s="110">
        <f>SUMIF(G15:G117,"SB",I15:I117)</f>
        <v>1331.7</v>
      </c>
      <c r="J124" s="110">
        <f>SUMIF(G15:G117,"SB",J15:J117)</f>
        <v>987.6</v>
      </c>
      <c r="K124" s="66"/>
      <c r="L124" s="1"/>
      <c r="M124" s="1"/>
      <c r="N124" s="1"/>
    </row>
    <row r="125" spans="1:14" s="789" customFormat="1" x14ac:dyDescent="0.25">
      <c r="A125" s="1294" t="s">
        <v>80</v>
      </c>
      <c r="B125" s="1295"/>
      <c r="C125" s="1295"/>
      <c r="D125" s="1295"/>
      <c r="E125" s="1295"/>
      <c r="F125" s="1295"/>
      <c r="G125" s="1296"/>
      <c r="H125" s="771">
        <f>SUMIF(G15:G117,"SB(AA)",H15:H117)</f>
        <v>419.99999999999994</v>
      </c>
      <c r="I125" s="111">
        <f>SUMIF(G15:G117,"SB(AA)",I15:I117)</f>
        <v>515.4</v>
      </c>
      <c r="J125" s="111">
        <f>SUMIF(G15:G117,"SB(AA)",J15:J117)</f>
        <v>381.4</v>
      </c>
      <c r="K125" s="66"/>
      <c r="L125" s="1"/>
      <c r="M125" s="1"/>
      <c r="N125" s="1"/>
    </row>
    <row r="126" spans="1:14" s="789" customFormat="1" x14ac:dyDescent="0.25">
      <c r="A126" s="1294" t="s">
        <v>81</v>
      </c>
      <c r="B126" s="1295"/>
      <c r="C126" s="1295"/>
      <c r="D126" s="1295"/>
      <c r="E126" s="1295"/>
      <c r="F126" s="1295"/>
      <c r="G126" s="1296"/>
      <c r="H126" s="766">
        <f>SUMIF(G15:G117,"SB(VR)",H15:H117)</f>
        <v>4770</v>
      </c>
      <c r="I126" s="110">
        <f>SUMIF(G15:G117,"SB(VR)",I15:I117)</f>
        <v>5270.5</v>
      </c>
      <c r="J126" s="110">
        <f>SUMIF(G15:G117,"SB(VR)",J15:J117)</f>
        <v>5270.5</v>
      </c>
      <c r="K126" s="66"/>
      <c r="L126" s="1"/>
      <c r="M126" s="1"/>
      <c r="N126" s="1"/>
    </row>
    <row r="127" spans="1:14" s="789" customFormat="1" x14ac:dyDescent="0.25">
      <c r="A127" s="1294" t="s">
        <v>82</v>
      </c>
      <c r="B127" s="1295"/>
      <c r="C127" s="1295"/>
      <c r="D127" s="1295"/>
      <c r="E127" s="1295"/>
      <c r="F127" s="1295"/>
      <c r="G127" s="1296"/>
      <c r="H127" s="766">
        <f>SUMIF(G15:G117,"SB(P)",H15:H117)</f>
        <v>0</v>
      </c>
      <c r="I127" s="110">
        <f>SUMIF(G15:G117,"SB(P)",I15:I117)</f>
        <v>0</v>
      </c>
      <c r="J127" s="110">
        <f>SUMIF(G16:G118,"SB(P)",J16:J118)</f>
        <v>0</v>
      </c>
      <c r="K127" s="66"/>
      <c r="L127" s="1"/>
      <c r="M127" s="1"/>
      <c r="N127" s="1"/>
    </row>
    <row r="128" spans="1:14" s="789" customFormat="1" x14ac:dyDescent="0.25">
      <c r="A128" s="1294" t="s">
        <v>83</v>
      </c>
      <c r="B128" s="1295"/>
      <c r="C128" s="1295"/>
      <c r="D128" s="1295"/>
      <c r="E128" s="1295"/>
      <c r="F128" s="1295"/>
      <c r="G128" s="1296"/>
      <c r="H128" s="766">
        <f>SUMIF(G15:G117,"SB(VB)",H15:H117)</f>
        <v>28.4</v>
      </c>
      <c r="I128" s="110">
        <f>SUMIF(G15:G117,"SB(VB)",I15:I117)</f>
        <v>28.4</v>
      </c>
      <c r="J128" s="110">
        <f>SUMIF(G15:G117,"SB(VB)",J15:J117)</f>
        <v>28.4</v>
      </c>
      <c r="K128" s="66"/>
      <c r="L128" s="1"/>
      <c r="M128" s="1"/>
      <c r="N128" s="1"/>
    </row>
    <row r="129" spans="1:14" s="789" customFormat="1" ht="27" customHeight="1" x14ac:dyDescent="0.25">
      <c r="A129" s="1294" t="s">
        <v>165</v>
      </c>
      <c r="B129" s="1295"/>
      <c r="C129" s="1295"/>
      <c r="D129" s="1295"/>
      <c r="E129" s="1295"/>
      <c r="F129" s="1295"/>
      <c r="G129" s="1296"/>
      <c r="H129" s="766">
        <f>SUMIF(G15:G117,"SB(ESA)",H15:H117)</f>
        <v>0</v>
      </c>
      <c r="I129" s="110">
        <f>SUMIF(G17:G117,"SB(ESA)",I17:I117)</f>
        <v>0</v>
      </c>
      <c r="J129" s="110">
        <f>SUMIF(G17:G117,"SB(ESA)",J17:J117)</f>
        <v>0</v>
      </c>
      <c r="K129" s="66"/>
      <c r="L129" s="1"/>
      <c r="M129" s="1"/>
      <c r="N129" s="1"/>
    </row>
    <row r="130" spans="1:14" s="789" customFormat="1" ht="27.75" customHeight="1" x14ac:dyDescent="0.25">
      <c r="A130" s="1294" t="s">
        <v>249</v>
      </c>
      <c r="B130" s="1295"/>
      <c r="C130" s="1295"/>
      <c r="D130" s="1295"/>
      <c r="E130" s="1295"/>
      <c r="F130" s="1295"/>
      <c r="G130" s="1296"/>
      <c r="H130" s="766">
        <f>SUMIF(G15:G117,"SB(ES)",H15:H117)</f>
        <v>1860.1</v>
      </c>
      <c r="I130" s="110">
        <f>SUMIF(G18:G117,"SB(ES)",I18:I117)</f>
        <v>460.3</v>
      </c>
      <c r="J130" s="110">
        <f>SUMIF(G18:G117,"SB(ES)",J18:J117)</f>
        <v>120.1</v>
      </c>
      <c r="K130" s="66"/>
      <c r="L130" s="1"/>
      <c r="M130" s="1"/>
      <c r="N130" s="1"/>
    </row>
    <row r="131" spans="1:14" s="35" customFormat="1" ht="14.25" customHeight="1" x14ac:dyDescent="0.25">
      <c r="A131" s="1297" t="s">
        <v>201</v>
      </c>
      <c r="B131" s="1298"/>
      <c r="C131" s="1298"/>
      <c r="D131" s="1298"/>
      <c r="E131" s="1298"/>
      <c r="F131" s="1298"/>
      <c r="G131" s="1299"/>
      <c r="H131" s="764">
        <f>SUMIF(G17:G117,"SB(ŽPL)",H17:H117)</f>
        <v>0</v>
      </c>
      <c r="I131" s="112">
        <f>SUMIF(G19:G117,"SB(ŽPL)",I19:I117)</f>
        <v>0</v>
      </c>
      <c r="J131" s="112">
        <f>SUMIF(G19:G117,"SB(ŽPL)",J19:J117)</f>
        <v>0</v>
      </c>
      <c r="K131" s="381"/>
      <c r="L131" s="381"/>
      <c r="M131" s="381"/>
      <c r="N131" s="381"/>
    </row>
    <row r="132" spans="1:14" s="789" customFormat="1" ht="30" customHeight="1" x14ac:dyDescent="0.25">
      <c r="A132" s="1288" t="s">
        <v>84</v>
      </c>
      <c r="B132" s="1289"/>
      <c r="C132" s="1289"/>
      <c r="D132" s="1289"/>
      <c r="E132" s="1289"/>
      <c r="F132" s="1289"/>
      <c r="G132" s="1290"/>
      <c r="H132" s="764">
        <f>SUMIF(G15:G117,"SB(AAL)",H15:H117)</f>
        <v>189.4</v>
      </c>
      <c r="I132" s="112">
        <f>SUMIF(G17:G117,"SB(AAL)",I17:I117)</f>
        <v>0</v>
      </c>
      <c r="J132" s="112">
        <f>SUMIF(G17:G117,"SB(AAL)",J17:J117)</f>
        <v>0</v>
      </c>
      <c r="K132" s="66"/>
      <c r="L132" s="1"/>
      <c r="M132" s="1"/>
      <c r="N132" s="1"/>
    </row>
    <row r="133" spans="1:14" s="789" customFormat="1" x14ac:dyDescent="0.25">
      <c r="A133" s="1288" t="s">
        <v>250</v>
      </c>
      <c r="B133" s="1289"/>
      <c r="C133" s="1289"/>
      <c r="D133" s="1289"/>
      <c r="E133" s="1289"/>
      <c r="F133" s="1289"/>
      <c r="G133" s="1290"/>
      <c r="H133" s="764">
        <f>SUMIF(G15:G117,"SB(VRL)",H15:H117)</f>
        <v>1222.0999999999999</v>
      </c>
      <c r="I133" s="112">
        <f>SUMIF(G17:G117,"SB(VRL)",I17:I117)</f>
        <v>0</v>
      </c>
      <c r="J133" s="112">
        <f>SUMIF(G17:G117,"SB(VRL)",J17:J117)</f>
        <v>0</v>
      </c>
      <c r="K133" s="66"/>
      <c r="L133" s="1"/>
      <c r="M133" s="1"/>
      <c r="N133" s="1"/>
    </row>
    <row r="134" spans="1:14" s="789" customFormat="1" x14ac:dyDescent="0.25">
      <c r="A134" s="1288" t="s">
        <v>162</v>
      </c>
      <c r="B134" s="1289"/>
      <c r="C134" s="1289"/>
      <c r="D134" s="1289"/>
      <c r="E134" s="1289"/>
      <c r="F134" s="1289"/>
      <c r="G134" s="1290"/>
      <c r="H134" s="764">
        <f>SUMIF(G17:G117,"SB(L)",H17:H117)</f>
        <v>543.30000000000007</v>
      </c>
      <c r="I134" s="112">
        <f>SUMIF(G18:G117,"SB(L)",I18:I117)</f>
        <v>0</v>
      </c>
      <c r="J134" s="112">
        <f>SUMIF(G18:G117,"SB(L)",J18:J117)</f>
        <v>0</v>
      </c>
      <c r="K134" s="66"/>
      <c r="L134" s="1"/>
      <c r="M134" s="1"/>
      <c r="N134" s="1"/>
    </row>
    <row r="135" spans="1:14" s="789" customFormat="1" x14ac:dyDescent="0.25">
      <c r="A135" s="1291" t="s">
        <v>86</v>
      </c>
      <c r="B135" s="1292"/>
      <c r="C135" s="1292"/>
      <c r="D135" s="1292"/>
      <c r="E135" s="1292"/>
      <c r="F135" s="1292"/>
      <c r="G135" s="1293"/>
      <c r="H135" s="765">
        <f>SUM(H136:H138)</f>
        <v>1058.5</v>
      </c>
      <c r="I135" s="84">
        <f>SUM(I136:I138)</f>
        <v>750.49999999999989</v>
      </c>
      <c r="J135" s="84">
        <f>SUM(J136:J138)</f>
        <v>10.6</v>
      </c>
      <c r="K135" s="66"/>
      <c r="L135" s="1"/>
      <c r="M135" s="1"/>
      <c r="N135" s="1"/>
    </row>
    <row r="136" spans="1:14" s="789" customFormat="1" x14ac:dyDescent="0.25">
      <c r="A136" s="1282" t="s">
        <v>87</v>
      </c>
      <c r="B136" s="1283"/>
      <c r="C136" s="1283"/>
      <c r="D136" s="1283"/>
      <c r="E136" s="1283"/>
      <c r="F136" s="1283"/>
      <c r="G136" s="1284"/>
      <c r="H136" s="766">
        <f>SUMIF(G15:G117,"ES",H15:H117)</f>
        <v>917.5</v>
      </c>
      <c r="I136" s="110">
        <f>SUMIF(G15:G117,"ES",I15:I117)</f>
        <v>631.69999999999993</v>
      </c>
      <c r="J136" s="110">
        <f>SUMIF(G15:G117,"ES",J15:J117)</f>
        <v>0</v>
      </c>
      <c r="K136" s="66"/>
      <c r="L136" s="1"/>
      <c r="M136" s="1"/>
      <c r="N136" s="1"/>
    </row>
    <row r="137" spans="1:14" s="789" customFormat="1" x14ac:dyDescent="0.25">
      <c r="A137" s="1285" t="s">
        <v>88</v>
      </c>
      <c r="B137" s="1286"/>
      <c r="C137" s="1286"/>
      <c r="D137" s="1286"/>
      <c r="E137" s="1286"/>
      <c r="F137" s="1286"/>
      <c r="G137" s="1287"/>
      <c r="H137" s="766">
        <f>SUMIF(G15:G117,"LRVB",H15:H117)</f>
        <v>74.3</v>
      </c>
      <c r="I137" s="110">
        <f>SUMIF(G17:G117,"LRVB",I17:I117)</f>
        <v>96.8</v>
      </c>
      <c r="J137" s="110">
        <f>SUMIF(G17:G117,"LRVB",J17:J117)</f>
        <v>10.6</v>
      </c>
      <c r="K137" s="66"/>
      <c r="L137" s="1"/>
      <c r="M137" s="1"/>
      <c r="N137" s="1"/>
    </row>
    <row r="138" spans="1:14" s="789" customFormat="1" x14ac:dyDescent="0.25">
      <c r="A138" s="1285" t="s">
        <v>89</v>
      </c>
      <c r="B138" s="1286"/>
      <c r="C138" s="1286"/>
      <c r="D138" s="1286"/>
      <c r="E138" s="1286"/>
      <c r="F138" s="1286"/>
      <c r="G138" s="1287"/>
      <c r="H138" s="766">
        <f>SUMIF(G15:G117,"Kt",H15:H117)</f>
        <v>66.7</v>
      </c>
      <c r="I138" s="110">
        <f>SUMIF(G15:G117,"Kt",I15:I117)</f>
        <v>22</v>
      </c>
      <c r="J138" s="110">
        <f>SUMIF(G15:G117,"Kt",J15:J117)</f>
        <v>0</v>
      </c>
      <c r="K138" s="66"/>
      <c r="L138" s="1"/>
      <c r="M138" s="1"/>
      <c r="N138" s="1"/>
    </row>
    <row r="139" spans="1:14" s="789" customFormat="1" ht="13.5" thickBot="1" x14ac:dyDescent="0.3">
      <c r="A139" s="1279" t="s">
        <v>90</v>
      </c>
      <c r="B139" s="1280"/>
      <c r="C139" s="1280"/>
      <c r="D139" s="1280"/>
      <c r="E139" s="1280"/>
      <c r="F139" s="1280"/>
      <c r="G139" s="1281"/>
      <c r="H139" s="770">
        <f>SUM(H122,H135)</f>
        <v>11974.4</v>
      </c>
      <c r="I139" s="85">
        <f>SUM(I122,I135)</f>
        <v>8356.7999999999993</v>
      </c>
      <c r="J139" s="85">
        <f>SUM(J122,J135)</f>
        <v>6798.6</v>
      </c>
      <c r="K139" s="12"/>
    </row>
    <row r="140" spans="1:14" s="789" customFormat="1" x14ac:dyDescent="0.25">
      <c r="A140" s="1"/>
      <c r="B140" s="1"/>
      <c r="C140" s="1"/>
      <c r="D140" s="1"/>
      <c r="E140" s="1"/>
      <c r="F140" s="2"/>
      <c r="G140" s="379"/>
      <c r="H140" s="92"/>
      <c r="I140" s="92"/>
      <c r="J140" s="92"/>
      <c r="K140" s="1"/>
      <c r="L140" s="1"/>
      <c r="M140" s="1"/>
      <c r="N140" s="1"/>
    </row>
    <row r="141" spans="1:14" x14ac:dyDescent="0.2">
      <c r="F141" s="1417" t="s">
        <v>251</v>
      </c>
      <c r="G141" s="1417"/>
      <c r="H141" s="1417"/>
      <c r="I141" s="1417"/>
    </row>
    <row r="142" spans="1:14" x14ac:dyDescent="0.2">
      <c r="H142" s="894"/>
      <c r="I142" s="894"/>
      <c r="J142" s="894"/>
    </row>
    <row r="144" spans="1:14" x14ac:dyDescent="0.2">
      <c r="H144" s="894"/>
    </row>
  </sheetData>
  <mergeCells count="148">
    <mergeCell ref="C32:C34"/>
    <mergeCell ref="D32:D33"/>
    <mergeCell ref="D26:D27"/>
    <mergeCell ref="K26:K27"/>
    <mergeCell ref="A8:A10"/>
    <mergeCell ref="B8:B10"/>
    <mergeCell ref="C8:C10"/>
    <mergeCell ref="D8:D10"/>
    <mergeCell ref="H8:H10"/>
    <mergeCell ref="B13:N13"/>
    <mergeCell ref="C14:N14"/>
    <mergeCell ref="E15:E20"/>
    <mergeCell ref="F15:F20"/>
    <mergeCell ref="D17:D18"/>
    <mergeCell ref="K17:K18"/>
    <mergeCell ref="I8:I10"/>
    <mergeCell ref="J8:J10"/>
    <mergeCell ref="K8:N8"/>
    <mergeCell ref="K9:K10"/>
    <mergeCell ref="L9:N9"/>
    <mergeCell ref="E8:E10"/>
    <mergeCell ref="F8:F10"/>
    <mergeCell ref="G8:G10"/>
    <mergeCell ref="F32:F34"/>
    <mergeCell ref="E40:E41"/>
    <mergeCell ref="C35:G35"/>
    <mergeCell ref="C36:N36"/>
    <mergeCell ref="A37:A41"/>
    <mergeCell ref="B37:B41"/>
    <mergeCell ref="C37:C41"/>
    <mergeCell ref="F37:F41"/>
    <mergeCell ref="D40:D41"/>
    <mergeCell ref="F141:I141"/>
    <mergeCell ref="D37:D39"/>
    <mergeCell ref="D92:D94"/>
    <mergeCell ref="E87:E89"/>
    <mergeCell ref="D71:D74"/>
    <mergeCell ref="F71:F74"/>
    <mergeCell ref="K72:K73"/>
    <mergeCell ref="D75:D78"/>
    <mergeCell ref="D79:D81"/>
    <mergeCell ref="K75:K77"/>
    <mergeCell ref="K79:K80"/>
    <mergeCell ref="E76:E78"/>
    <mergeCell ref="E80:E81"/>
    <mergeCell ref="K93:K94"/>
    <mergeCell ref="K100:K101"/>
    <mergeCell ref="A102:A104"/>
    <mergeCell ref="E32:E33"/>
    <mergeCell ref="K87:K89"/>
    <mergeCell ref="D90:D91"/>
    <mergeCell ref="A71:A82"/>
    <mergeCell ref="B71:B82"/>
    <mergeCell ref="C71:C82"/>
    <mergeCell ref="D61:D67"/>
    <mergeCell ref="E61:E67"/>
    <mergeCell ref="D68:D69"/>
    <mergeCell ref="C47:N47"/>
    <mergeCell ref="E50:E51"/>
    <mergeCell ref="D52:D54"/>
    <mergeCell ref="D56:D57"/>
    <mergeCell ref="D58:D60"/>
    <mergeCell ref="E59:E60"/>
    <mergeCell ref="K59:K60"/>
    <mergeCell ref="E69:E70"/>
    <mergeCell ref="K68:K70"/>
    <mergeCell ref="A32:A34"/>
    <mergeCell ref="B32:B34"/>
    <mergeCell ref="C46:G46"/>
    <mergeCell ref="K46:N46"/>
    <mergeCell ref="E72:E74"/>
    <mergeCell ref="D87:D89"/>
    <mergeCell ref="B102:B104"/>
    <mergeCell ref="C102:C104"/>
    <mergeCell ref="D102:D104"/>
    <mergeCell ref="E102:E104"/>
    <mergeCell ref="F102:F104"/>
    <mergeCell ref="D95:D96"/>
    <mergeCell ref="A100:A101"/>
    <mergeCell ref="B100:B101"/>
    <mergeCell ref="C100:C101"/>
    <mergeCell ref="D100:D101"/>
    <mergeCell ref="E100:E101"/>
    <mergeCell ref="F100:F101"/>
    <mergeCell ref="A111:A114"/>
    <mergeCell ref="B111:B114"/>
    <mergeCell ref="C111:C114"/>
    <mergeCell ref="D111:D114"/>
    <mergeCell ref="E111:E114"/>
    <mergeCell ref="D108:D109"/>
    <mergeCell ref="K108:K109"/>
    <mergeCell ref="O108:O109"/>
    <mergeCell ref="C106:G106"/>
    <mergeCell ref="K106:N106"/>
    <mergeCell ref="C107:N107"/>
    <mergeCell ref="B116:G116"/>
    <mergeCell ref="K116:N116"/>
    <mergeCell ref="B117:G117"/>
    <mergeCell ref="K117:N117"/>
    <mergeCell ref="C115:G115"/>
    <mergeCell ref="K115:N115"/>
    <mergeCell ref="F111:F114"/>
    <mergeCell ref="K111:K112"/>
    <mergeCell ref="N111:N114"/>
    <mergeCell ref="A127:G127"/>
    <mergeCell ref="A128:G128"/>
    <mergeCell ref="A129:G129"/>
    <mergeCell ref="A124:G124"/>
    <mergeCell ref="A125:G125"/>
    <mergeCell ref="A126:G126"/>
    <mergeCell ref="A120:G120"/>
    <mergeCell ref="A121:G121"/>
    <mergeCell ref="A122:G122"/>
    <mergeCell ref="A123:G123"/>
    <mergeCell ref="A139:G139"/>
    <mergeCell ref="A136:G136"/>
    <mergeCell ref="A137:G137"/>
    <mergeCell ref="A138:G138"/>
    <mergeCell ref="A133:G133"/>
    <mergeCell ref="A134:G134"/>
    <mergeCell ref="A135:G135"/>
    <mergeCell ref="A130:G130"/>
    <mergeCell ref="A131:G131"/>
    <mergeCell ref="A132:G132"/>
    <mergeCell ref="K1:N1"/>
    <mergeCell ref="A4:N4"/>
    <mergeCell ref="A5:N5"/>
    <mergeCell ref="A6:N6"/>
    <mergeCell ref="K7:N7"/>
    <mergeCell ref="D15:D16"/>
    <mergeCell ref="D21:D22"/>
    <mergeCell ref="F29:F31"/>
    <mergeCell ref="K29:K31"/>
    <mergeCell ref="F23:F25"/>
    <mergeCell ref="A29:A31"/>
    <mergeCell ref="B29:B31"/>
    <mergeCell ref="C29:C31"/>
    <mergeCell ref="D29:D31"/>
    <mergeCell ref="E29:E31"/>
    <mergeCell ref="D19:D20"/>
    <mergeCell ref="K19:K20"/>
    <mergeCell ref="A23:A25"/>
    <mergeCell ref="B23:B25"/>
    <mergeCell ref="C23:C25"/>
    <mergeCell ref="D23:D24"/>
    <mergeCell ref="E23:E25"/>
    <mergeCell ref="A11:N11"/>
    <mergeCell ref="A12:N12"/>
  </mergeCells>
  <printOptions horizontalCentered="1"/>
  <pageMargins left="0.59055118110236227" right="0" top="0.59055118110236227" bottom="0.19685039370078741" header="0" footer="0"/>
  <pageSetup paperSize="9" scale="70" orientation="portrait" r:id="rId1"/>
  <rowBreaks count="2" manualBreakCount="2">
    <brk id="57" max="13" man="1"/>
    <brk id="11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45"/>
  <sheetViews>
    <sheetView zoomScaleNormal="100" zoomScaleSheetLayoutView="100" workbookViewId="0">
      <selection activeCell="U68" sqref="U68"/>
    </sheetView>
  </sheetViews>
  <sheetFormatPr defaultColWidth="9.140625" defaultRowHeight="12.75" x14ac:dyDescent="0.2"/>
  <cols>
    <col min="1" max="1" width="2.85546875" style="895" customWidth="1"/>
    <col min="2" max="2" width="3.140625" style="895" customWidth="1"/>
    <col min="3" max="3" width="2.85546875" style="895" customWidth="1"/>
    <col min="4" max="4" width="32.85546875" style="895" customWidth="1"/>
    <col min="5" max="5" width="3.7109375" style="895" customWidth="1"/>
    <col min="6" max="6" width="3.85546875" style="895" customWidth="1"/>
    <col min="7" max="7" width="8.5703125" style="895" customWidth="1"/>
    <col min="8" max="8" width="8.28515625" style="895" customWidth="1"/>
    <col min="9" max="9" width="9" style="895" customWidth="1"/>
    <col min="10" max="10" width="8.28515625" style="895" customWidth="1"/>
    <col min="11" max="11" width="9.85546875" style="895" customWidth="1"/>
    <col min="12" max="12" width="9.7109375" style="895" customWidth="1"/>
    <col min="13" max="13" width="8.85546875" style="895" customWidth="1"/>
    <col min="14" max="14" width="9.85546875" style="895" customWidth="1"/>
    <col min="15" max="15" width="39.28515625" style="895" customWidth="1"/>
    <col min="16" max="16" width="4.42578125" style="895" customWidth="1"/>
    <col min="17" max="17" width="4.5703125" style="895" customWidth="1"/>
    <col min="18" max="18" width="4.42578125" style="895" customWidth="1"/>
    <col min="19" max="19" width="30.5703125" style="895" customWidth="1"/>
    <col min="20" max="16384" width="9.140625" style="895"/>
  </cols>
  <sheetData>
    <row r="1" spans="1:20" s="35" customFormat="1" ht="18" customHeight="1" x14ac:dyDescent="0.25">
      <c r="A1" s="645"/>
      <c r="B1" s="645"/>
      <c r="C1" s="645"/>
      <c r="D1" s="645"/>
      <c r="E1" s="1111"/>
      <c r="F1" s="1112"/>
      <c r="G1" s="1113"/>
      <c r="H1" s="645"/>
      <c r="I1" s="645"/>
      <c r="J1" s="645"/>
      <c r="K1" s="645"/>
      <c r="L1" s="645"/>
      <c r="M1" s="645"/>
      <c r="N1" s="645"/>
      <c r="O1" s="1114"/>
      <c r="P1" s="1115"/>
      <c r="Q1" s="1115"/>
      <c r="R1" s="1115"/>
      <c r="S1" s="1116" t="s">
        <v>263</v>
      </c>
      <c r="T1" s="1117"/>
    </row>
    <row r="2" spans="1:20" s="1" customFormat="1" ht="15.75" customHeight="1" x14ac:dyDescent="0.25">
      <c r="A2" s="376"/>
      <c r="B2" s="377"/>
      <c r="C2" s="376"/>
      <c r="E2" s="378"/>
      <c r="F2" s="379"/>
      <c r="G2" s="379"/>
      <c r="H2" s="380"/>
      <c r="I2" s="380"/>
      <c r="J2" s="380"/>
      <c r="K2" s="381"/>
      <c r="L2" s="381"/>
      <c r="M2" s="381"/>
      <c r="N2" s="381"/>
      <c r="O2" s="1069"/>
      <c r="P2" s="1069"/>
      <c r="Q2" s="1069"/>
      <c r="R2" s="1069"/>
      <c r="S2" s="1069"/>
    </row>
    <row r="3" spans="1:20" s="1" customFormat="1" x14ac:dyDescent="0.25">
      <c r="A3" s="376"/>
      <c r="B3" s="377"/>
      <c r="C3" s="376"/>
      <c r="E3" s="378"/>
      <c r="F3" s="379"/>
      <c r="G3" s="379"/>
      <c r="H3" s="380"/>
      <c r="I3" s="380"/>
      <c r="J3" s="380"/>
      <c r="K3" s="381"/>
      <c r="L3" s="381"/>
      <c r="M3" s="381"/>
      <c r="N3" s="381"/>
      <c r="O3" s="1069"/>
      <c r="P3" s="1069"/>
      <c r="Q3" s="1069"/>
      <c r="R3" s="1069"/>
      <c r="S3" s="1069"/>
    </row>
    <row r="4" spans="1:20" s="789" customFormat="1" ht="15.75" x14ac:dyDescent="0.25">
      <c r="A4" s="1239" t="s">
        <v>255</v>
      </c>
      <c r="B4" s="1239"/>
      <c r="C4" s="1239"/>
      <c r="D4" s="1239"/>
      <c r="E4" s="1239"/>
      <c r="F4" s="1239"/>
      <c r="G4" s="1239"/>
      <c r="H4" s="1239"/>
      <c r="I4" s="1239"/>
      <c r="J4" s="1239"/>
      <c r="K4" s="1239"/>
      <c r="L4" s="1239"/>
      <c r="M4" s="1239"/>
      <c r="N4" s="1239"/>
      <c r="O4" s="1239"/>
      <c r="P4" s="1239"/>
      <c r="Q4" s="1239"/>
      <c r="R4" s="1239"/>
      <c r="S4" s="1239"/>
    </row>
    <row r="5" spans="1:20" s="789" customFormat="1" ht="15.75" x14ac:dyDescent="0.25">
      <c r="A5" s="1240" t="s">
        <v>0</v>
      </c>
      <c r="B5" s="1240"/>
      <c r="C5" s="1240"/>
      <c r="D5" s="1240"/>
      <c r="E5" s="1240"/>
      <c r="F5" s="1240"/>
      <c r="G5" s="1240"/>
      <c r="H5" s="1240"/>
      <c r="I5" s="1240"/>
      <c r="J5" s="1240"/>
      <c r="K5" s="1240"/>
      <c r="L5" s="1240"/>
      <c r="M5" s="1240"/>
      <c r="N5" s="1240"/>
      <c r="O5" s="1240"/>
      <c r="P5" s="1240"/>
      <c r="Q5" s="1240"/>
      <c r="R5" s="1240"/>
      <c r="S5" s="1240"/>
    </row>
    <row r="6" spans="1:20" s="789" customFormat="1" ht="15.75" x14ac:dyDescent="0.25">
      <c r="A6" s="1241" t="s">
        <v>1</v>
      </c>
      <c r="B6" s="1241"/>
      <c r="C6" s="1241"/>
      <c r="D6" s="1241"/>
      <c r="E6" s="1241"/>
      <c r="F6" s="1241"/>
      <c r="G6" s="1241"/>
      <c r="H6" s="1241"/>
      <c r="I6" s="1241"/>
      <c r="J6" s="1241"/>
      <c r="K6" s="1241"/>
      <c r="L6" s="1241"/>
      <c r="M6" s="1241"/>
      <c r="N6" s="1241"/>
      <c r="O6" s="1241"/>
      <c r="P6" s="1241"/>
      <c r="Q6" s="1241"/>
      <c r="R6" s="1241"/>
      <c r="S6" s="1241"/>
    </row>
    <row r="7" spans="1:20" s="789" customFormat="1" ht="13.5" thickBot="1" x14ac:dyDescent="0.3">
      <c r="A7" s="1"/>
      <c r="B7" s="1"/>
      <c r="C7" s="1"/>
      <c r="D7" s="1"/>
      <c r="E7" s="1"/>
      <c r="F7" s="2"/>
      <c r="G7" s="379"/>
      <c r="H7" s="379"/>
      <c r="I7" s="379"/>
      <c r="J7" s="379"/>
      <c r="K7" s="379"/>
      <c r="L7" s="379"/>
      <c r="M7" s="379"/>
      <c r="N7" s="379"/>
      <c r="O7" s="1242" t="s">
        <v>92</v>
      </c>
      <c r="P7" s="1242"/>
      <c r="Q7" s="1242"/>
      <c r="R7" s="1242"/>
      <c r="S7" s="1243"/>
    </row>
    <row r="8" spans="1:20" s="789" customFormat="1" ht="33" customHeight="1" x14ac:dyDescent="0.25">
      <c r="A8" s="1505" t="s">
        <v>2</v>
      </c>
      <c r="B8" s="1508" t="s">
        <v>3</v>
      </c>
      <c r="C8" s="1508" t="s">
        <v>4</v>
      </c>
      <c r="D8" s="1511" t="s">
        <v>6</v>
      </c>
      <c r="E8" s="1508" t="s">
        <v>7</v>
      </c>
      <c r="F8" s="1490" t="s">
        <v>8</v>
      </c>
      <c r="G8" s="1493" t="s">
        <v>10</v>
      </c>
      <c r="H8" s="1496" t="s">
        <v>257</v>
      </c>
      <c r="I8" s="1499" t="s">
        <v>258</v>
      </c>
      <c r="J8" s="1502" t="s">
        <v>259</v>
      </c>
      <c r="K8" s="1496" t="s">
        <v>122</v>
      </c>
      <c r="L8" s="1499" t="s">
        <v>260</v>
      </c>
      <c r="M8" s="1502" t="s">
        <v>259</v>
      </c>
      <c r="N8" s="1457" t="s">
        <v>174</v>
      </c>
      <c r="O8" s="1470" t="s">
        <v>11</v>
      </c>
      <c r="P8" s="1471"/>
      <c r="Q8" s="1471"/>
      <c r="R8" s="1471"/>
      <c r="S8" s="1095"/>
    </row>
    <row r="9" spans="1:20" s="789" customFormat="1" ht="18.75" customHeight="1" x14ac:dyDescent="0.25">
      <c r="A9" s="1506"/>
      <c r="B9" s="1509"/>
      <c r="C9" s="1509"/>
      <c r="D9" s="1512"/>
      <c r="E9" s="1509"/>
      <c r="F9" s="1491"/>
      <c r="G9" s="1494"/>
      <c r="H9" s="1497"/>
      <c r="I9" s="1500"/>
      <c r="J9" s="1503"/>
      <c r="K9" s="1497"/>
      <c r="L9" s="1500"/>
      <c r="M9" s="1503"/>
      <c r="N9" s="1468"/>
      <c r="O9" s="1473" t="s">
        <v>6</v>
      </c>
      <c r="P9" s="1475" t="s">
        <v>261</v>
      </c>
      <c r="Q9" s="1475"/>
      <c r="R9" s="1475"/>
      <c r="S9" s="1096" t="s">
        <v>262</v>
      </c>
    </row>
    <row r="10" spans="1:20" s="789" customFormat="1" ht="65.25" customHeight="1" thickBot="1" x14ac:dyDescent="0.3">
      <c r="A10" s="1507"/>
      <c r="B10" s="1510"/>
      <c r="C10" s="1510"/>
      <c r="D10" s="1513"/>
      <c r="E10" s="1510"/>
      <c r="F10" s="1492"/>
      <c r="G10" s="1495"/>
      <c r="H10" s="1498"/>
      <c r="I10" s="1501"/>
      <c r="J10" s="1504"/>
      <c r="K10" s="1498"/>
      <c r="L10" s="1501"/>
      <c r="M10" s="1504"/>
      <c r="N10" s="1469"/>
      <c r="O10" s="1474"/>
      <c r="P10" s="141" t="s">
        <v>128</v>
      </c>
      <c r="Q10" s="1097" t="s">
        <v>129</v>
      </c>
      <c r="R10" s="1097" t="s">
        <v>175</v>
      </c>
      <c r="S10" s="1098"/>
    </row>
    <row r="11" spans="1:20" s="4" customFormat="1" ht="13.5" customHeight="1" x14ac:dyDescent="0.2">
      <c r="A11" s="1273" t="s">
        <v>12</v>
      </c>
      <c r="B11" s="1274"/>
      <c r="C11" s="1274"/>
      <c r="D11" s="1274"/>
      <c r="E11" s="1274"/>
      <c r="F11" s="1274"/>
      <c r="G11" s="1274"/>
      <c r="H11" s="1274"/>
      <c r="I11" s="1274"/>
      <c r="J11" s="1274"/>
      <c r="K11" s="1274"/>
      <c r="L11" s="1274"/>
      <c r="M11" s="1274"/>
      <c r="N11" s="1274"/>
      <c r="O11" s="1274"/>
      <c r="P11" s="1274"/>
      <c r="Q11" s="1274"/>
      <c r="R11" s="1274"/>
      <c r="S11" s="1275"/>
    </row>
    <row r="12" spans="1:20" s="4" customFormat="1" x14ac:dyDescent="0.2">
      <c r="A12" s="1276" t="s">
        <v>13</v>
      </c>
      <c r="B12" s="1277"/>
      <c r="C12" s="1277"/>
      <c r="D12" s="1277"/>
      <c r="E12" s="1277"/>
      <c r="F12" s="1277"/>
      <c r="G12" s="1277"/>
      <c r="H12" s="1277"/>
      <c r="I12" s="1277"/>
      <c r="J12" s="1277"/>
      <c r="K12" s="1277"/>
      <c r="L12" s="1277"/>
      <c r="M12" s="1277"/>
      <c r="N12" s="1277"/>
      <c r="O12" s="1277"/>
      <c r="P12" s="1277"/>
      <c r="Q12" s="1277"/>
      <c r="R12" s="1277"/>
      <c r="S12" s="1278"/>
    </row>
    <row r="13" spans="1:20" s="789" customFormat="1" ht="15" customHeight="1" x14ac:dyDescent="0.25">
      <c r="A13" s="5" t="s">
        <v>14</v>
      </c>
      <c r="B13" s="1460" t="s">
        <v>15</v>
      </c>
      <c r="C13" s="1461"/>
      <c r="D13" s="1461"/>
      <c r="E13" s="1461"/>
      <c r="F13" s="1461"/>
      <c r="G13" s="1461"/>
      <c r="H13" s="1461"/>
      <c r="I13" s="1461"/>
      <c r="J13" s="1461"/>
      <c r="K13" s="1461"/>
      <c r="L13" s="1461"/>
      <c r="M13" s="1461"/>
      <c r="N13" s="1461"/>
      <c r="O13" s="1461"/>
      <c r="P13" s="1461"/>
      <c r="Q13" s="1461"/>
      <c r="R13" s="1461"/>
      <c r="S13" s="1462"/>
    </row>
    <row r="14" spans="1:20" s="789" customFormat="1" ht="14.25" customHeight="1" x14ac:dyDescent="0.25">
      <c r="A14" s="6" t="s">
        <v>14</v>
      </c>
      <c r="B14" s="7" t="s">
        <v>14</v>
      </c>
      <c r="C14" s="1463" t="s">
        <v>16</v>
      </c>
      <c r="D14" s="1464"/>
      <c r="E14" s="1464"/>
      <c r="F14" s="1464"/>
      <c r="G14" s="1464"/>
      <c r="H14" s="1464"/>
      <c r="I14" s="1464"/>
      <c r="J14" s="1464"/>
      <c r="K14" s="1464"/>
      <c r="L14" s="1464"/>
      <c r="M14" s="1464"/>
      <c r="N14" s="1464"/>
      <c r="O14" s="1464"/>
      <c r="P14" s="1464"/>
      <c r="Q14" s="1464"/>
      <c r="R14" s="1464"/>
      <c r="S14" s="1465"/>
    </row>
    <row r="15" spans="1:20" s="789" customFormat="1" ht="13.5" customHeight="1" x14ac:dyDescent="0.25">
      <c r="A15" s="8" t="s">
        <v>14</v>
      </c>
      <c r="B15" s="9" t="s">
        <v>14</v>
      </c>
      <c r="C15" s="10" t="s">
        <v>14</v>
      </c>
      <c r="D15" s="1514" t="s">
        <v>213</v>
      </c>
      <c r="E15" s="1267" t="s">
        <v>18</v>
      </c>
      <c r="F15" s="1249" t="s">
        <v>20</v>
      </c>
      <c r="G15" s="1124" t="s">
        <v>23</v>
      </c>
      <c r="H15" s="77">
        <v>4744.3999999999996</v>
      </c>
      <c r="I15" s="209">
        <v>4744.3999999999996</v>
      </c>
      <c r="J15" s="71"/>
      <c r="K15" s="77">
        <v>5238.3999999999996</v>
      </c>
      <c r="L15" s="209">
        <v>5238.3999999999996</v>
      </c>
      <c r="M15" s="71"/>
      <c r="N15" s="72">
        <v>5238.3999999999996</v>
      </c>
      <c r="O15" s="1125"/>
      <c r="P15" s="805"/>
      <c r="Q15" s="806"/>
      <c r="R15" s="1099"/>
      <c r="S15" s="1149"/>
    </row>
    <row r="16" spans="1:20" s="789" customFormat="1" ht="12.75" customHeight="1" x14ac:dyDescent="0.25">
      <c r="A16" s="8"/>
      <c r="B16" s="9"/>
      <c r="C16" s="10"/>
      <c r="D16" s="1245"/>
      <c r="E16" s="1267"/>
      <c r="F16" s="1249"/>
      <c r="G16" s="76" t="s">
        <v>24</v>
      </c>
      <c r="H16" s="79">
        <v>494</v>
      </c>
      <c r="I16" s="205">
        <v>494</v>
      </c>
      <c r="J16" s="124"/>
      <c r="K16" s="79"/>
      <c r="L16" s="205"/>
      <c r="M16" s="124"/>
      <c r="N16" s="76"/>
      <c r="O16" s="804"/>
      <c r="P16" s="805"/>
      <c r="Q16" s="806"/>
      <c r="R16" s="1099"/>
      <c r="S16" s="1150"/>
    </row>
    <row r="17" spans="1:19" s="789" customFormat="1" ht="15" customHeight="1" x14ac:dyDescent="0.25">
      <c r="A17" s="8"/>
      <c r="B17" s="9"/>
      <c r="C17" s="10"/>
      <c r="D17" s="1385" t="s">
        <v>21</v>
      </c>
      <c r="E17" s="1267"/>
      <c r="F17" s="1249"/>
      <c r="G17" s="387"/>
      <c r="H17" s="244"/>
      <c r="I17" s="194"/>
      <c r="J17" s="921"/>
      <c r="K17" s="244"/>
      <c r="L17" s="194"/>
      <c r="M17" s="921"/>
      <c r="N17" s="72"/>
      <c r="O17" s="1252" t="s">
        <v>136</v>
      </c>
      <c r="P17" s="420" t="s">
        <v>184</v>
      </c>
      <c r="Q17" s="157" t="s">
        <v>184</v>
      </c>
      <c r="R17" s="420" t="s">
        <v>184</v>
      </c>
      <c r="S17" s="413"/>
    </row>
    <row r="18" spans="1:19" s="789" customFormat="1" ht="12.75" customHeight="1" x14ac:dyDescent="0.25">
      <c r="A18" s="8"/>
      <c r="B18" s="9"/>
      <c r="C18" s="10"/>
      <c r="D18" s="1466"/>
      <c r="E18" s="1267"/>
      <c r="F18" s="1249"/>
      <c r="G18" s="387"/>
      <c r="H18" s="77"/>
      <c r="I18" s="209"/>
      <c r="J18" s="71"/>
      <c r="K18" s="77"/>
      <c r="L18" s="209"/>
      <c r="M18" s="71"/>
      <c r="N18" s="72"/>
      <c r="O18" s="1467"/>
      <c r="P18" s="421"/>
      <c r="Q18" s="156"/>
      <c r="R18" s="421"/>
      <c r="S18" s="414"/>
    </row>
    <row r="19" spans="1:19" s="789" customFormat="1" ht="15.75" customHeight="1" x14ac:dyDescent="0.25">
      <c r="A19" s="8"/>
      <c r="B19" s="9"/>
      <c r="C19" s="10"/>
      <c r="D19" s="1264" t="s">
        <v>25</v>
      </c>
      <c r="E19" s="1267"/>
      <c r="F19" s="1249"/>
      <c r="G19" s="132"/>
      <c r="H19" s="79"/>
      <c r="I19" s="205"/>
      <c r="J19" s="324"/>
      <c r="K19" s="104"/>
      <c r="L19" s="209"/>
      <c r="M19" s="71"/>
      <c r="N19" s="72"/>
      <c r="O19" s="1269" t="s">
        <v>136</v>
      </c>
      <c r="P19" s="420" t="s">
        <v>185</v>
      </c>
      <c r="Q19" s="157" t="s">
        <v>185</v>
      </c>
      <c r="R19" s="420" t="s">
        <v>185</v>
      </c>
      <c r="S19" s="413"/>
    </row>
    <row r="20" spans="1:19" s="789" customFormat="1" ht="15" customHeight="1" thickBot="1" x14ac:dyDescent="0.3">
      <c r="A20" s="13"/>
      <c r="B20" s="14"/>
      <c r="C20" s="309"/>
      <c r="D20" s="1265"/>
      <c r="E20" s="1268"/>
      <c r="F20" s="1250"/>
      <c r="G20" s="869" t="s">
        <v>27</v>
      </c>
      <c r="H20" s="560">
        <f>H16+H15</f>
        <v>5238.3999999999996</v>
      </c>
      <c r="I20" s="718">
        <f>I16+I15</f>
        <v>5238.3999999999996</v>
      </c>
      <c r="J20" s="560"/>
      <c r="K20" s="325">
        <f>SUM(K15:K19)</f>
        <v>5238.3999999999996</v>
      </c>
      <c r="L20" s="256">
        <f>SUM(L15:L19)</f>
        <v>5238.3999999999996</v>
      </c>
      <c r="M20" s="74"/>
      <c r="N20" s="73">
        <f>SUM(N15:N19)</f>
        <v>5238.3999999999996</v>
      </c>
      <c r="O20" s="1253"/>
      <c r="P20" s="422"/>
      <c r="Q20" s="158"/>
      <c r="R20" s="422"/>
      <c r="S20" s="415"/>
    </row>
    <row r="21" spans="1:19" s="789" customFormat="1" ht="15.75" customHeight="1" x14ac:dyDescent="0.25">
      <c r="A21" s="8" t="s">
        <v>14</v>
      </c>
      <c r="B21" s="9" t="s">
        <v>14</v>
      </c>
      <c r="C21" s="310" t="s">
        <v>28</v>
      </c>
      <c r="D21" s="1246" t="s">
        <v>212</v>
      </c>
      <c r="E21" s="810" t="s">
        <v>18</v>
      </c>
      <c r="F21" s="811" t="s">
        <v>20</v>
      </c>
      <c r="G21" s="865" t="s">
        <v>30</v>
      </c>
      <c r="H21" s="355">
        <v>121.9</v>
      </c>
      <c r="I21" s="1120">
        <v>121.9</v>
      </c>
      <c r="J21" s="245"/>
      <c r="K21" s="355">
        <v>78.5</v>
      </c>
      <c r="L21" s="1120">
        <v>78.5</v>
      </c>
      <c r="M21" s="245"/>
      <c r="N21" s="211">
        <v>78.5</v>
      </c>
      <c r="O21" s="1066"/>
      <c r="P21" s="677"/>
      <c r="Q21" s="164"/>
      <c r="R21" s="677"/>
      <c r="S21" s="815"/>
    </row>
    <row r="22" spans="1:19" s="789" customFormat="1" ht="25.5" customHeight="1" x14ac:dyDescent="0.25">
      <c r="A22" s="8"/>
      <c r="B22" s="9"/>
      <c r="C22" s="310"/>
      <c r="D22" s="1247"/>
      <c r="E22" s="812"/>
      <c r="F22" s="1070"/>
      <c r="G22" s="867" t="s">
        <v>35</v>
      </c>
      <c r="H22" s="124">
        <v>60.7</v>
      </c>
      <c r="I22" s="205">
        <v>60.7</v>
      </c>
      <c r="J22" s="124"/>
      <c r="K22" s="79"/>
      <c r="L22" s="205"/>
      <c r="M22" s="124"/>
      <c r="N22" s="76"/>
      <c r="O22" s="816"/>
      <c r="P22" s="170"/>
      <c r="Q22" s="180"/>
      <c r="R22" s="170"/>
      <c r="S22" s="809"/>
    </row>
    <row r="23" spans="1:19" s="789" customFormat="1" ht="26.25" customHeight="1" x14ac:dyDescent="0.25">
      <c r="A23" s="1256"/>
      <c r="B23" s="1258"/>
      <c r="C23" s="1261"/>
      <c r="D23" s="1270" t="s">
        <v>31</v>
      </c>
      <c r="E23" s="1272"/>
      <c r="F23" s="1254"/>
      <c r="G23" s="866"/>
      <c r="H23" s="71"/>
      <c r="I23" s="209"/>
      <c r="J23" s="71"/>
      <c r="K23" s="77"/>
      <c r="L23" s="209"/>
      <c r="M23" s="71"/>
      <c r="N23" s="72"/>
      <c r="O23" s="1059" t="s">
        <v>143</v>
      </c>
      <c r="P23" s="819" t="s">
        <v>186</v>
      </c>
      <c r="Q23" s="198" t="s">
        <v>186</v>
      </c>
      <c r="R23" s="819" t="s">
        <v>186</v>
      </c>
      <c r="S23" s="1151"/>
    </row>
    <row r="24" spans="1:19" s="789" customFormat="1" ht="16.5" customHeight="1" x14ac:dyDescent="0.25">
      <c r="A24" s="1256"/>
      <c r="B24" s="1258"/>
      <c r="C24" s="1261"/>
      <c r="D24" s="1271"/>
      <c r="E24" s="1272"/>
      <c r="F24" s="1254"/>
      <c r="G24" s="866"/>
      <c r="H24" s="71"/>
      <c r="I24" s="209"/>
      <c r="J24" s="71"/>
      <c r="K24" s="77"/>
      <c r="L24" s="209"/>
      <c r="M24" s="71"/>
      <c r="N24" s="72"/>
      <c r="O24" s="816" t="s">
        <v>33</v>
      </c>
      <c r="P24" s="817">
        <v>150</v>
      </c>
      <c r="Q24" s="452">
        <v>150</v>
      </c>
      <c r="R24" s="817">
        <v>150</v>
      </c>
      <c r="S24" s="809"/>
    </row>
    <row r="25" spans="1:19" s="789" customFormat="1" ht="20.25" customHeight="1" x14ac:dyDescent="0.25">
      <c r="A25" s="1256"/>
      <c r="B25" s="1258"/>
      <c r="C25" s="1261"/>
      <c r="D25" s="364" t="s">
        <v>34</v>
      </c>
      <c r="E25" s="1272"/>
      <c r="F25" s="1254"/>
      <c r="G25" s="866"/>
      <c r="H25" s="71"/>
      <c r="I25" s="209"/>
      <c r="J25" s="71"/>
      <c r="K25" s="77"/>
      <c r="L25" s="209"/>
      <c r="M25" s="71"/>
      <c r="N25" s="72"/>
      <c r="O25" s="366" t="s">
        <v>99</v>
      </c>
      <c r="P25" s="423">
        <v>100</v>
      </c>
      <c r="Q25" s="367">
        <v>100</v>
      </c>
      <c r="R25" s="423">
        <v>100</v>
      </c>
      <c r="S25" s="259"/>
    </row>
    <row r="26" spans="1:19" s="789" customFormat="1" ht="14.25" customHeight="1" x14ac:dyDescent="0.25">
      <c r="A26" s="1054"/>
      <c r="B26" s="1044"/>
      <c r="C26" s="1046"/>
      <c r="D26" s="1443" t="s">
        <v>230</v>
      </c>
      <c r="E26" s="1073"/>
      <c r="F26" s="1070"/>
      <c r="G26" s="866"/>
      <c r="H26" s="71"/>
      <c r="I26" s="209"/>
      <c r="J26" s="71"/>
      <c r="K26" s="77"/>
      <c r="L26" s="209"/>
      <c r="M26" s="71"/>
      <c r="N26" s="72"/>
      <c r="O26" s="1269" t="s">
        <v>231</v>
      </c>
      <c r="P26" s="580">
        <v>100</v>
      </c>
      <c r="Q26" s="398"/>
      <c r="R26" s="580"/>
      <c r="S26" s="259"/>
    </row>
    <row r="27" spans="1:19" s="789" customFormat="1" ht="10.5" customHeight="1" x14ac:dyDescent="0.25">
      <c r="A27" s="1054"/>
      <c r="B27" s="1044"/>
      <c r="C27" s="1046"/>
      <c r="D27" s="1444"/>
      <c r="E27" s="1073"/>
      <c r="F27" s="1070"/>
      <c r="G27" s="867"/>
      <c r="H27" s="124"/>
      <c r="I27" s="205"/>
      <c r="J27" s="124"/>
      <c r="K27" s="79"/>
      <c r="L27" s="205"/>
      <c r="M27" s="124"/>
      <c r="N27" s="76"/>
      <c r="O27" s="1408"/>
      <c r="P27" s="955"/>
      <c r="Q27" s="161"/>
      <c r="R27" s="148"/>
      <c r="S27" s="259"/>
    </row>
    <row r="28" spans="1:19" s="789" customFormat="1" ht="18" customHeight="1" thickBot="1" x14ac:dyDescent="0.3">
      <c r="A28" s="1063"/>
      <c r="B28" s="1071"/>
      <c r="C28" s="1072"/>
      <c r="D28" s="868"/>
      <c r="E28" s="787"/>
      <c r="F28" s="1072"/>
      <c r="G28" s="869" t="s">
        <v>27</v>
      </c>
      <c r="H28" s="325">
        <f>SUM(H21:H25)</f>
        <v>182.60000000000002</v>
      </c>
      <c r="I28" s="718">
        <f>SUM(I21:I25)</f>
        <v>182.60000000000002</v>
      </c>
      <c r="J28" s="560"/>
      <c r="K28" s="325">
        <f>SUM(K21:K25)</f>
        <v>78.5</v>
      </c>
      <c r="L28" s="718">
        <f>SUM(L21:L25)</f>
        <v>78.5</v>
      </c>
      <c r="M28" s="560"/>
      <c r="N28" s="246">
        <f>SUM(N21:N25)</f>
        <v>78.5</v>
      </c>
      <c r="O28" s="1091"/>
      <c r="P28" s="424"/>
      <c r="Q28" s="162"/>
      <c r="R28" s="424"/>
      <c r="S28" s="417"/>
    </row>
    <row r="29" spans="1:19" s="789" customFormat="1" ht="13.5" customHeight="1" x14ac:dyDescent="0.25">
      <c r="A29" s="1255" t="s">
        <v>14</v>
      </c>
      <c r="B29" s="1257" t="s">
        <v>14</v>
      </c>
      <c r="C29" s="1260" t="s">
        <v>36</v>
      </c>
      <c r="D29" s="1263" t="s">
        <v>37</v>
      </c>
      <c r="E29" s="1266" t="s">
        <v>18</v>
      </c>
      <c r="F29" s="1248" t="s">
        <v>20</v>
      </c>
      <c r="G29" s="271" t="s">
        <v>23</v>
      </c>
      <c r="H29" s="123">
        <v>25.6</v>
      </c>
      <c r="I29" s="204">
        <v>25.6</v>
      </c>
      <c r="J29" s="123"/>
      <c r="K29" s="125">
        <v>32.1</v>
      </c>
      <c r="L29" s="204">
        <v>32.1</v>
      </c>
      <c r="M29" s="123"/>
      <c r="N29" s="75">
        <v>32.1</v>
      </c>
      <c r="O29" s="1251" t="s">
        <v>93</v>
      </c>
      <c r="P29" s="411">
        <v>100</v>
      </c>
      <c r="Q29" s="163">
        <v>100</v>
      </c>
      <c r="R29" s="1100">
        <v>100</v>
      </c>
      <c r="S29" s="418"/>
    </row>
    <row r="30" spans="1:19" s="789" customFormat="1" ht="15.75" customHeight="1" x14ac:dyDescent="0.25">
      <c r="A30" s="1256"/>
      <c r="B30" s="1258"/>
      <c r="C30" s="1261"/>
      <c r="D30" s="1264"/>
      <c r="E30" s="1267"/>
      <c r="F30" s="1249"/>
      <c r="G30" s="276"/>
      <c r="H30" s="124"/>
      <c r="I30" s="205"/>
      <c r="J30" s="124"/>
      <c r="K30" s="79"/>
      <c r="L30" s="205"/>
      <c r="M30" s="124"/>
      <c r="N30" s="76"/>
      <c r="O30" s="1252"/>
      <c r="P30" s="1028"/>
      <c r="Q30" s="1029"/>
      <c r="R30" s="1101"/>
      <c r="S30" s="1025"/>
    </row>
    <row r="31" spans="1:19" s="789" customFormat="1" ht="15.75" customHeight="1" thickBot="1" x14ac:dyDescent="0.3">
      <c r="A31" s="1256"/>
      <c r="B31" s="1259"/>
      <c r="C31" s="1262"/>
      <c r="D31" s="1265"/>
      <c r="E31" s="1268"/>
      <c r="F31" s="1250"/>
      <c r="G31" s="864" t="s">
        <v>27</v>
      </c>
      <c r="H31" s="128">
        <f>H29+H30</f>
        <v>25.6</v>
      </c>
      <c r="I31" s="256">
        <f>I29+I30</f>
        <v>25.6</v>
      </c>
      <c r="J31" s="74"/>
      <c r="K31" s="128">
        <f t="shared" ref="K31:N31" si="0">SUM(K29:K29)</f>
        <v>32.1</v>
      </c>
      <c r="L31" s="256">
        <f t="shared" ref="L31" si="1">SUM(L29:L29)</f>
        <v>32.1</v>
      </c>
      <c r="M31" s="74"/>
      <c r="N31" s="73">
        <f t="shared" si="0"/>
        <v>32.1</v>
      </c>
      <c r="O31" s="1253"/>
      <c r="P31" s="412"/>
      <c r="Q31" s="1037"/>
      <c r="R31" s="412"/>
      <c r="S31" s="419"/>
    </row>
    <row r="32" spans="1:19" s="789" customFormat="1" ht="34.5" customHeight="1" x14ac:dyDescent="0.25">
      <c r="A32" s="1255" t="s">
        <v>14</v>
      </c>
      <c r="B32" s="1257" t="s">
        <v>14</v>
      </c>
      <c r="C32" s="1336" t="s">
        <v>38</v>
      </c>
      <c r="D32" s="1441" t="s">
        <v>273</v>
      </c>
      <c r="E32" s="1373" t="s">
        <v>40</v>
      </c>
      <c r="F32" s="1515" t="s">
        <v>271</v>
      </c>
      <c r="G32" s="824" t="s">
        <v>24</v>
      </c>
      <c r="H32" s="245">
        <v>728.1</v>
      </c>
      <c r="I32" s="1120">
        <v>728.1</v>
      </c>
      <c r="J32" s="245"/>
      <c r="K32" s="355"/>
      <c r="L32" s="1120"/>
      <c r="M32" s="245"/>
      <c r="N32" s="1123"/>
      <c r="O32" s="1182" t="s">
        <v>240</v>
      </c>
      <c r="P32" s="1183">
        <v>100</v>
      </c>
      <c r="Q32" s="425"/>
      <c r="R32" s="1102"/>
      <c r="S32" s="1488" t="s">
        <v>274</v>
      </c>
    </row>
    <row r="33" spans="1:19" s="789" customFormat="1" ht="27" customHeight="1" x14ac:dyDescent="0.25">
      <c r="A33" s="1256"/>
      <c r="B33" s="1258"/>
      <c r="C33" s="1337"/>
      <c r="D33" s="1386"/>
      <c r="E33" s="1374"/>
      <c r="F33" s="1368"/>
      <c r="G33" s="387"/>
      <c r="H33" s="71"/>
      <c r="I33" s="209"/>
      <c r="J33" s="71"/>
      <c r="K33" s="77"/>
      <c r="L33" s="209"/>
      <c r="M33" s="71"/>
      <c r="N33" s="80"/>
      <c r="O33" s="1185" t="s">
        <v>267</v>
      </c>
      <c r="P33" s="1186">
        <v>268</v>
      </c>
      <c r="Q33" s="188"/>
      <c r="R33" s="1184"/>
      <c r="S33" s="1487"/>
    </row>
    <row r="34" spans="1:19" s="789" customFormat="1" ht="32.25" customHeight="1" x14ac:dyDescent="0.25">
      <c r="A34" s="1256"/>
      <c r="B34" s="1258"/>
      <c r="C34" s="1337"/>
      <c r="D34" s="1386"/>
      <c r="E34" s="1374"/>
      <c r="F34" s="1368"/>
      <c r="G34" s="387"/>
      <c r="H34" s="71"/>
      <c r="I34" s="209"/>
      <c r="J34" s="71"/>
      <c r="K34" s="77"/>
      <c r="L34" s="209"/>
      <c r="M34" s="71"/>
      <c r="N34" s="80"/>
      <c r="O34" s="1187" t="s">
        <v>268</v>
      </c>
      <c r="P34" s="1186">
        <v>12</v>
      </c>
      <c r="Q34" s="188"/>
      <c r="R34" s="1184"/>
      <c r="S34" s="1487"/>
    </row>
    <row r="35" spans="1:19" s="789" customFormat="1" ht="31.5" customHeight="1" thickBot="1" x14ac:dyDescent="0.3">
      <c r="A35" s="1256"/>
      <c r="B35" s="1258"/>
      <c r="C35" s="1337"/>
      <c r="D35" s="348"/>
      <c r="E35" s="1015"/>
      <c r="F35" s="1516"/>
      <c r="G35" s="871" t="s">
        <v>27</v>
      </c>
      <c r="H35" s="247">
        <f>SUM(H32:H32)</f>
        <v>728.1</v>
      </c>
      <c r="I35" s="1121">
        <f>SUM(I32:I32)</f>
        <v>728.1</v>
      </c>
      <c r="J35" s="1118"/>
      <c r="K35" s="128">
        <f>SUM(K32:K32)</f>
        <v>0</v>
      </c>
      <c r="L35" s="256">
        <f>SUM(L32:L32)</f>
        <v>0</v>
      </c>
      <c r="M35" s="74"/>
      <c r="N35" s="73">
        <f>SUM(N32:N32)</f>
        <v>0</v>
      </c>
      <c r="O35" s="349"/>
      <c r="P35" s="162"/>
      <c r="Q35" s="162"/>
      <c r="R35" s="1103"/>
      <c r="S35" s="1489"/>
    </row>
    <row r="36" spans="1:19" s="789" customFormat="1" ht="14.25" customHeight="1" thickBot="1" x14ac:dyDescent="0.3">
      <c r="A36" s="27" t="s">
        <v>14</v>
      </c>
      <c r="B36" s="28" t="s">
        <v>14</v>
      </c>
      <c r="C36" s="1347" t="s">
        <v>45</v>
      </c>
      <c r="D36" s="1347"/>
      <c r="E36" s="1347"/>
      <c r="F36" s="1347"/>
      <c r="G36" s="1347"/>
      <c r="H36" s="432">
        <f>H35+H31+H28+H20</f>
        <v>6174.7</v>
      </c>
      <c r="I36" s="1122">
        <f>I35+I31+I28+I20</f>
        <v>6174.7</v>
      </c>
      <c r="J36" s="1119"/>
      <c r="K36" s="432">
        <f>K35+K31+K28+K20</f>
        <v>5349</v>
      </c>
      <c r="L36" s="1122">
        <f>L35+L31+L28+L20</f>
        <v>5349</v>
      </c>
      <c r="M36" s="78"/>
      <c r="N36" s="118">
        <f>N35+N31+N28+N20</f>
        <v>5349</v>
      </c>
      <c r="O36" s="1040"/>
      <c r="P36" s="1041"/>
      <c r="Q36" s="1041"/>
      <c r="R36" s="1041"/>
      <c r="S36" s="1042"/>
    </row>
    <row r="37" spans="1:19" s="789" customFormat="1" ht="17.25" customHeight="1" thickBot="1" x14ac:dyDescent="0.3">
      <c r="A37" s="27" t="s">
        <v>14</v>
      </c>
      <c r="B37" s="28" t="s">
        <v>28</v>
      </c>
      <c r="C37" s="1391" t="s">
        <v>46</v>
      </c>
      <c r="D37" s="1392"/>
      <c r="E37" s="1392"/>
      <c r="F37" s="1392"/>
      <c r="G37" s="1392"/>
      <c r="H37" s="1392"/>
      <c r="I37" s="1392"/>
      <c r="J37" s="1392"/>
      <c r="K37" s="1392"/>
      <c r="L37" s="1392"/>
      <c r="M37" s="1392"/>
      <c r="N37" s="1392"/>
      <c r="O37" s="1392"/>
      <c r="P37" s="1392"/>
      <c r="Q37" s="1392"/>
      <c r="R37" s="1392"/>
      <c r="S37" s="1393"/>
    </row>
    <row r="38" spans="1:19" s="789" customFormat="1" ht="13.5" customHeight="1" x14ac:dyDescent="0.25">
      <c r="A38" s="1415" t="s">
        <v>14</v>
      </c>
      <c r="B38" s="1257" t="s">
        <v>28</v>
      </c>
      <c r="C38" s="1260" t="s">
        <v>14</v>
      </c>
      <c r="D38" s="1418" t="s">
        <v>110</v>
      </c>
      <c r="E38" s="872"/>
      <c r="F38" s="1260" t="s">
        <v>20</v>
      </c>
      <c r="G38" s="824" t="s">
        <v>30</v>
      </c>
      <c r="H38" s="245">
        <v>44.8</v>
      </c>
      <c r="I38" s="1120">
        <v>44.8</v>
      </c>
      <c r="J38" s="245"/>
      <c r="K38" s="355">
        <v>47.8</v>
      </c>
      <c r="L38" s="1120">
        <v>47.8</v>
      </c>
      <c r="M38" s="992"/>
      <c r="N38" s="992">
        <v>46.8</v>
      </c>
      <c r="O38" s="826"/>
      <c r="P38" s="827"/>
      <c r="Q38" s="828"/>
      <c r="R38" s="990"/>
      <c r="S38" s="1152"/>
    </row>
    <row r="39" spans="1:19" s="789" customFormat="1" ht="13.5" customHeight="1" x14ac:dyDescent="0.25">
      <c r="A39" s="1416"/>
      <c r="B39" s="1258"/>
      <c r="C39" s="1261"/>
      <c r="D39" s="1419"/>
      <c r="E39" s="1169"/>
      <c r="F39" s="1261"/>
      <c r="G39" s="272" t="s">
        <v>35</v>
      </c>
      <c r="H39" s="71">
        <v>0.5</v>
      </c>
      <c r="I39" s="209">
        <v>0.5</v>
      </c>
      <c r="J39" s="71"/>
      <c r="K39" s="77"/>
      <c r="L39" s="209"/>
      <c r="M39" s="370"/>
      <c r="N39" s="370"/>
      <c r="O39" s="825"/>
      <c r="P39" s="908"/>
      <c r="Q39" s="786"/>
      <c r="R39" s="427"/>
      <c r="S39" s="1197"/>
    </row>
    <row r="40" spans="1:19" s="789" customFormat="1" ht="14.25" customHeight="1" x14ac:dyDescent="0.25">
      <c r="A40" s="1416"/>
      <c r="B40" s="1258"/>
      <c r="C40" s="1261"/>
      <c r="D40" s="1245"/>
      <c r="E40" s="873"/>
      <c r="F40" s="1261"/>
      <c r="G40" s="132" t="s">
        <v>42</v>
      </c>
      <c r="H40" s="124">
        <v>17.600000000000001</v>
      </c>
      <c r="I40" s="205">
        <v>17.600000000000001</v>
      </c>
      <c r="J40" s="124"/>
      <c r="K40" s="79"/>
      <c r="L40" s="205"/>
      <c r="M40" s="324"/>
      <c r="N40" s="324"/>
      <c r="O40" s="829"/>
      <c r="P40" s="830"/>
      <c r="Q40" s="707"/>
      <c r="R40" s="706"/>
      <c r="S40" s="1198"/>
    </row>
    <row r="41" spans="1:19" s="789" customFormat="1" ht="16.5" customHeight="1" x14ac:dyDescent="0.25">
      <c r="A41" s="1416"/>
      <c r="B41" s="1258"/>
      <c r="C41" s="1261"/>
      <c r="D41" s="1377" t="s">
        <v>48</v>
      </c>
      <c r="E41" s="1413" t="s">
        <v>47</v>
      </c>
      <c r="F41" s="1261"/>
      <c r="G41" s="387"/>
      <c r="H41" s="71"/>
      <c r="I41" s="209"/>
      <c r="J41" s="71"/>
      <c r="K41" s="77"/>
      <c r="L41" s="209"/>
      <c r="M41" s="370"/>
      <c r="N41" s="370"/>
      <c r="O41" s="825" t="s">
        <v>49</v>
      </c>
      <c r="P41" s="786">
        <v>1</v>
      </c>
      <c r="Q41" s="427">
        <v>1</v>
      </c>
      <c r="R41" s="908">
        <v>1</v>
      </c>
      <c r="S41" s="1197"/>
    </row>
    <row r="42" spans="1:19" s="789" customFormat="1" ht="20.25" customHeight="1" x14ac:dyDescent="0.25">
      <c r="A42" s="1517"/>
      <c r="B42" s="1518"/>
      <c r="C42" s="1486"/>
      <c r="D42" s="1412"/>
      <c r="E42" s="1414"/>
      <c r="F42" s="1486"/>
      <c r="G42" s="132"/>
      <c r="H42" s="124"/>
      <c r="I42" s="205"/>
      <c r="J42" s="124"/>
      <c r="K42" s="79"/>
      <c r="L42" s="205"/>
      <c r="M42" s="324"/>
      <c r="N42" s="324"/>
      <c r="O42" s="1213"/>
      <c r="P42" s="1214"/>
      <c r="Q42" s="1215"/>
      <c r="R42" s="830"/>
      <c r="S42" s="1198"/>
    </row>
    <row r="43" spans="1:19" s="789" customFormat="1" ht="31.5" customHeight="1" x14ac:dyDescent="0.25">
      <c r="A43" s="1054"/>
      <c r="B43" s="1044"/>
      <c r="C43" s="1046"/>
      <c r="D43" s="135" t="s">
        <v>50</v>
      </c>
      <c r="E43" s="1210" t="s">
        <v>109</v>
      </c>
      <c r="F43" s="1046"/>
      <c r="G43" s="875"/>
      <c r="H43" s="71"/>
      <c r="I43" s="209"/>
      <c r="J43" s="71"/>
      <c r="K43" s="77"/>
      <c r="L43" s="209"/>
      <c r="M43" s="370"/>
      <c r="N43" s="370"/>
      <c r="O43" s="1211" t="s">
        <v>139</v>
      </c>
      <c r="P43" s="1212">
        <v>1</v>
      </c>
      <c r="Q43" s="192">
        <v>1</v>
      </c>
      <c r="R43" s="909">
        <v>1</v>
      </c>
      <c r="S43" s="1178"/>
    </row>
    <row r="44" spans="1:19" s="789" customFormat="1" ht="39.75" customHeight="1" x14ac:dyDescent="0.25">
      <c r="A44" s="1054"/>
      <c r="B44" s="1044"/>
      <c r="C44" s="1038"/>
      <c r="D44" s="481" t="s">
        <v>153</v>
      </c>
      <c r="E44" s="876"/>
      <c r="F44" s="1046"/>
      <c r="G44" s="387"/>
      <c r="H44" s="71"/>
      <c r="I44" s="209"/>
      <c r="J44" s="71"/>
      <c r="K44" s="77"/>
      <c r="L44" s="209"/>
      <c r="M44" s="370"/>
      <c r="N44" s="370"/>
      <c r="O44" s="486" t="s">
        <v>241</v>
      </c>
      <c r="P44" s="488">
        <v>12</v>
      </c>
      <c r="Q44" s="489"/>
      <c r="R44" s="440"/>
      <c r="S44" s="1074"/>
    </row>
    <row r="45" spans="1:19" s="789" customFormat="1" ht="24" customHeight="1" x14ac:dyDescent="0.25">
      <c r="A45" s="1054"/>
      <c r="B45" s="1044"/>
      <c r="C45" s="1038"/>
      <c r="D45" s="91" t="s">
        <v>187</v>
      </c>
      <c r="E45" s="877"/>
      <c r="F45" s="1055"/>
      <c r="G45" s="878"/>
      <c r="H45" s="124"/>
      <c r="I45" s="205"/>
      <c r="J45" s="124"/>
      <c r="K45" s="79"/>
      <c r="L45" s="205"/>
      <c r="M45" s="324"/>
      <c r="N45" s="324"/>
      <c r="O45" s="831" t="s">
        <v>188</v>
      </c>
      <c r="P45" s="371">
        <v>200</v>
      </c>
      <c r="Q45" s="177">
        <v>200</v>
      </c>
      <c r="R45" s="440">
        <v>200</v>
      </c>
      <c r="S45" s="1074"/>
    </row>
    <row r="46" spans="1:19" s="789" customFormat="1" ht="15.75" customHeight="1" thickBot="1" x14ac:dyDescent="0.3">
      <c r="A46" s="1054"/>
      <c r="B46" s="1044"/>
      <c r="C46" s="1076"/>
      <c r="D46" s="822"/>
      <c r="E46" s="879"/>
      <c r="F46" s="821"/>
      <c r="G46" s="864" t="s">
        <v>27</v>
      </c>
      <c r="H46" s="128">
        <f>SUM(H38:H45)</f>
        <v>62.9</v>
      </c>
      <c r="I46" s="256">
        <f>SUM(I38:I45)</f>
        <v>62.9</v>
      </c>
      <c r="J46" s="74"/>
      <c r="K46" s="128">
        <f t="shared" ref="K46:N46" si="2">SUM(K38:K45)</f>
        <v>47.8</v>
      </c>
      <c r="L46" s="256">
        <f t="shared" ref="L46" si="3">SUM(L38:L45)</f>
        <v>47.8</v>
      </c>
      <c r="M46" s="74"/>
      <c r="N46" s="128">
        <f t="shared" si="2"/>
        <v>46.8</v>
      </c>
      <c r="O46" s="778"/>
      <c r="P46" s="412"/>
      <c r="Q46" s="1037"/>
      <c r="R46" s="412"/>
      <c r="S46" s="419"/>
    </row>
    <row r="47" spans="1:19" s="789" customFormat="1" ht="13.5" thickBot="1" x14ac:dyDescent="0.3">
      <c r="A47" s="36" t="s">
        <v>14</v>
      </c>
      <c r="B47" s="28" t="s">
        <v>28</v>
      </c>
      <c r="C47" s="1347" t="s">
        <v>45</v>
      </c>
      <c r="D47" s="1347"/>
      <c r="E47" s="1347"/>
      <c r="F47" s="1347"/>
      <c r="G47" s="1409"/>
      <c r="H47" s="432">
        <f>H46</f>
        <v>62.9</v>
      </c>
      <c r="I47" s="1122">
        <f>I46</f>
        <v>62.9</v>
      </c>
      <c r="J47" s="1119"/>
      <c r="K47" s="432">
        <f t="shared" ref="K47:N47" si="4">K46</f>
        <v>47.8</v>
      </c>
      <c r="L47" s="1122">
        <f t="shared" ref="L47" si="5">L46</f>
        <v>47.8</v>
      </c>
      <c r="M47" s="1119"/>
      <c r="N47" s="118">
        <f t="shared" si="4"/>
        <v>46.8</v>
      </c>
      <c r="O47" s="1348"/>
      <c r="P47" s="1349"/>
      <c r="Q47" s="1349"/>
      <c r="R47" s="1349"/>
      <c r="S47" s="1350"/>
    </row>
    <row r="48" spans="1:19" s="789" customFormat="1" ht="16.5" customHeight="1" thickBot="1" x14ac:dyDescent="0.3">
      <c r="A48" s="27" t="s">
        <v>14</v>
      </c>
      <c r="B48" s="28" t="s">
        <v>36</v>
      </c>
      <c r="C48" s="1391" t="s">
        <v>51</v>
      </c>
      <c r="D48" s="1392"/>
      <c r="E48" s="1392"/>
      <c r="F48" s="1392"/>
      <c r="G48" s="1392"/>
      <c r="H48" s="1392"/>
      <c r="I48" s="1392"/>
      <c r="J48" s="1392"/>
      <c r="K48" s="1392"/>
      <c r="L48" s="1392"/>
      <c r="M48" s="1392"/>
      <c r="N48" s="1392"/>
      <c r="O48" s="1392"/>
      <c r="P48" s="1392"/>
      <c r="Q48" s="1392"/>
      <c r="R48" s="1392"/>
      <c r="S48" s="1393"/>
    </row>
    <row r="49" spans="1:21" s="789" customFormat="1" ht="14.25" customHeight="1" x14ac:dyDescent="0.25">
      <c r="A49" s="1053" t="s">
        <v>14</v>
      </c>
      <c r="B49" s="1043" t="s">
        <v>36</v>
      </c>
      <c r="C49" s="1045" t="s">
        <v>14</v>
      </c>
      <c r="D49" s="306" t="s">
        <v>97</v>
      </c>
      <c r="E49" s="828"/>
      <c r="F49" s="25">
        <v>6</v>
      </c>
      <c r="G49" s="824" t="s">
        <v>30</v>
      </c>
      <c r="H49" s="245">
        <v>35.200000000000003</v>
      </c>
      <c r="I49" s="1120">
        <v>35.200000000000003</v>
      </c>
      <c r="J49" s="245"/>
      <c r="K49" s="355">
        <v>182.2</v>
      </c>
      <c r="L49" s="1120">
        <v>182.2</v>
      </c>
      <c r="M49" s="245"/>
      <c r="N49" s="211">
        <v>72.2</v>
      </c>
      <c r="O49" s="826"/>
      <c r="P49" s="835"/>
      <c r="Q49" s="1039"/>
      <c r="R49" s="1104"/>
      <c r="S49" s="1171"/>
    </row>
    <row r="50" spans="1:21" s="789" customFormat="1" ht="14.25" customHeight="1" x14ac:dyDescent="0.25">
      <c r="A50" s="1054"/>
      <c r="B50" s="1044"/>
      <c r="C50" s="1046"/>
      <c r="D50" s="834"/>
      <c r="E50" s="786"/>
      <c r="F50" s="783"/>
      <c r="G50" s="132" t="s">
        <v>42</v>
      </c>
      <c r="H50" s="124">
        <v>10</v>
      </c>
      <c r="I50" s="205">
        <v>10</v>
      </c>
      <c r="J50" s="124"/>
      <c r="K50" s="79">
        <v>90</v>
      </c>
      <c r="L50" s="205">
        <v>90</v>
      </c>
      <c r="M50" s="124"/>
      <c r="N50" s="76"/>
      <c r="O50" s="825"/>
      <c r="P50" s="135"/>
      <c r="Q50" s="1050"/>
      <c r="R50" s="1105"/>
      <c r="S50" s="1172"/>
    </row>
    <row r="51" spans="1:21" s="789" customFormat="1" ht="20.25" customHeight="1" x14ac:dyDescent="0.25">
      <c r="A51" s="1054"/>
      <c r="B51" s="1044"/>
      <c r="C51" s="1046"/>
      <c r="D51" s="91" t="s">
        <v>53</v>
      </c>
      <c r="E51" s="1394" t="s">
        <v>54</v>
      </c>
      <c r="F51" s="783"/>
      <c r="G51" s="387"/>
      <c r="H51" s="77"/>
      <c r="I51" s="209"/>
      <c r="J51" s="370"/>
      <c r="K51" s="77"/>
      <c r="L51" s="209"/>
      <c r="M51" s="71"/>
      <c r="N51" s="72"/>
      <c r="O51" s="34" t="s">
        <v>137</v>
      </c>
      <c r="P51" s="487">
        <v>17</v>
      </c>
      <c r="Q51" s="880">
        <v>17</v>
      </c>
      <c r="R51" s="1106">
        <v>17</v>
      </c>
      <c r="S51" s="1173"/>
    </row>
    <row r="52" spans="1:21" s="789" customFormat="1" ht="30" customHeight="1" x14ac:dyDescent="0.25">
      <c r="A52" s="1054"/>
      <c r="B52" s="1044"/>
      <c r="C52" s="1046"/>
      <c r="D52" s="320" t="s">
        <v>55</v>
      </c>
      <c r="E52" s="1395"/>
      <c r="F52" s="783"/>
      <c r="G52" s="882"/>
      <c r="H52" s="77"/>
      <c r="I52" s="209"/>
      <c r="J52" s="370"/>
      <c r="K52" s="77"/>
      <c r="L52" s="209"/>
      <c r="M52" s="71"/>
      <c r="N52" s="72"/>
      <c r="O52" s="34" t="s">
        <v>243</v>
      </c>
      <c r="P52" s="233" t="s">
        <v>189</v>
      </c>
      <c r="Q52" s="234" t="s">
        <v>189</v>
      </c>
      <c r="R52" s="1107" t="s">
        <v>189</v>
      </c>
      <c r="S52" s="1174"/>
    </row>
    <row r="53" spans="1:21" s="789" customFormat="1" ht="19.5" customHeight="1" x14ac:dyDescent="0.25">
      <c r="A53" s="1054"/>
      <c r="B53" s="1044"/>
      <c r="C53" s="1046"/>
      <c r="D53" s="1343" t="s">
        <v>242</v>
      </c>
      <c r="E53" s="883"/>
      <c r="F53" s="783"/>
      <c r="G53" s="272"/>
      <c r="H53" s="77"/>
      <c r="I53" s="209"/>
      <c r="J53" s="370"/>
      <c r="K53" s="77"/>
      <c r="L53" s="209"/>
      <c r="M53" s="71"/>
      <c r="N53" s="72"/>
      <c r="O53" s="347" t="s">
        <v>190</v>
      </c>
      <c r="P53" s="170">
        <v>3</v>
      </c>
      <c r="Q53" s="180"/>
      <c r="R53" s="11">
        <v>1</v>
      </c>
      <c r="S53" s="259"/>
    </row>
    <row r="54" spans="1:21" s="789" customFormat="1" ht="26.25" customHeight="1" x14ac:dyDescent="0.25">
      <c r="A54" s="1054"/>
      <c r="B54" s="1044"/>
      <c r="C54" s="1046"/>
      <c r="D54" s="1377"/>
      <c r="E54" s="883"/>
      <c r="F54" s="783"/>
      <c r="G54" s="272"/>
      <c r="H54" s="77"/>
      <c r="I54" s="209"/>
      <c r="J54" s="370"/>
      <c r="K54" s="77"/>
      <c r="L54" s="209"/>
      <c r="M54" s="71"/>
      <c r="N54" s="72"/>
      <c r="O54" s="577" t="s">
        <v>91</v>
      </c>
      <c r="P54" s="578"/>
      <c r="Q54" s="458">
        <v>3</v>
      </c>
      <c r="R54" s="1108"/>
      <c r="S54" s="259"/>
      <c r="T54" s="1035"/>
      <c r="U54" s="1035"/>
    </row>
    <row r="55" spans="1:21" s="789" customFormat="1" ht="29.25" customHeight="1" x14ac:dyDescent="0.25">
      <c r="A55" s="1054"/>
      <c r="B55" s="1044"/>
      <c r="C55" s="1046"/>
      <c r="D55" s="1396"/>
      <c r="E55" s="883"/>
      <c r="F55" s="783"/>
      <c r="G55" s="276"/>
      <c r="H55" s="79"/>
      <c r="I55" s="205"/>
      <c r="J55" s="124"/>
      <c r="K55" s="79"/>
      <c r="L55" s="205"/>
      <c r="M55" s="124"/>
      <c r="N55" s="76"/>
      <c r="O55" s="833"/>
      <c r="P55" s="148"/>
      <c r="Q55" s="161"/>
      <c r="R55" s="258"/>
      <c r="S55" s="259"/>
      <c r="T55" s="1035"/>
      <c r="U55" s="1035"/>
    </row>
    <row r="56" spans="1:21" s="789" customFormat="1" ht="15.75" customHeight="1" thickBot="1" x14ac:dyDescent="0.3">
      <c r="A56" s="1054"/>
      <c r="B56" s="1044"/>
      <c r="C56" s="1076"/>
      <c r="D56" s="822"/>
      <c r="E56" s="879"/>
      <c r="F56" s="821"/>
      <c r="G56" s="864" t="s">
        <v>27</v>
      </c>
      <c r="H56" s="128">
        <f>SUM(H49:H55)</f>
        <v>45.2</v>
      </c>
      <c r="I56" s="256">
        <f>SUM(I49:I55)</f>
        <v>45.2</v>
      </c>
      <c r="J56" s="74"/>
      <c r="K56" s="128">
        <f t="shared" ref="K56:N56" si="6">SUM(K48:K55)</f>
        <v>272.2</v>
      </c>
      <c r="L56" s="256">
        <f t="shared" ref="L56" si="7">SUM(L48:L55)</f>
        <v>272.2</v>
      </c>
      <c r="M56" s="74"/>
      <c r="N56" s="73">
        <f t="shared" si="6"/>
        <v>72.2</v>
      </c>
      <c r="O56" s="778"/>
      <c r="P56" s="412"/>
      <c r="Q56" s="1037"/>
      <c r="R56" s="412"/>
      <c r="S56" s="419"/>
    </row>
    <row r="57" spans="1:21" s="789" customFormat="1" ht="9.75" customHeight="1" x14ac:dyDescent="0.2">
      <c r="A57" s="1053" t="s">
        <v>14</v>
      </c>
      <c r="B57" s="1043" t="s">
        <v>36</v>
      </c>
      <c r="C57" s="1045" t="s">
        <v>28</v>
      </c>
      <c r="D57" s="1397" t="s">
        <v>57</v>
      </c>
      <c r="E57" s="994"/>
      <c r="F57" s="25"/>
      <c r="G57" s="824"/>
      <c r="H57" s="355"/>
      <c r="I57" s="1120"/>
      <c r="J57" s="245"/>
      <c r="K57" s="355"/>
      <c r="L57" s="1120"/>
      <c r="M57" s="245"/>
      <c r="N57" s="995"/>
      <c r="O57" s="996"/>
      <c r="P57" s="164"/>
      <c r="Q57" s="164"/>
      <c r="R57" s="1102"/>
      <c r="S57" s="815"/>
    </row>
    <row r="58" spans="1:21" s="789" customFormat="1" ht="16.5" customHeight="1" x14ac:dyDescent="0.2">
      <c r="A58" s="1054"/>
      <c r="B58" s="1044"/>
      <c r="C58" s="1046"/>
      <c r="D58" s="1398"/>
      <c r="E58" s="1000"/>
      <c r="F58" s="999"/>
      <c r="G58" s="925"/>
      <c r="H58" s="79"/>
      <c r="I58" s="205"/>
      <c r="J58" s="124"/>
      <c r="K58" s="79"/>
      <c r="L58" s="205"/>
      <c r="M58" s="124"/>
      <c r="N58" s="104"/>
      <c r="O58" s="998"/>
      <c r="P58" s="190"/>
      <c r="Q58" s="190"/>
      <c r="R58" s="26"/>
      <c r="S58" s="221"/>
    </row>
    <row r="59" spans="1:21" s="789" customFormat="1" ht="18" customHeight="1" x14ac:dyDescent="0.25">
      <c r="A59" s="8"/>
      <c r="B59" s="9"/>
      <c r="C59" s="310"/>
      <c r="D59" s="1386" t="s">
        <v>159</v>
      </c>
      <c r="E59" s="318" t="s">
        <v>39</v>
      </c>
      <c r="F59" s="442">
        <v>4</v>
      </c>
      <c r="G59" s="885" t="s">
        <v>35</v>
      </c>
      <c r="H59" s="446">
        <v>17.600000000000001</v>
      </c>
      <c r="I59" s="1129">
        <v>17.600000000000001</v>
      </c>
      <c r="J59" s="1126"/>
      <c r="K59" s="1021"/>
      <c r="L59" s="1135"/>
      <c r="M59" s="1133"/>
      <c r="N59" s="279"/>
      <c r="O59" s="839" t="s">
        <v>120</v>
      </c>
      <c r="P59" s="584">
        <v>1</v>
      </c>
      <c r="Q59" s="189"/>
      <c r="R59" s="584"/>
      <c r="S59" s="259"/>
    </row>
    <row r="60" spans="1:21" s="789" customFormat="1" ht="15.75" customHeight="1" x14ac:dyDescent="0.25">
      <c r="A60" s="8"/>
      <c r="B60" s="9"/>
      <c r="C60" s="310"/>
      <c r="D60" s="1386"/>
      <c r="E60" s="1400" t="s">
        <v>224</v>
      </c>
      <c r="F60" s="1046">
        <v>6</v>
      </c>
      <c r="G60" s="886" t="s">
        <v>147</v>
      </c>
      <c r="H60" s="433">
        <v>66.7</v>
      </c>
      <c r="I60" s="1130">
        <v>66.7</v>
      </c>
      <c r="J60" s="844"/>
      <c r="K60" s="433">
        <v>22</v>
      </c>
      <c r="L60" s="1130">
        <v>22</v>
      </c>
      <c r="M60" s="844"/>
      <c r="N60" s="103"/>
      <c r="O60" s="1402" t="s">
        <v>176</v>
      </c>
      <c r="P60" s="842">
        <v>50</v>
      </c>
      <c r="Q60" s="223">
        <v>100</v>
      </c>
      <c r="R60" s="842"/>
      <c r="S60" s="259"/>
    </row>
    <row r="61" spans="1:21" s="789" customFormat="1" ht="22.5" customHeight="1" x14ac:dyDescent="0.25">
      <c r="A61" s="8"/>
      <c r="B61" s="9"/>
      <c r="C61" s="310"/>
      <c r="D61" s="1399"/>
      <c r="E61" s="1401"/>
      <c r="F61" s="1048"/>
      <c r="G61" s="887" t="s">
        <v>42</v>
      </c>
      <c r="H61" s="1093"/>
      <c r="I61" s="1131"/>
      <c r="J61" s="1127"/>
      <c r="K61" s="1094">
        <v>41.3</v>
      </c>
      <c r="L61" s="1136">
        <v>41.3</v>
      </c>
      <c r="M61" s="1134"/>
      <c r="N61" s="104"/>
      <c r="O61" s="1403"/>
      <c r="P61" s="181"/>
      <c r="Q61" s="190"/>
      <c r="R61" s="181"/>
      <c r="S61" s="259"/>
    </row>
    <row r="62" spans="1:21" s="789" customFormat="1" ht="27" customHeight="1" x14ac:dyDescent="0.25">
      <c r="A62" s="1054"/>
      <c r="B62" s="1044"/>
      <c r="C62" s="1046"/>
      <c r="D62" s="1385" t="s">
        <v>58</v>
      </c>
      <c r="E62" s="1388" t="s">
        <v>59</v>
      </c>
      <c r="F62" s="1046">
        <v>6</v>
      </c>
      <c r="G62" s="884" t="s">
        <v>30</v>
      </c>
      <c r="H62" s="77">
        <v>150</v>
      </c>
      <c r="I62" s="209">
        <v>150</v>
      </c>
      <c r="J62" s="71"/>
      <c r="K62" s="77">
        <v>155</v>
      </c>
      <c r="L62" s="209">
        <v>155</v>
      </c>
      <c r="M62" s="71"/>
      <c r="N62" s="103">
        <v>150</v>
      </c>
      <c r="O62" s="997" t="s">
        <v>236</v>
      </c>
      <c r="P62" s="943">
        <v>1860</v>
      </c>
      <c r="Q62" s="198" t="s">
        <v>228</v>
      </c>
      <c r="R62" s="819" t="s">
        <v>228</v>
      </c>
      <c r="S62" s="1151"/>
    </row>
    <row r="63" spans="1:21" s="789" customFormat="1" ht="38.25" customHeight="1" x14ac:dyDescent="0.25">
      <c r="A63" s="1054"/>
      <c r="B63" s="1044"/>
      <c r="C63" s="1046"/>
      <c r="D63" s="1386"/>
      <c r="E63" s="1389"/>
      <c r="F63" s="1046"/>
      <c r="G63" s="387"/>
      <c r="H63" s="77"/>
      <c r="I63" s="209"/>
      <c r="J63" s="71"/>
      <c r="K63" s="77"/>
      <c r="L63" s="209"/>
      <c r="M63" s="71"/>
      <c r="N63" s="103"/>
      <c r="O63" s="993" t="s">
        <v>252</v>
      </c>
      <c r="P63" s="148"/>
      <c r="Q63" s="161"/>
      <c r="R63" s="148"/>
      <c r="S63" s="259"/>
    </row>
    <row r="64" spans="1:21" s="789" customFormat="1" ht="25.5" customHeight="1" x14ac:dyDescent="0.25">
      <c r="A64" s="1054"/>
      <c r="B64" s="1044"/>
      <c r="C64" s="1046"/>
      <c r="D64" s="1386"/>
      <c r="E64" s="1389"/>
      <c r="F64" s="1046"/>
      <c r="G64" s="387"/>
      <c r="H64" s="77"/>
      <c r="I64" s="209"/>
      <c r="J64" s="71"/>
      <c r="K64" s="77"/>
      <c r="L64" s="209"/>
      <c r="M64" s="71"/>
      <c r="N64" s="103"/>
      <c r="O64" s="993" t="s">
        <v>245</v>
      </c>
      <c r="P64" s="148"/>
      <c r="Q64" s="161"/>
      <c r="R64" s="148"/>
      <c r="S64" s="259"/>
    </row>
    <row r="65" spans="1:19" s="789" customFormat="1" ht="27.75" customHeight="1" x14ac:dyDescent="0.25">
      <c r="A65" s="1054"/>
      <c r="B65" s="1044"/>
      <c r="C65" s="1046"/>
      <c r="D65" s="1386"/>
      <c r="E65" s="1389"/>
      <c r="F65" s="1046"/>
      <c r="G65" s="387"/>
      <c r="H65" s="77"/>
      <c r="I65" s="209"/>
      <c r="J65" s="71"/>
      <c r="K65" s="77"/>
      <c r="L65" s="209"/>
      <c r="M65" s="71"/>
      <c r="N65" s="103"/>
      <c r="O65" s="993" t="s">
        <v>244</v>
      </c>
      <c r="P65" s="148"/>
      <c r="Q65" s="161"/>
      <c r="R65" s="148"/>
      <c r="S65" s="259"/>
    </row>
    <row r="66" spans="1:19" s="789" customFormat="1" ht="53.25" customHeight="1" x14ac:dyDescent="0.25">
      <c r="A66" s="8"/>
      <c r="B66" s="9"/>
      <c r="C66" s="310"/>
      <c r="D66" s="1386"/>
      <c r="E66" s="1389"/>
      <c r="F66" s="1046"/>
      <c r="G66" s="387"/>
      <c r="H66" s="77"/>
      <c r="I66" s="209"/>
      <c r="J66" s="71"/>
      <c r="K66" s="77"/>
      <c r="L66" s="209"/>
      <c r="M66" s="71"/>
      <c r="N66" s="103"/>
      <c r="O66" s="291" t="s">
        <v>246</v>
      </c>
      <c r="P66" s="841">
        <v>185</v>
      </c>
      <c r="Q66" s="188">
        <v>185</v>
      </c>
      <c r="R66" s="841">
        <v>185</v>
      </c>
      <c r="S66" s="259"/>
    </row>
    <row r="67" spans="1:19" s="789" customFormat="1" ht="15.75" customHeight="1" x14ac:dyDescent="0.25">
      <c r="A67" s="8"/>
      <c r="B67" s="9"/>
      <c r="C67" s="310"/>
      <c r="D67" s="1386"/>
      <c r="E67" s="1389"/>
      <c r="F67" s="1046"/>
      <c r="G67" s="387"/>
      <c r="H67" s="77"/>
      <c r="I67" s="209"/>
      <c r="J67" s="71"/>
      <c r="K67" s="77"/>
      <c r="L67" s="209"/>
      <c r="M67" s="71"/>
      <c r="N67" s="103"/>
      <c r="O67" s="938" t="s">
        <v>227</v>
      </c>
      <c r="P67" s="842">
        <v>75</v>
      </c>
      <c r="Q67" s="223"/>
      <c r="R67" s="842"/>
      <c r="S67" s="259"/>
    </row>
    <row r="68" spans="1:19" s="789" customFormat="1" ht="30.75" customHeight="1" x14ac:dyDescent="0.25">
      <c r="A68" s="8"/>
      <c r="B68" s="9"/>
      <c r="C68" s="310"/>
      <c r="D68" s="1387"/>
      <c r="E68" s="1390"/>
      <c r="F68" s="1048"/>
      <c r="G68" s="132"/>
      <c r="H68" s="79"/>
      <c r="I68" s="205"/>
      <c r="J68" s="124"/>
      <c r="K68" s="79"/>
      <c r="L68" s="205"/>
      <c r="M68" s="324"/>
      <c r="N68" s="76"/>
      <c r="O68" s="916" t="s">
        <v>237</v>
      </c>
      <c r="P68" s="917">
        <v>100</v>
      </c>
      <c r="Q68" s="918">
        <v>100</v>
      </c>
      <c r="R68" s="917">
        <v>100</v>
      </c>
      <c r="S68" s="221"/>
    </row>
    <row r="69" spans="1:19" s="789" customFormat="1" ht="13.5" customHeight="1" x14ac:dyDescent="0.25">
      <c r="A69" s="8"/>
      <c r="B69" s="9"/>
      <c r="C69" s="310"/>
      <c r="D69" s="1385" t="s">
        <v>94</v>
      </c>
      <c r="E69" s="317" t="s">
        <v>39</v>
      </c>
      <c r="F69" s="37">
        <v>5</v>
      </c>
      <c r="G69" s="924" t="s">
        <v>42</v>
      </c>
      <c r="H69" s="77">
        <v>477.8</v>
      </c>
      <c r="I69" s="209">
        <v>477.8</v>
      </c>
      <c r="J69" s="71"/>
      <c r="K69" s="77">
        <v>492.4</v>
      </c>
      <c r="L69" s="209">
        <v>492.4</v>
      </c>
      <c r="M69" s="71"/>
      <c r="N69" s="103">
        <v>487.6</v>
      </c>
      <c r="O69" s="1406" t="s">
        <v>160</v>
      </c>
      <c r="P69" s="580">
        <v>100</v>
      </c>
      <c r="Q69" s="398"/>
      <c r="R69" s="580"/>
      <c r="S69" s="388"/>
    </row>
    <row r="70" spans="1:19" s="789" customFormat="1" ht="16.5" customHeight="1" x14ac:dyDescent="0.25">
      <c r="A70" s="8"/>
      <c r="B70" s="9"/>
      <c r="C70" s="310"/>
      <c r="D70" s="1386"/>
      <c r="E70" s="1404" t="s">
        <v>224</v>
      </c>
      <c r="F70" s="1193"/>
      <c r="G70" s="924" t="s">
        <v>219</v>
      </c>
      <c r="H70" s="77">
        <v>74.3</v>
      </c>
      <c r="I70" s="209">
        <v>74.3</v>
      </c>
      <c r="J70" s="71"/>
      <c r="K70" s="77">
        <v>96.8</v>
      </c>
      <c r="L70" s="209">
        <v>96.8</v>
      </c>
      <c r="M70" s="71"/>
      <c r="N70" s="103">
        <v>10.6</v>
      </c>
      <c r="O70" s="1407"/>
      <c r="P70" s="148"/>
      <c r="Q70" s="161"/>
      <c r="R70" s="148"/>
      <c r="S70" s="259"/>
    </row>
    <row r="71" spans="1:19" s="789" customFormat="1" ht="15" customHeight="1" x14ac:dyDescent="0.25">
      <c r="A71" s="1020"/>
      <c r="B71" s="9"/>
      <c r="C71" s="310"/>
      <c r="D71" s="1194"/>
      <c r="E71" s="1435"/>
      <c r="F71" s="999"/>
      <c r="G71" s="924" t="s">
        <v>163</v>
      </c>
      <c r="H71" s="77">
        <f>273.4</f>
        <v>273.39999999999998</v>
      </c>
      <c r="I71" s="1132">
        <f>273.4+245.5</f>
        <v>518.9</v>
      </c>
      <c r="J71" s="1128">
        <f>I71-H71</f>
        <v>245.5</v>
      </c>
      <c r="K71" s="77">
        <v>460.3</v>
      </c>
      <c r="L71" s="209">
        <f>480.2-19.9</f>
        <v>460.3</v>
      </c>
      <c r="M71" s="370"/>
      <c r="N71" s="72">
        <v>120.1</v>
      </c>
      <c r="O71" s="1438"/>
      <c r="P71" s="181"/>
      <c r="Q71" s="190"/>
      <c r="R71" s="181"/>
      <c r="S71" s="259"/>
    </row>
    <row r="72" spans="1:19" s="789" customFormat="1" ht="18" customHeight="1" x14ac:dyDescent="0.25">
      <c r="A72" s="1379"/>
      <c r="B72" s="1355"/>
      <c r="C72" s="1383"/>
      <c r="D72" s="1519" t="s">
        <v>204</v>
      </c>
      <c r="E72" s="1216" t="s">
        <v>39</v>
      </c>
      <c r="F72" s="1425"/>
      <c r="G72" s="924" t="s">
        <v>41</v>
      </c>
      <c r="H72" s="77">
        <v>841.4</v>
      </c>
      <c r="I72" s="1132">
        <f>841.4-225.6</f>
        <v>615.79999999999995</v>
      </c>
      <c r="J72" s="1128">
        <f>I72-H72</f>
        <v>-225.60000000000002</v>
      </c>
      <c r="K72" s="77">
        <v>615.79999999999995</v>
      </c>
      <c r="L72" s="209">
        <v>615.79999999999995</v>
      </c>
      <c r="M72" s="71"/>
      <c r="N72" s="103"/>
      <c r="O72" s="1217" t="s">
        <v>157</v>
      </c>
      <c r="P72" s="1218">
        <v>90</v>
      </c>
      <c r="Q72" s="1219">
        <v>100</v>
      </c>
      <c r="R72" s="930"/>
      <c r="S72" s="723"/>
    </row>
    <row r="73" spans="1:19" s="789" customFormat="1" ht="16.5" customHeight="1" x14ac:dyDescent="0.25">
      <c r="A73" s="1380"/>
      <c r="B73" s="1382"/>
      <c r="C73" s="1383"/>
      <c r="D73" s="1423"/>
      <c r="E73" s="1371" t="s">
        <v>65</v>
      </c>
      <c r="F73" s="1426"/>
      <c r="G73" s="924" t="s">
        <v>30</v>
      </c>
      <c r="H73" s="77">
        <v>34.200000000000003</v>
      </c>
      <c r="I73" s="209">
        <v>34.200000000000003</v>
      </c>
      <c r="J73" s="71"/>
      <c r="K73" s="77">
        <v>14.6</v>
      </c>
      <c r="L73" s="209">
        <v>14.6</v>
      </c>
      <c r="M73" s="71"/>
      <c r="N73" s="103"/>
      <c r="O73" s="1427" t="s">
        <v>135</v>
      </c>
      <c r="P73" s="843" t="s">
        <v>131</v>
      </c>
      <c r="Q73" s="598"/>
      <c r="R73" s="1170"/>
      <c r="S73" s="723"/>
    </row>
    <row r="74" spans="1:19" s="789" customFormat="1" ht="14.25" customHeight="1" x14ac:dyDescent="0.25">
      <c r="A74" s="1381"/>
      <c r="B74" s="1356"/>
      <c r="C74" s="1383"/>
      <c r="D74" s="1423"/>
      <c r="E74" s="1410"/>
      <c r="F74" s="1426"/>
      <c r="G74" s="924" t="s">
        <v>35</v>
      </c>
      <c r="H74" s="77">
        <v>80</v>
      </c>
      <c r="I74" s="209">
        <v>80</v>
      </c>
      <c r="J74" s="71"/>
      <c r="K74" s="77"/>
      <c r="L74" s="209"/>
      <c r="M74" s="71"/>
      <c r="N74" s="103"/>
      <c r="O74" s="1345"/>
      <c r="P74" s="722"/>
      <c r="Q74" s="786"/>
      <c r="R74" s="930"/>
      <c r="S74" s="723"/>
    </row>
    <row r="75" spans="1:19" s="789" customFormat="1" ht="14.25" customHeight="1" x14ac:dyDescent="0.25">
      <c r="A75" s="1381"/>
      <c r="B75" s="1356"/>
      <c r="C75" s="1383"/>
      <c r="D75" s="1424"/>
      <c r="E75" s="1411"/>
      <c r="F75" s="1426"/>
      <c r="G75" s="924" t="s">
        <v>161</v>
      </c>
      <c r="H75" s="77">
        <f>16.7+47.6+399.3</f>
        <v>463.6</v>
      </c>
      <c r="I75" s="209">
        <f>16.7+47.6+399.3</f>
        <v>463.6</v>
      </c>
      <c r="J75" s="71"/>
      <c r="K75" s="77"/>
      <c r="L75" s="209"/>
      <c r="M75" s="370"/>
      <c r="N75" s="72"/>
      <c r="O75" s="592"/>
      <c r="P75" s="589"/>
      <c r="Q75" s="707"/>
      <c r="R75" s="932"/>
      <c r="S75" s="723"/>
    </row>
    <row r="76" spans="1:19" s="789" customFormat="1" ht="14.25" customHeight="1" x14ac:dyDescent="0.25">
      <c r="A76" s="1381"/>
      <c r="B76" s="1356"/>
      <c r="C76" s="1383"/>
      <c r="D76" s="1428" t="s">
        <v>215</v>
      </c>
      <c r="E76" s="1009" t="s">
        <v>39</v>
      </c>
      <c r="F76" s="1056"/>
      <c r="G76" s="924"/>
      <c r="H76" s="77"/>
      <c r="I76" s="1132"/>
      <c r="J76" s="1128"/>
      <c r="K76" s="77"/>
      <c r="L76" s="209"/>
      <c r="M76" s="370"/>
      <c r="N76" s="72"/>
      <c r="O76" s="1430" t="s">
        <v>218</v>
      </c>
      <c r="P76" s="786">
        <v>40</v>
      </c>
      <c r="Q76" s="177">
        <v>90</v>
      </c>
      <c r="R76" s="371">
        <v>100</v>
      </c>
      <c r="S76" s="1074"/>
    </row>
    <row r="77" spans="1:19" s="789" customFormat="1" ht="14.25" customHeight="1" x14ac:dyDescent="0.25">
      <c r="A77" s="1381"/>
      <c r="B77" s="1356"/>
      <c r="C77" s="1383"/>
      <c r="D77" s="1428"/>
      <c r="E77" s="1434" t="s">
        <v>216</v>
      </c>
      <c r="F77" s="1056"/>
      <c r="G77" s="924"/>
      <c r="H77" s="244"/>
      <c r="I77" s="194"/>
      <c r="J77" s="921"/>
      <c r="K77" s="77"/>
      <c r="L77" s="209"/>
      <c r="M77" s="370"/>
      <c r="N77" s="72"/>
      <c r="O77" s="1431"/>
      <c r="P77" s="786"/>
      <c r="Q77" s="786"/>
      <c r="R77" s="908"/>
      <c r="S77" s="1074"/>
    </row>
    <row r="78" spans="1:19" s="789" customFormat="1" ht="9" customHeight="1" x14ac:dyDescent="0.25">
      <c r="A78" s="1381"/>
      <c r="B78" s="1356"/>
      <c r="C78" s="1383"/>
      <c r="D78" s="1428"/>
      <c r="E78" s="1405"/>
      <c r="F78" s="1056"/>
      <c r="G78" s="924"/>
      <c r="H78" s="77"/>
      <c r="I78" s="209"/>
      <c r="J78" s="71"/>
      <c r="K78" s="244"/>
      <c r="L78" s="194"/>
      <c r="M78" s="184"/>
      <c r="N78" s="72"/>
      <c r="O78" s="1431"/>
      <c r="P78" s="786"/>
      <c r="Q78" s="786"/>
      <c r="R78" s="908"/>
      <c r="S78" s="1074"/>
    </row>
    <row r="79" spans="1:19" s="789" customFormat="1" ht="14.25" customHeight="1" x14ac:dyDescent="0.25">
      <c r="A79" s="1381"/>
      <c r="B79" s="1356"/>
      <c r="C79" s="1383"/>
      <c r="D79" s="1429"/>
      <c r="E79" s="1435"/>
      <c r="F79" s="1056"/>
      <c r="G79" s="924"/>
      <c r="H79" s="77"/>
      <c r="I79" s="209"/>
      <c r="J79" s="71"/>
      <c r="K79" s="77"/>
      <c r="L79" s="209"/>
      <c r="M79" s="370"/>
      <c r="N79" s="72"/>
      <c r="O79" s="926"/>
      <c r="P79" s="707"/>
      <c r="Q79" s="707"/>
      <c r="R79" s="830"/>
      <c r="S79" s="1074"/>
    </row>
    <row r="80" spans="1:19" s="789" customFormat="1" ht="14.25" customHeight="1" x14ac:dyDescent="0.25">
      <c r="A80" s="1381"/>
      <c r="B80" s="1356"/>
      <c r="C80" s="1383"/>
      <c r="D80" s="1264" t="s">
        <v>220</v>
      </c>
      <c r="E80" s="1009" t="s">
        <v>39</v>
      </c>
      <c r="F80" s="1056"/>
      <c r="G80" s="207"/>
      <c r="H80" s="77"/>
      <c r="I80" s="209"/>
      <c r="J80" s="71"/>
      <c r="K80" s="77"/>
      <c r="L80" s="209"/>
      <c r="M80" s="370"/>
      <c r="N80" s="72"/>
      <c r="O80" s="1432" t="s">
        <v>247</v>
      </c>
      <c r="P80" s="391">
        <v>25</v>
      </c>
      <c r="Q80" s="391">
        <v>85</v>
      </c>
      <c r="R80" s="908">
        <v>100</v>
      </c>
      <c r="S80" s="1074"/>
    </row>
    <row r="81" spans="1:19" s="789" customFormat="1" ht="19.5" customHeight="1" x14ac:dyDescent="0.25">
      <c r="A81" s="1381"/>
      <c r="B81" s="1356"/>
      <c r="C81" s="1383"/>
      <c r="D81" s="1264"/>
      <c r="E81" s="1436" t="s">
        <v>216</v>
      </c>
      <c r="F81" s="1013"/>
      <c r="G81" s="929"/>
      <c r="H81" s="77"/>
      <c r="I81" s="209"/>
      <c r="J81" s="71"/>
      <c r="K81" s="77"/>
      <c r="L81" s="209"/>
      <c r="M81" s="1230"/>
      <c r="N81" s="72"/>
      <c r="O81" s="1433"/>
      <c r="P81" s="838"/>
      <c r="Q81" s="786"/>
      <c r="R81" s="930"/>
      <c r="S81" s="723"/>
    </row>
    <row r="82" spans="1:19" s="789" customFormat="1" ht="14.25" customHeight="1" x14ac:dyDescent="0.25">
      <c r="A82" s="1381"/>
      <c r="B82" s="1356"/>
      <c r="C82" s="1383"/>
      <c r="D82" s="1264"/>
      <c r="E82" s="1405"/>
      <c r="F82" s="933"/>
      <c r="G82" s="924"/>
      <c r="H82" s="77"/>
      <c r="I82" s="209"/>
      <c r="J82" s="71"/>
      <c r="K82" s="742"/>
      <c r="L82" s="1132"/>
      <c r="M82" s="1231"/>
      <c r="N82" s="76"/>
      <c r="O82" s="1058"/>
      <c r="P82" s="838"/>
      <c r="Q82" s="786"/>
      <c r="R82" s="930"/>
      <c r="S82" s="723"/>
    </row>
    <row r="83" spans="1:19" s="789" customFormat="1" ht="15.75" customHeight="1" thickBot="1" x14ac:dyDescent="0.3">
      <c r="A83" s="1381"/>
      <c r="B83" s="1356"/>
      <c r="C83" s="1384"/>
      <c r="D83" s="822"/>
      <c r="E83" s="879"/>
      <c r="F83" s="821"/>
      <c r="G83" s="864" t="s">
        <v>27</v>
      </c>
      <c r="H83" s="128">
        <f>SUM(H59:H82)</f>
        <v>2479</v>
      </c>
      <c r="I83" s="256">
        <f>SUM(I59:I82)</f>
        <v>2498.9</v>
      </c>
      <c r="J83" s="256">
        <f>SUM(J59:J82)</f>
        <v>19.899999999999977</v>
      </c>
      <c r="K83" s="128">
        <f>SUM(K59:K82)</f>
        <v>1898.1999999999998</v>
      </c>
      <c r="L83" s="256">
        <f t="shared" ref="L83" si="8">SUM(L59:L82)</f>
        <v>1898.1999999999998</v>
      </c>
      <c r="M83" s="560"/>
      <c r="N83" s="246">
        <f t="shared" ref="N83" si="9">SUM(N59:N82)</f>
        <v>768.30000000000007</v>
      </c>
      <c r="O83" s="1052"/>
      <c r="P83" s="412"/>
      <c r="Q83" s="1037"/>
      <c r="R83" s="412"/>
      <c r="S83" s="419"/>
    </row>
    <row r="84" spans="1:19" s="789" customFormat="1" ht="14.25" customHeight="1" x14ac:dyDescent="0.25">
      <c r="A84" s="47" t="s">
        <v>14</v>
      </c>
      <c r="B84" s="48" t="s">
        <v>36</v>
      </c>
      <c r="C84" s="784" t="s">
        <v>36</v>
      </c>
      <c r="D84" s="1051" t="s">
        <v>203</v>
      </c>
      <c r="E84" s="784" t="s">
        <v>39</v>
      </c>
      <c r="F84" s="1045">
        <v>5</v>
      </c>
      <c r="G84" s="824" t="s">
        <v>42</v>
      </c>
      <c r="H84" s="355">
        <f>254.6-30.6</f>
        <v>224</v>
      </c>
      <c r="I84" s="1120">
        <f>254.6-30.6</f>
        <v>224</v>
      </c>
      <c r="J84" s="245"/>
      <c r="K84" s="355">
        <v>96</v>
      </c>
      <c r="L84" s="1120">
        <v>96</v>
      </c>
      <c r="M84" s="245"/>
      <c r="N84" s="211">
        <v>500</v>
      </c>
      <c r="O84" s="851"/>
      <c r="P84" s="852"/>
      <c r="Q84" s="852"/>
      <c r="R84" s="851"/>
      <c r="S84" s="1175"/>
    </row>
    <row r="85" spans="1:19" s="789" customFormat="1" ht="15" customHeight="1" x14ac:dyDescent="0.25">
      <c r="A85" s="1060"/>
      <c r="B85" s="1061"/>
      <c r="C85" s="1062"/>
      <c r="D85" s="847"/>
      <c r="E85" s="1062"/>
      <c r="F85" s="783"/>
      <c r="G85" s="387" t="s">
        <v>161</v>
      </c>
      <c r="H85" s="77">
        <v>79.7</v>
      </c>
      <c r="I85" s="209">
        <v>79.7</v>
      </c>
      <c r="J85" s="71"/>
      <c r="K85" s="77"/>
      <c r="L85" s="209"/>
      <c r="M85" s="71"/>
      <c r="N85" s="72"/>
      <c r="O85" s="845"/>
      <c r="P85" s="1047"/>
      <c r="Q85" s="1047"/>
      <c r="R85" s="845"/>
      <c r="S85" s="1176"/>
    </row>
    <row r="86" spans="1:19" s="789" customFormat="1" ht="15" customHeight="1" x14ac:dyDescent="0.25">
      <c r="A86" s="1060"/>
      <c r="B86" s="1061"/>
      <c r="C86" s="1062"/>
      <c r="D86" s="847"/>
      <c r="E86" s="1062"/>
      <c r="F86" s="783"/>
      <c r="G86" s="387" t="s">
        <v>35</v>
      </c>
      <c r="H86" s="77">
        <v>30.6</v>
      </c>
      <c r="I86" s="209">
        <v>30.6</v>
      </c>
      <c r="J86" s="71"/>
      <c r="K86" s="77"/>
      <c r="L86" s="209"/>
      <c r="M86" s="71"/>
      <c r="N86" s="72"/>
      <c r="O86" s="845"/>
      <c r="P86" s="1047"/>
      <c r="Q86" s="1047"/>
      <c r="R86" s="845"/>
      <c r="S86" s="1176"/>
    </row>
    <row r="87" spans="1:19" s="789" customFormat="1" x14ac:dyDescent="0.25">
      <c r="A87" s="1060"/>
      <c r="B87" s="1061"/>
      <c r="C87" s="1062"/>
      <c r="D87" s="847"/>
      <c r="E87" s="1062"/>
      <c r="F87" s="1055"/>
      <c r="G87" s="132" t="s">
        <v>41</v>
      </c>
      <c r="H87" s="79">
        <v>301.7</v>
      </c>
      <c r="I87" s="205">
        <v>301.7</v>
      </c>
      <c r="J87" s="124"/>
      <c r="K87" s="79">
        <v>15.9</v>
      </c>
      <c r="L87" s="205">
        <v>15.9</v>
      </c>
      <c r="M87" s="124"/>
      <c r="N87" s="1014"/>
      <c r="O87" s="855"/>
      <c r="P87" s="1047"/>
      <c r="Q87" s="1047"/>
      <c r="R87" s="845"/>
      <c r="S87" s="1176"/>
    </row>
    <row r="88" spans="1:19" s="789" customFormat="1" ht="15.75" customHeight="1" x14ac:dyDescent="0.25">
      <c r="A88" s="1054"/>
      <c r="B88" s="1044"/>
      <c r="C88" s="1062"/>
      <c r="D88" s="1343" t="s">
        <v>150</v>
      </c>
      <c r="E88" s="1371" t="s">
        <v>60</v>
      </c>
      <c r="F88" s="1046"/>
      <c r="G88" s="387"/>
      <c r="H88" s="77"/>
      <c r="I88" s="209"/>
      <c r="J88" s="71"/>
      <c r="K88" s="77"/>
      <c r="L88" s="209"/>
      <c r="M88" s="71"/>
      <c r="N88" s="72"/>
      <c r="O88" s="1375" t="s">
        <v>233</v>
      </c>
      <c r="P88" s="177">
        <v>90</v>
      </c>
      <c r="Q88" s="177">
        <v>100</v>
      </c>
      <c r="R88" s="440"/>
      <c r="S88" s="1074"/>
    </row>
    <row r="89" spans="1:19" s="789" customFormat="1" ht="15.75" customHeight="1" x14ac:dyDescent="0.25">
      <c r="A89" s="1054"/>
      <c r="B89" s="1044"/>
      <c r="C89" s="1062"/>
      <c r="D89" s="1377"/>
      <c r="E89" s="1410"/>
      <c r="F89" s="1046"/>
      <c r="G89" s="387"/>
      <c r="H89" s="77"/>
      <c r="I89" s="209"/>
      <c r="J89" s="71"/>
      <c r="K89" s="77"/>
      <c r="L89" s="209"/>
      <c r="M89" s="71"/>
      <c r="N89" s="72"/>
      <c r="O89" s="1375"/>
      <c r="P89" s="786"/>
      <c r="Q89" s="786"/>
      <c r="R89" s="427"/>
      <c r="S89" s="1074"/>
    </row>
    <row r="90" spans="1:19" s="789" customFormat="1" ht="12.75" customHeight="1" x14ac:dyDescent="0.25">
      <c r="A90" s="1054"/>
      <c r="B90" s="1044"/>
      <c r="C90" s="1062"/>
      <c r="D90" s="1412"/>
      <c r="E90" s="1422"/>
      <c r="F90" s="1046"/>
      <c r="G90" s="272"/>
      <c r="H90" s="77"/>
      <c r="I90" s="209"/>
      <c r="J90" s="71"/>
      <c r="K90" s="77"/>
      <c r="L90" s="209"/>
      <c r="M90" s="71"/>
      <c r="N90" s="72"/>
      <c r="O90" s="1376"/>
      <c r="P90" s="707"/>
      <c r="Q90" s="707"/>
      <c r="R90" s="706"/>
      <c r="S90" s="1074"/>
    </row>
    <row r="91" spans="1:19" s="789" customFormat="1" ht="28.5" customHeight="1" x14ac:dyDescent="0.2">
      <c r="A91" s="1054"/>
      <c r="B91" s="1044"/>
      <c r="C91" s="1062"/>
      <c r="D91" s="1377" t="s">
        <v>209</v>
      </c>
      <c r="E91" s="888"/>
      <c r="F91" s="1046"/>
      <c r="G91" s="272"/>
      <c r="H91" s="742"/>
      <c r="I91" s="1132"/>
      <c r="J91" s="1128"/>
      <c r="K91" s="742"/>
      <c r="L91" s="1132"/>
      <c r="M91" s="1128"/>
      <c r="N91" s="743"/>
      <c r="O91" s="904" t="s">
        <v>95</v>
      </c>
      <c r="P91" s="598">
        <v>1</v>
      </c>
      <c r="Q91" s="371"/>
      <c r="R91" s="371"/>
      <c r="S91" s="1074"/>
    </row>
    <row r="92" spans="1:19" s="789" customFormat="1" ht="18" customHeight="1" x14ac:dyDescent="0.2">
      <c r="A92" s="1054"/>
      <c r="B92" s="1044"/>
      <c r="C92" s="1062"/>
      <c r="D92" s="1378"/>
      <c r="E92" s="888"/>
      <c r="F92" s="1046"/>
      <c r="G92" s="272"/>
      <c r="H92" s="77"/>
      <c r="I92" s="209"/>
      <c r="J92" s="71"/>
      <c r="K92" s="77"/>
      <c r="L92" s="209"/>
      <c r="M92" s="71"/>
      <c r="N92" s="72"/>
      <c r="O92" s="855"/>
      <c r="P92" s="707"/>
      <c r="Q92" s="744"/>
      <c r="R92" s="830"/>
      <c r="S92" s="1074"/>
    </row>
    <row r="93" spans="1:19" s="35" customFormat="1" ht="18" customHeight="1" x14ac:dyDescent="0.25">
      <c r="A93" s="614"/>
      <c r="B93" s="615"/>
      <c r="C93" s="832"/>
      <c r="D93" s="1365" t="s">
        <v>199</v>
      </c>
      <c r="E93" s="616"/>
      <c r="F93" s="1075"/>
      <c r="G93" s="72"/>
      <c r="H93" s="77"/>
      <c r="I93" s="209"/>
      <c r="J93" s="71"/>
      <c r="K93" s="77"/>
      <c r="L93" s="209"/>
      <c r="M93" s="71"/>
      <c r="N93" s="72"/>
      <c r="O93" s="856" t="s">
        <v>138</v>
      </c>
      <c r="P93" s="625"/>
      <c r="Q93" s="625">
        <v>1</v>
      </c>
      <c r="R93" s="908"/>
      <c r="S93" s="1074"/>
    </row>
    <row r="94" spans="1:19" s="35" customFormat="1" ht="11.25" customHeight="1" x14ac:dyDescent="0.25">
      <c r="A94" s="614"/>
      <c r="B94" s="615"/>
      <c r="C94" s="832"/>
      <c r="D94" s="1420"/>
      <c r="E94" s="619"/>
      <c r="F94" s="1075"/>
      <c r="G94" s="72"/>
      <c r="H94" s="77"/>
      <c r="I94" s="209"/>
      <c r="J94" s="71"/>
      <c r="K94" s="77"/>
      <c r="L94" s="209"/>
      <c r="M94" s="71"/>
      <c r="N94" s="72"/>
      <c r="O94" s="1437" t="s">
        <v>200</v>
      </c>
      <c r="P94" s="192"/>
      <c r="Q94" s="909"/>
      <c r="R94" s="908">
        <v>30</v>
      </c>
      <c r="S94" s="1074"/>
    </row>
    <row r="95" spans="1:19" s="35" customFormat="1" ht="9.75" customHeight="1" x14ac:dyDescent="0.25">
      <c r="A95" s="614"/>
      <c r="B95" s="615"/>
      <c r="C95" s="832"/>
      <c r="D95" s="1421"/>
      <c r="E95" s="619"/>
      <c r="F95" s="1075"/>
      <c r="G95" s="72"/>
      <c r="H95" s="77"/>
      <c r="I95" s="209"/>
      <c r="J95" s="71"/>
      <c r="K95" s="77"/>
      <c r="L95" s="209"/>
      <c r="M95" s="71"/>
      <c r="N95" s="72"/>
      <c r="O95" s="1438"/>
      <c r="P95" s="512"/>
      <c r="Q95" s="513"/>
      <c r="R95" s="830"/>
      <c r="S95" s="1074"/>
    </row>
    <row r="96" spans="1:19" s="35" customFormat="1" ht="18.75" customHeight="1" x14ac:dyDescent="0.25">
      <c r="A96" s="614"/>
      <c r="B96" s="615"/>
      <c r="C96" s="832"/>
      <c r="D96" s="1365" t="s">
        <v>270</v>
      </c>
      <c r="E96" s="619"/>
      <c r="F96" s="846"/>
      <c r="G96" s="72"/>
      <c r="H96" s="77"/>
      <c r="I96" s="209"/>
      <c r="J96" s="71"/>
      <c r="K96" s="77"/>
      <c r="L96" s="209"/>
      <c r="M96" s="71"/>
      <c r="N96" s="72"/>
      <c r="O96" s="856" t="s">
        <v>138</v>
      </c>
      <c r="P96" s="625"/>
      <c r="Q96" s="625">
        <v>1</v>
      </c>
      <c r="R96" s="908"/>
      <c r="S96" s="1487" t="s">
        <v>275</v>
      </c>
    </row>
    <row r="97" spans="1:22" s="35" customFormat="1" ht="43.5" customHeight="1" x14ac:dyDescent="0.25">
      <c r="A97" s="614"/>
      <c r="B97" s="615"/>
      <c r="C97" s="832"/>
      <c r="D97" s="1365"/>
      <c r="E97" s="619"/>
      <c r="F97" s="846"/>
      <c r="G97" s="76"/>
      <c r="H97" s="79"/>
      <c r="I97" s="205"/>
      <c r="J97" s="124"/>
      <c r="K97" s="79"/>
      <c r="L97" s="205"/>
      <c r="M97" s="124"/>
      <c r="N97" s="76"/>
      <c r="O97" s="1049" t="s">
        <v>202</v>
      </c>
      <c r="P97" s="192"/>
      <c r="Q97" s="427">
        <v>15</v>
      </c>
      <c r="R97" s="908">
        <v>100</v>
      </c>
      <c r="S97" s="1487"/>
      <c r="V97" s="618"/>
    </row>
    <row r="98" spans="1:22" s="789" customFormat="1" ht="15.75" customHeight="1" thickBot="1" x14ac:dyDescent="0.3">
      <c r="A98" s="614"/>
      <c r="B98" s="615"/>
      <c r="C98" s="704"/>
      <c r="D98" s="822"/>
      <c r="E98" s="879"/>
      <c r="F98" s="821"/>
      <c r="G98" s="864" t="s">
        <v>27</v>
      </c>
      <c r="H98" s="128">
        <f>SUM(H84:H97)</f>
        <v>636</v>
      </c>
      <c r="I98" s="256">
        <f>SUM(I84:I97)</f>
        <v>636</v>
      </c>
      <c r="J98" s="74"/>
      <c r="K98" s="128">
        <f>SUM(K84:K97)</f>
        <v>111.9</v>
      </c>
      <c r="L98" s="256">
        <f>SUM(L84:L97)</f>
        <v>111.9</v>
      </c>
      <c r="M98" s="74"/>
      <c r="N98" s="73">
        <f>SUM(N84:N97)</f>
        <v>500</v>
      </c>
      <c r="O98" s="857"/>
      <c r="P98" s="412"/>
      <c r="Q98" s="1037"/>
      <c r="R98" s="412"/>
      <c r="S98" s="419"/>
    </row>
    <row r="99" spans="1:22" s="789" customFormat="1" ht="15" customHeight="1" x14ac:dyDescent="0.25">
      <c r="A99" s="47" t="s">
        <v>14</v>
      </c>
      <c r="B99" s="48" t="s">
        <v>36</v>
      </c>
      <c r="C99" s="784" t="s">
        <v>38</v>
      </c>
      <c r="D99" s="1051" t="s">
        <v>64</v>
      </c>
      <c r="E99" s="1065"/>
      <c r="F99" s="858">
        <v>6</v>
      </c>
      <c r="G99" s="889" t="s">
        <v>30</v>
      </c>
      <c r="H99" s="245">
        <v>33.9</v>
      </c>
      <c r="I99" s="1120">
        <v>33.9</v>
      </c>
      <c r="J99" s="245"/>
      <c r="K99" s="355">
        <v>37.299999999999997</v>
      </c>
      <c r="L99" s="1120">
        <v>37.299999999999997</v>
      </c>
      <c r="M99" s="245"/>
      <c r="N99" s="211">
        <v>33.9</v>
      </c>
      <c r="O99" s="860"/>
      <c r="P99" s="852"/>
      <c r="Q99" s="852"/>
      <c r="R99" s="851"/>
      <c r="S99" s="1175"/>
    </row>
    <row r="100" spans="1:22" s="789" customFormat="1" ht="15.75" customHeight="1" x14ac:dyDescent="0.25">
      <c r="A100" s="1060"/>
      <c r="B100" s="1061"/>
      <c r="C100" s="1062"/>
      <c r="D100" s="840"/>
      <c r="E100" s="1062"/>
      <c r="F100" s="783"/>
      <c r="G100" s="132" t="s">
        <v>68</v>
      </c>
      <c r="H100" s="124">
        <v>28.4</v>
      </c>
      <c r="I100" s="205">
        <v>28.4</v>
      </c>
      <c r="J100" s="124"/>
      <c r="K100" s="79">
        <v>28.4</v>
      </c>
      <c r="L100" s="205">
        <v>28.4</v>
      </c>
      <c r="M100" s="124"/>
      <c r="N100" s="76">
        <v>28.4</v>
      </c>
      <c r="O100" s="1079"/>
      <c r="P100" s="848"/>
      <c r="Q100" s="848"/>
      <c r="R100" s="1081"/>
      <c r="S100" s="1177"/>
    </row>
    <row r="101" spans="1:22" s="789" customFormat="1" ht="15" customHeight="1" x14ac:dyDescent="0.25">
      <c r="A101" s="1366"/>
      <c r="B101" s="1367"/>
      <c r="C101" s="1368"/>
      <c r="D101" s="1369" t="s">
        <v>98</v>
      </c>
      <c r="E101" s="1371" t="s">
        <v>65</v>
      </c>
      <c r="F101" s="1368"/>
      <c r="G101" s="272"/>
      <c r="H101" s="71"/>
      <c r="I101" s="209"/>
      <c r="J101" s="71"/>
      <c r="K101" s="77"/>
      <c r="L101" s="209"/>
      <c r="M101" s="71"/>
      <c r="N101" s="72"/>
      <c r="O101" s="1439" t="s">
        <v>235</v>
      </c>
      <c r="P101" s="193">
        <v>1.7</v>
      </c>
      <c r="Q101" s="193">
        <v>1.7</v>
      </c>
      <c r="R101" s="923">
        <v>1.7</v>
      </c>
      <c r="S101" s="639"/>
    </row>
    <row r="102" spans="1:22" s="789" customFormat="1" ht="16.5" customHeight="1" x14ac:dyDescent="0.25">
      <c r="A102" s="1366"/>
      <c r="B102" s="1367"/>
      <c r="C102" s="1368"/>
      <c r="D102" s="1370"/>
      <c r="E102" s="1372"/>
      <c r="F102" s="1368"/>
      <c r="G102" s="387"/>
      <c r="H102" s="71"/>
      <c r="I102" s="209"/>
      <c r="J102" s="71"/>
      <c r="K102" s="77"/>
      <c r="L102" s="209"/>
      <c r="M102" s="71"/>
      <c r="N102" s="72"/>
      <c r="O102" s="1440"/>
      <c r="P102" s="195"/>
      <c r="Q102" s="195"/>
      <c r="R102" s="322"/>
      <c r="S102" s="639"/>
    </row>
    <row r="103" spans="1:22" s="789" customFormat="1" ht="15" customHeight="1" x14ac:dyDescent="0.25">
      <c r="A103" s="1379"/>
      <c r="B103" s="1355"/>
      <c r="C103" s="1357"/>
      <c r="D103" s="1359" t="s">
        <v>67</v>
      </c>
      <c r="E103" s="1361" t="s">
        <v>65</v>
      </c>
      <c r="F103" s="1364"/>
      <c r="G103" s="859"/>
      <c r="H103" s="71"/>
      <c r="I103" s="209"/>
      <c r="J103" s="71"/>
      <c r="K103" s="77"/>
      <c r="L103" s="209"/>
      <c r="M103" s="71"/>
      <c r="N103" s="72"/>
      <c r="O103" s="397" t="s">
        <v>96</v>
      </c>
      <c r="P103" s="196">
        <v>1</v>
      </c>
      <c r="Q103" s="196">
        <v>1</v>
      </c>
      <c r="R103" s="1109">
        <v>1</v>
      </c>
      <c r="S103" s="723"/>
    </row>
    <row r="104" spans="1:22" s="789" customFormat="1" ht="18.75" customHeight="1" x14ac:dyDescent="0.25">
      <c r="A104" s="1379"/>
      <c r="B104" s="1355"/>
      <c r="C104" s="1357"/>
      <c r="D104" s="1359"/>
      <c r="E104" s="1362"/>
      <c r="F104" s="1364"/>
      <c r="G104" s="251"/>
      <c r="H104" s="71"/>
      <c r="I104" s="209"/>
      <c r="J104" s="71"/>
      <c r="K104" s="77"/>
      <c r="L104" s="209"/>
      <c r="M104" s="71"/>
      <c r="N104" s="72"/>
      <c r="O104" s="390" t="s">
        <v>169</v>
      </c>
      <c r="P104" s="391">
        <v>1000</v>
      </c>
      <c r="Q104" s="391">
        <v>1000</v>
      </c>
      <c r="R104" s="1110">
        <v>1000</v>
      </c>
      <c r="S104" s="723"/>
    </row>
    <row r="105" spans="1:22" s="789" customFormat="1" ht="18" customHeight="1" x14ac:dyDescent="0.25">
      <c r="A105" s="1381"/>
      <c r="B105" s="1356"/>
      <c r="C105" s="1358"/>
      <c r="D105" s="1360"/>
      <c r="E105" s="1363"/>
      <c r="F105" s="1364"/>
      <c r="G105" s="321"/>
      <c r="H105" s="124"/>
      <c r="I105" s="205"/>
      <c r="J105" s="124"/>
      <c r="K105" s="79"/>
      <c r="L105" s="205"/>
      <c r="M105" s="124"/>
      <c r="N105" s="76"/>
      <c r="O105" s="390" t="s">
        <v>156</v>
      </c>
      <c r="P105" s="391">
        <v>2</v>
      </c>
      <c r="Q105" s="391">
        <v>2</v>
      </c>
      <c r="R105" s="1110">
        <v>2</v>
      </c>
      <c r="S105" s="723"/>
    </row>
    <row r="106" spans="1:22" s="789" customFormat="1" ht="17.25" customHeight="1" thickBot="1" x14ac:dyDescent="0.3">
      <c r="A106" s="614"/>
      <c r="B106" s="615"/>
      <c r="C106" s="704"/>
      <c r="D106" s="822"/>
      <c r="E106" s="879"/>
      <c r="F106" s="821"/>
      <c r="G106" s="869" t="s">
        <v>27</v>
      </c>
      <c r="H106" s="325">
        <f>SUM(H99:H105)</f>
        <v>62.3</v>
      </c>
      <c r="I106" s="718">
        <f>SUM(I99:I105)</f>
        <v>62.3</v>
      </c>
      <c r="J106" s="560"/>
      <c r="K106" s="325">
        <f t="shared" ref="K106:L106" si="10">SUM(K99:K105)</f>
        <v>65.699999999999989</v>
      </c>
      <c r="L106" s="718">
        <f t="shared" si="10"/>
        <v>65.699999999999989</v>
      </c>
      <c r="M106" s="560"/>
      <c r="N106" s="246">
        <f>SUM(N99:N105)</f>
        <v>62.3</v>
      </c>
      <c r="O106" s="861"/>
      <c r="P106" s="412"/>
      <c r="Q106" s="1037"/>
      <c r="R106" s="412"/>
      <c r="S106" s="419"/>
    </row>
    <row r="107" spans="1:22" s="789" customFormat="1" ht="13.5" thickBot="1" x14ac:dyDescent="0.3">
      <c r="A107" s="36" t="s">
        <v>14</v>
      </c>
      <c r="B107" s="28" t="s">
        <v>36</v>
      </c>
      <c r="C107" s="1347" t="s">
        <v>45</v>
      </c>
      <c r="D107" s="1347"/>
      <c r="E107" s="1347"/>
      <c r="F107" s="1347"/>
      <c r="G107" s="1347"/>
      <c r="H107" s="432">
        <f>H106+H98+H83+H56</f>
        <v>3222.5</v>
      </c>
      <c r="I107" s="1122">
        <f>I106+I98+I83+I56</f>
        <v>3242.3999999999996</v>
      </c>
      <c r="J107" s="1122">
        <f>J106+J98+J83+J56</f>
        <v>19.899999999999977</v>
      </c>
      <c r="K107" s="432">
        <f>K106+K98+K83+K56</f>
        <v>2347.9999999999995</v>
      </c>
      <c r="L107" s="1122">
        <f>L106+L98+L83+L56</f>
        <v>2347.9999999999995</v>
      </c>
      <c r="M107" s="78"/>
      <c r="N107" s="118">
        <f>N106+N98+N83+N56</f>
        <v>1402.8</v>
      </c>
      <c r="O107" s="1348"/>
      <c r="P107" s="1349"/>
      <c r="Q107" s="1349"/>
      <c r="R107" s="1349"/>
      <c r="S107" s="1350"/>
    </row>
    <row r="108" spans="1:22" s="789" customFormat="1" ht="16.5" customHeight="1" thickBot="1" x14ac:dyDescent="0.3">
      <c r="A108" s="27" t="s">
        <v>14</v>
      </c>
      <c r="B108" s="28" t="s">
        <v>38</v>
      </c>
      <c r="C108" s="1351" t="s">
        <v>151</v>
      </c>
      <c r="D108" s="1352"/>
      <c r="E108" s="1352"/>
      <c r="F108" s="1352"/>
      <c r="G108" s="1352"/>
      <c r="H108" s="1353"/>
      <c r="I108" s="1353"/>
      <c r="J108" s="1353"/>
      <c r="K108" s="1353"/>
      <c r="L108" s="1353"/>
      <c r="M108" s="1353"/>
      <c r="N108" s="1353"/>
      <c r="O108" s="1352"/>
      <c r="P108" s="1352"/>
      <c r="Q108" s="1352"/>
      <c r="R108" s="1352"/>
      <c r="S108" s="1354"/>
    </row>
    <row r="109" spans="1:22" s="645" customFormat="1" ht="15.75" customHeight="1" x14ac:dyDescent="0.25">
      <c r="A109" s="672" t="s">
        <v>14</v>
      </c>
      <c r="B109" s="673" t="s">
        <v>38</v>
      </c>
      <c r="C109" s="799" t="s">
        <v>14</v>
      </c>
      <c r="D109" s="1342" t="s">
        <v>265</v>
      </c>
      <c r="E109" s="135"/>
      <c r="F109" s="641">
        <v>1</v>
      </c>
      <c r="G109" s="642" t="s">
        <v>42</v>
      </c>
      <c r="H109" s="125">
        <v>916.5</v>
      </c>
      <c r="I109" s="1120">
        <v>916.5</v>
      </c>
      <c r="J109" s="71"/>
      <c r="K109" s="211">
        <v>612</v>
      </c>
      <c r="L109" s="1120">
        <v>612</v>
      </c>
      <c r="M109" s="370"/>
      <c r="N109" s="75"/>
      <c r="O109" s="1344" t="s">
        <v>248</v>
      </c>
      <c r="P109" s="456">
        <v>60</v>
      </c>
      <c r="Q109" s="813">
        <v>100</v>
      </c>
      <c r="R109" s="813"/>
      <c r="S109" s="814"/>
      <c r="T109" s="1346"/>
    </row>
    <row r="110" spans="1:22" s="645" customFormat="1" ht="61.5" customHeight="1" x14ac:dyDescent="0.25">
      <c r="A110" s="672"/>
      <c r="B110" s="673"/>
      <c r="C110" s="799"/>
      <c r="D110" s="1343"/>
      <c r="E110" s="135"/>
      <c r="F110" s="641"/>
      <c r="G110" s="132"/>
      <c r="H110" s="79"/>
      <c r="I110" s="205"/>
      <c r="J110" s="124"/>
      <c r="K110" s="76"/>
      <c r="L110" s="205"/>
      <c r="M110" s="124"/>
      <c r="N110" s="104"/>
      <c r="O110" s="1345"/>
      <c r="P110" s="148"/>
      <c r="Q110" s="148"/>
      <c r="R110" s="148"/>
      <c r="S110" s="259"/>
      <c r="T110" s="1346"/>
    </row>
    <row r="111" spans="1:22" s="789" customFormat="1" ht="18" customHeight="1" thickBot="1" x14ac:dyDescent="0.3">
      <c r="A111" s="672"/>
      <c r="B111" s="673"/>
      <c r="C111" s="799"/>
      <c r="D111" s="1057"/>
      <c r="E111" s="135"/>
      <c r="F111" s="641"/>
      <c r="G111" s="869" t="s">
        <v>27</v>
      </c>
      <c r="H111" s="128">
        <f>SUM(H109:H110)</f>
        <v>916.5</v>
      </c>
      <c r="I111" s="256">
        <f>SUM(I109:I110)</f>
        <v>916.5</v>
      </c>
      <c r="J111" s="74"/>
      <c r="K111" s="73">
        <f t="shared" ref="K111:N111" si="11">SUM(K108:K110)</f>
        <v>612</v>
      </c>
      <c r="L111" s="256">
        <f t="shared" ref="L111" si="12">SUM(L108:L110)</f>
        <v>612</v>
      </c>
      <c r="M111" s="74"/>
      <c r="N111" s="128">
        <f t="shared" si="11"/>
        <v>0</v>
      </c>
      <c r="O111" s="206"/>
      <c r="P111" s="890"/>
      <c r="Q111" s="891"/>
      <c r="R111" s="1103"/>
      <c r="S111" s="417"/>
    </row>
    <row r="112" spans="1:22" s="789" customFormat="1" ht="16.5" customHeight="1" x14ac:dyDescent="0.25">
      <c r="A112" s="1255" t="s">
        <v>14</v>
      </c>
      <c r="B112" s="1333" t="s">
        <v>38</v>
      </c>
      <c r="C112" s="1336" t="s">
        <v>28</v>
      </c>
      <c r="D112" s="1263" t="s">
        <v>205</v>
      </c>
      <c r="E112" s="1339" t="s">
        <v>39</v>
      </c>
      <c r="F112" s="1325">
        <v>5</v>
      </c>
      <c r="G112" s="271" t="s">
        <v>42</v>
      </c>
      <c r="H112" s="245">
        <v>236.7</v>
      </c>
      <c r="I112" s="1120">
        <v>236.7</v>
      </c>
      <c r="J112" s="245"/>
      <c r="K112" s="796"/>
      <c r="L112" s="1146"/>
      <c r="M112" s="1138"/>
      <c r="N112" s="211"/>
      <c r="O112" s="1328" t="s">
        <v>167</v>
      </c>
      <c r="P112" s="862" t="s">
        <v>131</v>
      </c>
      <c r="Q112" s="862"/>
      <c r="R112" s="1522"/>
      <c r="S112" s="1520"/>
      <c r="T112" s="1067"/>
    </row>
    <row r="113" spans="1:19" s="789" customFormat="1" ht="15" customHeight="1" x14ac:dyDescent="0.25">
      <c r="A113" s="1256"/>
      <c r="B113" s="1334"/>
      <c r="C113" s="1337"/>
      <c r="D113" s="1264"/>
      <c r="E113" s="1340"/>
      <c r="F113" s="1326"/>
      <c r="G113" s="272" t="s">
        <v>163</v>
      </c>
      <c r="H113" s="71">
        <v>1341.2</v>
      </c>
      <c r="I113" s="209">
        <v>1341.2</v>
      </c>
      <c r="J113" s="71"/>
      <c r="K113" s="797"/>
      <c r="L113" s="1147"/>
      <c r="M113" s="1139"/>
      <c r="N113" s="72"/>
      <c r="O113" s="1329"/>
      <c r="P113" s="862"/>
      <c r="Q113" s="893"/>
      <c r="R113" s="1522"/>
      <c r="S113" s="1520"/>
    </row>
    <row r="114" spans="1:19" s="789" customFormat="1" ht="12.75" customHeight="1" x14ac:dyDescent="0.25">
      <c r="A114" s="1256"/>
      <c r="B114" s="1334"/>
      <c r="C114" s="1337"/>
      <c r="D114" s="1264"/>
      <c r="E114" s="1340"/>
      <c r="F114" s="1326"/>
      <c r="G114" s="276"/>
      <c r="H114" s="71"/>
      <c r="I114" s="209"/>
      <c r="J114" s="71"/>
      <c r="K114" s="798"/>
      <c r="L114" s="1148"/>
      <c r="M114" s="1140"/>
      <c r="N114" s="76"/>
      <c r="O114" s="1068" t="s">
        <v>130</v>
      </c>
      <c r="P114" s="862" t="s">
        <v>195</v>
      </c>
      <c r="Q114" s="893"/>
      <c r="R114" s="1522"/>
      <c r="S114" s="1520"/>
    </row>
    <row r="115" spans="1:19" s="789" customFormat="1" ht="18" customHeight="1" thickBot="1" x14ac:dyDescent="0.3">
      <c r="A115" s="1332"/>
      <c r="B115" s="1335"/>
      <c r="C115" s="1338"/>
      <c r="D115" s="1265"/>
      <c r="E115" s="1341"/>
      <c r="F115" s="1327"/>
      <c r="G115" s="869" t="s">
        <v>27</v>
      </c>
      <c r="H115" s="128">
        <f>SUM(H112:H114)</f>
        <v>1577.9</v>
      </c>
      <c r="I115" s="256">
        <f>SUM(I112:I114)</f>
        <v>1577.9</v>
      </c>
      <c r="J115" s="74"/>
      <c r="K115" s="73">
        <f t="shared" ref="K115:N115" si="13">SUM(K112:K114)</f>
        <v>0</v>
      </c>
      <c r="L115" s="256">
        <f t="shared" ref="L115" si="14">SUM(L112:L114)</f>
        <v>0</v>
      </c>
      <c r="M115" s="74"/>
      <c r="N115" s="128">
        <f t="shared" si="13"/>
        <v>0</v>
      </c>
      <c r="O115" s="206"/>
      <c r="P115" s="890"/>
      <c r="Q115" s="891"/>
      <c r="R115" s="1523"/>
      <c r="S115" s="1521"/>
    </row>
    <row r="116" spans="1:19" s="789" customFormat="1" ht="13.5" thickBot="1" x14ac:dyDescent="0.3">
      <c r="A116" s="312" t="s">
        <v>14</v>
      </c>
      <c r="B116" s="1064" t="s">
        <v>19</v>
      </c>
      <c r="C116" s="1321" t="s">
        <v>45</v>
      </c>
      <c r="D116" s="1322"/>
      <c r="E116" s="1322"/>
      <c r="F116" s="1322"/>
      <c r="G116" s="1322"/>
      <c r="H116" s="793">
        <f>H115+H111</f>
        <v>2494.4</v>
      </c>
      <c r="I116" s="1143">
        <f>I115+I111</f>
        <v>2494.4</v>
      </c>
      <c r="J116" s="1143">
        <f>J115+J111</f>
        <v>0</v>
      </c>
      <c r="K116" s="793">
        <f t="shared" ref="K116:N116" si="15">K115+K111</f>
        <v>612</v>
      </c>
      <c r="L116" s="1143">
        <f t="shared" ref="L116" si="16">L115+L111</f>
        <v>612</v>
      </c>
      <c r="M116" s="1137"/>
      <c r="N116" s="118">
        <f t="shared" si="15"/>
        <v>0</v>
      </c>
      <c r="O116" s="1323"/>
      <c r="P116" s="1323"/>
      <c r="Q116" s="1323"/>
      <c r="R116" s="1323"/>
      <c r="S116" s="1324"/>
    </row>
    <row r="117" spans="1:19" s="789" customFormat="1" ht="12.75" customHeight="1" thickBot="1" x14ac:dyDescent="0.3">
      <c r="A117" s="36" t="s">
        <v>14</v>
      </c>
      <c r="B117" s="1313" t="s">
        <v>73</v>
      </c>
      <c r="C117" s="1314"/>
      <c r="D117" s="1314"/>
      <c r="E117" s="1314"/>
      <c r="F117" s="1314"/>
      <c r="G117" s="1314"/>
      <c r="H117" s="794">
        <f>H107+H47+H36+H116</f>
        <v>11954.5</v>
      </c>
      <c r="I117" s="1144">
        <f>I107+I47+I36+I116</f>
        <v>11974.4</v>
      </c>
      <c r="J117" s="1144">
        <f>J107+J47+J36+J116</f>
        <v>19.899999999999977</v>
      </c>
      <c r="K117" s="82">
        <f>K107+K47+K36+K116</f>
        <v>8356.7999999999993</v>
      </c>
      <c r="L117" s="1144">
        <f>L107+L47+L36+L116</f>
        <v>8356.7999999999993</v>
      </c>
      <c r="M117" s="1141"/>
      <c r="N117" s="82">
        <f>N107+N47+N36+N116</f>
        <v>6798.6</v>
      </c>
      <c r="O117" s="1315"/>
      <c r="P117" s="1315"/>
      <c r="Q117" s="1315"/>
      <c r="R117" s="1315"/>
      <c r="S117" s="1316"/>
    </row>
    <row r="118" spans="1:19" s="789" customFormat="1" ht="13.5" thickBot="1" x14ac:dyDescent="0.3">
      <c r="A118" s="63" t="s">
        <v>19</v>
      </c>
      <c r="B118" s="1317" t="s">
        <v>74</v>
      </c>
      <c r="C118" s="1318"/>
      <c r="D118" s="1318"/>
      <c r="E118" s="1318"/>
      <c r="F118" s="1318"/>
      <c r="G118" s="1318"/>
      <c r="H118" s="795">
        <f t="shared" ref="H118:N118" si="17">H117</f>
        <v>11954.5</v>
      </c>
      <c r="I118" s="1145">
        <f t="shared" ref="I118:J118" si="18">I117</f>
        <v>11974.4</v>
      </c>
      <c r="J118" s="1145">
        <f t="shared" si="18"/>
        <v>19.899999999999977</v>
      </c>
      <c r="K118" s="83">
        <f>K117</f>
        <v>8356.7999999999993</v>
      </c>
      <c r="L118" s="1145">
        <f>L117</f>
        <v>8356.7999999999993</v>
      </c>
      <c r="M118" s="1142"/>
      <c r="N118" s="83">
        <f t="shared" si="17"/>
        <v>6798.6</v>
      </c>
      <c r="O118" s="1319"/>
      <c r="P118" s="1319"/>
      <c r="Q118" s="1319"/>
      <c r="R118" s="1319"/>
      <c r="S118" s="1320"/>
    </row>
    <row r="119" spans="1:19" s="12" customFormat="1" x14ac:dyDescent="0.25">
      <c r="A119" s="791"/>
      <c r="B119" s="792"/>
      <c r="C119" s="792"/>
      <c r="D119" s="792"/>
      <c r="E119" s="792"/>
      <c r="F119" s="792"/>
      <c r="G119" s="792"/>
      <c r="H119" s="790"/>
      <c r="I119" s="790"/>
      <c r="J119" s="790"/>
      <c r="K119" s="790"/>
      <c r="L119" s="790"/>
      <c r="M119" s="790"/>
      <c r="N119" s="790"/>
      <c r="O119" s="11"/>
      <c r="P119" s="11"/>
      <c r="Q119" s="11"/>
      <c r="R119" s="11"/>
      <c r="S119" s="11"/>
    </row>
    <row r="120" spans="1:19" s="12" customFormat="1" x14ac:dyDescent="0.25">
      <c r="A120" s="896"/>
      <c r="B120" s="897"/>
      <c r="C120" s="897"/>
      <c r="D120" s="897"/>
      <c r="E120" s="897"/>
      <c r="F120" s="897"/>
      <c r="G120" s="897"/>
      <c r="H120" s="790"/>
      <c r="I120" s="790"/>
      <c r="J120" s="790"/>
      <c r="K120" s="790"/>
      <c r="L120" s="790"/>
      <c r="M120" s="790"/>
      <c r="N120" s="790"/>
      <c r="O120" s="11"/>
      <c r="P120" s="11"/>
      <c r="Q120" s="11"/>
      <c r="R120" s="11"/>
      <c r="S120" s="11"/>
    </row>
    <row r="121" spans="1:19" s="64" customFormat="1" ht="16.5" customHeight="1" thickBot="1" x14ac:dyDescent="0.3">
      <c r="A121" s="1303" t="s">
        <v>75</v>
      </c>
      <c r="B121" s="1303"/>
      <c r="C121" s="1303"/>
      <c r="D121" s="1303"/>
      <c r="E121" s="1303"/>
      <c r="F121" s="1303"/>
      <c r="G121" s="1303"/>
      <c r="H121" s="65"/>
      <c r="I121" s="65"/>
      <c r="J121" s="65"/>
      <c r="K121" s="65"/>
      <c r="L121" s="65"/>
      <c r="M121" s="65"/>
      <c r="N121" s="65"/>
      <c r="O121" s="11"/>
      <c r="P121" s="11"/>
      <c r="Q121" s="11"/>
      <c r="R121" s="11"/>
      <c r="S121" s="11"/>
    </row>
    <row r="122" spans="1:19" s="789" customFormat="1" ht="72" customHeight="1" thickBot="1" x14ac:dyDescent="0.3">
      <c r="A122" s="1304" t="s">
        <v>76</v>
      </c>
      <c r="B122" s="1305"/>
      <c r="C122" s="1305"/>
      <c r="D122" s="1305"/>
      <c r="E122" s="1305"/>
      <c r="F122" s="1305"/>
      <c r="G122" s="1306"/>
      <c r="H122" s="1153" t="s">
        <v>257</v>
      </c>
      <c r="I122" s="1154" t="s">
        <v>264</v>
      </c>
      <c r="J122" s="1155" t="s">
        <v>259</v>
      </c>
      <c r="K122" s="1167" t="s">
        <v>122</v>
      </c>
      <c r="L122" s="1154" t="s">
        <v>260</v>
      </c>
      <c r="M122" s="1155" t="s">
        <v>259</v>
      </c>
      <c r="N122" s="1168" t="s">
        <v>174</v>
      </c>
      <c r="O122" s="1"/>
      <c r="P122" s="1"/>
      <c r="Q122" s="1"/>
      <c r="R122" s="1"/>
      <c r="S122" s="1"/>
    </row>
    <row r="123" spans="1:19" s="789" customFormat="1" x14ac:dyDescent="0.25">
      <c r="A123" s="1307" t="s">
        <v>77</v>
      </c>
      <c r="B123" s="1308"/>
      <c r="C123" s="1308"/>
      <c r="D123" s="1308"/>
      <c r="E123" s="1308"/>
      <c r="F123" s="1308"/>
      <c r="G123" s="1309"/>
      <c r="H123" s="382">
        <f>H124+H133+H134+H135+H132</f>
        <v>10670.4</v>
      </c>
      <c r="I123" s="1159">
        <f>I124+I133+I134+I135+I132</f>
        <v>10915.9</v>
      </c>
      <c r="J123" s="1156">
        <f>I123-H123</f>
        <v>245.5</v>
      </c>
      <c r="K123" s="382">
        <f>K124+K133+K134+K135+K132</f>
        <v>7606.3</v>
      </c>
      <c r="L123" s="1166">
        <f>L124+L133+L134+L135+L132</f>
        <v>7606.3</v>
      </c>
      <c r="M123" s="1158"/>
      <c r="N123" s="241">
        <f>N124+N133+N134+N135+N132</f>
        <v>6788</v>
      </c>
      <c r="O123" s="66"/>
      <c r="P123" s="1"/>
      <c r="Q123" s="1"/>
      <c r="R123" s="1"/>
      <c r="S123" s="1"/>
    </row>
    <row r="124" spans="1:19" s="789" customFormat="1" ht="12.75" customHeight="1" x14ac:dyDescent="0.2">
      <c r="A124" s="1310" t="s">
        <v>78</v>
      </c>
      <c r="B124" s="1311"/>
      <c r="C124" s="1311"/>
      <c r="D124" s="1311"/>
      <c r="E124" s="1311"/>
      <c r="F124" s="1311"/>
      <c r="G124" s="1312"/>
      <c r="H124" s="1080">
        <f>SUM(H125:H131)</f>
        <v>8715.6</v>
      </c>
      <c r="I124" s="1160">
        <f>SUM(I125:I131)</f>
        <v>8961.1</v>
      </c>
      <c r="J124" s="1180">
        <f t="shared" ref="J124:J139" si="19">I124-H124</f>
        <v>245.5</v>
      </c>
      <c r="K124" s="1080">
        <f t="shared" ref="K124:N124" si="20">SUM(K125:K131)</f>
        <v>7606.3</v>
      </c>
      <c r="L124" s="1160">
        <f t="shared" ref="L124" si="21">SUM(L125:L131)</f>
        <v>7606.3</v>
      </c>
      <c r="M124" s="1157"/>
      <c r="N124" s="109">
        <f t="shared" si="20"/>
        <v>6788</v>
      </c>
      <c r="O124" s="66"/>
      <c r="P124" s="1"/>
      <c r="Q124" s="1"/>
      <c r="R124" s="1"/>
      <c r="S124" s="1"/>
    </row>
    <row r="125" spans="1:19" s="789" customFormat="1" x14ac:dyDescent="0.25">
      <c r="A125" s="1300" t="s">
        <v>79</v>
      </c>
      <c r="B125" s="1301"/>
      <c r="C125" s="1301"/>
      <c r="D125" s="1301"/>
      <c r="E125" s="1301"/>
      <c r="F125" s="1301"/>
      <c r="G125" s="1302"/>
      <c r="H125" s="1082">
        <f>SUMIF(G15:G118,"SB",H15:H118)</f>
        <v>1882.6000000000001</v>
      </c>
      <c r="I125" s="1162">
        <f>SUMIF(G15:G118,"SB",I15:I118)</f>
        <v>1882.6000000000001</v>
      </c>
      <c r="J125" s="322">
        <f t="shared" si="19"/>
        <v>0</v>
      </c>
      <c r="K125" s="1087">
        <f>SUMIF(G15:G118,"SB",K15:K118)</f>
        <v>1331.7</v>
      </c>
      <c r="L125" s="1161">
        <f>SUMIF(G15:G118,"SB",L15:L118)</f>
        <v>1331.7</v>
      </c>
      <c r="M125" s="1083"/>
      <c r="N125" s="110">
        <f>SUMIF(G15:G118,"SB",N15:N118)</f>
        <v>987.6</v>
      </c>
      <c r="O125" s="66"/>
      <c r="P125" s="1"/>
      <c r="Q125" s="1"/>
      <c r="R125" s="1"/>
      <c r="S125" s="1"/>
    </row>
    <row r="126" spans="1:19" s="789" customFormat="1" x14ac:dyDescent="0.25">
      <c r="A126" s="1294" t="s">
        <v>80</v>
      </c>
      <c r="B126" s="1295"/>
      <c r="C126" s="1295"/>
      <c r="D126" s="1295"/>
      <c r="E126" s="1295"/>
      <c r="F126" s="1295"/>
      <c r="G126" s="1296"/>
      <c r="H126" s="1087">
        <f>SUMIF(G15:G118,"SB(AA)",H15:H118)</f>
        <v>419.99999999999994</v>
      </c>
      <c r="I126" s="1162">
        <f>SUMIF(G15:G118,"SB(AA)",I15:I118)</f>
        <v>419.99999999999994</v>
      </c>
      <c r="J126" s="322">
        <f t="shared" si="19"/>
        <v>0</v>
      </c>
      <c r="K126" s="1087">
        <f>SUMIF(G15:G118,"SB(AA)",K15:K118)</f>
        <v>515.4</v>
      </c>
      <c r="L126" s="1162">
        <f>SUMIF(G15:G118,"SB(AA)",L15:L118)</f>
        <v>515.4</v>
      </c>
      <c r="M126" s="1088"/>
      <c r="N126" s="111">
        <f>SUMIF(G15:G118,"SB(AA)",N15:N118)</f>
        <v>381.4</v>
      </c>
      <c r="O126" s="66"/>
      <c r="P126" s="1"/>
      <c r="Q126" s="1"/>
      <c r="R126" s="1"/>
      <c r="S126" s="1"/>
    </row>
    <row r="127" spans="1:19" s="789" customFormat="1" x14ac:dyDescent="0.25">
      <c r="A127" s="1294" t="s">
        <v>81</v>
      </c>
      <c r="B127" s="1295"/>
      <c r="C127" s="1295"/>
      <c r="D127" s="1295"/>
      <c r="E127" s="1295"/>
      <c r="F127" s="1295"/>
      <c r="G127" s="1296"/>
      <c r="H127" s="1082">
        <f>SUMIF(G15:G118,"SB(VR)",H15:H118)</f>
        <v>4770</v>
      </c>
      <c r="I127" s="1162">
        <f>SUMIF(G15:G118,"SB(VR)",I15:I118)</f>
        <v>4770</v>
      </c>
      <c r="J127" s="322">
        <f t="shared" si="19"/>
        <v>0</v>
      </c>
      <c r="K127" s="1087">
        <f>SUMIF(G15:G118,"SB(VR)",K15:K118)</f>
        <v>5270.5</v>
      </c>
      <c r="L127" s="1161">
        <f>SUMIF(G15:G118,"SB(VR)",L15:L118)</f>
        <v>5270.5</v>
      </c>
      <c r="M127" s="1083"/>
      <c r="N127" s="110">
        <f>SUMIF(G15:G118,"SB(VR)",N15:N118)</f>
        <v>5270.5</v>
      </c>
      <c r="O127" s="66"/>
      <c r="P127" s="1"/>
      <c r="Q127" s="1"/>
      <c r="R127" s="1"/>
      <c r="S127" s="1"/>
    </row>
    <row r="128" spans="1:19" s="789" customFormat="1" x14ac:dyDescent="0.25">
      <c r="A128" s="1294" t="s">
        <v>82</v>
      </c>
      <c r="B128" s="1295"/>
      <c r="C128" s="1295"/>
      <c r="D128" s="1295"/>
      <c r="E128" s="1295"/>
      <c r="F128" s="1295"/>
      <c r="G128" s="1296"/>
      <c r="H128" s="1082">
        <f>SUMIF(G15:G118,"SB(P)",H15:H118)</f>
        <v>0</v>
      </c>
      <c r="I128" s="1162">
        <f>SUMIF(G15:G118,"SB(P)",I15:I118)</f>
        <v>0</v>
      </c>
      <c r="J128" s="322">
        <f t="shared" si="19"/>
        <v>0</v>
      </c>
      <c r="K128" s="1087">
        <f>SUMIF(G15:G118,"SB(P)",K15:K118)</f>
        <v>0</v>
      </c>
      <c r="L128" s="1161">
        <f>SUMIF(G15:G118,"SB(P)",L15:L118)</f>
        <v>0</v>
      </c>
      <c r="M128" s="1083"/>
      <c r="N128" s="110">
        <f>SUMIF(G16:G119,"SB(P)",N16:N119)</f>
        <v>0</v>
      </c>
      <c r="O128" s="66"/>
      <c r="P128" s="1"/>
      <c r="Q128" s="1"/>
      <c r="R128" s="1"/>
      <c r="S128" s="1"/>
    </row>
    <row r="129" spans="1:19" s="789" customFormat="1" x14ac:dyDescent="0.25">
      <c r="A129" s="1294" t="s">
        <v>83</v>
      </c>
      <c r="B129" s="1295"/>
      <c r="C129" s="1295"/>
      <c r="D129" s="1295"/>
      <c r="E129" s="1295"/>
      <c r="F129" s="1295"/>
      <c r="G129" s="1296"/>
      <c r="H129" s="1082">
        <f>SUMIF(G15:G118,"SB(VB)",H15:H118)</f>
        <v>28.4</v>
      </c>
      <c r="I129" s="1162">
        <f>SUMIF(G15:G118,"SB(VB)",I15:I118)</f>
        <v>28.4</v>
      </c>
      <c r="J129" s="322">
        <f t="shared" si="19"/>
        <v>0</v>
      </c>
      <c r="K129" s="1087">
        <f>SUMIF(G15:G118,"SB(VB)",K15:K118)</f>
        <v>28.4</v>
      </c>
      <c r="L129" s="1161">
        <f>SUMIF(G15:G118,"SB(VB)",L15:L118)</f>
        <v>28.4</v>
      </c>
      <c r="M129" s="1083"/>
      <c r="N129" s="110">
        <f>SUMIF(G15:G118,"SB(VB)",N15:N118)</f>
        <v>28.4</v>
      </c>
      <c r="O129" s="66"/>
      <c r="P129" s="1"/>
      <c r="Q129" s="1"/>
      <c r="R129" s="1"/>
      <c r="S129" s="1"/>
    </row>
    <row r="130" spans="1:19" s="789" customFormat="1" ht="27" customHeight="1" x14ac:dyDescent="0.25">
      <c r="A130" s="1294" t="s">
        <v>165</v>
      </c>
      <c r="B130" s="1295"/>
      <c r="C130" s="1295"/>
      <c r="D130" s="1295"/>
      <c r="E130" s="1295"/>
      <c r="F130" s="1295"/>
      <c r="G130" s="1296"/>
      <c r="H130" s="1082">
        <f>SUMIF(G15:G118,"SB(ESA)",H15:H118)</f>
        <v>0</v>
      </c>
      <c r="I130" s="1162">
        <f>SUMIF(G15:G118,"SB(ESA)",I15:I118)</f>
        <v>0</v>
      </c>
      <c r="J130" s="322">
        <f t="shared" si="19"/>
        <v>0</v>
      </c>
      <c r="K130" s="1087">
        <f>SUMIF(G17:G118,"SB(ESA)",K17:K118)</f>
        <v>0</v>
      </c>
      <c r="L130" s="1161">
        <f>SUMIF(G17:G118,"SB(ESA)",L17:L118)</f>
        <v>0</v>
      </c>
      <c r="M130" s="1083"/>
      <c r="N130" s="110">
        <f>SUMIF(G17:G118,"SB(ESA)",N17:N118)</f>
        <v>0</v>
      </c>
      <c r="O130" s="66"/>
      <c r="P130" s="1"/>
      <c r="Q130" s="1"/>
      <c r="R130" s="1"/>
      <c r="S130" s="1"/>
    </row>
    <row r="131" spans="1:19" s="789" customFormat="1" ht="27.75" customHeight="1" x14ac:dyDescent="0.25">
      <c r="A131" s="1294" t="s">
        <v>249</v>
      </c>
      <c r="B131" s="1295"/>
      <c r="C131" s="1295"/>
      <c r="D131" s="1295"/>
      <c r="E131" s="1295"/>
      <c r="F131" s="1295"/>
      <c r="G131" s="1296"/>
      <c r="H131" s="1082">
        <f>SUMIF(G15:G118,"SB(ES)",H15:H118)</f>
        <v>1614.6</v>
      </c>
      <c r="I131" s="1162">
        <f>SUMIF(G15:G118,"SB(ES)",I15:I118)</f>
        <v>1860.1</v>
      </c>
      <c r="J131" s="322">
        <f t="shared" si="19"/>
        <v>245.5</v>
      </c>
      <c r="K131" s="1087">
        <f>SUMIF(G18:G118,"SB(ES)",K18:K118)</f>
        <v>460.3</v>
      </c>
      <c r="L131" s="1161">
        <f>SUMIF(G18:G118,"SB(ES)",L18:L118)</f>
        <v>460.3</v>
      </c>
      <c r="M131" s="1083"/>
      <c r="N131" s="110">
        <f>SUMIF(G18:G118,"SB(ES)",N18:N118)</f>
        <v>120.1</v>
      </c>
      <c r="O131" s="66"/>
      <c r="P131" s="1"/>
      <c r="Q131" s="1"/>
      <c r="R131" s="1"/>
      <c r="S131" s="1"/>
    </row>
    <row r="132" spans="1:19" s="35" customFormat="1" ht="14.25" customHeight="1" x14ac:dyDescent="0.25">
      <c r="A132" s="1297" t="s">
        <v>201</v>
      </c>
      <c r="B132" s="1298"/>
      <c r="C132" s="1298"/>
      <c r="D132" s="1298"/>
      <c r="E132" s="1298"/>
      <c r="F132" s="1298"/>
      <c r="G132" s="1299"/>
      <c r="H132" s="1077">
        <f>SUMIF(G17:G118,"SB(ŽPL)",H17:H118)</f>
        <v>0</v>
      </c>
      <c r="I132" s="1163">
        <f>SUMIF(G17:G118,"SB(ŽPL)",I17:I118)</f>
        <v>0</v>
      </c>
      <c r="J132" s="1232">
        <f t="shared" si="19"/>
        <v>0</v>
      </c>
      <c r="K132" s="1077">
        <f>SUMIF(G19:G118,"SB(ŽPL)",K19:K118)</f>
        <v>0</v>
      </c>
      <c r="L132" s="1163">
        <f>SUMIF(G19:G118,"SB(ŽPL)",L19:L118)</f>
        <v>0</v>
      </c>
      <c r="M132" s="1078"/>
      <c r="N132" s="112">
        <f>SUMIF(G19:G118,"SB(ŽPL)",N19:N118)</f>
        <v>0</v>
      </c>
      <c r="O132" s="381"/>
      <c r="P132" s="381"/>
      <c r="Q132" s="381"/>
      <c r="R132" s="381"/>
      <c r="S132" s="381"/>
    </row>
    <row r="133" spans="1:19" s="789" customFormat="1" ht="30" customHeight="1" x14ac:dyDescent="0.25">
      <c r="A133" s="1288" t="s">
        <v>84</v>
      </c>
      <c r="B133" s="1289"/>
      <c r="C133" s="1289"/>
      <c r="D133" s="1289"/>
      <c r="E133" s="1289"/>
      <c r="F133" s="1289"/>
      <c r="G133" s="1290"/>
      <c r="H133" s="1077">
        <f>SUMIF(G15:G118,"SB(AAL)",H15:H118)</f>
        <v>189.4</v>
      </c>
      <c r="I133" s="1163">
        <f>SUMIF(G14:G118,"SB(AAL)",I14:I118)</f>
        <v>189.4</v>
      </c>
      <c r="J133" s="1232">
        <f t="shared" si="19"/>
        <v>0</v>
      </c>
      <c r="K133" s="1077">
        <f>SUMIF(G17:G118,"SB(AAL)",K17:K118)</f>
        <v>0</v>
      </c>
      <c r="L133" s="1163">
        <f>SUMIF(G17:G118,"SB(AAL)",L17:L118)</f>
        <v>0</v>
      </c>
      <c r="M133" s="1078"/>
      <c r="N133" s="112">
        <f>SUMIF(G17:G118,"SB(AAL)",N17:N118)</f>
        <v>0</v>
      </c>
      <c r="O133" s="66"/>
      <c r="P133" s="1"/>
      <c r="Q133" s="1"/>
      <c r="R133" s="1"/>
      <c r="S133" s="1"/>
    </row>
    <row r="134" spans="1:19" s="789" customFormat="1" x14ac:dyDescent="0.25">
      <c r="A134" s="1288" t="s">
        <v>250</v>
      </c>
      <c r="B134" s="1289"/>
      <c r="C134" s="1289"/>
      <c r="D134" s="1289"/>
      <c r="E134" s="1289"/>
      <c r="F134" s="1289"/>
      <c r="G134" s="1290"/>
      <c r="H134" s="1077">
        <f>SUMIF(G15:G118,"SB(VRL)",H15:H118)</f>
        <v>1222.0999999999999</v>
      </c>
      <c r="I134" s="1163">
        <f>SUMIF(G15:G118,"SB(VRL)",I15:I118)</f>
        <v>1222.0999999999999</v>
      </c>
      <c r="J134" s="1232">
        <f t="shared" si="19"/>
        <v>0</v>
      </c>
      <c r="K134" s="1077">
        <f>SUMIF(G17:G118,"SB(VRL)",K17:K118)</f>
        <v>0</v>
      </c>
      <c r="L134" s="1163">
        <f>SUMIF(G17:G118,"SB(VRL)",L17:L118)</f>
        <v>0</v>
      </c>
      <c r="M134" s="1078"/>
      <c r="N134" s="112">
        <f>SUMIF(G17:G118,"SB(VRL)",N17:N118)</f>
        <v>0</v>
      </c>
      <c r="O134" s="66"/>
      <c r="P134" s="1"/>
      <c r="Q134" s="1"/>
      <c r="R134" s="1"/>
      <c r="S134" s="1"/>
    </row>
    <row r="135" spans="1:19" s="789" customFormat="1" x14ac:dyDescent="0.25">
      <c r="A135" s="1288" t="s">
        <v>162</v>
      </c>
      <c r="B135" s="1289"/>
      <c r="C135" s="1289"/>
      <c r="D135" s="1289"/>
      <c r="E135" s="1289"/>
      <c r="F135" s="1289"/>
      <c r="G135" s="1290"/>
      <c r="H135" s="1077">
        <f>SUMIF(G17:G118,"SB(L)",H17:H118)</f>
        <v>543.30000000000007</v>
      </c>
      <c r="I135" s="1163">
        <f>SUMIF(G17:G118,"SB(L)",I17:I118)</f>
        <v>543.30000000000007</v>
      </c>
      <c r="J135" s="1232">
        <f t="shared" si="19"/>
        <v>0</v>
      </c>
      <c r="K135" s="1077">
        <f>SUMIF(G18:G118,"SB(L)",K18:K118)</f>
        <v>0</v>
      </c>
      <c r="L135" s="1163">
        <f>SUMIF(G18:G118,"SB(L)",L18:L118)</f>
        <v>0</v>
      </c>
      <c r="M135" s="1078"/>
      <c r="N135" s="112">
        <f>SUMIF(G18:G118,"SB(L)",N18:N118)</f>
        <v>0</v>
      </c>
      <c r="O135" s="66"/>
      <c r="P135" s="1"/>
      <c r="Q135" s="1"/>
      <c r="R135" s="1"/>
      <c r="S135" s="1"/>
    </row>
    <row r="136" spans="1:19" s="789" customFormat="1" x14ac:dyDescent="0.25">
      <c r="A136" s="1291" t="s">
        <v>86</v>
      </c>
      <c r="B136" s="1292"/>
      <c r="C136" s="1292"/>
      <c r="D136" s="1292"/>
      <c r="E136" s="1292"/>
      <c r="F136" s="1292"/>
      <c r="G136" s="1293"/>
      <c r="H136" s="1089">
        <f>SUM(H137:H139)</f>
        <v>1284.0999999999999</v>
      </c>
      <c r="I136" s="1164">
        <f>SUM(I137:I139)</f>
        <v>1058.5</v>
      </c>
      <c r="J136" s="1156">
        <f t="shared" si="19"/>
        <v>-225.59999999999991</v>
      </c>
      <c r="K136" s="1089">
        <f>SUM(K137:K139)</f>
        <v>750.49999999999989</v>
      </c>
      <c r="L136" s="1164">
        <f>SUM(L137:L139)</f>
        <v>750.49999999999989</v>
      </c>
      <c r="M136" s="1090"/>
      <c r="N136" s="84">
        <f>SUM(N137:N139)</f>
        <v>10.6</v>
      </c>
      <c r="O136" s="66"/>
      <c r="P136" s="1"/>
      <c r="Q136" s="1"/>
      <c r="R136" s="1"/>
      <c r="S136" s="1"/>
    </row>
    <row r="137" spans="1:19" s="789" customFormat="1" x14ac:dyDescent="0.25">
      <c r="A137" s="1282" t="s">
        <v>87</v>
      </c>
      <c r="B137" s="1283"/>
      <c r="C137" s="1283"/>
      <c r="D137" s="1283"/>
      <c r="E137" s="1283"/>
      <c r="F137" s="1283"/>
      <c r="G137" s="1284"/>
      <c r="H137" s="1082">
        <f>SUMIF(G15:G118,"ES",H15:H118)</f>
        <v>1143.0999999999999</v>
      </c>
      <c r="I137" s="1161">
        <f>SUMIF(G15:G118,"ES",I15:I118)</f>
        <v>917.5</v>
      </c>
      <c r="J137" s="322">
        <f t="shared" si="19"/>
        <v>-225.59999999999991</v>
      </c>
      <c r="K137" s="1082">
        <f>SUMIF(G15:G118,"ES",K15:K118)</f>
        <v>631.69999999999993</v>
      </c>
      <c r="L137" s="1161">
        <f>SUMIF(G15:G118,"ES",L15:L118)</f>
        <v>631.69999999999993</v>
      </c>
      <c r="M137" s="1083"/>
      <c r="N137" s="110">
        <f>SUMIF(G15:G118,"ES",N15:N118)</f>
        <v>0</v>
      </c>
      <c r="O137" s="66"/>
      <c r="P137" s="1"/>
      <c r="Q137" s="1"/>
      <c r="R137" s="1"/>
      <c r="S137" s="1"/>
    </row>
    <row r="138" spans="1:19" s="789" customFormat="1" x14ac:dyDescent="0.25">
      <c r="A138" s="1285" t="s">
        <v>88</v>
      </c>
      <c r="B138" s="1286"/>
      <c r="C138" s="1286"/>
      <c r="D138" s="1286"/>
      <c r="E138" s="1286"/>
      <c r="F138" s="1286"/>
      <c r="G138" s="1287"/>
      <c r="H138" s="1082">
        <f>SUMIF(G15:G118,"LRVB",H15:H118)</f>
        <v>74.3</v>
      </c>
      <c r="I138" s="1161">
        <f>SUMIF(G15:G118,"LRVB",I15:I118)</f>
        <v>74.3</v>
      </c>
      <c r="J138" s="322">
        <f t="shared" si="19"/>
        <v>0</v>
      </c>
      <c r="K138" s="1082">
        <f>SUMIF(G17:G118,"LRVB",K17:K118)</f>
        <v>96.8</v>
      </c>
      <c r="L138" s="1161">
        <f>SUMIF(G17:G118,"LRVB",L17:L118)</f>
        <v>96.8</v>
      </c>
      <c r="M138" s="1083"/>
      <c r="N138" s="110">
        <f>SUMIF(G17:G118,"LRVB",N17:N118)</f>
        <v>10.6</v>
      </c>
      <c r="O138" s="66"/>
      <c r="P138" s="1"/>
      <c r="Q138" s="1"/>
      <c r="R138" s="1"/>
      <c r="S138" s="1"/>
    </row>
    <row r="139" spans="1:19" s="789" customFormat="1" x14ac:dyDescent="0.25">
      <c r="A139" s="1285" t="s">
        <v>89</v>
      </c>
      <c r="B139" s="1286"/>
      <c r="C139" s="1286"/>
      <c r="D139" s="1286"/>
      <c r="E139" s="1286"/>
      <c r="F139" s="1286"/>
      <c r="G139" s="1287"/>
      <c r="H139" s="1082">
        <f>SUMIF(G15:G118,"Kt",H15:H118)</f>
        <v>66.7</v>
      </c>
      <c r="I139" s="1161">
        <f>SUMIF(G15:G118,"Kt",I15:I118)</f>
        <v>66.7</v>
      </c>
      <c r="J139" s="1179">
        <f t="shared" si="19"/>
        <v>0</v>
      </c>
      <c r="K139" s="1082">
        <f>SUMIF(G15:G118,"Kt",K15:K118)</f>
        <v>22</v>
      </c>
      <c r="L139" s="1161">
        <f>SUMIF(G15:G118,"Kt",L15:L118)</f>
        <v>22</v>
      </c>
      <c r="M139" s="1083"/>
      <c r="N139" s="110">
        <f>SUMIF(G15:G118,"Kt",N15:N118)</f>
        <v>0</v>
      </c>
      <c r="O139" s="66"/>
      <c r="P139" s="1"/>
      <c r="Q139" s="1"/>
      <c r="R139" s="1"/>
      <c r="S139" s="1"/>
    </row>
    <row r="140" spans="1:19" s="789" customFormat="1" ht="13.5" thickBot="1" x14ac:dyDescent="0.3">
      <c r="A140" s="1279" t="s">
        <v>90</v>
      </c>
      <c r="B140" s="1280"/>
      <c r="C140" s="1280"/>
      <c r="D140" s="1280"/>
      <c r="E140" s="1280"/>
      <c r="F140" s="1280"/>
      <c r="G140" s="1281"/>
      <c r="H140" s="1084">
        <f>SUM(H123,H136)</f>
        <v>11954.5</v>
      </c>
      <c r="I140" s="1165">
        <f>SUM(I123,I136)</f>
        <v>11974.4</v>
      </c>
      <c r="J140" s="1085">
        <f>I140-H140</f>
        <v>19.899999999999636</v>
      </c>
      <c r="K140" s="1084">
        <f>SUM(K123,K136)</f>
        <v>8356.7999999999993</v>
      </c>
      <c r="L140" s="1165">
        <f>SUM(L123,L136)</f>
        <v>8356.7999999999993</v>
      </c>
      <c r="M140" s="1086"/>
      <c r="N140" s="85">
        <f>SUM(N123,N136)</f>
        <v>6798.6</v>
      </c>
      <c r="O140" s="12"/>
    </row>
    <row r="141" spans="1:19" s="789" customFormat="1" x14ac:dyDescent="0.25">
      <c r="A141" s="1"/>
      <c r="B141" s="1"/>
      <c r="C141" s="1"/>
      <c r="D141" s="1"/>
      <c r="E141" s="1"/>
      <c r="F141" s="1233"/>
      <c r="G141" s="1234"/>
      <c r="H141" s="1234"/>
      <c r="I141" s="1234"/>
      <c r="J141" s="1234"/>
      <c r="K141" s="1234"/>
      <c r="L141" s="1234"/>
      <c r="M141" s="92"/>
      <c r="N141" s="92"/>
      <c r="O141" s="1"/>
      <c r="P141" s="1"/>
      <c r="Q141" s="1"/>
      <c r="R141" s="1"/>
      <c r="S141" s="1"/>
    </row>
    <row r="142" spans="1:19" x14ac:dyDescent="0.2">
      <c r="F142" s="1524" t="s">
        <v>251</v>
      </c>
      <c r="G142" s="1524"/>
      <c r="H142" s="1524"/>
      <c r="I142" s="1524"/>
      <c r="J142" s="1524"/>
      <c r="K142" s="1524"/>
      <c r="L142" s="1235"/>
      <c r="M142" s="1036"/>
    </row>
    <row r="143" spans="1:19" x14ac:dyDescent="0.2">
      <c r="F143" s="1236"/>
      <c r="G143" s="1236"/>
      <c r="H143" s="1237"/>
      <c r="I143" s="1237"/>
      <c r="J143" s="1237"/>
      <c r="K143" s="1237"/>
      <c r="L143" s="1237"/>
      <c r="M143" s="894"/>
      <c r="N143" s="894"/>
    </row>
    <row r="145" spans="8:10" x14ac:dyDescent="0.2">
      <c r="H145" s="894"/>
      <c r="I145" s="894"/>
      <c r="J145" s="894"/>
    </row>
  </sheetData>
  <mergeCells count="154">
    <mergeCell ref="A140:G140"/>
    <mergeCell ref="F142:K142"/>
    <mergeCell ref="I8:I10"/>
    <mergeCell ref="J8:J10"/>
    <mergeCell ref="A131:G131"/>
    <mergeCell ref="A132:G132"/>
    <mergeCell ref="A133:G133"/>
    <mergeCell ref="A134:G134"/>
    <mergeCell ref="A135:G135"/>
    <mergeCell ref="A136:G136"/>
    <mergeCell ref="A125:G125"/>
    <mergeCell ref="A126:G126"/>
    <mergeCell ref="A127:G127"/>
    <mergeCell ref="A128:G128"/>
    <mergeCell ref="A129:G129"/>
    <mergeCell ref="A130:G130"/>
    <mergeCell ref="B118:G118"/>
    <mergeCell ref="A121:G121"/>
    <mergeCell ref="A122:G122"/>
    <mergeCell ref="A123:G123"/>
    <mergeCell ref="A124:G124"/>
    <mergeCell ref="A112:A115"/>
    <mergeCell ref="B112:B115"/>
    <mergeCell ref="C112:C115"/>
    <mergeCell ref="A137:G137"/>
    <mergeCell ref="A138:G138"/>
    <mergeCell ref="A139:G139"/>
    <mergeCell ref="O118:S118"/>
    <mergeCell ref="C107:G107"/>
    <mergeCell ref="O107:S107"/>
    <mergeCell ref="C108:S108"/>
    <mergeCell ref="D109:D110"/>
    <mergeCell ref="O109:O110"/>
    <mergeCell ref="T109:T110"/>
    <mergeCell ref="F101:F102"/>
    <mergeCell ref="O101:O102"/>
    <mergeCell ref="O112:O113"/>
    <mergeCell ref="S112:S115"/>
    <mergeCell ref="C116:G116"/>
    <mergeCell ref="O116:S116"/>
    <mergeCell ref="B117:G117"/>
    <mergeCell ref="O117:S117"/>
    <mergeCell ref="R112:R115"/>
    <mergeCell ref="D112:D115"/>
    <mergeCell ref="E112:E115"/>
    <mergeCell ref="F112:F115"/>
    <mergeCell ref="A103:A105"/>
    <mergeCell ref="B103:B105"/>
    <mergeCell ref="C103:C105"/>
    <mergeCell ref="D103:D105"/>
    <mergeCell ref="E103:E105"/>
    <mergeCell ref="F103:F105"/>
    <mergeCell ref="D96:D97"/>
    <mergeCell ref="A101:A102"/>
    <mergeCell ref="B101:B102"/>
    <mergeCell ref="C101:C102"/>
    <mergeCell ref="D101:D102"/>
    <mergeCell ref="E101:E102"/>
    <mergeCell ref="D91:D92"/>
    <mergeCell ref="D93:D95"/>
    <mergeCell ref="O94:O95"/>
    <mergeCell ref="O73:O74"/>
    <mergeCell ref="D76:D79"/>
    <mergeCell ref="O76:O78"/>
    <mergeCell ref="E77:E79"/>
    <mergeCell ref="D80:D82"/>
    <mergeCell ref="O80:O81"/>
    <mergeCell ref="E81:E82"/>
    <mergeCell ref="A38:A42"/>
    <mergeCell ref="B38:B42"/>
    <mergeCell ref="C38:C42"/>
    <mergeCell ref="D38:D40"/>
    <mergeCell ref="F38:F42"/>
    <mergeCell ref="D41:D42"/>
    <mergeCell ref="E41:E42"/>
    <mergeCell ref="A72:A83"/>
    <mergeCell ref="B72:B83"/>
    <mergeCell ref="C72:C83"/>
    <mergeCell ref="D72:D75"/>
    <mergeCell ref="F72:F75"/>
    <mergeCell ref="E73:E75"/>
    <mergeCell ref="D59:D61"/>
    <mergeCell ref="E60:E61"/>
    <mergeCell ref="D62:D68"/>
    <mergeCell ref="E62:E68"/>
    <mergeCell ref="D69:D70"/>
    <mergeCell ref="E70:E71"/>
    <mergeCell ref="A32:A35"/>
    <mergeCell ref="B32:B35"/>
    <mergeCell ref="C32:C35"/>
    <mergeCell ref="D32:D34"/>
    <mergeCell ref="E32:E34"/>
    <mergeCell ref="F32:F35"/>
    <mergeCell ref="D26:D27"/>
    <mergeCell ref="O26:O27"/>
    <mergeCell ref="A29:A31"/>
    <mergeCell ref="B29:B31"/>
    <mergeCell ref="C29:C31"/>
    <mergeCell ref="D29:D31"/>
    <mergeCell ref="E29:E31"/>
    <mergeCell ref="F29:F31"/>
    <mergeCell ref="O29:O31"/>
    <mergeCell ref="D21:D22"/>
    <mergeCell ref="A23:A25"/>
    <mergeCell ref="B23:B25"/>
    <mergeCell ref="C23:C25"/>
    <mergeCell ref="D23:D24"/>
    <mergeCell ref="E23:E25"/>
    <mergeCell ref="F23:F25"/>
    <mergeCell ref="A11:S11"/>
    <mergeCell ref="A12:S12"/>
    <mergeCell ref="B13:S13"/>
    <mergeCell ref="C14:S14"/>
    <mergeCell ref="D15:D16"/>
    <mergeCell ref="E15:E20"/>
    <mergeCell ref="F15:F20"/>
    <mergeCell ref="D17:D18"/>
    <mergeCell ref="O17:O18"/>
    <mergeCell ref="D19:D20"/>
    <mergeCell ref="A4:S4"/>
    <mergeCell ref="A5:S5"/>
    <mergeCell ref="A6:S6"/>
    <mergeCell ref="O7:S7"/>
    <mergeCell ref="A8:A10"/>
    <mergeCell ref="B8:B10"/>
    <mergeCell ref="C8:C10"/>
    <mergeCell ref="D8:D10"/>
    <mergeCell ref="E8:E10"/>
    <mergeCell ref="O8:R8"/>
    <mergeCell ref="P9:R9"/>
    <mergeCell ref="S96:S97"/>
    <mergeCell ref="S32:S35"/>
    <mergeCell ref="F8:F10"/>
    <mergeCell ref="G8:G10"/>
    <mergeCell ref="H8:H10"/>
    <mergeCell ref="K8:K10"/>
    <mergeCell ref="N8:N10"/>
    <mergeCell ref="O9:O10"/>
    <mergeCell ref="L8:L10"/>
    <mergeCell ref="M8:M10"/>
    <mergeCell ref="O19:O20"/>
    <mergeCell ref="C47:G47"/>
    <mergeCell ref="O47:S47"/>
    <mergeCell ref="C48:S48"/>
    <mergeCell ref="E51:E52"/>
    <mergeCell ref="D53:D55"/>
    <mergeCell ref="D57:D58"/>
    <mergeCell ref="C36:G36"/>
    <mergeCell ref="C37:S37"/>
    <mergeCell ref="O60:O61"/>
    <mergeCell ref="O69:O71"/>
    <mergeCell ref="D88:D90"/>
    <mergeCell ref="E88:E90"/>
    <mergeCell ref="O88:O90"/>
  </mergeCells>
  <printOptions horizontalCentered="1"/>
  <pageMargins left="0.19685039370078741" right="0.19685039370078741" top="0.59055118110236227" bottom="0.19685039370078741" header="0" footer="0"/>
  <pageSetup paperSize="9" scale="70" orientation="landscape" r:id="rId1"/>
  <rowBreaks count="2" manualBreakCount="2">
    <brk id="71" max="18" man="1"/>
    <brk id="107"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58"/>
  <sheetViews>
    <sheetView zoomScaleNormal="100" zoomScaleSheetLayoutView="100" workbookViewId="0">
      <selection activeCell="AB13" sqref="AB13"/>
    </sheetView>
  </sheetViews>
  <sheetFormatPr defaultColWidth="9.140625" defaultRowHeight="15" x14ac:dyDescent="0.25"/>
  <cols>
    <col min="1" max="1" width="2.85546875" style="89" customWidth="1"/>
    <col min="2" max="2" width="3.140625" style="89" customWidth="1"/>
    <col min="3" max="3" width="2.85546875" style="89" customWidth="1"/>
    <col min="4" max="4" width="3.140625" style="89" customWidth="1"/>
    <col min="5" max="5" width="32.85546875" style="89" customWidth="1"/>
    <col min="6" max="6" width="3.7109375" style="89" customWidth="1"/>
    <col min="7" max="7" width="2.85546875" style="89" hidden="1" customWidth="1"/>
    <col min="8" max="8" width="3.85546875" style="89" customWidth="1"/>
    <col min="9" max="9" width="11.5703125" style="89" customWidth="1"/>
    <col min="10" max="10" width="8.5703125" style="89" customWidth="1"/>
    <col min="11" max="11" width="9.42578125" style="89" customWidth="1"/>
    <col min="12" max="12" width="9.5703125" style="89" customWidth="1"/>
    <col min="13" max="13" width="8.28515625" style="89" customWidth="1"/>
    <col min="14" max="14" width="8" style="89" customWidth="1"/>
    <col min="15" max="15" width="5.140625" style="89" customWidth="1"/>
    <col min="16" max="16" width="7.85546875" style="89" customWidth="1"/>
    <col min="17" max="17" width="8.85546875" style="89" customWidth="1"/>
    <col min="18" max="18" width="9.140625" style="89" customWidth="1"/>
    <col min="19" max="19" width="34" style="89" customWidth="1"/>
    <col min="20" max="20" width="4.7109375" style="465" customWidth="1"/>
    <col min="21" max="21" width="4.28515625" style="89" customWidth="1"/>
    <col min="22" max="22" width="4.5703125" style="89" customWidth="1"/>
    <col min="23" max="23" width="4.42578125" style="89" customWidth="1"/>
    <col min="24" max="16384" width="9.140625" style="89"/>
  </cols>
  <sheetData>
    <row r="1" spans="1:23" ht="14.25" customHeight="1" x14ac:dyDescent="0.25">
      <c r="S1" s="1525" t="s">
        <v>134</v>
      </c>
      <c r="T1" s="1526"/>
      <c r="U1" s="1526"/>
      <c r="V1" s="1526"/>
      <c r="W1" s="1526"/>
    </row>
    <row r="2" spans="1:23" s="345" customFormat="1" x14ac:dyDescent="0.25">
      <c r="A2" s="1527" t="s">
        <v>256</v>
      </c>
      <c r="B2" s="1527"/>
      <c r="C2" s="1527"/>
      <c r="D2" s="1527"/>
      <c r="E2" s="1527"/>
      <c r="F2" s="1527"/>
      <c r="G2" s="1527"/>
      <c r="H2" s="1527"/>
      <c r="I2" s="1527"/>
      <c r="J2" s="1527"/>
      <c r="K2" s="1527"/>
      <c r="L2" s="1527"/>
      <c r="M2" s="1527"/>
      <c r="N2" s="1527"/>
      <c r="O2" s="1527"/>
      <c r="P2" s="1527"/>
      <c r="Q2" s="1527"/>
      <c r="R2" s="1527"/>
      <c r="S2" s="1527"/>
      <c r="T2" s="1527"/>
      <c r="U2" s="1527"/>
      <c r="V2" s="1527"/>
      <c r="W2" s="1527"/>
    </row>
    <row r="3" spans="1:23" s="345" customFormat="1" ht="14.25" x14ac:dyDescent="0.25">
      <c r="A3" s="1528" t="s">
        <v>0</v>
      </c>
      <c r="B3" s="1528"/>
      <c r="C3" s="1528"/>
      <c r="D3" s="1528"/>
      <c r="E3" s="1528"/>
      <c r="F3" s="1528"/>
      <c r="G3" s="1528"/>
      <c r="H3" s="1528"/>
      <c r="I3" s="1528"/>
      <c r="J3" s="1528"/>
      <c r="K3" s="1528"/>
      <c r="L3" s="1528"/>
      <c r="M3" s="1528"/>
      <c r="N3" s="1528"/>
      <c r="O3" s="1528"/>
      <c r="P3" s="1528"/>
      <c r="Q3" s="1528"/>
      <c r="R3" s="1528"/>
      <c r="S3" s="1528"/>
      <c r="T3" s="1528"/>
      <c r="U3" s="1528"/>
      <c r="V3" s="1528"/>
      <c r="W3" s="1528"/>
    </row>
    <row r="4" spans="1:23" s="345" customFormat="1" x14ac:dyDescent="0.25">
      <c r="A4" s="1529" t="s">
        <v>1</v>
      </c>
      <c r="B4" s="1529"/>
      <c r="C4" s="1529"/>
      <c r="D4" s="1529"/>
      <c r="E4" s="1529"/>
      <c r="F4" s="1529"/>
      <c r="G4" s="1529"/>
      <c r="H4" s="1529"/>
      <c r="I4" s="1529"/>
      <c r="J4" s="1529"/>
      <c r="K4" s="1529"/>
      <c r="L4" s="1529"/>
      <c r="M4" s="1529"/>
      <c r="N4" s="1529"/>
      <c r="O4" s="1529"/>
      <c r="P4" s="1529"/>
      <c r="Q4" s="1529"/>
      <c r="R4" s="1529"/>
      <c r="S4" s="1529"/>
      <c r="T4" s="1529"/>
      <c r="U4" s="1529"/>
      <c r="V4" s="1529"/>
      <c r="W4" s="1529"/>
    </row>
    <row r="5" spans="1:23" s="345" customFormat="1" ht="15.75" thickBot="1" x14ac:dyDescent="0.3">
      <c r="A5" s="106"/>
      <c r="B5" s="106"/>
      <c r="C5" s="106"/>
      <c r="D5" s="106"/>
      <c r="E5" s="106"/>
      <c r="F5" s="106"/>
      <c r="G5" s="106"/>
      <c r="H5" s="107"/>
      <c r="I5" s="107"/>
      <c r="J5" s="328"/>
      <c r="K5" s="328"/>
      <c r="L5" s="328"/>
      <c r="M5" s="328"/>
      <c r="N5" s="328"/>
      <c r="O5" s="328"/>
      <c r="P5" s="328"/>
      <c r="Q5" s="328"/>
      <c r="R5" s="328"/>
      <c r="S5" s="1242" t="s">
        <v>92</v>
      </c>
      <c r="T5" s="1242"/>
      <c r="U5" s="1242"/>
      <c r="V5" s="1242"/>
      <c r="W5" s="1530"/>
    </row>
    <row r="6" spans="1:23" s="345" customFormat="1" ht="50.25" customHeight="1" x14ac:dyDescent="0.25">
      <c r="A6" s="1445" t="s">
        <v>2</v>
      </c>
      <c r="B6" s="1448" t="s">
        <v>3</v>
      </c>
      <c r="C6" s="1448" t="s">
        <v>4</v>
      </c>
      <c r="D6" s="1448" t="s">
        <v>5</v>
      </c>
      <c r="E6" s="1454" t="s">
        <v>6</v>
      </c>
      <c r="F6" s="1477" t="s">
        <v>7</v>
      </c>
      <c r="G6" s="1534" t="s">
        <v>100</v>
      </c>
      <c r="H6" s="1480" t="s">
        <v>8</v>
      </c>
      <c r="I6" s="1547" t="s">
        <v>9</v>
      </c>
      <c r="J6" s="1483" t="s">
        <v>10</v>
      </c>
      <c r="K6" s="1559" t="s">
        <v>171</v>
      </c>
      <c r="L6" s="1561" t="s">
        <v>172</v>
      </c>
      <c r="M6" s="1550" t="s">
        <v>170</v>
      </c>
      <c r="N6" s="1551"/>
      <c r="O6" s="1551"/>
      <c r="P6" s="1552"/>
      <c r="Q6" s="1531" t="s">
        <v>122</v>
      </c>
      <c r="R6" s="1531" t="s">
        <v>174</v>
      </c>
      <c r="S6" s="1470" t="s">
        <v>11</v>
      </c>
      <c r="T6" s="1471"/>
      <c r="U6" s="1471"/>
      <c r="V6" s="1471"/>
      <c r="W6" s="1472"/>
    </row>
    <row r="7" spans="1:23" s="345" customFormat="1" ht="18.75" customHeight="1" x14ac:dyDescent="0.25">
      <c r="A7" s="1446"/>
      <c r="B7" s="1449"/>
      <c r="C7" s="1449"/>
      <c r="D7" s="1449"/>
      <c r="E7" s="1455"/>
      <c r="F7" s="1478"/>
      <c r="G7" s="1535"/>
      <c r="H7" s="1481"/>
      <c r="I7" s="1548"/>
      <c r="J7" s="1484"/>
      <c r="K7" s="1560"/>
      <c r="L7" s="1562"/>
      <c r="M7" s="1553" t="s">
        <v>123</v>
      </c>
      <c r="N7" s="1555" t="s">
        <v>124</v>
      </c>
      <c r="O7" s="1556"/>
      <c r="P7" s="1557" t="s">
        <v>125</v>
      </c>
      <c r="Q7" s="1532"/>
      <c r="R7" s="1532"/>
      <c r="S7" s="1473" t="s">
        <v>6</v>
      </c>
      <c r="T7" s="1475"/>
      <c r="U7" s="1475"/>
      <c r="V7" s="1475"/>
      <c r="W7" s="1476"/>
    </row>
    <row r="8" spans="1:23" s="345" customFormat="1" ht="69" customHeight="1" thickBot="1" x14ac:dyDescent="0.3">
      <c r="A8" s="1447"/>
      <c r="B8" s="1450"/>
      <c r="C8" s="1450"/>
      <c r="D8" s="1450"/>
      <c r="E8" s="1456"/>
      <c r="F8" s="1479"/>
      <c r="G8" s="1536"/>
      <c r="H8" s="1482"/>
      <c r="I8" s="1549"/>
      <c r="J8" s="1485"/>
      <c r="K8" s="1560"/>
      <c r="L8" s="1563"/>
      <c r="M8" s="1554"/>
      <c r="N8" s="141" t="s">
        <v>123</v>
      </c>
      <c r="O8" s="142" t="s">
        <v>126</v>
      </c>
      <c r="P8" s="1558"/>
      <c r="Q8" s="1533"/>
      <c r="R8" s="1533"/>
      <c r="S8" s="1474"/>
      <c r="T8" s="447" t="s">
        <v>127</v>
      </c>
      <c r="U8" s="143" t="s">
        <v>128</v>
      </c>
      <c r="V8" s="144" t="s">
        <v>129</v>
      </c>
      <c r="W8" s="145" t="s">
        <v>175</v>
      </c>
    </row>
    <row r="9" spans="1:23" s="4" customFormat="1" ht="13.5" customHeight="1" x14ac:dyDescent="0.2">
      <c r="A9" s="1273" t="s">
        <v>12</v>
      </c>
      <c r="B9" s="1274"/>
      <c r="C9" s="1274"/>
      <c r="D9" s="1274"/>
      <c r="E9" s="1274"/>
      <c r="F9" s="1274"/>
      <c r="G9" s="1274"/>
      <c r="H9" s="1274"/>
      <c r="I9" s="1274"/>
      <c r="J9" s="1274"/>
      <c r="K9" s="1274"/>
      <c r="L9" s="1274"/>
      <c r="M9" s="1274"/>
      <c r="N9" s="1274"/>
      <c r="O9" s="1274"/>
      <c r="P9" s="1274"/>
      <c r="Q9" s="1274"/>
      <c r="R9" s="1274"/>
      <c r="S9" s="1274"/>
      <c r="T9" s="1274"/>
      <c r="U9" s="1274"/>
      <c r="V9" s="1274"/>
      <c r="W9" s="1275"/>
    </row>
    <row r="10" spans="1:23" s="4" customFormat="1" ht="12.75" x14ac:dyDescent="0.2">
      <c r="A10" s="1276" t="s">
        <v>13</v>
      </c>
      <c r="B10" s="1277"/>
      <c r="C10" s="1277"/>
      <c r="D10" s="1277"/>
      <c r="E10" s="1277"/>
      <c r="F10" s="1277"/>
      <c r="G10" s="1277"/>
      <c r="H10" s="1277"/>
      <c r="I10" s="1277"/>
      <c r="J10" s="1277"/>
      <c r="K10" s="1277"/>
      <c r="L10" s="1277"/>
      <c r="M10" s="1277"/>
      <c r="N10" s="1277"/>
      <c r="O10" s="1277"/>
      <c r="P10" s="1277"/>
      <c r="Q10" s="1277"/>
      <c r="R10" s="1277"/>
      <c r="S10" s="1277"/>
      <c r="T10" s="1277"/>
      <c r="U10" s="1277"/>
      <c r="V10" s="1277"/>
      <c r="W10" s="1278"/>
    </row>
    <row r="11" spans="1:23" s="345" customFormat="1" ht="15" customHeight="1" x14ac:dyDescent="0.25">
      <c r="A11" s="5" t="s">
        <v>14</v>
      </c>
      <c r="B11" s="1460" t="s">
        <v>15</v>
      </c>
      <c r="C11" s="1461"/>
      <c r="D11" s="1461"/>
      <c r="E11" s="1461"/>
      <c r="F11" s="1461"/>
      <c r="G11" s="1461"/>
      <c r="H11" s="1461"/>
      <c r="I11" s="1461"/>
      <c r="J11" s="1461"/>
      <c r="K11" s="1461"/>
      <c r="L11" s="1461"/>
      <c r="M11" s="1461"/>
      <c r="N11" s="1461"/>
      <c r="O11" s="1461"/>
      <c r="P11" s="1461"/>
      <c r="Q11" s="1461"/>
      <c r="R11" s="1461"/>
      <c r="S11" s="1461"/>
      <c r="T11" s="1461"/>
      <c r="U11" s="1461"/>
      <c r="V11" s="1461"/>
      <c r="W11" s="1462"/>
    </row>
    <row r="12" spans="1:23" s="345" customFormat="1" ht="14.25" customHeight="1" x14ac:dyDescent="0.25">
      <c r="A12" s="6" t="s">
        <v>14</v>
      </c>
      <c r="B12" s="7" t="s">
        <v>14</v>
      </c>
      <c r="C12" s="1463" t="s">
        <v>16</v>
      </c>
      <c r="D12" s="1464"/>
      <c r="E12" s="1464"/>
      <c r="F12" s="1464"/>
      <c r="G12" s="1464"/>
      <c r="H12" s="1464"/>
      <c r="I12" s="1464"/>
      <c r="J12" s="1464"/>
      <c r="K12" s="1464"/>
      <c r="L12" s="1464"/>
      <c r="M12" s="1464"/>
      <c r="N12" s="1464"/>
      <c r="O12" s="1464"/>
      <c r="P12" s="1464"/>
      <c r="Q12" s="1464"/>
      <c r="R12" s="1464"/>
      <c r="S12" s="1464"/>
      <c r="T12" s="1464"/>
      <c r="U12" s="1464"/>
      <c r="V12" s="1464"/>
      <c r="W12" s="1465"/>
    </row>
    <row r="13" spans="1:23" s="345" customFormat="1" ht="29.25" customHeight="1" x14ac:dyDescent="0.2">
      <c r="A13" s="8" t="s">
        <v>14</v>
      </c>
      <c r="B13" s="9" t="s">
        <v>14</v>
      </c>
      <c r="C13" s="10" t="s">
        <v>14</v>
      </c>
      <c r="D13" s="10"/>
      <c r="E13" s="70" t="s">
        <v>17</v>
      </c>
      <c r="F13" s="1267" t="s">
        <v>18</v>
      </c>
      <c r="G13" s="329"/>
      <c r="H13" s="1249" t="s">
        <v>20</v>
      </c>
      <c r="I13" s="101"/>
      <c r="J13" s="94"/>
      <c r="K13" s="26"/>
      <c r="L13" s="132"/>
      <c r="M13" s="79"/>
      <c r="N13" s="190"/>
      <c r="O13" s="190"/>
      <c r="P13" s="26"/>
      <c r="Q13" s="132"/>
      <c r="R13" s="26"/>
      <c r="S13" s="829"/>
      <c r="T13" s="190"/>
      <c r="U13" s="423"/>
      <c r="V13" s="367"/>
      <c r="W13" s="149"/>
    </row>
    <row r="14" spans="1:23" s="345" customFormat="1" ht="17.25" customHeight="1" x14ac:dyDescent="0.25">
      <c r="A14" s="8"/>
      <c r="B14" s="9"/>
      <c r="C14" s="10"/>
      <c r="D14" s="10"/>
      <c r="E14" s="1385" t="s">
        <v>21</v>
      </c>
      <c r="F14" s="1267"/>
      <c r="G14" s="1565" t="s">
        <v>101</v>
      </c>
      <c r="H14" s="1249"/>
      <c r="I14" s="1583" t="s">
        <v>22</v>
      </c>
      <c r="J14" s="93" t="s">
        <v>23</v>
      </c>
      <c r="K14" s="207">
        <v>4594.7</v>
      </c>
      <c r="L14" s="207">
        <v>4594.7</v>
      </c>
      <c r="M14" s="285">
        <v>4663.1000000000004</v>
      </c>
      <c r="N14" s="193">
        <v>4663.1000000000004</v>
      </c>
      <c r="O14" s="688"/>
      <c r="P14" s="689"/>
      <c r="Q14" s="249">
        <v>5157.1000000000004</v>
      </c>
      <c r="R14" s="689">
        <v>5157.1000000000004</v>
      </c>
      <c r="S14" s="1574" t="s">
        <v>136</v>
      </c>
      <c r="T14" s="819" t="s">
        <v>184</v>
      </c>
      <c r="U14" s="819" t="s">
        <v>184</v>
      </c>
      <c r="V14" s="198" t="s">
        <v>184</v>
      </c>
      <c r="W14" s="413" t="s">
        <v>184</v>
      </c>
    </row>
    <row r="15" spans="1:23" s="345" customFormat="1" ht="23.25" customHeight="1" x14ac:dyDescent="0.25">
      <c r="A15" s="8"/>
      <c r="B15" s="9"/>
      <c r="C15" s="10"/>
      <c r="D15" s="10"/>
      <c r="E15" s="1582"/>
      <c r="F15" s="1267"/>
      <c r="G15" s="1566"/>
      <c r="H15" s="1249"/>
      <c r="I15" s="1584"/>
      <c r="J15" s="94" t="s">
        <v>24</v>
      </c>
      <c r="K15" s="690">
        <v>430.3</v>
      </c>
      <c r="L15" s="690">
        <f>430.3+150</f>
        <v>580.29999999999995</v>
      </c>
      <c r="M15" s="287">
        <v>494</v>
      </c>
      <c r="N15" s="288">
        <v>494</v>
      </c>
      <c r="O15" s="691"/>
      <c r="P15" s="692"/>
      <c r="Q15" s="250"/>
      <c r="R15" s="693"/>
      <c r="S15" s="1585"/>
      <c r="T15" s="838"/>
      <c r="U15" s="838"/>
      <c r="V15" s="326"/>
      <c r="W15" s="414"/>
    </row>
    <row r="16" spans="1:23" s="345" customFormat="1" ht="20.25" customHeight="1" x14ac:dyDescent="0.25">
      <c r="A16" s="8"/>
      <c r="B16" s="9"/>
      <c r="C16" s="10"/>
      <c r="D16" s="10"/>
      <c r="E16" s="1264" t="s">
        <v>25</v>
      </c>
      <c r="F16" s="1267"/>
      <c r="G16" s="1565" t="s">
        <v>102</v>
      </c>
      <c r="H16" s="1249"/>
      <c r="I16" s="1572" t="s">
        <v>26</v>
      </c>
      <c r="J16" s="93" t="s">
        <v>23</v>
      </c>
      <c r="K16" s="983">
        <v>72</v>
      </c>
      <c r="L16" s="983">
        <v>72</v>
      </c>
      <c r="M16" s="984">
        <v>81.3</v>
      </c>
      <c r="N16" s="985">
        <v>81.3</v>
      </c>
      <c r="O16" s="986"/>
      <c r="P16" s="987"/>
      <c r="Q16" s="988">
        <f>+N16</f>
        <v>81.3</v>
      </c>
      <c r="R16" s="989">
        <f>+N16</f>
        <v>81.3</v>
      </c>
      <c r="S16" s="1574" t="s">
        <v>136</v>
      </c>
      <c r="T16" s="819" t="s">
        <v>142</v>
      </c>
      <c r="U16" s="819" t="s">
        <v>185</v>
      </c>
      <c r="V16" s="198" t="s">
        <v>185</v>
      </c>
      <c r="W16" s="413" t="s">
        <v>185</v>
      </c>
    </row>
    <row r="17" spans="1:24" s="717" customFormat="1" ht="20.25" customHeight="1" x14ac:dyDescent="0.25">
      <c r="A17" s="8"/>
      <c r="B17" s="9"/>
      <c r="C17" s="10"/>
      <c r="D17" s="10"/>
      <c r="E17" s="1264"/>
      <c r="F17" s="1267"/>
      <c r="G17" s="1571"/>
      <c r="H17" s="1249"/>
      <c r="I17" s="1572"/>
      <c r="J17" s="100" t="s">
        <v>24</v>
      </c>
      <c r="K17" s="79"/>
      <c r="L17" s="76">
        <v>22.9</v>
      </c>
      <c r="M17" s="979"/>
      <c r="N17" s="980"/>
      <c r="O17" s="981"/>
      <c r="P17" s="71"/>
      <c r="Q17" s="982"/>
      <c r="R17" s="71"/>
      <c r="S17" s="1437"/>
      <c r="T17" s="838"/>
      <c r="U17" s="838"/>
      <c r="V17" s="326"/>
      <c r="W17" s="414"/>
    </row>
    <row r="18" spans="1:24" s="345" customFormat="1" ht="15" customHeight="1" thickBot="1" x14ac:dyDescent="0.3">
      <c r="A18" s="13"/>
      <c r="B18" s="14"/>
      <c r="C18" s="309"/>
      <c r="D18" s="309"/>
      <c r="E18" s="1265"/>
      <c r="F18" s="1268"/>
      <c r="G18" s="1566"/>
      <c r="H18" s="1250"/>
      <c r="I18" s="1573"/>
      <c r="J18" s="95" t="s">
        <v>27</v>
      </c>
      <c r="K18" s="560">
        <f>SUM(K13:K16)</f>
        <v>5097</v>
      </c>
      <c r="L18" s="246">
        <f>SUM(L13:L17)</f>
        <v>5269.9</v>
      </c>
      <c r="M18" s="560">
        <f>SUM(M14:M16)</f>
        <v>5238.4000000000005</v>
      </c>
      <c r="N18" s="718">
        <f t="shared" ref="N18:R18" si="0">SUM(N13:N16)</f>
        <v>5238.4000000000005</v>
      </c>
      <c r="O18" s="256">
        <f t="shared" si="0"/>
        <v>0</v>
      </c>
      <c r="P18" s="74">
        <f t="shared" si="0"/>
        <v>0</v>
      </c>
      <c r="Q18" s="73">
        <f>SUM(Q13:Q16)</f>
        <v>5238.4000000000005</v>
      </c>
      <c r="R18" s="74">
        <f t="shared" si="0"/>
        <v>5238.4000000000005</v>
      </c>
      <c r="S18" s="1575"/>
      <c r="T18" s="424"/>
      <c r="U18" s="424"/>
      <c r="V18" s="162"/>
      <c r="W18" s="415"/>
    </row>
    <row r="19" spans="1:24" s="345" customFormat="1" ht="37.5" customHeight="1" x14ac:dyDescent="0.25">
      <c r="A19" s="8" t="s">
        <v>14</v>
      </c>
      <c r="B19" s="9" t="s">
        <v>14</v>
      </c>
      <c r="C19" s="310" t="s">
        <v>28</v>
      </c>
      <c r="D19" s="10"/>
      <c r="E19" s="15" t="s">
        <v>29</v>
      </c>
      <c r="F19" s="16" t="s">
        <v>18</v>
      </c>
      <c r="G19" s="16"/>
      <c r="H19" s="17" t="s">
        <v>20</v>
      </c>
      <c r="I19" s="18"/>
      <c r="J19" s="96"/>
      <c r="K19" s="126"/>
      <c r="L19" s="130"/>
      <c r="M19" s="136"/>
      <c r="N19" s="203"/>
      <c r="O19" s="203"/>
      <c r="P19" s="126"/>
      <c r="Q19" s="130"/>
      <c r="R19" s="126"/>
      <c r="S19" s="20"/>
      <c r="T19" s="146"/>
      <c r="U19" s="146"/>
      <c r="V19" s="159"/>
      <c r="W19" s="227"/>
    </row>
    <row r="20" spans="1:24" s="345" customFormat="1" ht="26.25" customHeight="1" x14ac:dyDescent="0.25">
      <c r="A20" s="1256"/>
      <c r="B20" s="1258"/>
      <c r="C20" s="1261"/>
      <c r="D20" s="346"/>
      <c r="E20" s="1270" t="s">
        <v>31</v>
      </c>
      <c r="F20" s="1272"/>
      <c r="G20" s="1565" t="s">
        <v>103</v>
      </c>
      <c r="H20" s="1254"/>
      <c r="I20" s="1579" t="s">
        <v>32</v>
      </c>
      <c r="J20" s="97" t="s">
        <v>30</v>
      </c>
      <c r="K20" s="123">
        <v>40</v>
      </c>
      <c r="L20" s="75">
        <v>40</v>
      </c>
      <c r="M20" s="123">
        <v>60</v>
      </c>
      <c r="N20" s="204">
        <v>60</v>
      </c>
      <c r="O20" s="204"/>
      <c r="P20" s="123"/>
      <c r="Q20" s="75">
        <v>60</v>
      </c>
      <c r="R20" s="123">
        <v>60</v>
      </c>
      <c r="S20" s="21" t="s">
        <v>143</v>
      </c>
      <c r="T20" s="454" t="s">
        <v>168</v>
      </c>
      <c r="U20" s="410" t="s">
        <v>186</v>
      </c>
      <c r="V20" s="426" t="s">
        <v>186</v>
      </c>
      <c r="W20" s="228" t="s">
        <v>186</v>
      </c>
      <c r="X20" s="290"/>
    </row>
    <row r="21" spans="1:24" s="345" customFormat="1" ht="16.5" customHeight="1" x14ac:dyDescent="0.25">
      <c r="A21" s="1256"/>
      <c r="B21" s="1258"/>
      <c r="C21" s="1261"/>
      <c r="D21" s="346"/>
      <c r="E21" s="1564"/>
      <c r="F21" s="1272"/>
      <c r="G21" s="1566"/>
      <c r="H21" s="1254"/>
      <c r="I21" s="1580"/>
      <c r="J21" s="98" t="s">
        <v>35</v>
      </c>
      <c r="K21" s="124"/>
      <c r="L21" s="76">
        <v>40</v>
      </c>
      <c r="M21" s="124"/>
      <c r="N21" s="205"/>
      <c r="O21" s="205"/>
      <c r="P21" s="124"/>
      <c r="Q21" s="76"/>
      <c r="R21" s="124"/>
      <c r="S21" s="22" t="s">
        <v>33</v>
      </c>
      <c r="T21" s="147">
        <v>200</v>
      </c>
      <c r="U21" s="147">
        <v>150</v>
      </c>
      <c r="V21" s="160">
        <v>150</v>
      </c>
      <c r="W21" s="229">
        <v>150</v>
      </c>
      <c r="X21" s="290"/>
    </row>
    <row r="22" spans="1:24" s="345" customFormat="1" ht="20.25" customHeight="1" x14ac:dyDescent="0.25">
      <c r="A22" s="1256"/>
      <c r="B22" s="1258"/>
      <c r="C22" s="1261"/>
      <c r="D22" s="346"/>
      <c r="E22" s="364" t="s">
        <v>34</v>
      </c>
      <c r="F22" s="1272"/>
      <c r="G22" s="368" t="s">
        <v>104</v>
      </c>
      <c r="H22" s="1254"/>
      <c r="I22" s="1581"/>
      <c r="J22" s="365" t="s">
        <v>30</v>
      </c>
      <c r="K22" s="121">
        <v>16.5</v>
      </c>
      <c r="L22" s="129">
        <v>29.4</v>
      </c>
      <c r="M22" s="121">
        <v>18.5</v>
      </c>
      <c r="N22" s="202">
        <v>18.5</v>
      </c>
      <c r="O22" s="202"/>
      <c r="P22" s="121"/>
      <c r="Q22" s="129">
        <v>18.5</v>
      </c>
      <c r="R22" s="121">
        <v>18.5</v>
      </c>
      <c r="S22" s="366" t="s">
        <v>99</v>
      </c>
      <c r="T22" s="455">
        <v>70</v>
      </c>
      <c r="U22" s="423">
        <v>100</v>
      </c>
      <c r="V22" s="367">
        <v>100</v>
      </c>
      <c r="W22" s="416">
        <v>100</v>
      </c>
    </row>
    <row r="23" spans="1:24" s="362" customFormat="1" ht="17.25" customHeight="1" x14ac:dyDescent="0.25">
      <c r="A23" s="357"/>
      <c r="B23" s="359"/>
      <c r="C23" s="360"/>
      <c r="D23" s="361"/>
      <c r="E23" s="1576" t="s">
        <v>232</v>
      </c>
      <c r="F23" s="358"/>
      <c r="G23" s="369"/>
      <c r="H23" s="360"/>
      <c r="I23" s="1542" t="s">
        <v>22</v>
      </c>
      <c r="J23" s="46" t="s">
        <v>30</v>
      </c>
      <c r="K23" s="530">
        <v>8</v>
      </c>
      <c r="L23" s="529">
        <v>8</v>
      </c>
      <c r="M23" s="77">
        <v>43.4</v>
      </c>
      <c r="N23" s="209">
        <v>43.4</v>
      </c>
      <c r="O23" s="209"/>
      <c r="P23" s="71"/>
      <c r="Q23" s="72"/>
      <c r="R23" s="71"/>
      <c r="S23" s="1269" t="s">
        <v>231</v>
      </c>
      <c r="T23" s="955"/>
      <c r="U23" s="148">
        <v>100</v>
      </c>
      <c r="V23" s="161"/>
      <c r="W23" s="259"/>
    </row>
    <row r="24" spans="1:24" s="789" customFormat="1" ht="24" customHeight="1" x14ac:dyDescent="0.25">
      <c r="A24" s="949"/>
      <c r="B24" s="950"/>
      <c r="C24" s="951"/>
      <c r="D24" s="783"/>
      <c r="E24" s="1577"/>
      <c r="F24" s="786"/>
      <c r="G24" s="948"/>
      <c r="H24" s="951"/>
      <c r="I24" s="1542"/>
      <c r="J24" s="69" t="s">
        <v>35</v>
      </c>
      <c r="K24" s="530"/>
      <c r="L24" s="529"/>
      <c r="M24" s="77">
        <v>60.7</v>
      </c>
      <c r="N24" s="209">
        <v>60.7</v>
      </c>
      <c r="O24" s="209"/>
      <c r="P24" s="71"/>
      <c r="Q24" s="72"/>
      <c r="R24" s="71"/>
      <c r="S24" s="1408"/>
      <c r="T24" s="955"/>
      <c r="U24" s="148"/>
      <c r="V24" s="161"/>
      <c r="W24" s="259"/>
    </row>
    <row r="25" spans="1:24" s="345" customFormat="1" ht="18" customHeight="1" thickBot="1" x14ac:dyDescent="0.3">
      <c r="A25" s="23"/>
      <c r="B25" s="333"/>
      <c r="C25" s="335"/>
      <c r="D25" s="24"/>
      <c r="E25" s="1578"/>
      <c r="F25" s="342"/>
      <c r="G25" s="356"/>
      <c r="H25" s="335"/>
      <c r="I25" s="1543"/>
      <c r="J25" s="556" t="s">
        <v>27</v>
      </c>
      <c r="K25" s="557">
        <f>SUM(K19:K23)</f>
        <v>64.5</v>
      </c>
      <c r="L25" s="558">
        <f>SUM(L19:L23)</f>
        <v>117.4</v>
      </c>
      <c r="M25" s="128">
        <f>SUM(M19:M24)</f>
        <v>182.60000000000002</v>
      </c>
      <c r="N25" s="256">
        <f>SUM(N19:N24)</f>
        <v>182.60000000000002</v>
      </c>
      <c r="O25" s="256">
        <f>SUM(O19:O22)</f>
        <v>0</v>
      </c>
      <c r="P25" s="74">
        <f>SUM(P19:P22)</f>
        <v>0</v>
      </c>
      <c r="Q25" s="73">
        <f>SUM(Q19:Q23)</f>
        <v>78.5</v>
      </c>
      <c r="R25" s="248">
        <f>SUM(R19:R23)</f>
        <v>78.5</v>
      </c>
      <c r="S25" s="68"/>
      <c r="T25" s="453"/>
      <c r="U25" s="424"/>
      <c r="V25" s="162"/>
      <c r="W25" s="417"/>
    </row>
    <row r="26" spans="1:24" s="345" customFormat="1" ht="15.75" customHeight="1" x14ac:dyDescent="0.25">
      <c r="A26" s="1255" t="s">
        <v>14</v>
      </c>
      <c r="B26" s="1257" t="s">
        <v>14</v>
      </c>
      <c r="C26" s="1260" t="s">
        <v>36</v>
      </c>
      <c r="D26" s="25"/>
      <c r="E26" s="1263" t="s">
        <v>37</v>
      </c>
      <c r="F26" s="1266" t="s">
        <v>18</v>
      </c>
      <c r="G26" s="1567" t="s">
        <v>105</v>
      </c>
      <c r="H26" s="1248" t="s">
        <v>20</v>
      </c>
      <c r="I26" s="1570" t="s">
        <v>22</v>
      </c>
      <c r="J26" s="1027" t="s">
        <v>23</v>
      </c>
      <c r="K26" s="245">
        <v>33.299999999999997</v>
      </c>
      <c r="L26" s="211">
        <v>33.299999999999997</v>
      </c>
      <c r="M26" s="123">
        <v>25.6</v>
      </c>
      <c r="N26" s="204">
        <v>25.6</v>
      </c>
      <c r="O26" s="286"/>
      <c r="P26" s="1026"/>
      <c r="Q26" s="75">
        <v>32.1</v>
      </c>
      <c r="R26" s="123">
        <v>32.1</v>
      </c>
      <c r="S26" s="1023" t="s">
        <v>93</v>
      </c>
      <c r="T26" s="828">
        <v>100</v>
      </c>
      <c r="U26" s="990">
        <v>100</v>
      </c>
      <c r="V26" s="828">
        <v>100</v>
      </c>
      <c r="W26" s="418">
        <v>100</v>
      </c>
    </row>
    <row r="27" spans="1:24" s="789" customFormat="1" ht="15.75" customHeight="1" x14ac:dyDescent="0.25">
      <c r="A27" s="1256"/>
      <c r="B27" s="1258"/>
      <c r="C27" s="1261"/>
      <c r="D27" s="783"/>
      <c r="E27" s="1264"/>
      <c r="F27" s="1267"/>
      <c r="G27" s="1568"/>
      <c r="H27" s="1249"/>
      <c r="I27" s="1542"/>
      <c r="J27" s="40" t="s">
        <v>35</v>
      </c>
      <c r="K27" s="124"/>
      <c r="L27" s="76"/>
      <c r="M27" s="124">
        <v>0.5</v>
      </c>
      <c r="N27" s="205">
        <v>0.5</v>
      </c>
      <c r="O27" s="124"/>
      <c r="P27" s="316"/>
      <c r="Q27" s="76"/>
      <c r="R27" s="324"/>
      <c r="S27" s="1022"/>
      <c r="T27" s="786"/>
      <c r="U27" s="427"/>
      <c r="V27" s="786"/>
      <c r="W27" s="1025"/>
    </row>
    <row r="28" spans="1:24" s="345" customFormat="1" ht="15.75" customHeight="1" thickBot="1" x14ac:dyDescent="0.3">
      <c r="A28" s="1256"/>
      <c r="B28" s="1259"/>
      <c r="C28" s="1262"/>
      <c r="D28" s="24"/>
      <c r="E28" s="1265"/>
      <c r="F28" s="1268"/>
      <c r="G28" s="1569"/>
      <c r="H28" s="1250"/>
      <c r="I28" s="1543"/>
      <c r="J28" s="95" t="s">
        <v>27</v>
      </c>
      <c r="K28" s="74">
        <f>SUM(K26:K26)</f>
        <v>33.299999999999997</v>
      </c>
      <c r="L28" s="73">
        <f>SUM(L26:L26)</f>
        <v>33.299999999999997</v>
      </c>
      <c r="M28" s="128">
        <f>M26+M27</f>
        <v>26.1</v>
      </c>
      <c r="N28" s="256">
        <f t="shared" ref="N28:R28" si="1">SUM(N26:N26)</f>
        <v>25.6</v>
      </c>
      <c r="O28" s="74">
        <f t="shared" si="1"/>
        <v>0</v>
      </c>
      <c r="P28" s="267">
        <f t="shared" si="1"/>
        <v>0</v>
      </c>
      <c r="Q28" s="73">
        <f t="shared" si="1"/>
        <v>32.1</v>
      </c>
      <c r="R28" s="248">
        <f t="shared" si="1"/>
        <v>32.1</v>
      </c>
      <c r="S28" s="1024"/>
      <c r="T28" s="787"/>
      <c r="U28" s="991"/>
      <c r="V28" s="787"/>
      <c r="W28" s="419"/>
    </row>
    <row r="29" spans="1:24" s="789" customFormat="1" ht="30" customHeight="1" x14ac:dyDescent="0.25">
      <c r="A29" s="1255" t="s">
        <v>14</v>
      </c>
      <c r="B29" s="1257" t="s">
        <v>14</v>
      </c>
      <c r="C29" s="1336" t="s">
        <v>38</v>
      </c>
      <c r="D29" s="25"/>
      <c r="E29" s="1441" t="s">
        <v>234</v>
      </c>
      <c r="F29" s="49" t="s">
        <v>39</v>
      </c>
      <c r="G29" s="1778" t="s">
        <v>106</v>
      </c>
      <c r="H29" s="1260">
        <v>5</v>
      </c>
      <c r="I29" s="1780" t="s">
        <v>44</v>
      </c>
      <c r="J29" s="824" t="s">
        <v>24</v>
      </c>
      <c r="K29" s="1222"/>
      <c r="L29" s="1123"/>
      <c r="M29" s="245">
        <v>728.1</v>
      </c>
      <c r="N29" s="1223">
        <v>728.1</v>
      </c>
      <c r="O29" s="1224"/>
      <c r="P29" s="1225"/>
      <c r="Q29" s="211"/>
      <c r="R29" s="870"/>
      <c r="S29" s="1181" t="s">
        <v>267</v>
      </c>
      <c r="T29" s="223">
        <v>268</v>
      </c>
      <c r="U29" s="164"/>
      <c r="V29" s="425"/>
      <c r="W29" s="154"/>
    </row>
    <row r="30" spans="1:24" s="789" customFormat="1" ht="23.25" customHeight="1" x14ac:dyDescent="0.25">
      <c r="A30" s="1256"/>
      <c r="B30" s="1258"/>
      <c r="C30" s="1337"/>
      <c r="D30" s="783"/>
      <c r="E30" s="1442"/>
      <c r="F30" s="1374"/>
      <c r="G30" s="1696"/>
      <c r="H30" s="1261"/>
      <c r="I30" s="1781"/>
      <c r="J30" s="387" t="s">
        <v>42</v>
      </c>
      <c r="K30" s="71">
        <v>13.5</v>
      </c>
      <c r="L30" s="72">
        <v>13.5</v>
      </c>
      <c r="M30" s="139"/>
      <c r="N30" s="216"/>
      <c r="O30" s="593"/>
      <c r="P30" s="1226"/>
      <c r="Q30" s="80"/>
      <c r="R30" s="215"/>
      <c r="S30" s="1228" t="s">
        <v>268</v>
      </c>
      <c r="T30" s="188">
        <v>12</v>
      </c>
      <c r="U30" s="188"/>
      <c r="V30" s="1184"/>
      <c r="W30" s="1229"/>
    </row>
    <row r="31" spans="1:24" s="789" customFormat="1" ht="14.25" customHeight="1" thickBot="1" x14ac:dyDescent="0.3">
      <c r="A31" s="1256"/>
      <c r="B31" s="1259"/>
      <c r="C31" s="1338"/>
      <c r="D31" s="783"/>
      <c r="E31" s="1220"/>
      <c r="F31" s="1783"/>
      <c r="G31" s="1779"/>
      <c r="H31" s="1486"/>
      <c r="I31" s="1782"/>
      <c r="J31" s="871" t="s">
        <v>27</v>
      </c>
      <c r="K31" s="726">
        <f t="shared" ref="K31:R31" si="2">SUM(K29:K30)</f>
        <v>13.5</v>
      </c>
      <c r="L31" s="727">
        <f t="shared" si="2"/>
        <v>13.5</v>
      </c>
      <c r="M31" s="247">
        <f>SUM(M29:M30)</f>
        <v>728.1</v>
      </c>
      <c r="N31" s="256">
        <f t="shared" si="2"/>
        <v>728.1</v>
      </c>
      <c r="O31" s="268">
        <f t="shared" si="2"/>
        <v>0</v>
      </c>
      <c r="P31" s="267">
        <f t="shared" si="2"/>
        <v>0</v>
      </c>
      <c r="Q31" s="73">
        <f t="shared" si="2"/>
        <v>0</v>
      </c>
      <c r="R31" s="248">
        <f t="shared" si="2"/>
        <v>0</v>
      </c>
      <c r="S31" s="1221"/>
      <c r="T31" s="1227"/>
      <c r="U31" s="162"/>
      <c r="V31" s="162"/>
      <c r="W31" s="152"/>
    </row>
    <row r="32" spans="1:24" s="345" customFormat="1" ht="13.5" thickBot="1" x14ac:dyDescent="0.3">
      <c r="A32" s="27" t="s">
        <v>14</v>
      </c>
      <c r="B32" s="28" t="s">
        <v>14</v>
      </c>
      <c r="C32" s="1347" t="s">
        <v>45</v>
      </c>
      <c r="D32" s="1347"/>
      <c r="E32" s="1347"/>
      <c r="F32" s="1347"/>
      <c r="G32" s="1347"/>
      <c r="H32" s="1347"/>
      <c r="I32" s="1347"/>
      <c r="J32" s="1347"/>
      <c r="K32" s="118">
        <f>K28+K25+K18+K31</f>
        <v>5208.3</v>
      </c>
      <c r="L32" s="118">
        <f t="shared" ref="L32:R32" si="3">L28+L25+L18+L31</f>
        <v>5434.0999999999995</v>
      </c>
      <c r="M32" s="118">
        <f>M28+M25+M18+M31</f>
        <v>6175.2000000000007</v>
      </c>
      <c r="N32" s="118">
        <f t="shared" si="3"/>
        <v>6174.7000000000007</v>
      </c>
      <c r="O32" s="118">
        <f t="shared" si="3"/>
        <v>0</v>
      </c>
      <c r="P32" s="118">
        <f t="shared" si="3"/>
        <v>0</v>
      </c>
      <c r="Q32" s="118">
        <f t="shared" si="3"/>
        <v>5349.0000000000009</v>
      </c>
      <c r="R32" s="118">
        <f t="shared" si="3"/>
        <v>5349.0000000000009</v>
      </c>
      <c r="S32" s="343"/>
      <c r="T32" s="466"/>
      <c r="U32" s="448"/>
      <c r="V32" s="448"/>
      <c r="W32" s="344"/>
    </row>
    <row r="33" spans="1:23" s="345" customFormat="1" ht="20.25" customHeight="1" thickBot="1" x14ac:dyDescent="0.3">
      <c r="A33" s="27" t="s">
        <v>14</v>
      </c>
      <c r="B33" s="28" t="s">
        <v>28</v>
      </c>
      <c r="C33" s="1391" t="s">
        <v>46</v>
      </c>
      <c r="D33" s="1392"/>
      <c r="E33" s="1392"/>
      <c r="F33" s="1392"/>
      <c r="G33" s="1392"/>
      <c r="H33" s="1392"/>
      <c r="I33" s="1392"/>
      <c r="J33" s="1392"/>
      <c r="K33" s="1392"/>
      <c r="L33" s="1392"/>
      <c r="M33" s="1392"/>
      <c r="N33" s="1392"/>
      <c r="O33" s="1392"/>
      <c r="P33" s="1392"/>
      <c r="Q33" s="1392"/>
      <c r="R33" s="1392"/>
      <c r="S33" s="1392"/>
      <c r="T33" s="1392"/>
      <c r="U33" s="1392"/>
      <c r="V33" s="1392"/>
      <c r="W33" s="1393"/>
    </row>
    <row r="34" spans="1:23" s="345" customFormat="1" ht="26.25" customHeight="1" x14ac:dyDescent="0.25">
      <c r="A34" s="1415" t="s">
        <v>14</v>
      </c>
      <c r="B34" s="1257" t="s">
        <v>28</v>
      </c>
      <c r="C34" s="1592" t="s">
        <v>14</v>
      </c>
      <c r="D34" s="308"/>
      <c r="E34" s="29" t="s">
        <v>110</v>
      </c>
      <c r="F34" s="116"/>
      <c r="G34" s="116"/>
      <c r="H34" s="1248" t="s">
        <v>20</v>
      </c>
      <c r="I34" s="1544" t="s">
        <v>22</v>
      </c>
      <c r="J34" s="44"/>
      <c r="K34" s="19"/>
      <c r="L34" s="431"/>
      <c r="M34" s="208"/>
      <c r="N34" s="210"/>
      <c r="O34" s="210"/>
      <c r="P34" s="208"/>
      <c r="Q34" s="431"/>
      <c r="R34" s="431"/>
      <c r="S34" s="30"/>
      <c r="T34" s="167"/>
      <c r="U34" s="167"/>
      <c r="V34" s="176"/>
      <c r="W34" s="171"/>
    </row>
    <row r="35" spans="1:23" s="345" customFormat="1" ht="20.25" customHeight="1" x14ac:dyDescent="0.25">
      <c r="A35" s="1416"/>
      <c r="B35" s="1258"/>
      <c r="C35" s="1593"/>
      <c r="D35" s="408" t="s">
        <v>14</v>
      </c>
      <c r="E35" s="1377" t="s">
        <v>48</v>
      </c>
      <c r="F35" s="1594" t="s">
        <v>47</v>
      </c>
      <c r="G35" s="1595" t="s">
        <v>108</v>
      </c>
      <c r="H35" s="1249"/>
      <c r="I35" s="1545"/>
      <c r="J35" s="46" t="s">
        <v>30</v>
      </c>
      <c r="K35" s="77">
        <v>66.5</v>
      </c>
      <c r="L35" s="72">
        <v>25</v>
      </c>
      <c r="M35" s="71">
        <v>33</v>
      </c>
      <c r="N35" s="209">
        <v>33</v>
      </c>
      <c r="O35" s="209"/>
      <c r="P35" s="71"/>
      <c r="Q35" s="72">
        <v>36</v>
      </c>
      <c r="R35" s="72">
        <v>35</v>
      </c>
      <c r="S35" s="374" t="s">
        <v>49</v>
      </c>
      <c r="T35" s="459">
        <v>1</v>
      </c>
      <c r="U35" s="177">
        <v>1</v>
      </c>
      <c r="V35" s="440">
        <v>1</v>
      </c>
      <c r="W35" s="552">
        <v>1</v>
      </c>
    </row>
    <row r="36" spans="1:23" s="345" customFormat="1" ht="20.25" customHeight="1" x14ac:dyDescent="0.25">
      <c r="A36" s="1416"/>
      <c r="B36" s="1258"/>
      <c r="C36" s="1593"/>
      <c r="D36" s="67"/>
      <c r="E36" s="1412"/>
      <c r="F36" s="1539"/>
      <c r="G36" s="1596"/>
      <c r="H36" s="1249"/>
      <c r="I36" s="1546"/>
      <c r="J36" s="429"/>
      <c r="K36" s="79"/>
      <c r="L36" s="76"/>
      <c r="M36" s="124"/>
      <c r="N36" s="205"/>
      <c r="O36" s="205"/>
      <c r="P36" s="124"/>
      <c r="Q36" s="76"/>
      <c r="R36" s="76"/>
      <c r="S36" s="372"/>
      <c r="T36" s="460"/>
      <c r="U36" s="373"/>
      <c r="V36" s="441"/>
      <c r="W36" s="553"/>
    </row>
    <row r="37" spans="1:23" s="345" customFormat="1" ht="28.5" customHeight="1" x14ac:dyDescent="0.25">
      <c r="A37" s="401"/>
      <c r="B37" s="403"/>
      <c r="C37" s="471"/>
      <c r="D37" s="304" t="s">
        <v>28</v>
      </c>
      <c r="E37" s="91" t="s">
        <v>50</v>
      </c>
      <c r="F37" s="1540" t="s">
        <v>109</v>
      </c>
      <c r="G37" s="1537" t="s">
        <v>107</v>
      </c>
      <c r="H37" s="404"/>
      <c r="I37" s="427"/>
      <c r="J37" s="260" t="s">
        <v>30</v>
      </c>
      <c r="K37" s="125">
        <v>6.7</v>
      </c>
      <c r="L37" s="75">
        <v>5.9</v>
      </c>
      <c r="M37" s="123">
        <v>1.8</v>
      </c>
      <c r="N37" s="204">
        <v>1.8</v>
      </c>
      <c r="O37" s="204"/>
      <c r="P37" s="123"/>
      <c r="Q37" s="75">
        <v>1.8</v>
      </c>
      <c r="R37" s="75">
        <v>1.8</v>
      </c>
      <c r="S37" s="262" t="s">
        <v>139</v>
      </c>
      <c r="T37" s="461">
        <v>1</v>
      </c>
      <c r="U37" s="263">
        <v>1</v>
      </c>
      <c r="V37" s="264">
        <v>1</v>
      </c>
      <c r="W37" s="265">
        <v>1</v>
      </c>
    </row>
    <row r="38" spans="1:23" s="345" customFormat="1" ht="29.25" customHeight="1" x14ac:dyDescent="0.25">
      <c r="A38" s="401"/>
      <c r="B38" s="403"/>
      <c r="C38" s="471"/>
      <c r="D38" s="408"/>
      <c r="E38" s="135"/>
      <c r="F38" s="1541"/>
      <c r="G38" s="1538"/>
      <c r="H38" s="404"/>
      <c r="I38" s="427"/>
      <c r="J38" s="46"/>
      <c r="K38" s="77"/>
      <c r="L38" s="72"/>
      <c r="M38" s="71"/>
      <c r="N38" s="209"/>
      <c r="O38" s="209"/>
      <c r="P38" s="71"/>
      <c r="Q38" s="72"/>
      <c r="R38" s="72"/>
      <c r="S38" s="450" t="s">
        <v>146</v>
      </c>
      <c r="T38" s="462">
        <v>30</v>
      </c>
      <c r="U38" s="296"/>
      <c r="V38" s="297"/>
      <c r="W38" s="298"/>
    </row>
    <row r="39" spans="1:23" s="345" customFormat="1" ht="42.75" customHeight="1" x14ac:dyDescent="0.25">
      <c r="A39" s="401"/>
      <c r="B39" s="403"/>
      <c r="C39" s="472"/>
      <c r="D39" s="67"/>
      <c r="E39" s="402"/>
      <c r="F39" s="1539"/>
      <c r="G39" s="1539"/>
      <c r="H39" s="404"/>
      <c r="I39" s="428"/>
      <c r="J39" s="69"/>
      <c r="K39" s="79"/>
      <c r="L39" s="76"/>
      <c r="M39" s="124"/>
      <c r="N39" s="205"/>
      <c r="O39" s="205"/>
      <c r="P39" s="124"/>
      <c r="Q39" s="76"/>
      <c r="R39" s="76"/>
      <c r="S39" s="451" t="s">
        <v>140</v>
      </c>
      <c r="T39" s="463">
        <v>5</v>
      </c>
      <c r="U39" s="289"/>
      <c r="V39" s="351"/>
      <c r="W39" s="352"/>
    </row>
    <row r="40" spans="1:23" s="345" customFormat="1" ht="51" customHeight="1" x14ac:dyDescent="0.25">
      <c r="A40" s="401"/>
      <c r="B40" s="403"/>
      <c r="C40" s="472"/>
      <c r="D40" s="480" t="s">
        <v>36</v>
      </c>
      <c r="E40" s="481" t="s">
        <v>153</v>
      </c>
      <c r="F40" s="482"/>
      <c r="G40" s="319"/>
      <c r="H40" s="724"/>
      <c r="I40" s="730"/>
      <c r="J40" s="430" t="s">
        <v>42</v>
      </c>
      <c r="K40" s="138"/>
      <c r="L40" s="129"/>
      <c r="M40" s="121">
        <v>17.600000000000001</v>
      </c>
      <c r="N40" s="202">
        <v>17.600000000000001</v>
      </c>
      <c r="O40" s="202"/>
      <c r="P40" s="121"/>
      <c r="Q40" s="129"/>
      <c r="R40" s="129"/>
      <c r="S40" s="486" t="s">
        <v>152</v>
      </c>
      <c r="T40" s="487"/>
      <c r="U40" s="488">
        <v>12</v>
      </c>
      <c r="V40" s="489"/>
      <c r="W40" s="172"/>
    </row>
    <row r="41" spans="1:23" s="554" customFormat="1" ht="29.25" customHeight="1" x14ac:dyDescent="0.25">
      <c r="A41" s="542"/>
      <c r="B41" s="543"/>
      <c r="C41" s="472"/>
      <c r="D41" s="480" t="s">
        <v>38</v>
      </c>
      <c r="E41" s="481" t="s">
        <v>187</v>
      </c>
      <c r="F41" s="482"/>
      <c r="G41" s="319"/>
      <c r="H41" s="725"/>
      <c r="I41" s="729"/>
      <c r="J41" s="33" t="s">
        <v>30</v>
      </c>
      <c r="K41" s="138"/>
      <c r="L41" s="129"/>
      <c r="M41" s="121">
        <v>10</v>
      </c>
      <c r="N41" s="202">
        <v>10</v>
      </c>
      <c r="O41" s="202"/>
      <c r="P41" s="121"/>
      <c r="Q41" s="129">
        <v>10</v>
      </c>
      <c r="R41" s="129">
        <v>10</v>
      </c>
      <c r="S41" s="559" t="s">
        <v>188</v>
      </c>
      <c r="T41" s="487"/>
      <c r="U41" s="488">
        <v>200</v>
      </c>
      <c r="V41" s="489">
        <v>200</v>
      </c>
      <c r="W41" s="561">
        <v>200</v>
      </c>
    </row>
    <row r="42" spans="1:23" s="399" customFormat="1" ht="18" customHeight="1" thickBot="1" x14ac:dyDescent="0.25">
      <c r="A42" s="23"/>
      <c r="B42" s="405"/>
      <c r="C42" s="473"/>
      <c r="D42" s="477"/>
      <c r="E42" s="478"/>
      <c r="F42" s="479"/>
      <c r="G42" s="475"/>
      <c r="H42" s="477"/>
      <c r="I42" s="476"/>
      <c r="J42" s="99" t="s">
        <v>27</v>
      </c>
      <c r="K42" s="560">
        <f t="shared" ref="K42:L42" si="4">SUM(K35:K40)</f>
        <v>73.2</v>
      </c>
      <c r="L42" s="246">
        <f t="shared" si="4"/>
        <v>30.9</v>
      </c>
      <c r="M42" s="560">
        <f>SUM(M35:M41)</f>
        <v>62.4</v>
      </c>
      <c r="N42" s="562">
        <f t="shared" ref="N42:R42" si="5">SUM(N35:N41)</f>
        <v>62.4</v>
      </c>
      <c r="O42" s="256">
        <f t="shared" si="5"/>
        <v>0</v>
      </c>
      <c r="P42" s="560">
        <f t="shared" si="5"/>
        <v>0</v>
      </c>
      <c r="Q42" s="246">
        <f t="shared" si="5"/>
        <v>47.8</v>
      </c>
      <c r="R42" s="246">
        <f t="shared" si="5"/>
        <v>46.8</v>
      </c>
      <c r="S42" s="483"/>
      <c r="T42" s="484"/>
      <c r="U42" s="484"/>
      <c r="V42" s="484"/>
      <c r="W42" s="485"/>
    </row>
    <row r="43" spans="1:23" s="345" customFormat="1" ht="16.5" customHeight="1" x14ac:dyDescent="0.25">
      <c r="A43" s="1416"/>
      <c r="B43" s="1334"/>
      <c r="C43" s="1337"/>
      <c r="D43" s="406"/>
      <c r="E43" s="1659" t="s">
        <v>154</v>
      </c>
      <c r="F43" s="1757" t="s">
        <v>109</v>
      </c>
      <c r="G43" s="1764" t="s">
        <v>181</v>
      </c>
      <c r="H43" s="1767" t="s">
        <v>20</v>
      </c>
      <c r="I43" s="1769" t="s">
        <v>22</v>
      </c>
      <c r="J43" s="563" t="s">
        <v>42</v>
      </c>
      <c r="K43" s="528">
        <v>1.7</v>
      </c>
      <c r="L43" s="528">
        <v>1.7</v>
      </c>
      <c r="M43" s="528"/>
      <c r="N43" s="564"/>
      <c r="O43" s="531"/>
      <c r="P43" s="530"/>
      <c r="Q43" s="529"/>
      <c r="R43" s="529"/>
      <c r="S43" s="1759" t="s">
        <v>144</v>
      </c>
      <c r="T43" s="565">
        <v>100</v>
      </c>
      <c r="U43" s="566"/>
      <c r="V43" s="192"/>
      <c r="W43" s="32"/>
    </row>
    <row r="44" spans="1:23" s="345" customFormat="1" ht="21" customHeight="1" x14ac:dyDescent="0.25">
      <c r="A44" s="1416"/>
      <c r="B44" s="1334"/>
      <c r="C44" s="1337"/>
      <c r="D44" s="346"/>
      <c r="E44" s="1659"/>
      <c r="F44" s="1757"/>
      <c r="G44" s="1764"/>
      <c r="H44" s="1767"/>
      <c r="I44" s="1769"/>
      <c r="J44" s="563" t="s">
        <v>166</v>
      </c>
      <c r="K44" s="528">
        <v>9.4</v>
      </c>
      <c r="L44" s="528">
        <v>9.4</v>
      </c>
      <c r="M44" s="528"/>
      <c r="N44" s="564"/>
      <c r="O44" s="531"/>
      <c r="P44" s="530"/>
      <c r="Q44" s="529"/>
      <c r="R44" s="529"/>
      <c r="S44" s="1759"/>
      <c r="T44" s="565"/>
      <c r="U44" s="565"/>
      <c r="V44" s="192"/>
      <c r="W44" s="32"/>
    </row>
    <row r="45" spans="1:23" s="407" customFormat="1" ht="18" customHeight="1" x14ac:dyDescent="0.25">
      <c r="A45" s="1416"/>
      <c r="B45" s="1334"/>
      <c r="C45" s="1337"/>
      <c r="D45" s="406"/>
      <c r="E45" s="1659"/>
      <c r="F45" s="1757"/>
      <c r="G45" s="1764"/>
      <c r="H45" s="1767"/>
      <c r="I45" s="1769"/>
      <c r="J45" s="563" t="s">
        <v>30</v>
      </c>
      <c r="K45" s="528"/>
      <c r="L45" s="528"/>
      <c r="M45" s="528"/>
      <c r="N45" s="564"/>
      <c r="O45" s="531"/>
      <c r="P45" s="530"/>
      <c r="Q45" s="529"/>
      <c r="R45" s="529"/>
      <c r="S45" s="1760"/>
      <c r="T45" s="567"/>
      <c r="U45" s="565"/>
      <c r="V45" s="192"/>
      <c r="W45" s="32"/>
    </row>
    <row r="46" spans="1:23" s="345" customFormat="1" ht="16.5" customHeight="1" x14ac:dyDescent="0.25">
      <c r="A46" s="1416"/>
      <c r="B46" s="1334"/>
      <c r="C46" s="1337"/>
      <c r="D46" s="346"/>
      <c r="E46" s="1659"/>
      <c r="F46" s="1757"/>
      <c r="G46" s="1765"/>
      <c r="H46" s="1767"/>
      <c r="I46" s="1769"/>
      <c r="J46" s="563"/>
      <c r="K46" s="528"/>
      <c r="L46" s="528"/>
      <c r="M46" s="528"/>
      <c r="N46" s="564"/>
      <c r="O46" s="531"/>
      <c r="P46" s="530"/>
      <c r="Q46" s="529"/>
      <c r="R46" s="529"/>
      <c r="S46" s="1761" t="s">
        <v>155</v>
      </c>
      <c r="T46" s="568"/>
      <c r="U46" s="569"/>
      <c r="V46" s="314"/>
      <c r="W46" s="315"/>
    </row>
    <row r="47" spans="1:23" s="345" customFormat="1" ht="12.75" customHeight="1" x14ac:dyDescent="0.25">
      <c r="A47" s="1416"/>
      <c r="B47" s="1334"/>
      <c r="C47" s="1337"/>
      <c r="D47" s="346"/>
      <c r="E47" s="1659"/>
      <c r="F47" s="1757"/>
      <c r="G47" s="1765"/>
      <c r="H47" s="1767"/>
      <c r="I47" s="1769"/>
      <c r="J47" s="570"/>
      <c r="K47" s="535"/>
      <c r="L47" s="535"/>
      <c r="M47" s="535"/>
      <c r="N47" s="571"/>
      <c r="O47" s="571"/>
      <c r="P47" s="728"/>
      <c r="Q47" s="536"/>
      <c r="R47" s="536"/>
      <c r="S47" s="1762"/>
      <c r="T47" s="565"/>
      <c r="U47" s="565"/>
      <c r="V47" s="192"/>
      <c r="W47" s="32"/>
    </row>
    <row r="48" spans="1:23" s="345" customFormat="1" ht="18" customHeight="1" thickBot="1" x14ac:dyDescent="0.3">
      <c r="A48" s="1416"/>
      <c r="B48" s="1335"/>
      <c r="C48" s="1338"/>
      <c r="D48" s="24"/>
      <c r="E48" s="1749"/>
      <c r="F48" s="1758"/>
      <c r="G48" s="1766"/>
      <c r="H48" s="1768"/>
      <c r="I48" s="1770"/>
      <c r="J48" s="572" t="s">
        <v>27</v>
      </c>
      <c r="K48" s="557">
        <f>SUM(K43:K47)</f>
        <v>11.1</v>
      </c>
      <c r="L48" s="558">
        <f>SUM(L43:L47)</f>
        <v>11.1</v>
      </c>
      <c r="M48" s="573">
        <f>SUM(M43:M47)</f>
        <v>0</v>
      </c>
      <c r="N48" s="573">
        <f>SUM(N43:N47)</f>
        <v>0</v>
      </c>
      <c r="O48" s="574">
        <f>SUM(O43:O47)</f>
        <v>0</v>
      </c>
      <c r="P48" s="574">
        <f t="shared" ref="P48:R48" si="6">SUM(P43:P47)</f>
        <v>0</v>
      </c>
      <c r="Q48" s="558">
        <f>SUM(Q43:Q47)</f>
        <v>0</v>
      </c>
      <c r="R48" s="558">
        <f t="shared" si="6"/>
        <v>0</v>
      </c>
      <c r="S48" s="1763"/>
      <c r="T48" s="464"/>
      <c r="U48" s="350"/>
      <c r="V48" s="350"/>
      <c r="W48" s="313"/>
    </row>
    <row r="49" spans="1:24" s="345" customFormat="1" ht="13.5" thickBot="1" x14ac:dyDescent="0.3">
      <c r="A49" s="36" t="s">
        <v>14</v>
      </c>
      <c r="B49" s="28" t="s">
        <v>28</v>
      </c>
      <c r="C49" s="1347" t="s">
        <v>45</v>
      </c>
      <c r="D49" s="1347"/>
      <c r="E49" s="1347"/>
      <c r="F49" s="1347"/>
      <c r="G49" s="1347"/>
      <c r="H49" s="1347"/>
      <c r="I49" s="1347"/>
      <c r="J49" s="1409"/>
      <c r="K49" s="78">
        <f>K48+K42</f>
        <v>84.3</v>
      </c>
      <c r="L49" s="432">
        <f t="shared" ref="L49:R49" si="7">L48+L42</f>
        <v>42</v>
      </c>
      <c r="M49" s="118">
        <f>M48+M42</f>
        <v>62.4</v>
      </c>
      <c r="N49" s="118">
        <f t="shared" si="7"/>
        <v>62.4</v>
      </c>
      <c r="O49" s="118">
        <f t="shared" si="7"/>
        <v>0</v>
      </c>
      <c r="P49" s="118">
        <f t="shared" si="7"/>
        <v>0</v>
      </c>
      <c r="Q49" s="78">
        <f t="shared" si="7"/>
        <v>47.8</v>
      </c>
      <c r="R49" s="118">
        <f t="shared" si="7"/>
        <v>46.8</v>
      </c>
      <c r="S49" s="1348"/>
      <c r="T49" s="1349"/>
      <c r="U49" s="1349"/>
      <c r="V49" s="1349"/>
      <c r="W49" s="1350"/>
    </row>
    <row r="50" spans="1:24" s="345" customFormat="1" ht="16.5" customHeight="1" thickBot="1" x14ac:dyDescent="0.3">
      <c r="A50" s="27" t="s">
        <v>14</v>
      </c>
      <c r="B50" s="28" t="s">
        <v>36</v>
      </c>
      <c r="C50" s="1391" t="s">
        <v>51</v>
      </c>
      <c r="D50" s="1392"/>
      <c r="E50" s="1392"/>
      <c r="F50" s="1392"/>
      <c r="G50" s="1392"/>
      <c r="H50" s="1392"/>
      <c r="I50" s="1392"/>
      <c r="J50" s="1392"/>
      <c r="K50" s="1392"/>
      <c r="L50" s="1392"/>
      <c r="M50" s="1392"/>
      <c r="N50" s="1392"/>
      <c r="O50" s="1392"/>
      <c r="P50" s="1392"/>
      <c r="Q50" s="1392"/>
      <c r="R50" s="1392"/>
      <c r="S50" s="1392"/>
      <c r="T50" s="1392"/>
      <c r="U50" s="1392"/>
      <c r="V50" s="1392"/>
      <c r="W50" s="1393"/>
    </row>
    <row r="51" spans="1:24" s="345" customFormat="1" ht="16.5" customHeight="1" x14ac:dyDescent="0.25">
      <c r="A51" s="330" t="s">
        <v>14</v>
      </c>
      <c r="B51" s="332" t="s">
        <v>36</v>
      </c>
      <c r="C51" s="490" t="s">
        <v>14</v>
      </c>
      <c r="D51" s="334"/>
      <c r="E51" s="306" t="s">
        <v>97</v>
      </c>
      <c r="F51" s="336"/>
      <c r="G51" s="336"/>
      <c r="H51" s="334">
        <v>6</v>
      </c>
      <c r="I51" s="1792" t="s">
        <v>52</v>
      </c>
      <c r="J51" s="38"/>
      <c r="K51" s="126"/>
      <c r="L51" s="130"/>
      <c r="M51" s="126"/>
      <c r="N51" s="203"/>
      <c r="O51" s="203"/>
      <c r="P51" s="126"/>
      <c r="Q51" s="136"/>
      <c r="R51" s="211"/>
      <c r="S51" s="39"/>
      <c r="T51" s="168"/>
      <c r="U51" s="168"/>
      <c r="V51" s="178"/>
      <c r="W51" s="173"/>
    </row>
    <row r="52" spans="1:24" s="345" customFormat="1" ht="21.75" customHeight="1" x14ac:dyDescent="0.25">
      <c r="A52" s="331"/>
      <c r="B52" s="337"/>
      <c r="C52" s="471"/>
      <c r="D52" s="37" t="s">
        <v>14</v>
      </c>
      <c r="E52" s="91" t="s">
        <v>53</v>
      </c>
      <c r="F52" s="1785" t="s">
        <v>54</v>
      </c>
      <c r="G52" s="117" t="s">
        <v>111</v>
      </c>
      <c r="H52" s="338"/>
      <c r="I52" s="1793"/>
      <c r="J52" s="33" t="s">
        <v>30</v>
      </c>
      <c r="K52" s="121">
        <v>12</v>
      </c>
      <c r="L52" s="129">
        <v>12</v>
      </c>
      <c r="M52" s="138">
        <v>10.199999999999999</v>
      </c>
      <c r="N52" s="202">
        <v>10.199999999999999</v>
      </c>
      <c r="O52" s="202"/>
      <c r="P52" s="121"/>
      <c r="Q52" s="129">
        <v>10.199999999999999</v>
      </c>
      <c r="R52" s="129">
        <v>10.199999999999999</v>
      </c>
      <c r="S52" s="34" t="s">
        <v>137</v>
      </c>
      <c r="T52" s="169">
        <v>17</v>
      </c>
      <c r="U52" s="169">
        <v>17</v>
      </c>
      <c r="V52" s="179">
        <v>17</v>
      </c>
      <c r="W52" s="174">
        <v>17</v>
      </c>
    </row>
    <row r="53" spans="1:24" s="345" customFormat="1" ht="30" customHeight="1" x14ac:dyDescent="0.25">
      <c r="A53" s="467"/>
      <c r="B53" s="337"/>
      <c r="C53" s="471"/>
      <c r="D53" s="307" t="s">
        <v>28</v>
      </c>
      <c r="E53" s="320" t="s">
        <v>55</v>
      </c>
      <c r="F53" s="1786"/>
      <c r="G53" s="117" t="s">
        <v>112</v>
      </c>
      <c r="H53" s="338"/>
      <c r="I53" s="90"/>
      <c r="J53" s="232" t="s">
        <v>30</v>
      </c>
      <c r="K53" s="121">
        <v>17.2</v>
      </c>
      <c r="L53" s="129">
        <v>17.2</v>
      </c>
      <c r="M53" s="138">
        <v>12</v>
      </c>
      <c r="N53" s="202">
        <v>12</v>
      </c>
      <c r="O53" s="202"/>
      <c r="P53" s="121"/>
      <c r="Q53" s="129">
        <v>12</v>
      </c>
      <c r="R53" s="129">
        <v>12</v>
      </c>
      <c r="S53" s="34" t="s">
        <v>148</v>
      </c>
      <c r="T53" s="233" t="s">
        <v>56</v>
      </c>
      <c r="U53" s="233" t="s">
        <v>189</v>
      </c>
      <c r="V53" s="234" t="s">
        <v>189</v>
      </c>
      <c r="W53" s="235" t="s">
        <v>189</v>
      </c>
    </row>
    <row r="54" spans="1:24" s="345" customFormat="1" ht="19.5" customHeight="1" x14ac:dyDescent="0.25">
      <c r="A54" s="467"/>
      <c r="B54" s="337"/>
      <c r="C54" s="471"/>
      <c r="D54" s="469" t="s">
        <v>36</v>
      </c>
      <c r="E54" s="1343" t="s">
        <v>225</v>
      </c>
      <c r="F54" s="470"/>
      <c r="G54" s="1538" t="s">
        <v>182</v>
      </c>
      <c r="H54" s="468"/>
      <c r="I54" s="90"/>
      <c r="J54" s="115" t="s">
        <v>30</v>
      </c>
      <c r="K54" s="71">
        <v>50</v>
      </c>
      <c r="L54" s="72">
        <v>50</v>
      </c>
      <c r="M54" s="77">
        <v>13</v>
      </c>
      <c r="N54" s="209">
        <v>13</v>
      </c>
      <c r="O54" s="209"/>
      <c r="P54" s="71"/>
      <c r="Q54" s="72">
        <v>160</v>
      </c>
      <c r="R54" s="72">
        <v>50</v>
      </c>
      <c r="S54" s="347" t="s">
        <v>214</v>
      </c>
      <c r="T54" s="170"/>
      <c r="U54" s="170">
        <v>3</v>
      </c>
      <c r="V54" s="180"/>
      <c r="W54" s="175">
        <v>1</v>
      </c>
    </row>
    <row r="55" spans="1:24" s="554" customFormat="1" ht="19.5" customHeight="1" x14ac:dyDescent="0.25">
      <c r="A55" s="542"/>
      <c r="B55" s="543"/>
      <c r="C55" s="546"/>
      <c r="D55" s="547"/>
      <c r="E55" s="1377"/>
      <c r="F55" s="555"/>
      <c r="G55" s="1538"/>
      <c r="H55" s="544"/>
      <c r="I55" s="90"/>
      <c r="J55" s="115" t="s">
        <v>42</v>
      </c>
      <c r="K55" s="71"/>
      <c r="L55" s="72"/>
      <c r="M55" s="77">
        <v>10</v>
      </c>
      <c r="N55" s="209">
        <v>10</v>
      </c>
      <c r="O55" s="209"/>
      <c r="P55" s="71"/>
      <c r="Q55" s="77">
        <v>90</v>
      </c>
      <c r="R55" s="72"/>
      <c r="S55" s="577" t="s">
        <v>91</v>
      </c>
      <c r="T55" s="578"/>
      <c r="U55" s="578"/>
      <c r="V55" s="458">
        <v>3</v>
      </c>
      <c r="W55" s="579"/>
      <c r="X55" s="1745"/>
    </row>
    <row r="56" spans="1:24" s="345" customFormat="1" ht="40.5" customHeight="1" x14ac:dyDescent="0.25">
      <c r="A56" s="331"/>
      <c r="B56" s="337"/>
      <c r="C56" s="471"/>
      <c r="D56" s="495"/>
      <c r="E56" s="1752"/>
      <c r="F56" s="496"/>
      <c r="G56" s="1539"/>
      <c r="H56" s="56"/>
      <c r="I56" s="497"/>
      <c r="J56" s="40"/>
      <c r="K56" s="124"/>
      <c r="L56" s="76"/>
      <c r="M56" s="79"/>
      <c r="N56" s="205"/>
      <c r="O56" s="205"/>
      <c r="P56" s="124"/>
      <c r="Q56" s="79"/>
      <c r="R56" s="76"/>
      <c r="S56" s="575" t="s">
        <v>191</v>
      </c>
      <c r="T56" s="576">
        <v>1</v>
      </c>
      <c r="U56" s="181"/>
      <c r="V56" s="190"/>
      <c r="W56" s="502"/>
      <c r="X56" s="1745"/>
    </row>
    <row r="57" spans="1:24" s="407" customFormat="1" ht="18" customHeight="1" thickBot="1" x14ac:dyDescent="0.3">
      <c r="A57" s="23"/>
      <c r="B57" s="405"/>
      <c r="C57" s="474"/>
      <c r="D57" s="477"/>
      <c r="E57" s="492"/>
      <c r="F57" s="492"/>
      <c r="G57" s="493"/>
      <c r="H57" s="493"/>
      <c r="I57" s="494"/>
      <c r="J57" s="95" t="s">
        <v>27</v>
      </c>
      <c r="K57" s="74">
        <f>SUM(K52:K56)</f>
        <v>79.2</v>
      </c>
      <c r="L57" s="73">
        <f>SUM(L52:L56)</f>
        <v>79.2</v>
      </c>
      <c r="M57" s="128">
        <f>SUM(M51:M56)</f>
        <v>45.2</v>
      </c>
      <c r="N57" s="128">
        <f t="shared" ref="N57:R57" si="8">SUM(N51:N56)</f>
        <v>45.2</v>
      </c>
      <c r="O57" s="268">
        <f t="shared" si="8"/>
        <v>0</v>
      </c>
      <c r="P57" s="267">
        <f t="shared" si="8"/>
        <v>0</v>
      </c>
      <c r="Q57" s="128">
        <f t="shared" si="8"/>
        <v>272.2</v>
      </c>
      <c r="R57" s="128">
        <f t="shared" si="8"/>
        <v>72.2</v>
      </c>
      <c r="S57" s="498"/>
      <c r="T57" s="499"/>
      <c r="U57" s="500"/>
      <c r="V57" s="500"/>
      <c r="W57" s="501"/>
    </row>
    <row r="58" spans="1:24" s="345" customFormat="1" ht="28.5" customHeight="1" x14ac:dyDescent="0.2">
      <c r="A58" s="330" t="s">
        <v>14</v>
      </c>
      <c r="B58" s="332" t="s">
        <v>36</v>
      </c>
      <c r="C58" s="490" t="s">
        <v>28</v>
      </c>
      <c r="D58" s="41"/>
      <c r="E58" s="42" t="s">
        <v>57</v>
      </c>
      <c r="F58" s="43"/>
      <c r="G58" s="43"/>
      <c r="H58" s="1007"/>
      <c r="I58" s="1006"/>
      <c r="J58" s="44"/>
      <c r="K58" s="102"/>
      <c r="L58" s="102"/>
      <c r="M58" s="136"/>
      <c r="N58" s="203"/>
      <c r="O58" s="203"/>
      <c r="P58" s="126"/>
      <c r="Q58" s="130"/>
      <c r="R58" s="102"/>
      <c r="S58" s="238"/>
      <c r="T58" s="159"/>
      <c r="U58" s="146"/>
      <c r="V58" s="159"/>
      <c r="W58" s="150"/>
    </row>
    <row r="59" spans="1:24" s="345" customFormat="1" ht="22.5" customHeight="1" x14ac:dyDescent="0.25">
      <c r="A59" s="331"/>
      <c r="B59" s="337"/>
      <c r="C59" s="471"/>
      <c r="D59" s="37" t="s">
        <v>14</v>
      </c>
      <c r="E59" s="1385" t="s">
        <v>58</v>
      </c>
      <c r="F59" s="1787" t="s">
        <v>59</v>
      </c>
      <c r="G59" s="1790" t="s">
        <v>113</v>
      </c>
      <c r="H59" s="338">
        <v>6</v>
      </c>
      <c r="I59" s="1602" t="s">
        <v>52</v>
      </c>
      <c r="J59" s="31" t="s">
        <v>30</v>
      </c>
      <c r="K59" s="103">
        <v>95.3</v>
      </c>
      <c r="L59" s="103">
        <v>126.7</v>
      </c>
      <c r="M59" s="77">
        <v>150</v>
      </c>
      <c r="N59" s="209">
        <v>150</v>
      </c>
      <c r="O59" s="209"/>
      <c r="P59" s="71"/>
      <c r="Q59" s="72">
        <v>100</v>
      </c>
      <c r="R59" s="103">
        <v>150</v>
      </c>
      <c r="S59" s="1432" t="s">
        <v>229</v>
      </c>
      <c r="T59" s="942">
        <v>1000</v>
      </c>
      <c r="U59" s="939">
        <f>360+1500</f>
        <v>1860</v>
      </c>
      <c r="V59" s="940" t="s">
        <v>228</v>
      </c>
      <c r="W59" s="941" t="s">
        <v>228</v>
      </c>
    </row>
    <row r="60" spans="1:24" s="554" customFormat="1" ht="105.75" customHeight="1" x14ac:dyDescent="0.25">
      <c r="A60" s="542"/>
      <c r="B60" s="543"/>
      <c r="C60" s="546"/>
      <c r="D60" s="544"/>
      <c r="E60" s="1386"/>
      <c r="F60" s="1788"/>
      <c r="G60" s="1791"/>
      <c r="H60" s="544"/>
      <c r="I60" s="1777"/>
      <c r="J60" s="46" t="s">
        <v>35</v>
      </c>
      <c r="K60" s="103"/>
      <c r="L60" s="72">
        <v>13.9</v>
      </c>
      <c r="M60" s="77"/>
      <c r="N60" s="209"/>
      <c r="O60" s="209"/>
      <c r="P60" s="71"/>
      <c r="Q60" s="72"/>
      <c r="R60" s="103"/>
      <c r="S60" s="1784"/>
      <c r="T60" s="180"/>
      <c r="U60" s="258"/>
      <c r="V60" s="161"/>
      <c r="W60" s="259"/>
    </row>
    <row r="61" spans="1:24" s="345" customFormat="1" ht="69" customHeight="1" x14ac:dyDescent="0.25">
      <c r="A61" s="8"/>
      <c r="B61" s="9"/>
      <c r="C61" s="491"/>
      <c r="D61" s="338"/>
      <c r="E61" s="1386"/>
      <c r="F61" s="1788"/>
      <c r="G61" s="1791"/>
      <c r="H61" s="338"/>
      <c r="I61" s="257"/>
      <c r="J61" s="46"/>
      <c r="K61" s="103"/>
      <c r="L61" s="72"/>
      <c r="M61" s="77"/>
      <c r="N61" s="209"/>
      <c r="O61" s="209"/>
      <c r="P61" s="71"/>
      <c r="Q61" s="72"/>
      <c r="R61" s="103"/>
      <c r="S61" s="291" t="s">
        <v>192</v>
      </c>
      <c r="T61" s="458">
        <v>100</v>
      </c>
      <c r="U61" s="225">
        <v>150</v>
      </c>
      <c r="V61" s="188">
        <v>150</v>
      </c>
      <c r="W61" s="220">
        <v>150</v>
      </c>
    </row>
    <row r="62" spans="1:24" s="345" customFormat="1" ht="40.5" customHeight="1" x14ac:dyDescent="0.25">
      <c r="A62" s="8"/>
      <c r="B62" s="9"/>
      <c r="C62" s="491"/>
      <c r="D62" s="338"/>
      <c r="E62" s="1442"/>
      <c r="F62" s="1789"/>
      <c r="G62" s="1789"/>
      <c r="H62" s="338"/>
      <c r="I62" s="257"/>
      <c r="J62" s="46"/>
      <c r="K62" s="103"/>
      <c r="L62" s="103"/>
      <c r="M62" s="77"/>
      <c r="N62" s="209"/>
      <c r="O62" s="209"/>
      <c r="P62" s="71"/>
      <c r="Q62" s="72"/>
      <c r="R62" s="103"/>
      <c r="S62" s="291" t="s">
        <v>193</v>
      </c>
      <c r="T62" s="458">
        <v>250</v>
      </c>
      <c r="U62" s="225">
        <v>100</v>
      </c>
      <c r="V62" s="188">
        <v>100</v>
      </c>
      <c r="W62" s="220">
        <v>100</v>
      </c>
    </row>
    <row r="63" spans="1:24" s="345" customFormat="1" ht="66" customHeight="1" x14ac:dyDescent="0.25">
      <c r="A63" s="8"/>
      <c r="B63" s="9"/>
      <c r="C63" s="491"/>
      <c r="D63" s="976"/>
      <c r="E63" s="1001"/>
      <c r="F63" s="1002"/>
      <c r="G63" s="1002"/>
      <c r="H63" s="976"/>
      <c r="I63" s="1003"/>
      <c r="J63" s="69"/>
      <c r="K63" s="104"/>
      <c r="L63" s="104"/>
      <c r="M63" s="79"/>
      <c r="N63" s="205"/>
      <c r="O63" s="205"/>
      <c r="P63" s="124"/>
      <c r="Q63" s="76"/>
      <c r="R63" s="104"/>
      <c r="S63" s="1004" t="s">
        <v>226</v>
      </c>
      <c r="T63" s="586">
        <v>185</v>
      </c>
      <c r="U63" s="26">
        <v>70</v>
      </c>
      <c r="V63" s="190"/>
      <c r="W63" s="221"/>
    </row>
    <row r="64" spans="1:24" s="345" customFormat="1" ht="54" customHeight="1" x14ac:dyDescent="0.25">
      <c r="A64" s="8"/>
      <c r="B64" s="9"/>
      <c r="C64" s="491"/>
      <c r="D64" s="340" t="s">
        <v>28</v>
      </c>
      <c r="E64" s="1386" t="s">
        <v>159</v>
      </c>
      <c r="F64" s="318" t="s">
        <v>39</v>
      </c>
      <c r="G64" s="627" t="s">
        <v>180</v>
      </c>
      <c r="H64" s="442">
        <v>4</v>
      </c>
      <c r="I64" s="1005" t="s">
        <v>70</v>
      </c>
      <c r="J64" s="443" t="s">
        <v>35</v>
      </c>
      <c r="K64" s="444">
        <v>15</v>
      </c>
      <c r="L64" s="445">
        <v>15</v>
      </c>
      <c r="M64" s="1021">
        <v>17.600000000000001</v>
      </c>
      <c r="N64" s="277"/>
      <c r="O64" s="277"/>
      <c r="P64" s="587">
        <v>17.600000000000001</v>
      </c>
      <c r="Q64" s="444"/>
      <c r="R64" s="279"/>
      <c r="S64" s="375" t="s">
        <v>120</v>
      </c>
      <c r="T64" s="457">
        <v>1</v>
      </c>
      <c r="U64" s="266">
        <v>1</v>
      </c>
      <c r="V64" s="189"/>
      <c r="W64" s="226"/>
    </row>
    <row r="65" spans="1:23" s="345" customFormat="1" ht="12" customHeight="1" x14ac:dyDescent="0.25">
      <c r="A65" s="8"/>
      <c r="B65" s="9"/>
      <c r="C65" s="491"/>
      <c r="D65" s="340"/>
      <c r="E65" s="1386"/>
      <c r="F65" s="1754" t="s">
        <v>59</v>
      </c>
      <c r="G65" s="628"/>
      <c r="H65" s="338">
        <v>6</v>
      </c>
      <c r="I65" s="1602" t="s">
        <v>121</v>
      </c>
      <c r="J65" s="292" t="s">
        <v>42</v>
      </c>
      <c r="K65" s="218"/>
      <c r="L65" s="219"/>
      <c r="M65" s="433"/>
      <c r="N65" s="214"/>
      <c r="O65" s="214"/>
      <c r="P65" s="219"/>
      <c r="Q65" s="299">
        <v>41.3</v>
      </c>
      <c r="R65" s="103"/>
      <c r="S65" s="1402" t="s">
        <v>176</v>
      </c>
      <c r="T65" s="223">
        <v>50</v>
      </c>
      <c r="U65" s="224">
        <v>50</v>
      </c>
      <c r="V65" s="223">
        <v>100</v>
      </c>
      <c r="W65" s="222"/>
    </row>
    <row r="66" spans="1:23" s="345" customFormat="1" ht="15.75" customHeight="1" x14ac:dyDescent="0.25">
      <c r="A66" s="8"/>
      <c r="B66" s="9"/>
      <c r="C66" s="491"/>
      <c r="D66" s="340"/>
      <c r="E66" s="1386"/>
      <c r="F66" s="1755"/>
      <c r="G66" s="341"/>
      <c r="H66" s="338"/>
      <c r="I66" s="1603"/>
      <c r="J66" s="217" t="s">
        <v>147</v>
      </c>
      <c r="K66" s="719">
        <v>20</v>
      </c>
      <c r="L66" s="219">
        <v>20</v>
      </c>
      <c r="M66" s="433">
        <v>66.7</v>
      </c>
      <c r="N66" s="209"/>
      <c r="O66" s="209"/>
      <c r="P66" s="219">
        <v>66.7</v>
      </c>
      <c r="Q66" s="299">
        <v>22</v>
      </c>
      <c r="R66" s="103"/>
      <c r="S66" s="1402"/>
      <c r="T66" s="161"/>
      <c r="U66" s="258"/>
      <c r="V66" s="161"/>
      <c r="W66" s="259"/>
    </row>
    <row r="67" spans="1:23" s="345" customFormat="1" ht="16.5" customHeight="1" x14ac:dyDescent="0.25">
      <c r="A67" s="8"/>
      <c r="B67" s="9"/>
      <c r="C67" s="491"/>
      <c r="D67" s="67"/>
      <c r="E67" s="1399"/>
      <c r="F67" s="1756"/>
      <c r="G67" s="86"/>
      <c r="H67" s="56"/>
      <c r="I67" s="1584"/>
      <c r="J67" s="293" t="s">
        <v>30</v>
      </c>
      <c r="K67" s="294"/>
      <c r="L67" s="295"/>
      <c r="M67" s="435"/>
      <c r="N67" s="205"/>
      <c r="O67" s="205"/>
      <c r="P67" s="434"/>
      <c r="Q67" s="295">
        <v>55</v>
      </c>
      <c r="R67" s="104"/>
      <c r="S67" s="1750"/>
      <c r="T67" s="190"/>
      <c r="U67" s="181"/>
      <c r="V67" s="190"/>
      <c r="W67" s="221"/>
    </row>
    <row r="68" spans="1:23" s="789" customFormat="1" ht="17.25" customHeight="1" x14ac:dyDescent="0.25">
      <c r="A68" s="8"/>
      <c r="B68" s="9"/>
      <c r="C68" s="491"/>
      <c r="D68" s="120" t="s">
        <v>36</v>
      </c>
      <c r="E68" s="1385" t="s">
        <v>94</v>
      </c>
      <c r="F68" s="317" t="s">
        <v>39</v>
      </c>
      <c r="G68" s="1771" t="s">
        <v>179</v>
      </c>
      <c r="H68" s="37">
        <v>5</v>
      </c>
      <c r="I68" s="1711" t="s">
        <v>141</v>
      </c>
      <c r="J68" s="353" t="s">
        <v>42</v>
      </c>
      <c r="K68" s="261"/>
      <c r="L68" s="261"/>
      <c r="M68" s="125">
        <v>395</v>
      </c>
      <c r="N68" s="204"/>
      <c r="O68" s="204"/>
      <c r="P68" s="123">
        <v>395</v>
      </c>
      <c r="Q68" s="75"/>
      <c r="R68" s="261"/>
      <c r="S68" s="1406" t="s">
        <v>160</v>
      </c>
      <c r="T68" s="581">
        <v>60</v>
      </c>
      <c r="U68" s="580">
        <v>100</v>
      </c>
      <c r="V68" s="398"/>
      <c r="W68" s="388"/>
    </row>
    <row r="69" spans="1:23" s="789" customFormat="1" ht="36" customHeight="1" x14ac:dyDescent="0.25">
      <c r="A69" s="8"/>
      <c r="B69" s="9"/>
      <c r="C69" s="491"/>
      <c r="D69" s="969"/>
      <c r="E69" s="1386"/>
      <c r="F69" s="1775" t="s">
        <v>59</v>
      </c>
      <c r="G69" s="1400"/>
      <c r="H69" s="975"/>
      <c r="I69" s="1602"/>
      <c r="J69" s="46" t="s">
        <v>35</v>
      </c>
      <c r="K69" s="103"/>
      <c r="L69" s="103"/>
      <c r="M69" s="77">
        <v>80</v>
      </c>
      <c r="N69" s="209"/>
      <c r="O69" s="209"/>
      <c r="P69" s="71">
        <v>80</v>
      </c>
      <c r="Q69" s="72"/>
      <c r="R69" s="103"/>
      <c r="S69" s="1774"/>
      <c r="T69" s="583"/>
      <c r="U69" s="584"/>
      <c r="V69" s="189"/>
      <c r="W69" s="226"/>
    </row>
    <row r="70" spans="1:23" s="789" customFormat="1" ht="21" customHeight="1" x14ac:dyDescent="0.25">
      <c r="A70" s="8"/>
      <c r="B70" s="9"/>
      <c r="C70" s="491"/>
      <c r="D70" s="67"/>
      <c r="E70" s="1399"/>
      <c r="F70" s="1776"/>
      <c r="G70" s="1772"/>
      <c r="H70" s="976"/>
      <c r="I70" s="1773"/>
      <c r="J70" s="69" t="s">
        <v>161</v>
      </c>
      <c r="K70" s="104">
        <v>705</v>
      </c>
      <c r="L70" s="104">
        <v>705</v>
      </c>
      <c r="M70" s="79"/>
      <c r="N70" s="205"/>
      <c r="O70" s="205"/>
      <c r="P70" s="124"/>
      <c r="Q70" s="76"/>
      <c r="R70" s="104"/>
      <c r="S70" s="585" t="s">
        <v>95</v>
      </c>
      <c r="T70" s="586">
        <v>1</v>
      </c>
      <c r="U70" s="582"/>
      <c r="V70" s="190"/>
      <c r="W70" s="221"/>
    </row>
    <row r="71" spans="1:23" s="345" customFormat="1" ht="29.25" customHeight="1" x14ac:dyDescent="0.25">
      <c r="A71" s="1379"/>
      <c r="B71" s="1355"/>
      <c r="C71" s="1698"/>
      <c r="D71" s="503" t="s">
        <v>38</v>
      </c>
      <c r="E71" s="1360" t="s">
        <v>204</v>
      </c>
      <c r="F71" s="636" t="s">
        <v>39</v>
      </c>
      <c r="G71" s="1714" t="s">
        <v>115</v>
      </c>
      <c r="H71" s="1599">
        <v>5</v>
      </c>
      <c r="I71" s="1711" t="s">
        <v>61</v>
      </c>
      <c r="J71" s="637" t="s">
        <v>42</v>
      </c>
      <c r="K71" s="123">
        <v>16.7</v>
      </c>
      <c r="L71" s="75">
        <v>16.7</v>
      </c>
      <c r="M71" s="433">
        <v>35.1</v>
      </c>
      <c r="N71" s="204"/>
      <c r="O71" s="286"/>
      <c r="P71" s="960">
        <v>35.1</v>
      </c>
      <c r="Q71" s="249">
        <v>50</v>
      </c>
      <c r="R71" s="133"/>
      <c r="S71" s="253" t="s">
        <v>157</v>
      </c>
      <c r="T71" s="254"/>
      <c r="U71" s="255">
        <v>90</v>
      </c>
      <c r="V71" s="254">
        <v>100</v>
      </c>
      <c r="W71" s="236"/>
    </row>
    <row r="72" spans="1:23" s="345" customFormat="1" ht="25.5" customHeight="1" x14ac:dyDescent="0.25">
      <c r="A72" s="1380"/>
      <c r="B72" s="1382"/>
      <c r="C72" s="1699"/>
      <c r="D72" s="505"/>
      <c r="E72" s="1597"/>
      <c r="F72" s="1371" t="s">
        <v>65</v>
      </c>
      <c r="G72" s="1715"/>
      <c r="H72" s="1600"/>
      <c r="I72" s="1712"/>
      <c r="J72" s="251" t="s">
        <v>163</v>
      </c>
      <c r="K72" s="71"/>
      <c r="L72" s="72">
        <v>30</v>
      </c>
      <c r="M72" s="433">
        <v>273.39999999999998</v>
      </c>
      <c r="N72" s="209"/>
      <c r="O72" s="638"/>
      <c r="P72" s="639">
        <v>273.39999999999998</v>
      </c>
      <c r="Q72" s="243"/>
      <c r="R72" s="71"/>
      <c r="S72" s="590" t="s">
        <v>135</v>
      </c>
      <c r="T72" s="961"/>
      <c r="U72" s="591" t="s">
        <v>131</v>
      </c>
      <c r="V72" s="254"/>
      <c r="W72" s="252"/>
    </row>
    <row r="73" spans="1:23" s="721" customFormat="1" ht="16.5" customHeight="1" x14ac:dyDescent="0.25">
      <c r="A73" s="1381"/>
      <c r="B73" s="1356"/>
      <c r="C73" s="1700"/>
      <c r="D73" s="505"/>
      <c r="E73" s="1597"/>
      <c r="F73" s="1410"/>
      <c r="G73" s="1715"/>
      <c r="H73" s="1600"/>
      <c r="I73" s="1712"/>
      <c r="J73" s="251" t="s">
        <v>161</v>
      </c>
      <c r="K73" s="71"/>
      <c r="L73" s="72"/>
      <c r="M73" s="844">
        <v>16.7</v>
      </c>
      <c r="N73" s="209"/>
      <c r="O73" s="638"/>
      <c r="P73" s="639">
        <v>16.7</v>
      </c>
      <c r="Q73" s="243"/>
      <c r="R73" s="71"/>
      <c r="S73" s="720"/>
      <c r="T73" s="326"/>
      <c r="U73" s="722"/>
      <c r="V73" s="280"/>
      <c r="W73" s="723"/>
    </row>
    <row r="74" spans="1:23" s="345" customFormat="1" ht="15.75" customHeight="1" x14ac:dyDescent="0.25">
      <c r="A74" s="1381"/>
      <c r="B74" s="1356"/>
      <c r="C74" s="1700"/>
      <c r="D74" s="504"/>
      <c r="E74" s="1598"/>
      <c r="F74" s="1713"/>
      <c r="G74" s="1716"/>
      <c r="H74" s="1601"/>
      <c r="I74" s="1712"/>
      <c r="J74" s="321" t="s">
        <v>41</v>
      </c>
      <c r="K74" s="124">
        <v>94.2</v>
      </c>
      <c r="L74" s="76">
        <v>64.2</v>
      </c>
      <c r="M74" s="322"/>
      <c r="N74" s="205"/>
      <c r="O74" s="588"/>
      <c r="P74" s="316"/>
      <c r="Q74" s="323"/>
      <c r="R74" s="124"/>
      <c r="S74" s="585" t="s">
        <v>158</v>
      </c>
      <c r="T74" s="962" t="s">
        <v>119</v>
      </c>
      <c r="U74" s="589"/>
      <c r="V74" s="384"/>
      <c r="W74" s="237"/>
    </row>
    <row r="75" spans="1:23" s="35" customFormat="1" ht="17.25" customHeight="1" x14ac:dyDescent="0.25">
      <c r="A75" s="1381"/>
      <c r="B75" s="1356"/>
      <c r="C75" s="1701"/>
      <c r="D75" s="1746" t="s">
        <v>19</v>
      </c>
      <c r="E75" s="1719" t="s">
        <v>215</v>
      </c>
      <c r="F75" s="1009" t="s">
        <v>39</v>
      </c>
      <c r="G75" s="1696" t="s">
        <v>217</v>
      </c>
      <c r="H75" s="1753"/>
      <c r="I75" s="1751"/>
      <c r="J75" s="922" t="s">
        <v>42</v>
      </c>
      <c r="K75" s="123"/>
      <c r="L75" s="75"/>
      <c r="M75" s="285">
        <v>47.7</v>
      </c>
      <c r="N75" s="204"/>
      <c r="O75" s="204"/>
      <c r="P75" s="923">
        <v>47.7</v>
      </c>
      <c r="Q75" s="75">
        <v>400</v>
      </c>
      <c r="R75" s="75">
        <v>477</v>
      </c>
      <c r="S75" s="1430" t="s">
        <v>218</v>
      </c>
      <c r="T75" s="565"/>
      <c r="U75" s="786">
        <v>40</v>
      </c>
      <c r="V75" s="177">
        <v>90</v>
      </c>
      <c r="W75" s="956">
        <v>100</v>
      </c>
    </row>
    <row r="76" spans="1:23" s="35" customFormat="1" ht="16.5" customHeight="1" x14ac:dyDescent="0.25">
      <c r="A76" s="1381"/>
      <c r="B76" s="1356"/>
      <c r="C76" s="1701"/>
      <c r="D76" s="1747"/>
      <c r="E76" s="1428"/>
      <c r="F76" s="1434" t="s">
        <v>216</v>
      </c>
      <c r="G76" s="1720"/>
      <c r="H76" s="1753"/>
      <c r="I76" s="1751"/>
      <c r="J76" s="924" t="s">
        <v>219</v>
      </c>
      <c r="K76" s="71"/>
      <c r="L76" s="72"/>
      <c r="M76" s="244">
        <v>54.4</v>
      </c>
      <c r="N76" s="209"/>
      <c r="O76" s="209"/>
      <c r="P76" s="921">
        <v>54.4</v>
      </c>
      <c r="Q76" s="72">
        <v>54.4</v>
      </c>
      <c r="R76" s="72"/>
      <c r="S76" s="1431"/>
      <c r="T76" s="565"/>
      <c r="U76" s="786"/>
      <c r="V76" s="786"/>
      <c r="W76" s="957"/>
    </row>
    <row r="77" spans="1:23" s="35" customFormat="1" ht="15.75" customHeight="1" x14ac:dyDescent="0.25">
      <c r="A77" s="1381"/>
      <c r="B77" s="1356"/>
      <c r="C77" s="1701"/>
      <c r="D77" s="1747"/>
      <c r="E77" s="1428"/>
      <c r="F77" s="1405"/>
      <c r="G77" s="1720"/>
      <c r="H77" s="1753"/>
      <c r="I77" s="1751"/>
      <c r="J77" s="924" t="s">
        <v>41</v>
      </c>
      <c r="K77" s="71"/>
      <c r="L77" s="72"/>
      <c r="M77" s="77">
        <v>615.79999999999995</v>
      </c>
      <c r="N77" s="209"/>
      <c r="O77" s="209"/>
      <c r="P77" s="71">
        <v>615.79999999999995</v>
      </c>
      <c r="Q77" s="243">
        <v>615.79999999999995</v>
      </c>
      <c r="R77" s="72"/>
      <c r="S77" s="1431"/>
      <c r="T77" s="565"/>
      <c r="U77" s="786"/>
      <c r="V77" s="786"/>
      <c r="W77" s="957"/>
    </row>
    <row r="78" spans="1:23" s="35" customFormat="1" ht="15.75" customHeight="1" x14ac:dyDescent="0.25">
      <c r="A78" s="1381"/>
      <c r="B78" s="1356"/>
      <c r="C78" s="1701"/>
      <c r="D78" s="1748"/>
      <c r="E78" s="1429"/>
      <c r="F78" s="1435"/>
      <c r="G78" s="1720"/>
      <c r="H78" s="1753"/>
      <c r="I78" s="1751"/>
      <c r="J78" s="925" t="s">
        <v>30</v>
      </c>
      <c r="K78" s="124"/>
      <c r="L78" s="76"/>
      <c r="M78" s="1008">
        <v>14.6</v>
      </c>
      <c r="N78" s="205"/>
      <c r="O78" s="205"/>
      <c r="P78" s="322">
        <v>14.6</v>
      </c>
      <c r="Q78" s="76">
        <v>14.6</v>
      </c>
      <c r="R78" s="76"/>
      <c r="S78" s="931" t="s">
        <v>138</v>
      </c>
      <c r="T78" s="927">
        <v>1</v>
      </c>
      <c r="U78" s="707"/>
      <c r="V78" s="707"/>
      <c r="W78" s="977"/>
    </row>
    <row r="79" spans="1:23" s="35" customFormat="1" ht="13.5" customHeight="1" x14ac:dyDescent="0.25">
      <c r="A79" s="1381"/>
      <c r="B79" s="1356"/>
      <c r="C79" s="1701"/>
      <c r="D79" s="910" t="s">
        <v>223</v>
      </c>
      <c r="E79" s="1264" t="s">
        <v>220</v>
      </c>
      <c r="F79" s="1009" t="s">
        <v>39</v>
      </c>
      <c r="G79" s="1404" t="s">
        <v>221</v>
      </c>
      <c r="H79" s="972"/>
      <c r="I79" s="971"/>
      <c r="J79" s="207" t="s">
        <v>161</v>
      </c>
      <c r="K79" s="71"/>
      <c r="L79" s="72"/>
      <c r="M79" s="77">
        <f>399.3+47.6</f>
        <v>446.90000000000003</v>
      </c>
      <c r="N79" s="209"/>
      <c r="O79" s="209"/>
      <c r="P79" s="71">
        <v>446.9</v>
      </c>
      <c r="Q79" s="72"/>
      <c r="R79" s="72"/>
      <c r="S79" s="1328" t="s">
        <v>222</v>
      </c>
      <c r="T79" s="928"/>
      <c r="U79" s="391">
        <v>25</v>
      </c>
      <c r="V79" s="391">
        <v>85</v>
      </c>
      <c r="W79" s="957">
        <v>100</v>
      </c>
    </row>
    <row r="80" spans="1:23" s="35" customFormat="1" ht="13.5" customHeight="1" x14ac:dyDescent="0.25">
      <c r="A80" s="1381"/>
      <c r="B80" s="1356"/>
      <c r="C80" s="1701"/>
      <c r="D80" s="1030"/>
      <c r="E80" s="1264"/>
      <c r="F80" s="1034"/>
      <c r="G80" s="1696"/>
      <c r="H80" s="1033"/>
      <c r="I80" s="1032"/>
      <c r="J80" s="207" t="s">
        <v>42</v>
      </c>
      <c r="K80" s="71"/>
      <c r="L80" s="72"/>
      <c r="M80" s="77"/>
      <c r="N80" s="209"/>
      <c r="O80" s="209"/>
      <c r="P80" s="71"/>
      <c r="Q80" s="72">
        <v>42.4</v>
      </c>
      <c r="R80" s="72">
        <v>10.6</v>
      </c>
      <c r="S80" s="1328"/>
      <c r="T80" s="928"/>
      <c r="U80" s="391"/>
      <c r="V80" s="391"/>
      <c r="W80" s="1031"/>
    </row>
    <row r="81" spans="1:26" s="35" customFormat="1" ht="16.5" customHeight="1" x14ac:dyDescent="0.25">
      <c r="A81" s="1381"/>
      <c r="B81" s="1356"/>
      <c r="C81" s="1701"/>
      <c r="D81" s="910"/>
      <c r="E81" s="1264"/>
      <c r="F81" s="1434" t="s">
        <v>216</v>
      </c>
      <c r="G81" s="1696"/>
      <c r="H81" s="972"/>
      <c r="I81" s="971"/>
      <c r="J81" s="929" t="s">
        <v>163</v>
      </c>
      <c r="K81" s="71"/>
      <c r="L81" s="72"/>
      <c r="M81" s="77">
        <v>245.5</v>
      </c>
      <c r="N81" s="209"/>
      <c r="O81" s="209"/>
      <c r="P81" s="71">
        <v>245.5</v>
      </c>
      <c r="Q81" s="72">
        <f>480.2-19.9</f>
        <v>460.3</v>
      </c>
      <c r="R81" s="72">
        <v>120.1</v>
      </c>
      <c r="S81" s="1433"/>
      <c r="T81" s="928"/>
      <c r="U81" s="391"/>
      <c r="V81" s="391"/>
      <c r="W81" s="957"/>
    </row>
    <row r="82" spans="1:26" s="35" customFormat="1" ht="14.25" customHeight="1" x14ac:dyDescent="0.25">
      <c r="A82" s="1381"/>
      <c r="B82" s="1356"/>
      <c r="C82" s="1701"/>
      <c r="D82" s="910"/>
      <c r="E82" s="1264"/>
      <c r="F82" s="1405"/>
      <c r="G82" s="1696"/>
      <c r="H82" s="972"/>
      <c r="I82" s="971"/>
      <c r="J82" s="924" t="s">
        <v>30</v>
      </c>
      <c r="K82" s="71"/>
      <c r="L82" s="72"/>
      <c r="M82" s="77">
        <v>19.600000000000001</v>
      </c>
      <c r="N82" s="209"/>
      <c r="O82" s="209"/>
      <c r="P82" s="71">
        <v>19.600000000000001</v>
      </c>
      <c r="Q82" s="743"/>
      <c r="R82" s="72"/>
      <c r="S82" s="959"/>
      <c r="T82" s="928"/>
      <c r="U82" s="391"/>
      <c r="V82" s="930"/>
      <c r="W82" s="957"/>
      <c r="X82" s="618"/>
    </row>
    <row r="83" spans="1:26" s="35" customFormat="1" ht="16.5" customHeight="1" x14ac:dyDescent="0.25">
      <c r="A83" s="1381"/>
      <c r="B83" s="1356"/>
      <c r="C83" s="1701"/>
      <c r="D83" s="67"/>
      <c r="E83" s="1370"/>
      <c r="F83" s="1435"/>
      <c r="G83" s="1697"/>
      <c r="H83" s="705"/>
      <c r="I83" s="937"/>
      <c r="J83" s="119" t="s">
        <v>219</v>
      </c>
      <c r="K83" s="124"/>
      <c r="L83" s="76"/>
      <c r="M83" s="79">
        <v>19.899999999999999</v>
      </c>
      <c r="N83" s="205"/>
      <c r="O83" s="205"/>
      <c r="P83" s="124">
        <v>19.899999999999999</v>
      </c>
      <c r="Q83" s="76">
        <v>42.4</v>
      </c>
      <c r="R83" s="76">
        <v>10.6</v>
      </c>
      <c r="S83" s="931" t="s">
        <v>138</v>
      </c>
      <c r="T83" s="927">
        <v>1</v>
      </c>
      <c r="U83" s="197"/>
      <c r="V83" s="932"/>
      <c r="W83" s="958"/>
      <c r="Y83" s="618"/>
      <c r="Z83" s="618"/>
    </row>
    <row r="84" spans="1:26" s="407" customFormat="1" ht="18" customHeight="1" thickBot="1" x14ac:dyDescent="0.3">
      <c r="A84" s="1381"/>
      <c r="B84" s="1356"/>
      <c r="C84" s="1701"/>
      <c r="D84" s="507"/>
      <c r="E84" s="1010"/>
      <c r="F84" s="508"/>
      <c r="G84" s="509"/>
      <c r="H84" s="1011"/>
      <c r="I84" s="1012"/>
      <c r="J84" s="99" t="s">
        <v>27</v>
      </c>
      <c r="K84" s="560">
        <f>SUM(K59:K74)</f>
        <v>946.2</v>
      </c>
      <c r="L84" s="246">
        <f>SUM(L59:L74)</f>
        <v>991.50000000000011</v>
      </c>
      <c r="M84" s="246">
        <f t="shared" ref="M84:R84" si="9">SUM(M59:M83)</f>
        <v>2498.9</v>
      </c>
      <c r="N84" s="246">
        <f t="shared" si="9"/>
        <v>150</v>
      </c>
      <c r="O84" s="246">
        <f t="shared" si="9"/>
        <v>0</v>
      </c>
      <c r="P84" s="246">
        <f t="shared" si="9"/>
        <v>2348.9</v>
      </c>
      <c r="Q84" s="246">
        <f t="shared" si="9"/>
        <v>1898.2</v>
      </c>
      <c r="R84" s="246">
        <f t="shared" si="9"/>
        <v>768.30000000000007</v>
      </c>
      <c r="S84" s="506"/>
      <c r="T84" s="510"/>
      <c r="U84" s="484"/>
      <c r="V84" s="484"/>
      <c r="W84" s="485"/>
    </row>
    <row r="85" spans="1:26" s="345" customFormat="1" ht="15.75" customHeight="1" x14ac:dyDescent="0.25">
      <c r="A85" s="47" t="s">
        <v>14</v>
      </c>
      <c r="B85" s="48" t="s">
        <v>36</v>
      </c>
      <c r="C85" s="514" t="s">
        <v>36</v>
      </c>
      <c r="D85" s="49"/>
      <c r="E85" s="50" t="s">
        <v>203</v>
      </c>
      <c r="F85" s="51" t="s">
        <v>39</v>
      </c>
      <c r="G85" s="51"/>
      <c r="H85" s="52"/>
      <c r="I85" s="53"/>
      <c r="J85" s="963"/>
      <c r="K85" s="114"/>
      <c r="L85" s="114"/>
      <c r="M85" s="212"/>
      <c r="N85" s="213"/>
      <c r="O85" s="213"/>
      <c r="P85" s="122"/>
      <c r="Q85" s="114"/>
      <c r="R85" s="114"/>
      <c r="S85" s="113"/>
      <c r="T85" s="191"/>
      <c r="U85" s="191"/>
      <c r="V85" s="191"/>
      <c r="W85" s="182"/>
    </row>
    <row r="86" spans="1:26" s="345" customFormat="1" ht="15.75" customHeight="1" x14ac:dyDescent="0.25">
      <c r="A86" s="331"/>
      <c r="B86" s="337"/>
      <c r="C86" s="515"/>
      <c r="D86" s="304" t="s">
        <v>14</v>
      </c>
      <c r="E86" s="1343" t="s">
        <v>150</v>
      </c>
      <c r="F86" s="1371" t="s">
        <v>60</v>
      </c>
      <c r="G86" s="1714" t="s">
        <v>117</v>
      </c>
      <c r="H86" s="37"/>
      <c r="I86" s="1583" t="s">
        <v>61</v>
      </c>
      <c r="J86" s="353" t="s">
        <v>42</v>
      </c>
      <c r="K86" s="75">
        <v>78.8</v>
      </c>
      <c r="L86" s="75">
        <v>78.8</v>
      </c>
      <c r="M86" s="125">
        <f>258.9-79.7</f>
        <v>179.2</v>
      </c>
      <c r="N86" s="204"/>
      <c r="O86" s="286"/>
      <c r="P86" s="964">
        <f>258.9-79.7</f>
        <v>179.2</v>
      </c>
      <c r="Q86" s="75">
        <v>13.8</v>
      </c>
      <c r="R86" s="75"/>
      <c r="S86" s="1725" t="s">
        <v>233</v>
      </c>
      <c r="T86" s="383"/>
      <c r="U86" s="383">
        <v>90</v>
      </c>
      <c r="V86" s="383">
        <v>100</v>
      </c>
      <c r="W86" s="281"/>
      <c r="X86" s="715"/>
    </row>
    <row r="87" spans="1:26" s="407" customFormat="1" ht="15.75" customHeight="1" x14ac:dyDescent="0.25">
      <c r="A87" s="401"/>
      <c r="B87" s="403"/>
      <c r="C87" s="515"/>
      <c r="D87" s="703"/>
      <c r="E87" s="1377"/>
      <c r="F87" s="1410"/>
      <c r="G87" s="1702"/>
      <c r="H87" s="701">
        <v>5</v>
      </c>
      <c r="I87" s="1572"/>
      <c r="J87" s="46" t="s">
        <v>161</v>
      </c>
      <c r="K87" s="72">
        <v>6.4</v>
      </c>
      <c r="L87" s="72">
        <v>6.4</v>
      </c>
      <c r="M87" s="77">
        <v>79.7</v>
      </c>
      <c r="N87" s="209"/>
      <c r="O87" s="209"/>
      <c r="P87" s="71">
        <v>79.7</v>
      </c>
      <c r="Q87" s="72"/>
      <c r="R87" s="72"/>
      <c r="S87" s="1375"/>
      <c r="T87" s="280"/>
      <c r="U87" s="280"/>
      <c r="V87" s="280"/>
      <c r="W87" s="282"/>
      <c r="X87" s="715"/>
    </row>
    <row r="88" spans="1:26" s="345" customFormat="1" ht="29.25" customHeight="1" x14ac:dyDescent="0.25">
      <c r="A88" s="331"/>
      <c r="B88" s="337"/>
      <c r="C88" s="515"/>
      <c r="D88" s="702"/>
      <c r="E88" s="1412"/>
      <c r="F88" s="1717"/>
      <c r="G88" s="1718"/>
      <c r="H88" s="701"/>
      <c r="I88" s="1710"/>
      <c r="J88" s="40" t="s">
        <v>41</v>
      </c>
      <c r="K88" s="76">
        <v>413.1</v>
      </c>
      <c r="L88" s="76">
        <v>413.1</v>
      </c>
      <c r="M88" s="79">
        <v>301.7</v>
      </c>
      <c r="N88" s="205"/>
      <c r="O88" s="205"/>
      <c r="P88" s="124">
        <v>301.7</v>
      </c>
      <c r="Q88" s="76">
        <v>15.9</v>
      </c>
      <c r="R88" s="76"/>
      <c r="S88" s="1726"/>
      <c r="T88" s="384"/>
      <c r="U88" s="907"/>
      <c r="V88" s="384"/>
      <c r="W88" s="385"/>
      <c r="X88" s="713"/>
    </row>
    <row r="89" spans="1:26" s="700" customFormat="1" ht="16.5" customHeight="1" x14ac:dyDescent="0.25">
      <c r="A89" s="696"/>
      <c r="B89" s="697"/>
      <c r="C89" s="698"/>
      <c r="D89" s="305" t="s">
        <v>28</v>
      </c>
      <c r="E89" s="1377" t="s">
        <v>209</v>
      </c>
      <c r="F89" s="87"/>
      <c r="G89" s="1702"/>
      <c r="H89" s="701"/>
      <c r="I89" s="1602" t="s">
        <v>62</v>
      </c>
      <c r="J89" s="115" t="s">
        <v>35</v>
      </c>
      <c r="K89" s="72"/>
      <c r="L89" s="72"/>
      <c r="M89" s="77">
        <v>30.6</v>
      </c>
      <c r="N89" s="209"/>
      <c r="O89" s="209"/>
      <c r="P89" s="71">
        <v>30.6</v>
      </c>
      <c r="Q89" s="743"/>
      <c r="R89" s="743"/>
      <c r="S89" s="904" t="s">
        <v>95</v>
      </c>
      <c r="T89" s="598"/>
      <c r="U89" s="371">
        <v>1</v>
      </c>
      <c r="V89" s="598"/>
      <c r="W89" s="905"/>
      <c r="X89" s="1745"/>
    </row>
    <row r="90" spans="1:26" s="712" customFormat="1" ht="15" customHeight="1" x14ac:dyDescent="0.25">
      <c r="A90" s="709"/>
      <c r="B90" s="710"/>
      <c r="C90" s="711"/>
      <c r="D90" s="305"/>
      <c r="E90" s="1377"/>
      <c r="F90" s="87"/>
      <c r="G90" s="1702"/>
      <c r="H90" s="708"/>
      <c r="I90" s="1602"/>
      <c r="J90" s="115" t="s">
        <v>30</v>
      </c>
      <c r="K90" s="72">
        <v>15.2</v>
      </c>
      <c r="L90" s="72">
        <v>15.2</v>
      </c>
      <c r="M90" s="77"/>
      <c r="N90" s="209"/>
      <c r="O90" s="209"/>
      <c r="P90" s="71"/>
      <c r="Q90" s="72"/>
      <c r="R90" s="72"/>
      <c r="S90" s="906"/>
      <c r="T90" s="786"/>
      <c r="U90" s="908"/>
      <c r="V90" s="786"/>
      <c r="W90" s="902"/>
      <c r="X90" s="1745"/>
    </row>
    <row r="91" spans="1:26" s="345" customFormat="1" ht="16.5" customHeight="1" x14ac:dyDescent="0.25">
      <c r="A91" s="331"/>
      <c r="B91" s="337"/>
      <c r="C91" s="515"/>
      <c r="D91" s="517"/>
      <c r="E91" s="1398"/>
      <c r="F91" s="87"/>
      <c r="G91" s="1702"/>
      <c r="H91" s="701"/>
      <c r="I91" s="1695"/>
      <c r="J91" s="40"/>
      <c r="K91" s="76"/>
      <c r="L91" s="76"/>
      <c r="M91" s="79"/>
      <c r="N91" s="205"/>
      <c r="O91" s="205"/>
      <c r="P91" s="124"/>
      <c r="Q91" s="76"/>
      <c r="R91" s="76"/>
      <c r="S91" s="511"/>
      <c r="T91" s="707"/>
      <c r="U91" s="707"/>
      <c r="V91" s="744"/>
      <c r="W91" s="695"/>
      <c r="X91" s="713"/>
    </row>
    <row r="92" spans="1:26" s="35" customFormat="1" ht="18" customHeight="1" x14ac:dyDescent="0.25">
      <c r="A92" s="614"/>
      <c r="B92" s="615"/>
      <c r="C92" s="623"/>
      <c r="D92" s="699" t="s">
        <v>36</v>
      </c>
      <c r="E92" s="1365" t="s">
        <v>199</v>
      </c>
      <c r="F92" s="616"/>
      <c r="G92" s="617"/>
      <c r="H92" s="714"/>
      <c r="I92" s="1707" t="s">
        <v>196</v>
      </c>
      <c r="J92" s="72" t="s">
        <v>42</v>
      </c>
      <c r="K92" s="77"/>
      <c r="L92" s="77"/>
      <c r="M92" s="77">
        <v>44.8</v>
      </c>
      <c r="N92" s="209"/>
      <c r="O92" s="209"/>
      <c r="P92" s="71">
        <v>44.8</v>
      </c>
      <c r="Q92" s="77">
        <v>17.2</v>
      </c>
      <c r="R92" s="77"/>
      <c r="S92" s="624" t="s">
        <v>197</v>
      </c>
      <c r="T92" s="240">
        <v>1</v>
      </c>
      <c r="U92" s="625"/>
      <c r="V92" s="625"/>
      <c r="W92" s="612"/>
      <c r="X92" s="618"/>
    </row>
    <row r="93" spans="1:26" s="35" customFormat="1" ht="18.75" customHeight="1" x14ac:dyDescent="0.25">
      <c r="A93" s="614"/>
      <c r="B93" s="615"/>
      <c r="C93" s="623"/>
      <c r="D93" s="704"/>
      <c r="E93" s="1420"/>
      <c r="F93" s="619"/>
      <c r="G93" s="617"/>
      <c r="H93" s="714"/>
      <c r="I93" s="1707"/>
      <c r="J93" s="72" t="s">
        <v>198</v>
      </c>
      <c r="K93" s="77"/>
      <c r="L93" s="77"/>
      <c r="M93" s="77"/>
      <c r="N93" s="209"/>
      <c r="O93" s="209"/>
      <c r="P93" s="71"/>
      <c r="Q93" s="77"/>
      <c r="R93" s="77"/>
      <c r="S93" s="624" t="s">
        <v>138</v>
      </c>
      <c r="T93" s="240"/>
      <c r="U93" s="625"/>
      <c r="V93" s="625">
        <v>1</v>
      </c>
      <c r="W93" s="612"/>
      <c r="X93" s="618"/>
    </row>
    <row r="94" spans="1:26" s="35" customFormat="1" ht="27" customHeight="1" x14ac:dyDescent="0.25">
      <c r="A94" s="614"/>
      <c r="B94" s="615"/>
      <c r="C94" s="623"/>
      <c r="D94" s="705"/>
      <c r="E94" s="1421"/>
      <c r="F94" s="619"/>
      <c r="G94" s="617"/>
      <c r="H94" s="714"/>
      <c r="I94" s="1709"/>
      <c r="J94" s="76"/>
      <c r="K94" s="79"/>
      <c r="L94" s="79"/>
      <c r="M94" s="79"/>
      <c r="N94" s="205"/>
      <c r="O94" s="205"/>
      <c r="P94" s="124"/>
      <c r="Q94" s="79"/>
      <c r="R94" s="79"/>
      <c r="S94" s="511" t="s">
        <v>200</v>
      </c>
      <c r="T94" s="512"/>
      <c r="U94" s="512"/>
      <c r="V94" s="513"/>
      <c r="W94" s="613">
        <v>30</v>
      </c>
    </row>
    <row r="95" spans="1:26" s="35" customFormat="1" ht="18.75" customHeight="1" x14ac:dyDescent="0.25">
      <c r="A95" s="614"/>
      <c r="B95" s="615"/>
      <c r="C95" s="623"/>
      <c r="D95" s="699" t="s">
        <v>38</v>
      </c>
      <c r="E95" s="1365" t="s">
        <v>276</v>
      </c>
      <c r="F95" s="619"/>
      <c r="G95" s="617"/>
      <c r="H95" s="305"/>
      <c r="I95" s="1707" t="s">
        <v>196</v>
      </c>
      <c r="J95" s="72" t="s">
        <v>42</v>
      </c>
      <c r="K95" s="77"/>
      <c r="L95" s="77"/>
      <c r="M95" s="77"/>
      <c r="N95" s="209"/>
      <c r="O95" s="209"/>
      <c r="P95" s="71"/>
      <c r="Q95" s="77">
        <v>65</v>
      </c>
      <c r="R95" s="77">
        <v>500</v>
      </c>
      <c r="S95" s="624" t="s">
        <v>138</v>
      </c>
      <c r="T95" s="240"/>
      <c r="U95" s="625"/>
      <c r="V95" s="625">
        <v>1</v>
      </c>
      <c r="W95" s="694"/>
      <c r="X95" s="618"/>
    </row>
    <row r="96" spans="1:26" s="35" customFormat="1" ht="31.5" customHeight="1" x14ac:dyDescent="0.25">
      <c r="A96" s="614"/>
      <c r="B96" s="615"/>
      <c r="C96" s="623"/>
      <c r="D96" s="620"/>
      <c r="E96" s="1677"/>
      <c r="F96" s="621"/>
      <c r="G96" s="622"/>
      <c r="H96" s="517"/>
      <c r="I96" s="1708"/>
      <c r="J96" s="76" t="s">
        <v>42</v>
      </c>
      <c r="K96" s="79"/>
      <c r="L96" s="79"/>
      <c r="M96" s="79"/>
      <c r="N96" s="205"/>
      <c r="O96" s="205"/>
      <c r="P96" s="124"/>
      <c r="Q96" s="79"/>
      <c r="R96" s="79"/>
      <c r="S96" s="511" t="s">
        <v>202</v>
      </c>
      <c r="T96" s="512"/>
      <c r="U96" s="512"/>
      <c r="V96" s="706">
        <v>15</v>
      </c>
      <c r="W96" s="695">
        <v>100</v>
      </c>
    </row>
    <row r="97" spans="1:24" s="407" customFormat="1" ht="18" customHeight="1" thickBot="1" x14ac:dyDescent="0.3">
      <c r="A97" s="23"/>
      <c r="B97" s="405"/>
      <c r="C97" s="474"/>
      <c r="D97" s="519"/>
      <c r="E97" s="492"/>
      <c r="F97" s="492"/>
      <c r="G97" s="492"/>
      <c r="H97" s="519"/>
      <c r="I97" s="629"/>
      <c r="J97" s="99" t="s">
        <v>27</v>
      </c>
      <c r="K97" s="74">
        <f>SUM(K86:K94)</f>
        <v>513.5</v>
      </c>
      <c r="L97" s="73">
        <f>SUM(L86:L94)</f>
        <v>513.5</v>
      </c>
      <c r="M97" s="73">
        <f>SUM(M86:M94)</f>
        <v>635.99999999999989</v>
      </c>
      <c r="N97" s="73">
        <f>SUM(N86:N91)</f>
        <v>0</v>
      </c>
      <c r="O97" s="73">
        <f>SUM(O86:O91)</f>
        <v>0</v>
      </c>
      <c r="P97" s="128">
        <f>SUM(P86:P94)</f>
        <v>635.99999999999989</v>
      </c>
      <c r="Q97" s="73">
        <f>SUM(Q86:Q96)</f>
        <v>111.9</v>
      </c>
      <c r="R97" s="73">
        <f>SUM(R86:R96)</f>
        <v>500</v>
      </c>
      <c r="S97" s="492"/>
      <c r="T97" s="516"/>
      <c r="U97" s="516"/>
      <c r="V97" s="516"/>
      <c r="W97" s="485"/>
    </row>
    <row r="98" spans="1:24" s="345" customFormat="1" ht="17.25" customHeight="1" x14ac:dyDescent="0.25">
      <c r="A98" s="47" t="s">
        <v>14</v>
      </c>
      <c r="B98" s="48" t="s">
        <v>36</v>
      </c>
      <c r="C98" s="514" t="s">
        <v>38</v>
      </c>
      <c r="D98" s="49"/>
      <c r="E98" s="50" t="s">
        <v>64</v>
      </c>
      <c r="F98" s="51"/>
      <c r="G98" s="105"/>
      <c r="H98" s="41"/>
      <c r="I98" s="626"/>
      <c r="J98" s="54"/>
      <c r="K98" s="122"/>
      <c r="L98" s="114"/>
      <c r="M98" s="122"/>
      <c r="N98" s="213"/>
      <c r="O98" s="213"/>
      <c r="P98" s="122"/>
      <c r="Q98" s="114"/>
      <c r="R98" s="122"/>
      <c r="S98" s="55"/>
      <c r="T98" s="191"/>
      <c r="U98" s="191"/>
      <c r="V98" s="191"/>
      <c r="W98" s="182"/>
    </row>
    <row r="99" spans="1:24" s="345" customFormat="1" ht="15" customHeight="1" x14ac:dyDescent="0.25">
      <c r="A99" s="1366"/>
      <c r="B99" s="1367"/>
      <c r="C99" s="1740"/>
      <c r="D99" s="300" t="s">
        <v>14</v>
      </c>
      <c r="E99" s="1369" t="s">
        <v>98</v>
      </c>
      <c r="F99" s="1361" t="s">
        <v>65</v>
      </c>
      <c r="G99" s="1595" t="s">
        <v>114</v>
      </c>
      <c r="H99" s="1733" t="s">
        <v>20</v>
      </c>
      <c r="I99" s="1583" t="s">
        <v>66</v>
      </c>
      <c r="J99" s="386" t="s">
        <v>30</v>
      </c>
      <c r="K99" s="123">
        <v>30</v>
      </c>
      <c r="L99" s="75">
        <v>30</v>
      </c>
      <c r="M99" s="123">
        <v>30</v>
      </c>
      <c r="N99" s="204">
        <v>30</v>
      </c>
      <c r="O99" s="204"/>
      <c r="P99" s="286"/>
      <c r="Q99" s="75">
        <v>30</v>
      </c>
      <c r="R99" s="133">
        <v>30</v>
      </c>
      <c r="S99" s="1439" t="s">
        <v>145</v>
      </c>
      <c r="T99" s="193">
        <v>2.2999999999999998</v>
      </c>
      <c r="U99" s="193">
        <v>1.7</v>
      </c>
      <c r="V99" s="193">
        <v>1.7</v>
      </c>
      <c r="W99" s="183">
        <v>1.7</v>
      </c>
    </row>
    <row r="100" spans="1:24" s="345" customFormat="1" ht="8.25" customHeight="1" x14ac:dyDescent="0.25">
      <c r="A100" s="1366"/>
      <c r="B100" s="1367"/>
      <c r="C100" s="1740"/>
      <c r="D100" s="301"/>
      <c r="E100" s="1264"/>
      <c r="F100" s="1362"/>
      <c r="G100" s="1705"/>
      <c r="H100" s="1734"/>
      <c r="I100" s="1572"/>
      <c r="J100" s="436"/>
      <c r="K100" s="278"/>
      <c r="L100" s="279"/>
      <c r="M100" s="278"/>
      <c r="N100" s="277"/>
      <c r="O100" s="277"/>
      <c r="P100" s="278"/>
      <c r="Q100" s="279"/>
      <c r="R100" s="389"/>
      <c r="S100" s="1727"/>
      <c r="T100" s="194"/>
      <c r="U100" s="194"/>
      <c r="V100" s="194"/>
      <c r="W100" s="184"/>
    </row>
    <row r="101" spans="1:24" s="345" customFormat="1" ht="16.5" customHeight="1" x14ac:dyDescent="0.25">
      <c r="A101" s="1366"/>
      <c r="B101" s="1367"/>
      <c r="C101" s="1740"/>
      <c r="D101" s="302"/>
      <c r="E101" s="1370"/>
      <c r="F101" s="1730"/>
      <c r="G101" s="1706"/>
      <c r="H101" s="1735"/>
      <c r="I101" s="1731"/>
      <c r="J101" s="132" t="s">
        <v>68</v>
      </c>
      <c r="K101" s="79">
        <v>34.9</v>
      </c>
      <c r="L101" s="72">
        <v>34.9</v>
      </c>
      <c r="M101" s="124">
        <v>19.3</v>
      </c>
      <c r="N101" s="205">
        <v>19.3</v>
      </c>
      <c r="O101" s="205"/>
      <c r="P101" s="124"/>
      <c r="Q101" s="76">
        <v>19.3</v>
      </c>
      <c r="R101" s="124">
        <v>19.3</v>
      </c>
      <c r="S101" s="1440"/>
      <c r="T101" s="195"/>
      <c r="U101" s="195"/>
      <c r="V101" s="195"/>
      <c r="W101" s="185"/>
    </row>
    <row r="102" spans="1:24" s="345" customFormat="1" ht="15" customHeight="1" x14ac:dyDescent="0.25">
      <c r="A102" s="1379"/>
      <c r="B102" s="1355"/>
      <c r="C102" s="1698"/>
      <c r="D102" s="1723" t="s">
        <v>28</v>
      </c>
      <c r="E102" s="1703" t="s">
        <v>67</v>
      </c>
      <c r="F102" s="1361" t="s">
        <v>65</v>
      </c>
      <c r="G102" s="1595" t="s">
        <v>115</v>
      </c>
      <c r="H102" s="1732" t="s">
        <v>20</v>
      </c>
      <c r="I102" s="1583" t="s">
        <v>52</v>
      </c>
      <c r="J102" s="284" t="s">
        <v>30</v>
      </c>
      <c r="K102" s="123">
        <v>10</v>
      </c>
      <c r="L102" s="75">
        <v>10</v>
      </c>
      <c r="M102" s="123">
        <v>3.9</v>
      </c>
      <c r="N102" s="204">
        <v>3.9</v>
      </c>
      <c r="O102" s="204"/>
      <c r="P102" s="123"/>
      <c r="Q102" s="75">
        <v>7.3</v>
      </c>
      <c r="R102" s="123">
        <v>3.9</v>
      </c>
      <c r="S102" s="397" t="s">
        <v>96</v>
      </c>
      <c r="T102" s="196">
        <v>1</v>
      </c>
      <c r="U102" s="196">
        <v>1</v>
      </c>
      <c r="V102" s="196">
        <v>1</v>
      </c>
      <c r="W102" s="186">
        <v>1</v>
      </c>
    </row>
    <row r="103" spans="1:24" s="407" customFormat="1" ht="25.5" customHeight="1" x14ac:dyDescent="0.25">
      <c r="A103" s="1379"/>
      <c r="B103" s="1355"/>
      <c r="C103" s="1698"/>
      <c r="D103" s="1723"/>
      <c r="E103" s="1703"/>
      <c r="F103" s="1362"/>
      <c r="G103" s="1705"/>
      <c r="H103" s="1732"/>
      <c r="I103" s="1572"/>
      <c r="J103" s="251" t="s">
        <v>68</v>
      </c>
      <c r="K103" s="71"/>
      <c r="L103" s="72">
        <v>10</v>
      </c>
      <c r="M103" s="71">
        <v>9.1</v>
      </c>
      <c r="N103" s="209">
        <v>9.1</v>
      </c>
      <c r="O103" s="209"/>
      <c r="P103" s="71"/>
      <c r="Q103" s="72">
        <v>9.1</v>
      </c>
      <c r="R103" s="370">
        <v>9.1</v>
      </c>
      <c r="S103" s="390" t="s">
        <v>169</v>
      </c>
      <c r="T103" s="391">
        <v>750</v>
      </c>
      <c r="U103" s="391">
        <v>1000</v>
      </c>
      <c r="V103" s="391">
        <v>1000</v>
      </c>
      <c r="W103" s="392">
        <v>1000</v>
      </c>
    </row>
    <row r="104" spans="1:24" s="345" customFormat="1" ht="25.5" customHeight="1" x14ac:dyDescent="0.25">
      <c r="A104" s="1380"/>
      <c r="B104" s="1382"/>
      <c r="C104" s="1699"/>
      <c r="D104" s="1723"/>
      <c r="E104" s="1703"/>
      <c r="F104" s="1704"/>
      <c r="G104" s="1721"/>
      <c r="H104" s="1732"/>
      <c r="I104" s="1741"/>
      <c r="J104" s="393"/>
      <c r="K104" s="278"/>
      <c r="L104" s="279"/>
      <c r="M104" s="278"/>
      <c r="N104" s="277"/>
      <c r="O104" s="277"/>
      <c r="P104" s="278"/>
      <c r="Q104" s="279"/>
      <c r="R104" s="389"/>
      <c r="S104" s="394" t="s">
        <v>156</v>
      </c>
      <c r="T104" s="395">
        <v>5</v>
      </c>
      <c r="U104" s="395">
        <v>2</v>
      </c>
      <c r="V104" s="395">
        <v>2</v>
      </c>
      <c r="W104" s="396">
        <v>2</v>
      </c>
    </row>
    <row r="105" spans="1:24" s="345" customFormat="1" ht="16.5" customHeight="1" x14ac:dyDescent="0.25">
      <c r="A105" s="1381"/>
      <c r="B105" s="1356"/>
      <c r="C105" s="1700"/>
      <c r="D105" s="1723"/>
      <c r="E105" s="1703"/>
      <c r="F105" s="400"/>
      <c r="G105" s="1722"/>
      <c r="H105" s="1732"/>
      <c r="I105" s="1731"/>
      <c r="J105" s="134" t="s">
        <v>68</v>
      </c>
      <c r="K105" s="124">
        <v>15.1</v>
      </c>
      <c r="L105" s="76">
        <v>15.1</v>
      </c>
      <c r="M105" s="124"/>
      <c r="N105" s="205"/>
      <c r="O105" s="205"/>
      <c r="P105" s="124"/>
      <c r="Q105" s="76"/>
      <c r="R105" s="124"/>
      <c r="S105" s="239"/>
      <c r="T105" s="197"/>
      <c r="U105" s="197"/>
      <c r="V105" s="197"/>
      <c r="W105" s="187"/>
    </row>
    <row r="106" spans="1:24" s="35" customFormat="1" ht="25.5" customHeight="1" x14ac:dyDescent="0.25">
      <c r="A106" s="57"/>
      <c r="B106" s="58"/>
      <c r="C106" s="522"/>
      <c r="D106" s="523"/>
      <c r="E106" s="1736" t="s">
        <v>149</v>
      </c>
      <c r="F106" s="525"/>
      <c r="G106" s="1738"/>
      <c r="H106" s="526" t="s">
        <v>69</v>
      </c>
      <c r="I106" s="1728" t="s">
        <v>70</v>
      </c>
      <c r="J106" s="527" t="s">
        <v>30</v>
      </c>
      <c r="K106" s="528">
        <v>50</v>
      </c>
      <c r="L106" s="529">
        <v>50</v>
      </c>
      <c r="M106" s="530"/>
      <c r="N106" s="531"/>
      <c r="O106" s="209"/>
      <c r="P106" s="71"/>
      <c r="Q106" s="72"/>
      <c r="R106" s="71"/>
      <c r="S106" s="539" t="s">
        <v>138</v>
      </c>
      <c r="T106" s="540" t="s">
        <v>119</v>
      </c>
      <c r="U106" s="326"/>
      <c r="V106" s="326"/>
      <c r="W106" s="327"/>
    </row>
    <row r="107" spans="1:24" s="35" customFormat="1" ht="29.25" customHeight="1" x14ac:dyDescent="0.25">
      <c r="A107" s="57"/>
      <c r="B107" s="58"/>
      <c r="C107" s="522"/>
      <c r="D107" s="524"/>
      <c r="E107" s="1737"/>
      <c r="F107" s="532"/>
      <c r="G107" s="1739"/>
      <c r="H107" s="533"/>
      <c r="I107" s="1729"/>
      <c r="J107" s="534" t="s">
        <v>35</v>
      </c>
      <c r="K107" s="535">
        <v>50</v>
      </c>
      <c r="L107" s="536">
        <v>50</v>
      </c>
      <c r="M107" s="537"/>
      <c r="N107" s="538"/>
      <c r="O107" s="205"/>
      <c r="P107" s="124"/>
      <c r="Q107" s="76"/>
      <c r="R107" s="124"/>
      <c r="S107" s="520"/>
      <c r="T107" s="199"/>
      <c r="U107" s="199"/>
      <c r="V107" s="199"/>
      <c r="W107" s="521"/>
    </row>
    <row r="108" spans="1:24" s="407" customFormat="1" ht="18" customHeight="1" thickBot="1" x14ac:dyDescent="0.3">
      <c r="A108" s="23"/>
      <c r="B108" s="405"/>
      <c r="C108" s="474"/>
      <c r="D108" s="519"/>
      <c r="E108" s="492"/>
      <c r="F108" s="492"/>
      <c r="G108" s="492"/>
      <c r="H108" s="519"/>
      <c r="I108" s="518"/>
      <c r="J108" s="99" t="s">
        <v>27</v>
      </c>
      <c r="K108" s="74">
        <f>SUM(K99:K107)</f>
        <v>190</v>
      </c>
      <c r="L108" s="73">
        <f>SUM(L99:L107)</f>
        <v>200</v>
      </c>
      <c r="M108" s="73">
        <f t="shared" ref="M108:R108" si="10">SUM(M99:M107)</f>
        <v>62.3</v>
      </c>
      <c r="N108" s="73">
        <f t="shared" si="10"/>
        <v>62.3</v>
      </c>
      <c r="O108" s="73">
        <f t="shared" si="10"/>
        <v>0</v>
      </c>
      <c r="P108" s="73">
        <f t="shared" si="10"/>
        <v>0</v>
      </c>
      <c r="Q108" s="73">
        <f>SUM(Q99:Q107)</f>
        <v>65.699999999999989</v>
      </c>
      <c r="R108" s="74">
        <f t="shared" si="10"/>
        <v>62.3</v>
      </c>
      <c r="S108" s="492"/>
      <c r="T108" s="516"/>
      <c r="U108" s="516"/>
      <c r="V108" s="516"/>
      <c r="W108" s="485"/>
    </row>
    <row r="109" spans="1:24" s="345" customFormat="1" ht="13.5" thickBot="1" x14ac:dyDescent="0.3">
      <c r="A109" s="36" t="s">
        <v>14</v>
      </c>
      <c r="B109" s="28" t="s">
        <v>36</v>
      </c>
      <c r="C109" s="1347" t="s">
        <v>45</v>
      </c>
      <c r="D109" s="1347"/>
      <c r="E109" s="1347"/>
      <c r="F109" s="1347"/>
      <c r="G109" s="1347"/>
      <c r="H109" s="1347"/>
      <c r="I109" s="1347"/>
      <c r="J109" s="1347"/>
      <c r="K109" s="118">
        <f t="shared" ref="K109:R109" si="11">K108+K97+K84+K57</f>
        <v>1728.9</v>
      </c>
      <c r="L109" s="118">
        <f t="shared" si="11"/>
        <v>1784.2</v>
      </c>
      <c r="M109" s="118">
        <f t="shared" si="11"/>
        <v>3242.3999999999996</v>
      </c>
      <c r="N109" s="118">
        <f t="shared" si="11"/>
        <v>257.5</v>
      </c>
      <c r="O109" s="118">
        <f t="shared" si="11"/>
        <v>0</v>
      </c>
      <c r="P109" s="118">
        <f t="shared" si="11"/>
        <v>2984.9</v>
      </c>
      <c r="Q109" s="118">
        <f t="shared" si="11"/>
        <v>2348</v>
      </c>
      <c r="R109" s="78">
        <f t="shared" si="11"/>
        <v>1402.8</v>
      </c>
      <c r="S109" s="1348"/>
      <c r="T109" s="1349"/>
      <c r="U109" s="1349"/>
      <c r="V109" s="1349"/>
      <c r="W109" s="1350"/>
    </row>
    <row r="110" spans="1:24" s="345" customFormat="1" ht="16.5" customHeight="1" thickBot="1" x14ac:dyDescent="0.3">
      <c r="A110" s="27" t="s">
        <v>14</v>
      </c>
      <c r="B110" s="28" t="s">
        <v>38</v>
      </c>
      <c r="C110" s="1351" t="s">
        <v>151</v>
      </c>
      <c r="D110" s="1352"/>
      <c r="E110" s="1352"/>
      <c r="F110" s="1352"/>
      <c r="G110" s="1352"/>
      <c r="H110" s="1352"/>
      <c r="I110" s="1352"/>
      <c r="J110" s="1352"/>
      <c r="K110" s="1353"/>
      <c r="L110" s="1353"/>
      <c r="M110" s="1353"/>
      <c r="N110" s="1353"/>
      <c r="O110" s="1353"/>
      <c r="P110" s="1353"/>
      <c r="Q110" s="1353"/>
      <c r="R110" s="1353"/>
      <c r="S110" s="1352"/>
      <c r="T110" s="1352"/>
      <c r="U110" s="1352"/>
      <c r="V110" s="1352"/>
      <c r="W110" s="1354"/>
    </row>
    <row r="111" spans="1:24" s="645" customFormat="1" ht="15.75" customHeight="1" x14ac:dyDescent="0.25">
      <c r="A111" s="672" t="s">
        <v>14</v>
      </c>
      <c r="B111" s="673" t="s">
        <v>38</v>
      </c>
      <c r="C111" s="674" t="s">
        <v>14</v>
      </c>
      <c r="D111" s="1336"/>
      <c r="E111" s="1342" t="s">
        <v>238</v>
      </c>
      <c r="F111" s="640"/>
      <c r="G111" s="1611" t="s">
        <v>206</v>
      </c>
      <c r="H111" s="641">
        <v>1</v>
      </c>
      <c r="I111" s="1651" t="s">
        <v>207</v>
      </c>
      <c r="J111" s="642" t="s">
        <v>42</v>
      </c>
      <c r="K111" s="643"/>
      <c r="L111" s="643"/>
      <c r="M111" s="965">
        <v>916.5</v>
      </c>
      <c r="N111" s="644"/>
      <c r="O111" s="947"/>
      <c r="P111" s="737">
        <v>916.5</v>
      </c>
      <c r="Q111" s="643">
        <v>612</v>
      </c>
      <c r="R111" s="741"/>
      <c r="S111" s="1344" t="s">
        <v>210</v>
      </c>
      <c r="T111" s="677"/>
      <c r="U111" s="678">
        <v>60</v>
      </c>
      <c r="V111" s="679">
        <v>100</v>
      </c>
      <c r="W111" s="680"/>
      <c r="X111" s="1742"/>
    </row>
    <row r="112" spans="1:24" s="645" customFormat="1" ht="15.75" customHeight="1" x14ac:dyDescent="0.25">
      <c r="A112" s="672"/>
      <c r="B112" s="673"/>
      <c r="C112" s="674"/>
      <c r="D112" s="1337"/>
      <c r="E112" s="1377"/>
      <c r="F112" s="640"/>
      <c r="G112" s="1612"/>
      <c r="H112" s="641"/>
      <c r="I112" s="1652"/>
      <c r="J112" s="387"/>
      <c r="K112" s="944"/>
      <c r="L112" s="944"/>
      <c r="M112" s="270"/>
      <c r="N112" s="733"/>
      <c r="O112" s="733"/>
      <c r="P112" s="738"/>
      <c r="Q112" s="944"/>
      <c r="R112" s="270"/>
      <c r="S112" s="1693"/>
      <c r="T112" s="148"/>
      <c r="U112" s="945"/>
      <c r="V112" s="945"/>
      <c r="W112" s="946"/>
      <c r="X112" s="1742"/>
    </row>
    <row r="113" spans="1:24" s="645" customFormat="1" ht="46.5" customHeight="1" x14ac:dyDescent="0.25">
      <c r="A113" s="672"/>
      <c r="B113" s="673"/>
      <c r="C113" s="674"/>
      <c r="D113" s="1337"/>
      <c r="E113" s="1343"/>
      <c r="F113" s="640"/>
      <c r="G113" s="1613"/>
      <c r="H113" s="641"/>
      <c r="I113" s="1653"/>
      <c r="J113" s="132"/>
      <c r="K113" s="646"/>
      <c r="L113" s="646"/>
      <c r="M113" s="127"/>
      <c r="N113" s="731"/>
      <c r="O113" s="731"/>
      <c r="P113" s="736"/>
      <c r="Q113" s="646"/>
      <c r="R113" s="646"/>
      <c r="S113" s="1694"/>
      <c r="T113" s="647"/>
      <c r="U113" s="648"/>
      <c r="V113" s="648"/>
      <c r="W113" s="649"/>
      <c r="X113" s="1742"/>
    </row>
    <row r="114" spans="1:24" s="635" customFormat="1" ht="18" customHeight="1" thickBot="1" x14ac:dyDescent="0.3">
      <c r="A114" s="672"/>
      <c r="B114" s="673"/>
      <c r="C114" s="674"/>
      <c r="D114" s="24"/>
      <c r="E114" s="630"/>
      <c r="F114" s="640"/>
      <c r="G114" s="650"/>
      <c r="H114" s="641"/>
      <c r="I114" s="684"/>
      <c r="J114" s="99" t="s">
        <v>27</v>
      </c>
      <c r="K114" s="437">
        <f>SUM(K110:K113)</f>
        <v>0</v>
      </c>
      <c r="L114" s="437">
        <f>SUM(L110:L113)</f>
        <v>0</v>
      </c>
      <c r="M114" s="128">
        <f>SUM(M111:M113)</f>
        <v>916.5</v>
      </c>
      <c r="N114" s="268">
        <f t="shared" ref="N114:O114" si="12">SUM(N110:N113)</f>
        <v>0</v>
      </c>
      <c r="O114" s="268">
        <f t="shared" si="12"/>
        <v>0</v>
      </c>
      <c r="P114" s="267">
        <f>SUM(P111:P113)</f>
        <v>916.5</v>
      </c>
      <c r="Q114" s="128">
        <f t="shared" ref="Q114:R114" si="13">SUM(Q110:Q113)</f>
        <v>612</v>
      </c>
      <c r="R114" s="128">
        <f t="shared" si="13"/>
        <v>0</v>
      </c>
      <c r="S114" s="206"/>
      <c r="T114" s="230"/>
      <c r="U114" s="230"/>
      <c r="V114" s="166"/>
      <c r="W114" s="687"/>
    </row>
    <row r="115" spans="1:24" s="635" customFormat="1" ht="16.5" customHeight="1" x14ac:dyDescent="0.25">
      <c r="A115" s="1255" t="s">
        <v>14</v>
      </c>
      <c r="B115" s="1333" t="s">
        <v>38</v>
      </c>
      <c r="C115" s="1682" t="s">
        <v>28</v>
      </c>
      <c r="D115" s="25"/>
      <c r="E115" s="1263" t="s">
        <v>205</v>
      </c>
      <c r="F115" s="1339" t="s">
        <v>39</v>
      </c>
      <c r="G115" s="1685" t="s">
        <v>183</v>
      </c>
      <c r="H115" s="1325">
        <v>5</v>
      </c>
      <c r="I115" s="1687" t="s">
        <v>44</v>
      </c>
      <c r="J115" s="271" t="s">
        <v>42</v>
      </c>
      <c r="K115" s="137">
        <v>235.4</v>
      </c>
      <c r="L115" s="211">
        <v>3</v>
      </c>
      <c r="M115" s="245">
        <v>236.7</v>
      </c>
      <c r="N115" s="732">
        <v>8</v>
      </c>
      <c r="O115" s="732">
        <v>1.6</v>
      </c>
      <c r="P115" s="737">
        <v>228.7</v>
      </c>
      <c r="Q115" s="273"/>
      <c r="R115" s="131"/>
      <c r="S115" s="1328" t="s">
        <v>167</v>
      </c>
      <c r="T115" s="161">
        <v>20</v>
      </c>
      <c r="U115" s="311" t="s">
        <v>131</v>
      </c>
      <c r="V115" s="311"/>
      <c r="W115" s="1691"/>
      <c r="X115" s="634"/>
    </row>
    <row r="116" spans="1:24" s="635" customFormat="1" ht="15" customHeight="1" x14ac:dyDescent="0.25">
      <c r="A116" s="1256"/>
      <c r="B116" s="1334"/>
      <c r="C116" s="1683"/>
      <c r="D116" s="633"/>
      <c r="E116" s="1264"/>
      <c r="F116" s="1340"/>
      <c r="G116" s="1538"/>
      <c r="H116" s="1326"/>
      <c r="I116" s="1688"/>
      <c r="J116" s="272" t="s">
        <v>163</v>
      </c>
      <c r="K116" s="270">
        <v>1334</v>
      </c>
      <c r="L116" s="72">
        <v>18.3</v>
      </c>
      <c r="M116" s="71">
        <v>1341.2</v>
      </c>
      <c r="N116" s="733">
        <v>45.2</v>
      </c>
      <c r="O116" s="733">
        <v>9.1</v>
      </c>
      <c r="P116" s="738">
        <v>1296</v>
      </c>
      <c r="Q116" s="274"/>
      <c r="R116" s="207"/>
      <c r="S116" s="1690"/>
      <c r="T116" s="231"/>
      <c r="U116" s="311"/>
      <c r="V116" s="165"/>
      <c r="W116" s="1691"/>
    </row>
    <row r="117" spans="1:24" s="635" customFormat="1" ht="12.75" customHeight="1" x14ac:dyDescent="0.25">
      <c r="A117" s="1256"/>
      <c r="B117" s="1334"/>
      <c r="C117" s="1683"/>
      <c r="D117" s="633"/>
      <c r="E117" s="1264"/>
      <c r="F117" s="1340"/>
      <c r="G117" s="1571"/>
      <c r="H117" s="1326"/>
      <c r="I117" s="1688"/>
      <c r="J117" s="276"/>
      <c r="K117" s="127"/>
      <c r="L117" s="119"/>
      <c r="M117" s="71"/>
      <c r="N117" s="733"/>
      <c r="O117" s="733"/>
      <c r="P117" s="738"/>
      <c r="Q117" s="275"/>
      <c r="R117" s="119"/>
      <c r="S117" s="45" t="s">
        <v>130</v>
      </c>
      <c r="T117" s="231"/>
      <c r="U117" s="311" t="s">
        <v>195</v>
      </c>
      <c r="V117" s="165"/>
      <c r="W117" s="1691"/>
    </row>
    <row r="118" spans="1:24" s="635" customFormat="1" ht="18" customHeight="1" thickBot="1" x14ac:dyDescent="0.3">
      <c r="A118" s="1332"/>
      <c r="B118" s="1335"/>
      <c r="C118" s="1684"/>
      <c r="D118" s="24"/>
      <c r="E118" s="1265"/>
      <c r="F118" s="1341"/>
      <c r="G118" s="1686"/>
      <c r="H118" s="1327"/>
      <c r="I118" s="1689"/>
      <c r="J118" s="99" t="s">
        <v>27</v>
      </c>
      <c r="K118" s="437">
        <f>SUM(K115:K117)</f>
        <v>1569.4</v>
      </c>
      <c r="L118" s="437">
        <f>SUM(L115:L117)</f>
        <v>21.3</v>
      </c>
      <c r="M118" s="128">
        <f>SUM(M115:M117)</f>
        <v>1577.9</v>
      </c>
      <c r="N118" s="268">
        <f t="shared" ref="N118:O118" si="14">SUM(N115:N117)</f>
        <v>53.2</v>
      </c>
      <c r="O118" s="268">
        <f t="shared" si="14"/>
        <v>10.7</v>
      </c>
      <c r="P118" s="267">
        <f>SUM(P115:P117)</f>
        <v>1524.7</v>
      </c>
      <c r="Q118" s="128">
        <f t="shared" ref="Q118:R118" si="15">SUM(Q115:Q117)</f>
        <v>0</v>
      </c>
      <c r="R118" s="128">
        <f t="shared" si="15"/>
        <v>0</v>
      </c>
      <c r="S118" s="206"/>
      <c r="T118" s="230"/>
      <c r="U118" s="230"/>
      <c r="V118" s="166"/>
      <c r="W118" s="1692"/>
    </row>
    <row r="119" spans="1:24" s="345" customFormat="1" ht="14.25" customHeight="1" x14ac:dyDescent="0.25">
      <c r="A119" s="1669"/>
      <c r="B119" s="1673"/>
      <c r="C119" s="1678"/>
      <c r="D119" s="1654"/>
      <c r="E119" s="1658" t="s">
        <v>208</v>
      </c>
      <c r="F119" s="1662" t="s">
        <v>39</v>
      </c>
      <c r="G119" s="1666" t="s">
        <v>118</v>
      </c>
      <c r="H119" s="1604" t="s">
        <v>43</v>
      </c>
      <c r="I119" s="1608" t="s">
        <v>44</v>
      </c>
      <c r="J119" s="651" t="s">
        <v>30</v>
      </c>
      <c r="K119" s="652">
        <v>19</v>
      </c>
      <c r="L119" s="652">
        <v>17</v>
      </c>
      <c r="M119" s="653"/>
      <c r="N119" s="654"/>
      <c r="O119" s="734"/>
      <c r="P119" s="739"/>
      <c r="Q119" s="652"/>
      <c r="R119" s="652"/>
      <c r="S119" s="655" t="s">
        <v>132</v>
      </c>
      <c r="T119" s="656">
        <v>3</v>
      </c>
      <c r="U119" s="594"/>
      <c r="V119" s="594"/>
      <c r="W119" s="595"/>
      <c r="X119" s="1724"/>
    </row>
    <row r="120" spans="1:24" s="345" customFormat="1" ht="15" customHeight="1" x14ac:dyDescent="0.25">
      <c r="A120" s="1670"/>
      <c r="B120" s="1674"/>
      <c r="C120" s="1679"/>
      <c r="D120" s="1655"/>
      <c r="E120" s="1659"/>
      <c r="F120" s="1663"/>
      <c r="G120" s="1667"/>
      <c r="H120" s="1605"/>
      <c r="I120" s="1609"/>
      <c r="J120" s="657" t="s">
        <v>42</v>
      </c>
      <c r="K120" s="605">
        <v>273.2</v>
      </c>
      <c r="L120" s="605">
        <v>0</v>
      </c>
      <c r="M120" s="658"/>
      <c r="N120" s="659"/>
      <c r="O120" s="735"/>
      <c r="P120" s="740"/>
      <c r="Q120" s="605"/>
      <c r="R120" s="605"/>
      <c r="S120" s="1743" t="s">
        <v>133</v>
      </c>
      <c r="T120" s="660">
        <v>17</v>
      </c>
      <c r="U120" s="598"/>
      <c r="V120" s="598"/>
      <c r="W120" s="315"/>
      <c r="X120" s="1724"/>
    </row>
    <row r="121" spans="1:24" s="345" customFormat="1" ht="12.75" customHeight="1" x14ac:dyDescent="0.25">
      <c r="A121" s="1670"/>
      <c r="B121" s="1674"/>
      <c r="C121" s="1679"/>
      <c r="D121" s="1655"/>
      <c r="E121" s="1659"/>
      <c r="F121" s="1663"/>
      <c r="G121" s="1667"/>
      <c r="H121" s="1605"/>
      <c r="I121" s="1609"/>
      <c r="J121" s="657"/>
      <c r="K121" s="605"/>
      <c r="L121" s="605"/>
      <c r="M121" s="661"/>
      <c r="N121" s="662"/>
      <c r="O121" s="663"/>
      <c r="P121" s="664"/>
      <c r="Q121" s="605"/>
      <c r="R121" s="605"/>
      <c r="S121" s="1744"/>
      <c r="T121" s="665"/>
      <c r="U121" s="189"/>
      <c r="V121" s="189"/>
      <c r="W121" s="269"/>
      <c r="X121" s="1724"/>
    </row>
    <row r="122" spans="1:24" s="345" customFormat="1" ht="16.5" customHeight="1" x14ac:dyDescent="0.25">
      <c r="A122" s="1671"/>
      <c r="B122" s="1675"/>
      <c r="C122" s="1680"/>
      <c r="D122" s="1656"/>
      <c r="E122" s="1660"/>
      <c r="F122" s="1664"/>
      <c r="G122" s="1667"/>
      <c r="H122" s="1606"/>
      <c r="I122" s="1610"/>
      <c r="J122" s="716" t="s">
        <v>41</v>
      </c>
      <c r="K122" s="529">
        <v>1548.3</v>
      </c>
      <c r="L122" s="605">
        <v>881.4</v>
      </c>
      <c r="M122" s="661"/>
      <c r="N122" s="662"/>
      <c r="O122" s="663"/>
      <c r="P122" s="664"/>
      <c r="Q122" s="605"/>
      <c r="R122" s="605"/>
      <c r="S122" s="599" t="s">
        <v>95</v>
      </c>
      <c r="T122" s="600">
        <v>1</v>
      </c>
      <c r="U122" s="297"/>
      <c r="V122" s="596"/>
      <c r="W122" s="597"/>
      <c r="X122" s="1724"/>
    </row>
    <row r="123" spans="1:24" s="554" customFormat="1" ht="20.25" customHeight="1" x14ac:dyDescent="0.25">
      <c r="A123" s="1671"/>
      <c r="B123" s="1675"/>
      <c r="C123" s="1680"/>
      <c r="D123" s="1656"/>
      <c r="E123" s="1660"/>
      <c r="F123" s="1664"/>
      <c r="G123" s="1667"/>
      <c r="H123" s="1606"/>
      <c r="I123" s="685"/>
      <c r="J123" s="666"/>
      <c r="K123" s="661"/>
      <c r="L123" s="661"/>
      <c r="M123" s="661"/>
      <c r="N123" s="662"/>
      <c r="O123" s="663"/>
      <c r="P123" s="664"/>
      <c r="Q123" s="605"/>
      <c r="R123" s="605"/>
      <c r="S123" s="602" t="s">
        <v>194</v>
      </c>
      <c r="T123" s="601"/>
      <c r="U123" s="548"/>
      <c r="V123" s="548"/>
      <c r="W123" s="32"/>
      <c r="X123" s="1724"/>
    </row>
    <row r="124" spans="1:24" s="345" customFormat="1" ht="15" customHeight="1" thickBot="1" x14ac:dyDescent="0.3">
      <c r="A124" s="1672"/>
      <c r="B124" s="1676"/>
      <c r="C124" s="1681"/>
      <c r="D124" s="1657"/>
      <c r="E124" s="1661"/>
      <c r="F124" s="1665"/>
      <c r="G124" s="1668"/>
      <c r="H124" s="1607"/>
      <c r="I124" s="686"/>
      <c r="J124" s="667" t="s">
        <v>27</v>
      </c>
      <c r="K124" s="609">
        <f>SUM(K119:K122)</f>
        <v>1840.5</v>
      </c>
      <c r="L124" s="609">
        <f>SUM(L119:L122)</f>
        <v>898.4</v>
      </c>
      <c r="M124" s="609">
        <f>SUM(M119:M122)</f>
        <v>0</v>
      </c>
      <c r="N124" s="668">
        <f t="shared" ref="N124:R124" si="16">SUM(N119:N122)</f>
        <v>0</v>
      </c>
      <c r="O124" s="669">
        <f t="shared" si="16"/>
        <v>0</v>
      </c>
      <c r="P124" s="670">
        <f t="shared" si="16"/>
        <v>0</v>
      </c>
      <c r="Q124" s="671">
        <f>SUM(Q119:Q122)</f>
        <v>0</v>
      </c>
      <c r="R124" s="671">
        <f t="shared" si="16"/>
        <v>0</v>
      </c>
      <c r="S124" s="632"/>
      <c r="T124" s="601"/>
      <c r="U124" s="548"/>
      <c r="V124" s="162"/>
      <c r="W124" s="152"/>
      <c r="X124" s="1724"/>
    </row>
    <row r="125" spans="1:24" s="554" customFormat="1" ht="17.25" customHeight="1" x14ac:dyDescent="0.25">
      <c r="A125" s="59"/>
      <c r="B125" s="60"/>
      <c r="C125" s="675"/>
      <c r="D125" s="545"/>
      <c r="E125" s="1633" t="s">
        <v>71</v>
      </c>
      <c r="F125" s="603" t="s">
        <v>39</v>
      </c>
      <c r="G125" s="1636" t="s">
        <v>116</v>
      </c>
      <c r="H125" s="681" t="s">
        <v>43</v>
      </c>
      <c r="I125" s="1639" t="s">
        <v>63</v>
      </c>
      <c r="J125" s="604" t="s">
        <v>42</v>
      </c>
      <c r="K125" s="529">
        <v>13.1</v>
      </c>
      <c r="L125" s="605">
        <v>13.1</v>
      </c>
      <c r="M125" s="139"/>
      <c r="N125" s="593"/>
      <c r="O125" s="216"/>
      <c r="P125" s="215"/>
      <c r="Q125" s="80"/>
      <c r="R125" s="80"/>
      <c r="S125" s="1627" t="s">
        <v>72</v>
      </c>
      <c r="T125" s="610">
        <v>100</v>
      </c>
      <c r="U125" s="164"/>
      <c r="V125" s="164"/>
      <c r="W125" s="154"/>
    </row>
    <row r="126" spans="1:24" s="554" customFormat="1" ht="17.25" customHeight="1" x14ac:dyDescent="0.25">
      <c r="A126" s="550"/>
      <c r="B126" s="551"/>
      <c r="C126" s="631"/>
      <c r="D126" s="547"/>
      <c r="E126" s="1634"/>
      <c r="F126" s="606"/>
      <c r="G126" s="1637"/>
      <c r="H126" s="682"/>
      <c r="I126" s="1640"/>
      <c r="J126" s="604" t="s">
        <v>161</v>
      </c>
      <c r="K126" s="529">
        <v>175</v>
      </c>
      <c r="L126" s="605">
        <v>175</v>
      </c>
      <c r="M126" s="139"/>
      <c r="N126" s="593"/>
      <c r="O126" s="216"/>
      <c r="P126" s="215"/>
      <c r="Q126" s="80"/>
      <c r="R126" s="80"/>
      <c r="S126" s="1628"/>
      <c r="T126" s="611"/>
      <c r="U126" s="201"/>
      <c r="V126" s="201"/>
      <c r="W126" s="200"/>
    </row>
    <row r="127" spans="1:24" s="554" customFormat="1" ht="15.75" customHeight="1" thickBot="1" x14ac:dyDescent="0.3">
      <c r="A127" s="61"/>
      <c r="B127" s="62"/>
      <c r="C127" s="676"/>
      <c r="D127" s="303"/>
      <c r="E127" s="1635"/>
      <c r="F127" s="607"/>
      <c r="G127" s="1638"/>
      <c r="H127" s="683"/>
      <c r="I127" s="1641"/>
      <c r="J127" s="608" t="s">
        <v>27</v>
      </c>
      <c r="K127" s="609">
        <f>SUM(K125:K126)</f>
        <v>188.1</v>
      </c>
      <c r="L127" s="609">
        <f>SUM(L125:L126)</f>
        <v>188.1</v>
      </c>
      <c r="M127" s="73">
        <f t="shared" ref="M127:R127" si="17">SUM(M125:M126)</f>
        <v>0</v>
      </c>
      <c r="N127" s="128">
        <f t="shared" si="17"/>
        <v>0</v>
      </c>
      <c r="O127" s="256">
        <f t="shared" si="17"/>
        <v>0</v>
      </c>
      <c r="P127" s="248">
        <f t="shared" si="17"/>
        <v>0</v>
      </c>
      <c r="Q127" s="73">
        <f t="shared" si="17"/>
        <v>0</v>
      </c>
      <c r="R127" s="73">
        <f t="shared" si="17"/>
        <v>0</v>
      </c>
      <c r="S127" s="88"/>
      <c r="T127" s="549"/>
      <c r="U127" s="541"/>
      <c r="V127" s="541"/>
      <c r="W127" s="153"/>
    </row>
    <row r="128" spans="1:24" s="345" customFormat="1" ht="13.5" thickBot="1" x14ac:dyDescent="0.3">
      <c r="A128" s="312" t="s">
        <v>14</v>
      </c>
      <c r="B128" s="339" t="s">
        <v>19</v>
      </c>
      <c r="C128" s="1321" t="s">
        <v>45</v>
      </c>
      <c r="D128" s="1322"/>
      <c r="E128" s="1322"/>
      <c r="F128" s="1322"/>
      <c r="G128" s="1322"/>
      <c r="H128" s="1322"/>
      <c r="I128" s="1322"/>
      <c r="J128" s="1322"/>
      <c r="K128" s="81">
        <f>K127+K118+K124+K114</f>
        <v>3598</v>
      </c>
      <c r="L128" s="81">
        <f t="shared" ref="L128:R128" si="18">L127+L118+L124+L114</f>
        <v>1107.8</v>
      </c>
      <c r="M128" s="81">
        <f>M127+M118+M124+M114</f>
        <v>2494.4</v>
      </c>
      <c r="N128" s="81">
        <f t="shared" si="18"/>
        <v>53.2</v>
      </c>
      <c r="O128" s="81">
        <f t="shared" si="18"/>
        <v>10.7</v>
      </c>
      <c r="P128" s="81">
        <f t="shared" si="18"/>
        <v>2441.1999999999998</v>
      </c>
      <c r="Q128" s="81">
        <f t="shared" si="18"/>
        <v>612</v>
      </c>
      <c r="R128" s="81">
        <f t="shared" si="18"/>
        <v>0</v>
      </c>
      <c r="S128" s="1323"/>
      <c r="T128" s="1323"/>
      <c r="U128" s="1323"/>
      <c r="V128" s="1323"/>
      <c r="W128" s="1324"/>
    </row>
    <row r="129" spans="1:24" s="345" customFormat="1" ht="12.75" customHeight="1" thickBot="1" x14ac:dyDescent="0.3">
      <c r="A129" s="36" t="s">
        <v>14</v>
      </c>
      <c r="B129" s="1313" t="s">
        <v>73</v>
      </c>
      <c r="C129" s="1314"/>
      <c r="D129" s="1314"/>
      <c r="E129" s="1314"/>
      <c r="F129" s="1314"/>
      <c r="G129" s="1314"/>
      <c r="H129" s="1314"/>
      <c r="I129" s="1314"/>
      <c r="J129" s="1314"/>
      <c r="K129" s="82">
        <f t="shared" ref="K129:R129" si="19">K109+K49+K32+K128</f>
        <v>10619.5</v>
      </c>
      <c r="L129" s="82">
        <f t="shared" si="19"/>
        <v>8368.0999999999985</v>
      </c>
      <c r="M129" s="82">
        <f t="shared" si="19"/>
        <v>11974.4</v>
      </c>
      <c r="N129" s="82">
        <f t="shared" si="19"/>
        <v>6547.8</v>
      </c>
      <c r="O129" s="82">
        <f t="shared" si="19"/>
        <v>10.7</v>
      </c>
      <c r="P129" s="82">
        <f t="shared" si="19"/>
        <v>5426.1</v>
      </c>
      <c r="Q129" s="82">
        <f t="shared" si="19"/>
        <v>8356.8000000000011</v>
      </c>
      <c r="R129" s="82">
        <f t="shared" si="19"/>
        <v>6798.6</v>
      </c>
      <c r="S129" s="1315"/>
      <c r="T129" s="1315"/>
      <c r="U129" s="1315"/>
      <c r="V129" s="1315"/>
      <c r="W129" s="1316"/>
    </row>
    <row r="130" spans="1:24" s="345" customFormat="1" ht="13.5" thickBot="1" x14ac:dyDescent="0.3">
      <c r="A130" s="63" t="s">
        <v>19</v>
      </c>
      <c r="B130" s="1317" t="s">
        <v>74</v>
      </c>
      <c r="C130" s="1318"/>
      <c r="D130" s="1318"/>
      <c r="E130" s="1318"/>
      <c r="F130" s="1318"/>
      <c r="G130" s="1318"/>
      <c r="H130" s="1318"/>
      <c r="I130" s="1318"/>
      <c r="J130" s="1318"/>
      <c r="K130" s="83">
        <f t="shared" ref="K130:L130" si="20">K129</f>
        <v>10619.5</v>
      </c>
      <c r="L130" s="83">
        <f t="shared" si="20"/>
        <v>8368.0999999999985</v>
      </c>
      <c r="M130" s="83">
        <f t="shared" ref="M130" si="21">M129</f>
        <v>11974.4</v>
      </c>
      <c r="N130" s="83">
        <f t="shared" ref="N130:R130" si="22">N129</f>
        <v>6547.8</v>
      </c>
      <c r="O130" s="83">
        <f t="shared" si="22"/>
        <v>10.7</v>
      </c>
      <c r="P130" s="83">
        <f t="shared" si="22"/>
        <v>5426.1</v>
      </c>
      <c r="Q130" s="83">
        <f>Q129</f>
        <v>8356.8000000000011</v>
      </c>
      <c r="R130" s="83">
        <f t="shared" si="22"/>
        <v>6798.6</v>
      </c>
      <c r="S130" s="1319"/>
      <c r="T130" s="1319"/>
      <c r="U130" s="1319"/>
      <c r="V130" s="1319"/>
      <c r="W130" s="1320"/>
    </row>
    <row r="131" spans="1:24" s="354" customFormat="1" ht="17.25" customHeight="1" x14ac:dyDescent="0.25">
      <c r="A131" s="1629" t="s">
        <v>173</v>
      </c>
      <c r="B131" s="1630"/>
      <c r="C131" s="1630"/>
      <c r="D131" s="1630"/>
      <c r="E131" s="1630"/>
      <c r="F131" s="1630"/>
      <c r="G131" s="1630"/>
      <c r="H131" s="1630"/>
      <c r="I131" s="1630"/>
      <c r="J131" s="1630"/>
      <c r="K131" s="1630"/>
      <c r="L131" s="1630"/>
      <c r="M131" s="1630"/>
      <c r="N131" s="1630"/>
      <c r="O131" s="1630"/>
      <c r="P131" s="1630"/>
      <c r="Q131" s="1630"/>
      <c r="R131" s="1630"/>
      <c r="S131" s="1016"/>
      <c r="T131" s="1016"/>
      <c r="U131" s="1016"/>
      <c r="V131" s="1016"/>
      <c r="W131" s="1016"/>
      <c r="X131" s="438"/>
    </row>
    <row r="132" spans="1:24" s="363" customFormat="1" ht="17.25" customHeight="1" x14ac:dyDescent="0.25">
      <c r="A132" s="1631" t="s">
        <v>239</v>
      </c>
      <c r="B132" s="1632"/>
      <c r="C132" s="1632"/>
      <c r="D132" s="1632"/>
      <c r="E132" s="1632"/>
      <c r="F132" s="1632"/>
      <c r="G132" s="1632"/>
      <c r="H132" s="1632"/>
      <c r="I132" s="1632"/>
      <c r="J132" s="1632"/>
      <c r="K132" s="1632"/>
      <c r="L132" s="1632"/>
      <c r="M132" s="1632"/>
      <c r="N132" s="1632"/>
      <c r="O132" s="1632"/>
      <c r="P132" s="1632"/>
      <c r="Q132" s="1632"/>
      <c r="R132" s="1632"/>
      <c r="S132" s="1632"/>
      <c r="T132" s="449"/>
      <c r="U132" s="439"/>
      <c r="V132" s="439"/>
      <c r="W132" s="439"/>
      <c r="X132" s="439"/>
    </row>
    <row r="133" spans="1:24" s="64" customFormat="1" ht="16.5" customHeight="1" thickBot="1" x14ac:dyDescent="0.3">
      <c r="A133" s="1303" t="s">
        <v>75</v>
      </c>
      <c r="B133" s="1303"/>
      <c r="C133" s="1303"/>
      <c r="D133" s="1303"/>
      <c r="E133" s="1303"/>
      <c r="F133" s="1303"/>
      <c r="G133" s="1303"/>
      <c r="H133" s="1303"/>
      <c r="I133" s="1303"/>
      <c r="J133" s="1303"/>
      <c r="K133" s="65"/>
      <c r="L133" s="65"/>
      <c r="M133" s="65"/>
      <c r="N133" s="65"/>
      <c r="O133" s="65"/>
      <c r="P133" s="65"/>
      <c r="Q133" s="65"/>
      <c r="R133" s="65"/>
      <c r="S133" s="11"/>
      <c r="T133" s="11"/>
      <c r="U133" s="11"/>
      <c r="V133" s="11"/>
      <c r="W133" s="11"/>
    </row>
    <row r="134" spans="1:24" s="345" customFormat="1" ht="64.5" customHeight="1" thickBot="1" x14ac:dyDescent="0.3">
      <c r="A134" s="1304" t="s">
        <v>76</v>
      </c>
      <c r="B134" s="1305"/>
      <c r="C134" s="1305"/>
      <c r="D134" s="1305"/>
      <c r="E134" s="1305"/>
      <c r="F134" s="1305"/>
      <c r="G134" s="1305"/>
      <c r="H134" s="1305"/>
      <c r="I134" s="1305"/>
      <c r="J134" s="1306"/>
      <c r="K134" s="140" t="s">
        <v>177</v>
      </c>
      <c r="L134" s="140" t="s">
        <v>178</v>
      </c>
      <c r="M134" s="1648" t="s">
        <v>170</v>
      </c>
      <c r="N134" s="1649"/>
      <c r="O134" s="1649"/>
      <c r="P134" s="1650"/>
      <c r="Q134" s="966" t="s">
        <v>122</v>
      </c>
      <c r="R134" s="966" t="s">
        <v>174</v>
      </c>
      <c r="S134" s="1"/>
      <c r="T134" s="66"/>
      <c r="U134" s="1"/>
      <c r="V134" s="1"/>
      <c r="W134" s="1"/>
    </row>
    <row r="135" spans="1:24" s="345" customFormat="1" ht="12.75" x14ac:dyDescent="0.25">
      <c r="A135" s="1307" t="s">
        <v>77</v>
      </c>
      <c r="B135" s="1308"/>
      <c r="C135" s="1308"/>
      <c r="D135" s="1308"/>
      <c r="E135" s="1308"/>
      <c r="F135" s="1308"/>
      <c r="G135" s="1308"/>
      <c r="H135" s="1308"/>
      <c r="I135" s="1308"/>
      <c r="J135" s="1309"/>
      <c r="K135" s="108">
        <f>K136+K145+K146+K147+K144</f>
        <v>8543.9</v>
      </c>
      <c r="L135" s="108">
        <f>L136+L145+L146+L147+L144</f>
        <v>6989.3999999999987</v>
      </c>
      <c r="M135" s="1642">
        <f>M136+M145+M146+M147+M144</f>
        <v>10915.9</v>
      </c>
      <c r="N135" s="1643"/>
      <c r="O135" s="1643"/>
      <c r="P135" s="1644"/>
      <c r="Q135" s="241">
        <f>Q136+Q145+Q146+Q147+Q144</f>
        <v>7606.3</v>
      </c>
      <c r="R135" s="241">
        <f>R136+R145+R146+R147+R144</f>
        <v>6788.0000000000009</v>
      </c>
      <c r="S135" s="66"/>
      <c r="T135" s="66"/>
      <c r="U135" s="1"/>
      <c r="V135" s="1"/>
      <c r="W135" s="1"/>
    </row>
    <row r="136" spans="1:24" s="345" customFormat="1" ht="12.75" customHeight="1" x14ac:dyDescent="0.25">
      <c r="A136" s="1310" t="s">
        <v>78</v>
      </c>
      <c r="B136" s="1619"/>
      <c r="C136" s="1619"/>
      <c r="D136" s="1619"/>
      <c r="E136" s="1619"/>
      <c r="F136" s="1619"/>
      <c r="G136" s="1619"/>
      <c r="H136" s="1619"/>
      <c r="I136" s="1619"/>
      <c r="J136" s="1620"/>
      <c r="K136" s="109">
        <f>SUM(K137:K143)</f>
        <v>7162.2</v>
      </c>
      <c r="L136" s="109">
        <f>SUM(L137:L143)</f>
        <v>5380.9</v>
      </c>
      <c r="M136" s="1645">
        <f>SUM(M137:P143)</f>
        <v>8961.1</v>
      </c>
      <c r="N136" s="1646"/>
      <c r="O136" s="1646"/>
      <c r="P136" s="1647"/>
      <c r="Q136" s="109">
        <f>SUM(Q137:Q143)</f>
        <v>7606.3</v>
      </c>
      <c r="R136" s="109">
        <f>SUM(R137:R143)</f>
        <v>6788.0000000000009</v>
      </c>
      <c r="S136" s="66"/>
      <c r="T136" s="66"/>
      <c r="U136" s="1"/>
      <c r="V136" s="1"/>
      <c r="W136" s="1"/>
    </row>
    <row r="137" spans="1:24" s="345" customFormat="1" ht="12.75" x14ac:dyDescent="0.25">
      <c r="A137" s="1300" t="s">
        <v>79</v>
      </c>
      <c r="B137" s="1301"/>
      <c r="C137" s="1301"/>
      <c r="D137" s="1301"/>
      <c r="E137" s="1301"/>
      <c r="F137" s="1301"/>
      <c r="G137" s="1301"/>
      <c r="H137" s="1301"/>
      <c r="I137" s="1301"/>
      <c r="J137" s="1302"/>
      <c r="K137" s="110">
        <f>SUMIF(J13:J130,"SB",K13:K130)</f>
        <v>632.4</v>
      </c>
      <c r="L137" s="110">
        <f>SUMIF(J13:J130,"SB",L13:L130)</f>
        <v>126.79999999999998</v>
      </c>
      <c r="M137" s="1586">
        <f>SUMIF(J13:J130,"SB",M13:M130)</f>
        <v>1882.6000000000001</v>
      </c>
      <c r="N137" s="1587"/>
      <c r="O137" s="1587"/>
      <c r="P137" s="1588"/>
      <c r="Q137" s="110">
        <f>SUMIF(J13:J130,"SB",Q13:Q130)</f>
        <v>1331.6999999999998</v>
      </c>
      <c r="R137" s="110">
        <f>SUMIF(J13:J130,"SB",R13:R130)</f>
        <v>987.6</v>
      </c>
      <c r="S137" s="66"/>
      <c r="T137" s="66"/>
      <c r="U137" s="1"/>
      <c r="V137" s="1"/>
      <c r="W137" s="1"/>
    </row>
    <row r="138" spans="1:24" s="345" customFormat="1" ht="12.75" x14ac:dyDescent="0.25">
      <c r="A138" s="1294" t="s">
        <v>80</v>
      </c>
      <c r="B138" s="1295"/>
      <c r="C138" s="1295"/>
      <c r="D138" s="1295"/>
      <c r="E138" s="1295"/>
      <c r="F138" s="1295"/>
      <c r="G138" s="1295"/>
      <c r="H138" s="1295"/>
      <c r="I138" s="1295"/>
      <c r="J138" s="1296"/>
      <c r="K138" s="111">
        <f>SUMIF(J13:J130,"SB(AA)",K13:K130)</f>
        <v>436.4</v>
      </c>
      <c r="L138" s="111">
        <f>SUMIF(J13:J130,"SB(AA)",L13:L130)</f>
        <v>436.4</v>
      </c>
      <c r="M138" s="1624">
        <f>SUMIF(J13:J130,"SB(AA)",M13:M130)</f>
        <v>420</v>
      </c>
      <c r="N138" s="1625"/>
      <c r="O138" s="1625"/>
      <c r="P138" s="1626"/>
      <c r="Q138" s="111">
        <f>SUMIF(J13:J130,"SB(AA)",Q13:Q130)</f>
        <v>515.4</v>
      </c>
      <c r="R138" s="111">
        <f>SUMIF(J13:J130,"SB(AA)",R13:R130)</f>
        <v>381.4</v>
      </c>
      <c r="S138" s="66"/>
      <c r="T138" s="66"/>
      <c r="U138" s="1"/>
      <c r="V138" s="1"/>
      <c r="W138" s="1"/>
    </row>
    <row r="139" spans="1:24" s="345" customFormat="1" ht="12.75" x14ac:dyDescent="0.25">
      <c r="A139" s="1294" t="s">
        <v>81</v>
      </c>
      <c r="B139" s="1295"/>
      <c r="C139" s="1295"/>
      <c r="D139" s="1295"/>
      <c r="E139" s="1295"/>
      <c r="F139" s="1295"/>
      <c r="G139" s="1295"/>
      <c r="H139" s="1295"/>
      <c r="I139" s="1295"/>
      <c r="J139" s="1296"/>
      <c r="K139" s="110">
        <f>SUMIF(J13:J130,"SB(VR)",K13:K130)</f>
        <v>4700</v>
      </c>
      <c r="L139" s="110">
        <f>SUMIF(J13:J130,"SB(VR)",L13:L130)</f>
        <v>4700</v>
      </c>
      <c r="M139" s="1586">
        <f>SUMIF(J13:J130,"SB(VR)",M13:M130)</f>
        <v>4770.0000000000009</v>
      </c>
      <c r="N139" s="1587"/>
      <c r="O139" s="1587"/>
      <c r="P139" s="1588"/>
      <c r="Q139" s="110">
        <f>SUMIF(J13:J130,"SB(VR)",Q13:Q130)</f>
        <v>5270.5000000000009</v>
      </c>
      <c r="R139" s="110">
        <f>SUMIF(J13:J130,"SB(VR)",R13:R130)</f>
        <v>5270.5000000000009</v>
      </c>
      <c r="S139" s="66"/>
      <c r="T139" s="66"/>
      <c r="U139" s="1"/>
      <c r="V139" s="1"/>
      <c r="W139" s="1"/>
    </row>
    <row r="140" spans="1:24" s="345" customFormat="1" ht="12.75" x14ac:dyDescent="0.25">
      <c r="A140" s="1294" t="s">
        <v>82</v>
      </c>
      <c r="B140" s="1295"/>
      <c r="C140" s="1295"/>
      <c r="D140" s="1295"/>
      <c r="E140" s="1295"/>
      <c r="F140" s="1295"/>
      <c r="G140" s="1295"/>
      <c r="H140" s="1295"/>
      <c r="I140" s="1295"/>
      <c r="J140" s="1296"/>
      <c r="K140" s="110">
        <f>SUMIF(J13:J130,"SB(P)",K13:K130)</f>
        <v>0</v>
      </c>
      <c r="L140" s="110">
        <f>SUMIF(J13:J130,"SB(P)",L13:L130)</f>
        <v>0</v>
      </c>
      <c r="M140" s="1586">
        <f>SUMIF(J13:J130,"SB(P)",M13:M130)</f>
        <v>0</v>
      </c>
      <c r="N140" s="1587"/>
      <c r="O140" s="1587"/>
      <c r="P140" s="1588"/>
      <c r="Q140" s="110">
        <f>SUMIF(J13:J130,"SB(P)",Q13:Q130)</f>
        <v>0</v>
      </c>
      <c r="R140" s="110">
        <f>SUMIF(K13:K130,"SB(P)",R13:R130)</f>
        <v>0</v>
      </c>
      <c r="S140" s="66"/>
      <c r="T140" s="66"/>
      <c r="U140" s="1"/>
      <c r="V140" s="1"/>
      <c r="W140" s="1"/>
    </row>
    <row r="141" spans="1:24" s="345" customFormat="1" ht="12.75" x14ac:dyDescent="0.25">
      <c r="A141" s="1294" t="s">
        <v>83</v>
      </c>
      <c r="B141" s="1295"/>
      <c r="C141" s="1295"/>
      <c r="D141" s="1295"/>
      <c r="E141" s="1295"/>
      <c r="F141" s="1295"/>
      <c r="G141" s="1295"/>
      <c r="H141" s="1295"/>
      <c r="I141" s="1295"/>
      <c r="J141" s="1296"/>
      <c r="K141" s="110">
        <f>SUMIF(J13:J130,"SB(VB)",K13:K130)</f>
        <v>50</v>
      </c>
      <c r="L141" s="110">
        <f>SUMIF(J13:J130,"SB(VB)",L13:L130)</f>
        <v>60</v>
      </c>
      <c r="M141" s="1586">
        <f>SUMIF(J13:J130,"SB(VB)",M13:M130)</f>
        <v>28.4</v>
      </c>
      <c r="N141" s="1587"/>
      <c r="O141" s="1587"/>
      <c r="P141" s="1588"/>
      <c r="Q141" s="110">
        <f>SUMIF(J13:J130,"SB(VB)",Q13:Q130)</f>
        <v>28.4</v>
      </c>
      <c r="R141" s="110">
        <f>SUMIF(J13:J130,"SB(VB)",R13:R130)</f>
        <v>28.4</v>
      </c>
      <c r="S141" s="66"/>
      <c r="T141" s="66"/>
      <c r="U141" s="1"/>
      <c r="V141" s="1"/>
      <c r="W141" s="1"/>
    </row>
    <row r="142" spans="1:24" s="345" customFormat="1" ht="27" customHeight="1" x14ac:dyDescent="0.25">
      <c r="A142" s="1294" t="s">
        <v>165</v>
      </c>
      <c r="B142" s="1295"/>
      <c r="C142" s="1295"/>
      <c r="D142" s="1295"/>
      <c r="E142" s="1295"/>
      <c r="F142" s="1295"/>
      <c r="G142" s="1295"/>
      <c r="H142" s="1295"/>
      <c r="I142" s="1295"/>
      <c r="J142" s="1296"/>
      <c r="K142" s="110">
        <f>SUMIF(J14:J130,"SB(ESA)",K14:K130)</f>
        <v>9.4</v>
      </c>
      <c r="L142" s="110">
        <f>SUMIF(J14:J130,"SB(ESA)",L14:L130)</f>
        <v>9.4</v>
      </c>
      <c r="M142" s="1586">
        <f>SUMIF(J13:J130,"SB(ESA)",M13:M130)</f>
        <v>0</v>
      </c>
      <c r="N142" s="1587"/>
      <c r="O142" s="1587"/>
      <c r="P142" s="1588"/>
      <c r="Q142" s="110">
        <f>SUMIF(J14:J130,"SB(ESA)",Q14:Q130)</f>
        <v>0</v>
      </c>
      <c r="R142" s="110">
        <f>SUMIF(J14:J130,"SB(ESA)",R14:R130)</f>
        <v>0</v>
      </c>
      <c r="S142" s="66"/>
      <c r="T142" s="66"/>
      <c r="U142" s="1"/>
      <c r="V142" s="1"/>
      <c r="W142" s="1"/>
    </row>
    <row r="143" spans="1:24" s="345" customFormat="1" ht="14.25" customHeight="1" x14ac:dyDescent="0.25">
      <c r="A143" s="1294" t="s">
        <v>164</v>
      </c>
      <c r="B143" s="1295"/>
      <c r="C143" s="1295"/>
      <c r="D143" s="1295"/>
      <c r="E143" s="1295"/>
      <c r="F143" s="1295"/>
      <c r="G143" s="1295"/>
      <c r="H143" s="1295"/>
      <c r="I143" s="1295"/>
      <c r="J143" s="1296"/>
      <c r="K143" s="110">
        <f>SUMIF(J14:J132,"SB(ES)",K14:K132)</f>
        <v>1334</v>
      </c>
      <c r="L143" s="110">
        <f>SUMIF(J15:J132,"SB(ES)",L15:L132)</f>
        <v>48.3</v>
      </c>
      <c r="M143" s="1586">
        <f>SUMIF(J13:J132,"SB(ES)",M13:M132)</f>
        <v>1860.1</v>
      </c>
      <c r="N143" s="1587"/>
      <c r="O143" s="1587"/>
      <c r="P143" s="1588"/>
      <c r="Q143" s="110">
        <f>SUMIF(J15:J130,"SB(ES)",Q15:Q130)</f>
        <v>460.3</v>
      </c>
      <c r="R143" s="110">
        <f>SUMIF(J15:J130,"SB(ES)",R15:R130)</f>
        <v>120.1</v>
      </c>
      <c r="S143" s="66"/>
      <c r="T143" s="66"/>
      <c r="U143" s="1"/>
      <c r="V143" s="1"/>
      <c r="W143" s="1"/>
    </row>
    <row r="144" spans="1:24" s="35" customFormat="1" ht="14.25" customHeight="1" x14ac:dyDescent="0.25">
      <c r="A144" s="1297" t="s">
        <v>201</v>
      </c>
      <c r="B144" s="1298"/>
      <c r="C144" s="1298"/>
      <c r="D144" s="1298"/>
      <c r="E144" s="1298"/>
      <c r="F144" s="1298"/>
      <c r="G144" s="1298"/>
      <c r="H144" s="1298"/>
      <c r="I144" s="1298"/>
      <c r="J144" s="1299"/>
      <c r="K144" s="112">
        <f>SUMIF(J15:J133,"SB(ŽPL)",K15:K133)</f>
        <v>0</v>
      </c>
      <c r="L144" s="112">
        <f>SUMIF(J16:J133,"SB(ŽPL)",L16:L133)</f>
        <v>0</v>
      </c>
      <c r="M144" s="1589">
        <f>SUMIF(J14:J130,"SB(ŽPL)",M14:M130)</f>
        <v>0</v>
      </c>
      <c r="N144" s="1590"/>
      <c r="O144" s="1590"/>
      <c r="P144" s="1591"/>
      <c r="Q144" s="112">
        <f>SUMIF(J16:J131,"SB(ŽPL)",Q16:Q131)</f>
        <v>0</v>
      </c>
      <c r="R144" s="112">
        <f>SUMIF(J16:J131,"SB(ŽPL)",R16:R131)</f>
        <v>0</v>
      </c>
      <c r="S144" s="381"/>
      <c r="T144" s="381"/>
      <c r="U144" s="381"/>
      <c r="V144" s="381"/>
      <c r="W144" s="381"/>
    </row>
    <row r="145" spans="1:23" s="345" customFormat="1" ht="12.75" x14ac:dyDescent="0.25">
      <c r="A145" s="1288" t="s">
        <v>84</v>
      </c>
      <c r="B145" s="1289"/>
      <c r="C145" s="1289"/>
      <c r="D145" s="1289"/>
      <c r="E145" s="1289"/>
      <c r="F145" s="1289"/>
      <c r="G145" s="1289"/>
      <c r="H145" s="1289"/>
      <c r="I145" s="1289"/>
      <c r="J145" s="1290"/>
      <c r="K145" s="112">
        <f>SUMIF(J13:J130,"SB(AAL)",K13:K130)</f>
        <v>65</v>
      </c>
      <c r="L145" s="112">
        <f>SUMIF(J14:J130,"SB(AAL)",L14:L130)</f>
        <v>118.9</v>
      </c>
      <c r="M145" s="1589">
        <f>SUMIF(J13:J130,"SB(AAL)",M13:M130)</f>
        <v>189.4</v>
      </c>
      <c r="N145" s="1590"/>
      <c r="O145" s="1590"/>
      <c r="P145" s="1591"/>
      <c r="Q145" s="112">
        <f>SUMIF(J14:J130,"SB(AAL)",Q14:Q130)</f>
        <v>0</v>
      </c>
      <c r="R145" s="112">
        <f>SUMIF(J14:J130,"SB(AAL)",R14:R130)</f>
        <v>0</v>
      </c>
      <c r="S145" s="66"/>
      <c r="T145" s="66"/>
      <c r="U145" s="1"/>
      <c r="V145" s="1"/>
      <c r="W145" s="1"/>
    </row>
    <row r="146" spans="1:23" s="345" customFormat="1" ht="12.75" x14ac:dyDescent="0.25">
      <c r="A146" s="1288" t="s">
        <v>85</v>
      </c>
      <c r="B146" s="1289"/>
      <c r="C146" s="1289"/>
      <c r="D146" s="1289"/>
      <c r="E146" s="1289"/>
      <c r="F146" s="1289"/>
      <c r="G146" s="1289"/>
      <c r="H146" s="1289"/>
      <c r="I146" s="1289"/>
      <c r="J146" s="1290"/>
      <c r="K146" s="112">
        <f>SUMIF(J14:J130,"SB(VRL)",K14:K130)</f>
        <v>430.3</v>
      </c>
      <c r="L146" s="112">
        <f>SUMIF(J14:J130,"SB(VRL)",L14:L130)</f>
        <v>603.19999999999993</v>
      </c>
      <c r="M146" s="1589">
        <f>SUMIF(J13:J130,"SB(VRL)",M13:M130)</f>
        <v>1222.0999999999999</v>
      </c>
      <c r="N146" s="1590"/>
      <c r="O146" s="1590"/>
      <c r="P146" s="1591"/>
      <c r="Q146" s="112">
        <f>SUMIF(J14:J130,"SB(VRL)",Q14:Q130)</f>
        <v>0</v>
      </c>
      <c r="R146" s="112">
        <f>SUMIF(J14:J130,"SB(VRL)",R14:R130)</f>
        <v>0</v>
      </c>
      <c r="S146" s="66"/>
      <c r="T146" s="66"/>
      <c r="U146" s="1"/>
      <c r="V146" s="1"/>
      <c r="W146" s="1"/>
    </row>
    <row r="147" spans="1:23" s="409" customFormat="1" ht="12.75" x14ac:dyDescent="0.25">
      <c r="A147" s="1288" t="s">
        <v>162</v>
      </c>
      <c r="B147" s="1289"/>
      <c r="C147" s="1289"/>
      <c r="D147" s="1289"/>
      <c r="E147" s="1289"/>
      <c r="F147" s="1289"/>
      <c r="G147" s="1289"/>
      <c r="H147" s="1289"/>
      <c r="I147" s="1289"/>
      <c r="J147" s="1290"/>
      <c r="K147" s="112">
        <f>SUMIF(J15:J131,"SB(L)",K15:K131)</f>
        <v>886.4</v>
      </c>
      <c r="L147" s="112">
        <f>SUMIF(J15:J131,"SB(L)",L15:L131)</f>
        <v>886.4</v>
      </c>
      <c r="M147" s="1589">
        <f>SUMIF(J14:J131,"SB(L)",M14:M131)</f>
        <v>543.30000000000007</v>
      </c>
      <c r="N147" s="1590"/>
      <c r="O147" s="1590"/>
      <c r="P147" s="1591"/>
      <c r="Q147" s="112">
        <f>SUMIF(J15:J131,"SB(L)",Q15:Q131)</f>
        <v>0</v>
      </c>
      <c r="R147" s="112">
        <f>SUMIF(J15:J131,"SB(L)",R15:R131)</f>
        <v>0</v>
      </c>
      <c r="S147" s="66"/>
      <c r="T147" s="66"/>
      <c r="U147" s="1"/>
      <c r="V147" s="1"/>
      <c r="W147" s="1"/>
    </row>
    <row r="148" spans="1:23" s="345" customFormat="1" ht="12.75" x14ac:dyDescent="0.25">
      <c r="A148" s="1291" t="s">
        <v>86</v>
      </c>
      <c r="B148" s="1292"/>
      <c r="C148" s="1292"/>
      <c r="D148" s="1292"/>
      <c r="E148" s="1292"/>
      <c r="F148" s="1292"/>
      <c r="G148" s="1292"/>
      <c r="H148" s="1292"/>
      <c r="I148" s="1292"/>
      <c r="J148" s="1293"/>
      <c r="K148" s="84">
        <f>SUM(K149:K151)</f>
        <v>2075.6</v>
      </c>
      <c r="L148" s="84">
        <f>SUM(L149:L151)</f>
        <v>1378.7</v>
      </c>
      <c r="M148" s="1616">
        <f>SUM(M149:P151)</f>
        <v>1058.5</v>
      </c>
      <c r="N148" s="1617"/>
      <c r="O148" s="1617"/>
      <c r="P148" s="1618"/>
      <c r="Q148" s="84">
        <f>SUM(Q149:Q151)</f>
        <v>750.49999999999989</v>
      </c>
      <c r="R148" s="84">
        <f>SUM(R149:R151)</f>
        <v>10.6</v>
      </c>
      <c r="S148" s="66"/>
      <c r="T148" s="66"/>
      <c r="U148" s="1"/>
      <c r="V148" s="1"/>
      <c r="W148" s="1"/>
    </row>
    <row r="149" spans="1:23" s="345" customFormat="1" ht="12.75" x14ac:dyDescent="0.25">
      <c r="A149" s="1282" t="s">
        <v>87</v>
      </c>
      <c r="B149" s="1283"/>
      <c r="C149" s="1283"/>
      <c r="D149" s="1283"/>
      <c r="E149" s="1283"/>
      <c r="F149" s="1283"/>
      <c r="G149" s="1283"/>
      <c r="H149" s="1283"/>
      <c r="I149" s="1614"/>
      <c r="J149" s="1284"/>
      <c r="K149" s="110">
        <f>SUMIF(J13:J130,"ES",K13:K130)</f>
        <v>2055.6</v>
      </c>
      <c r="L149" s="110">
        <f>SUMIF(J13:J130,"ES",L13:L130)</f>
        <v>1358.7</v>
      </c>
      <c r="M149" s="1586">
        <f>SUMIF(J13:J130,"ES",M13:M130)</f>
        <v>917.5</v>
      </c>
      <c r="N149" s="1587"/>
      <c r="O149" s="1587"/>
      <c r="P149" s="1588"/>
      <c r="Q149" s="110">
        <f>SUMIF(J13:J130,"ES",Q13:Q130)</f>
        <v>631.69999999999993</v>
      </c>
      <c r="R149" s="110">
        <f>SUMIF(J13:J130,"ES",R13:R130)</f>
        <v>0</v>
      </c>
      <c r="S149" s="66"/>
      <c r="T149" s="66"/>
      <c r="U149" s="1"/>
      <c r="V149" s="1"/>
      <c r="W149" s="1"/>
    </row>
    <row r="150" spans="1:23" s="345" customFormat="1" ht="12.75" x14ac:dyDescent="0.25">
      <c r="A150" s="1285" t="s">
        <v>88</v>
      </c>
      <c r="B150" s="1286"/>
      <c r="C150" s="1286"/>
      <c r="D150" s="1286"/>
      <c r="E150" s="1286"/>
      <c r="F150" s="1286"/>
      <c r="G150" s="1286"/>
      <c r="H150" s="1286"/>
      <c r="I150" s="1615"/>
      <c r="J150" s="1287"/>
      <c r="K150" s="110">
        <f>SUMIF(J14:J130,"LRVB",K14:K130)</f>
        <v>0</v>
      </c>
      <c r="L150" s="110">
        <f>SUMIF(J14:J130,"LRVB",L14:L130)</f>
        <v>0</v>
      </c>
      <c r="M150" s="1586">
        <f>SUMIF(J13:J130,"LRVB",M13:M130)</f>
        <v>74.3</v>
      </c>
      <c r="N150" s="1587"/>
      <c r="O150" s="1587"/>
      <c r="P150" s="1588"/>
      <c r="Q150" s="110">
        <f>SUMIF(J14:J130,"LRVB",Q14:Q130)</f>
        <v>96.8</v>
      </c>
      <c r="R150" s="110">
        <f>SUMIF(J14:J130,"LRVB",R14:R130)</f>
        <v>10.6</v>
      </c>
      <c r="S150" s="66"/>
      <c r="T150" s="66"/>
      <c r="U150" s="1"/>
      <c r="V150" s="1"/>
      <c r="W150" s="1"/>
    </row>
    <row r="151" spans="1:23" s="345" customFormat="1" ht="12.75" x14ac:dyDescent="0.25">
      <c r="A151" s="1285" t="s">
        <v>89</v>
      </c>
      <c r="B151" s="1286"/>
      <c r="C151" s="1286"/>
      <c r="D151" s="1286"/>
      <c r="E151" s="1286"/>
      <c r="F151" s="1286"/>
      <c r="G151" s="1286"/>
      <c r="H151" s="1286"/>
      <c r="I151" s="1615"/>
      <c r="J151" s="1287"/>
      <c r="K151" s="110">
        <f>SUMIF(J13:J130,"Kt",K13:K130)</f>
        <v>20</v>
      </c>
      <c r="L151" s="110">
        <f>SUMIF(J13:J130,"Kt",L13:L130)</f>
        <v>20</v>
      </c>
      <c r="M151" s="1586">
        <f>SUMIF(J13:J130,"Kt",M13:M130)</f>
        <v>66.7</v>
      </c>
      <c r="N151" s="1587"/>
      <c r="O151" s="1587"/>
      <c r="P151" s="1588"/>
      <c r="Q151" s="110">
        <f>SUMIF(J13:J130,"Kt",Q13:Q130)</f>
        <v>22</v>
      </c>
      <c r="R151" s="110">
        <f>SUMIF(J13:J130,"Kt",R13:R130)</f>
        <v>0</v>
      </c>
      <c r="S151" s="66"/>
      <c r="T151" s="66"/>
      <c r="U151" s="1"/>
      <c r="V151" s="1"/>
      <c r="W151" s="1"/>
    </row>
    <row r="152" spans="1:23" s="345" customFormat="1" ht="13.5" thickBot="1" x14ac:dyDescent="0.3">
      <c r="A152" s="1279" t="s">
        <v>90</v>
      </c>
      <c r="B152" s="1280"/>
      <c r="C152" s="1280"/>
      <c r="D152" s="1280"/>
      <c r="E152" s="1280"/>
      <c r="F152" s="1280"/>
      <c r="G152" s="1280"/>
      <c r="H152" s="1280"/>
      <c r="I152" s="1280"/>
      <c r="J152" s="1281"/>
      <c r="K152" s="85">
        <f>SUM(K135,K148)</f>
        <v>10619.5</v>
      </c>
      <c r="L152" s="85">
        <f>SUM(L135,L148)</f>
        <v>8368.0999999999985</v>
      </c>
      <c r="M152" s="1621">
        <f>SUM(M135,M148)</f>
        <v>11974.4</v>
      </c>
      <c r="N152" s="1622"/>
      <c r="O152" s="1622"/>
      <c r="P152" s="1623"/>
      <c r="Q152" s="85">
        <f>SUM(Q135,Q148)</f>
        <v>8356.7999999999993</v>
      </c>
      <c r="R152" s="85">
        <f>SUM(R135,R148)</f>
        <v>6798.6000000000013</v>
      </c>
      <c r="S152" s="12"/>
      <c r="T152" s="12"/>
      <c r="U152" s="407"/>
    </row>
    <row r="153" spans="1:23" s="345" customFormat="1" ht="12.75" x14ac:dyDescent="0.25">
      <c r="A153" s="1"/>
      <c r="B153" s="1"/>
      <c r="C153" s="1"/>
      <c r="D153" s="1"/>
      <c r="E153" s="1"/>
      <c r="F153" s="1"/>
      <c r="G153" s="1"/>
      <c r="H153" s="2"/>
      <c r="I153" s="2"/>
      <c r="J153" s="3"/>
      <c r="K153" s="92"/>
      <c r="L153" s="92"/>
      <c r="M153" s="92"/>
      <c r="N153" s="92"/>
      <c r="O153" s="92"/>
      <c r="P153" s="92"/>
      <c r="Q153" s="92"/>
      <c r="R153" s="92"/>
      <c r="S153" s="1"/>
      <c r="T153" s="66"/>
      <c r="U153" s="1"/>
      <c r="V153" s="1"/>
      <c r="W153" s="1"/>
    </row>
    <row r="155" spans="1:23" x14ac:dyDescent="0.25">
      <c r="M155" s="242"/>
      <c r="N155" s="242"/>
      <c r="Q155" s="242"/>
      <c r="R155" s="242"/>
    </row>
    <row r="156" spans="1:23" x14ac:dyDescent="0.25">
      <c r="K156" s="242"/>
      <c r="L156" s="242"/>
      <c r="M156" s="242"/>
      <c r="N156" s="242"/>
      <c r="R156" s="242"/>
    </row>
    <row r="157" spans="1:23" x14ac:dyDescent="0.25">
      <c r="K157" s="242"/>
      <c r="M157" s="242"/>
    </row>
    <row r="158" spans="1:23" x14ac:dyDescent="0.25">
      <c r="N158" s="242"/>
      <c r="O158" s="242"/>
      <c r="P158" s="242"/>
      <c r="Q158" s="242"/>
      <c r="R158" s="242"/>
    </row>
  </sheetData>
  <mergeCells count="246">
    <mergeCell ref="G68:G70"/>
    <mergeCell ref="I68:I70"/>
    <mergeCell ref="S68:S69"/>
    <mergeCell ref="F69:F70"/>
    <mergeCell ref="I59:I60"/>
    <mergeCell ref="F76:F78"/>
    <mergeCell ref="F81:F83"/>
    <mergeCell ref="A29:A31"/>
    <mergeCell ref="B29:B31"/>
    <mergeCell ref="C29:C31"/>
    <mergeCell ref="E29:E30"/>
    <mergeCell ref="G29:G31"/>
    <mergeCell ref="H29:H31"/>
    <mergeCell ref="I29:I31"/>
    <mergeCell ref="F30:F31"/>
    <mergeCell ref="S59:S60"/>
    <mergeCell ref="F52:F53"/>
    <mergeCell ref="F59:F62"/>
    <mergeCell ref="G59:G62"/>
    <mergeCell ref="S49:W49"/>
    <mergeCell ref="C50:W50"/>
    <mergeCell ref="I51:I52"/>
    <mergeCell ref="G54:G56"/>
    <mergeCell ref="C32:J32"/>
    <mergeCell ref="X89:X90"/>
    <mergeCell ref="D75:D78"/>
    <mergeCell ref="A43:A48"/>
    <mergeCell ref="B43:B48"/>
    <mergeCell ref="C43:C48"/>
    <mergeCell ref="E43:E48"/>
    <mergeCell ref="S65:S67"/>
    <mergeCell ref="I75:I78"/>
    <mergeCell ref="E54:E56"/>
    <mergeCell ref="A71:A84"/>
    <mergeCell ref="B71:B84"/>
    <mergeCell ref="H75:H78"/>
    <mergeCell ref="F65:F67"/>
    <mergeCell ref="E68:E70"/>
    <mergeCell ref="S75:S77"/>
    <mergeCell ref="S79:S81"/>
    <mergeCell ref="X55:X56"/>
    <mergeCell ref="F43:F48"/>
    <mergeCell ref="S43:S45"/>
    <mergeCell ref="S46:S48"/>
    <mergeCell ref="G43:G48"/>
    <mergeCell ref="H43:H48"/>
    <mergeCell ref="I43:I48"/>
    <mergeCell ref="C49:J49"/>
    <mergeCell ref="A102:A105"/>
    <mergeCell ref="E64:E67"/>
    <mergeCell ref="X119:X121"/>
    <mergeCell ref="X122:X124"/>
    <mergeCell ref="A144:J144"/>
    <mergeCell ref="M144:P144"/>
    <mergeCell ref="S86:S88"/>
    <mergeCell ref="S99:S101"/>
    <mergeCell ref="I106:I107"/>
    <mergeCell ref="E99:E101"/>
    <mergeCell ref="F99:F101"/>
    <mergeCell ref="I99:I101"/>
    <mergeCell ref="A99:A101"/>
    <mergeCell ref="H102:H105"/>
    <mergeCell ref="H99:H101"/>
    <mergeCell ref="E106:E107"/>
    <mergeCell ref="G106:G107"/>
    <mergeCell ref="B99:B101"/>
    <mergeCell ref="C99:C101"/>
    <mergeCell ref="A133:J133"/>
    <mergeCell ref="I102:I105"/>
    <mergeCell ref="X111:X113"/>
    <mergeCell ref="B102:B105"/>
    <mergeCell ref="S120:S121"/>
    <mergeCell ref="I89:I91"/>
    <mergeCell ref="E89:E91"/>
    <mergeCell ref="E79:E83"/>
    <mergeCell ref="G79:G83"/>
    <mergeCell ref="C71:C84"/>
    <mergeCell ref="G89:G91"/>
    <mergeCell ref="E102:E105"/>
    <mergeCell ref="F102:F104"/>
    <mergeCell ref="G99:G101"/>
    <mergeCell ref="E92:E94"/>
    <mergeCell ref="I95:I96"/>
    <mergeCell ref="I92:I94"/>
    <mergeCell ref="I86:I88"/>
    <mergeCell ref="I71:I74"/>
    <mergeCell ref="F72:F74"/>
    <mergeCell ref="G71:G74"/>
    <mergeCell ref="F86:F88"/>
    <mergeCell ref="G86:G88"/>
    <mergeCell ref="E86:E88"/>
    <mergeCell ref="E75:E78"/>
    <mergeCell ref="G75:G78"/>
    <mergeCell ref="G102:G105"/>
    <mergeCell ref="C102:C105"/>
    <mergeCell ref="D102:D105"/>
    <mergeCell ref="I111:I113"/>
    <mergeCell ref="D119:D124"/>
    <mergeCell ref="E119:E124"/>
    <mergeCell ref="F119:F124"/>
    <mergeCell ref="G119:G124"/>
    <mergeCell ref="A119:A124"/>
    <mergeCell ref="B119:B124"/>
    <mergeCell ref="A115:A118"/>
    <mergeCell ref="E95:E96"/>
    <mergeCell ref="C110:W110"/>
    <mergeCell ref="D111:D113"/>
    <mergeCell ref="C109:J109"/>
    <mergeCell ref="C119:C124"/>
    <mergeCell ref="S109:W109"/>
    <mergeCell ref="B115:B118"/>
    <mergeCell ref="C115:C118"/>
    <mergeCell ref="E115:E118"/>
    <mergeCell ref="F115:F118"/>
    <mergeCell ref="G115:G118"/>
    <mergeCell ref="H115:H118"/>
    <mergeCell ref="I115:I118"/>
    <mergeCell ref="S115:S116"/>
    <mergeCell ref="W115:W118"/>
    <mergeCell ref="S111:S113"/>
    <mergeCell ref="M152:P152"/>
    <mergeCell ref="M138:P138"/>
    <mergeCell ref="M139:P139"/>
    <mergeCell ref="M140:P140"/>
    <mergeCell ref="M141:P141"/>
    <mergeCell ref="M142:P142"/>
    <mergeCell ref="S125:S126"/>
    <mergeCell ref="A131:R131"/>
    <mergeCell ref="A132:S132"/>
    <mergeCell ref="S129:W129"/>
    <mergeCell ref="E125:E127"/>
    <mergeCell ref="G125:G127"/>
    <mergeCell ref="S130:W130"/>
    <mergeCell ref="S128:W128"/>
    <mergeCell ref="B130:J130"/>
    <mergeCell ref="C128:J128"/>
    <mergeCell ref="I125:I127"/>
    <mergeCell ref="M135:P135"/>
    <mergeCell ref="M136:P136"/>
    <mergeCell ref="B129:J129"/>
    <mergeCell ref="A134:J134"/>
    <mergeCell ref="M134:P134"/>
    <mergeCell ref="A152:J152"/>
    <mergeCell ref="A138:J138"/>
    <mergeCell ref="A139:J139"/>
    <mergeCell ref="A140:J140"/>
    <mergeCell ref="A141:J141"/>
    <mergeCell ref="A142:J142"/>
    <mergeCell ref="A145:J145"/>
    <mergeCell ref="A135:J135"/>
    <mergeCell ref="A136:J136"/>
    <mergeCell ref="A137:J137"/>
    <mergeCell ref="A143:J143"/>
    <mergeCell ref="A146:J146"/>
    <mergeCell ref="A148:J148"/>
    <mergeCell ref="A149:J149"/>
    <mergeCell ref="A150:J150"/>
    <mergeCell ref="A147:J147"/>
    <mergeCell ref="A151:J151"/>
    <mergeCell ref="M145:P145"/>
    <mergeCell ref="M146:P146"/>
    <mergeCell ref="M148:P148"/>
    <mergeCell ref="M149:P149"/>
    <mergeCell ref="E14:E15"/>
    <mergeCell ref="G14:G15"/>
    <mergeCell ref="I14:I15"/>
    <mergeCell ref="S14:S15"/>
    <mergeCell ref="M143:P143"/>
    <mergeCell ref="M150:P150"/>
    <mergeCell ref="M151:P151"/>
    <mergeCell ref="M147:P147"/>
    <mergeCell ref="A34:A36"/>
    <mergeCell ref="B34:B36"/>
    <mergeCell ref="C34:C36"/>
    <mergeCell ref="H34:H36"/>
    <mergeCell ref="E35:E36"/>
    <mergeCell ref="F35:F36"/>
    <mergeCell ref="G35:G36"/>
    <mergeCell ref="E71:E74"/>
    <mergeCell ref="H71:H74"/>
    <mergeCell ref="E59:E62"/>
    <mergeCell ref="I65:I67"/>
    <mergeCell ref="M137:P137"/>
    <mergeCell ref="H119:H124"/>
    <mergeCell ref="I119:I122"/>
    <mergeCell ref="E111:E113"/>
    <mergeCell ref="G111:G113"/>
    <mergeCell ref="A26:A28"/>
    <mergeCell ref="B26:B28"/>
    <mergeCell ref="C26:C28"/>
    <mergeCell ref="E26:E28"/>
    <mergeCell ref="F26:F28"/>
    <mergeCell ref="A20:A22"/>
    <mergeCell ref="B20:B22"/>
    <mergeCell ref="C20:C22"/>
    <mergeCell ref="E20:E21"/>
    <mergeCell ref="F20:F22"/>
    <mergeCell ref="E23:E25"/>
    <mergeCell ref="C33:W33"/>
    <mergeCell ref="G37:G39"/>
    <mergeCell ref="F37:F39"/>
    <mergeCell ref="I23:I25"/>
    <mergeCell ref="I34:I36"/>
    <mergeCell ref="S23:S24"/>
    <mergeCell ref="H6:H8"/>
    <mergeCell ref="I6:I8"/>
    <mergeCell ref="J6:J8"/>
    <mergeCell ref="M6:P6"/>
    <mergeCell ref="R6:R8"/>
    <mergeCell ref="M7:M8"/>
    <mergeCell ref="N7:O7"/>
    <mergeCell ref="P7:P8"/>
    <mergeCell ref="K6:K8"/>
    <mergeCell ref="L6:L8"/>
    <mergeCell ref="G20:G21"/>
    <mergeCell ref="G26:G28"/>
    <mergeCell ref="H26:H28"/>
    <mergeCell ref="I26:I28"/>
    <mergeCell ref="G16:G18"/>
    <mergeCell ref="I16:I18"/>
    <mergeCell ref="S16:S18"/>
    <mergeCell ref="E16:E18"/>
    <mergeCell ref="S1:W1"/>
    <mergeCell ref="A2:W2"/>
    <mergeCell ref="A3:W3"/>
    <mergeCell ref="A4:W4"/>
    <mergeCell ref="S5:W5"/>
    <mergeCell ref="H20:H22"/>
    <mergeCell ref="A6:A8"/>
    <mergeCell ref="B6:B8"/>
    <mergeCell ref="C6:C8"/>
    <mergeCell ref="D6:D8"/>
    <mergeCell ref="E6:E8"/>
    <mergeCell ref="S6:W6"/>
    <mergeCell ref="S7:S8"/>
    <mergeCell ref="Q6:Q8"/>
    <mergeCell ref="F6:F8"/>
    <mergeCell ref="G6:G8"/>
    <mergeCell ref="T7:W7"/>
    <mergeCell ref="F13:F18"/>
    <mergeCell ref="A9:W9"/>
    <mergeCell ref="A10:W10"/>
    <mergeCell ref="B11:W11"/>
    <mergeCell ref="C12:W12"/>
    <mergeCell ref="I20:I22"/>
    <mergeCell ref="H13:H18"/>
  </mergeCells>
  <printOptions horizontalCentered="1"/>
  <pageMargins left="0" right="0" top="0.59055118110236227" bottom="0" header="0.31496062992125984" footer="0.31496062992125984"/>
  <pageSetup paperSize="9" scale="75" orientation="landscape" r:id="rId1"/>
  <rowBreaks count="5" manualBreakCount="5">
    <brk id="28" max="22" man="1"/>
    <brk id="53" max="22" man="1"/>
    <brk id="64" max="22" man="1"/>
    <brk id="94" max="22" man="1"/>
    <brk id="124"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2018-01-23T09:02:54Z</cp:lastPrinted>
  <dcterms:created xsi:type="dcterms:W3CDTF">2015-10-26T14:41:47Z</dcterms:created>
  <dcterms:modified xsi:type="dcterms:W3CDTF">2018-01-24T08:51:13Z</dcterms:modified>
</cp:coreProperties>
</file>