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1pr5p\"/>
    </mc:Choice>
  </mc:AlternateContent>
  <bookViews>
    <workbookView xWindow="0" yWindow="0" windowWidth="28800" windowHeight="12300" tabRatio="723"/>
  </bookViews>
  <sheets>
    <sheet name="10 programa" sheetId="44" r:id="rId1"/>
    <sheet name="Lyginamasis" sheetId="45" r:id="rId2"/>
    <sheet name="Aiškinamoji lentelė" sheetId="40" r:id="rId3"/>
  </sheets>
  <definedNames>
    <definedName name="_xlnm.Print_Area" localSheetId="0">'10 programa'!$A$1:$N$242</definedName>
    <definedName name="_xlnm.Print_Area" localSheetId="2">'Aiškinamoji lentelė'!$A$1:$U$302</definedName>
    <definedName name="_xlnm.Print_Area" localSheetId="1">Lyginamasis!$A$1:$U$242</definedName>
    <definedName name="_xlnm.Print_Titles" localSheetId="0">'10 programa'!$6:$8</definedName>
    <definedName name="_xlnm.Print_Titles" localSheetId="2">'Aiškinamoji lentelė'!$6:$8</definedName>
    <definedName name="_xlnm.Print_Titles" localSheetId="1">Lyginamasis!$6:$8</definedName>
  </definedNames>
  <calcPr calcId="162913"/>
</workbook>
</file>

<file path=xl/calcChain.xml><?xml version="1.0" encoding="utf-8"?>
<calcChain xmlns="http://schemas.openxmlformats.org/spreadsheetml/2006/main">
  <c r="P231" i="45" l="1"/>
  <c r="M231" i="45"/>
  <c r="J231" i="45"/>
  <c r="I128" i="45" l="1"/>
  <c r="K164" i="40"/>
  <c r="N164" i="40"/>
  <c r="K100" i="40" l="1"/>
  <c r="K85" i="45"/>
  <c r="L85" i="45"/>
  <c r="N85" i="45"/>
  <c r="O85" i="45"/>
  <c r="I85" i="45"/>
  <c r="P83" i="45"/>
  <c r="M83" i="45"/>
  <c r="J83" i="45"/>
  <c r="L101" i="40" l="1"/>
  <c r="M101" i="40"/>
  <c r="N101" i="40"/>
  <c r="P84" i="45"/>
  <c r="P85" i="45" s="1"/>
  <c r="M84" i="45"/>
  <c r="M85" i="45" s="1"/>
  <c r="J84" i="45"/>
  <c r="J85" i="45" s="1"/>
  <c r="O100" i="40"/>
  <c r="O101" i="40" s="1"/>
  <c r="P100" i="40" l="1"/>
  <c r="P101" i="40" s="1"/>
  <c r="P13" i="45"/>
  <c r="M13" i="45"/>
  <c r="J13" i="45"/>
  <c r="P79" i="40"/>
  <c r="K79" i="40"/>
  <c r="O79" i="40" s="1"/>
  <c r="P61" i="40"/>
  <c r="K61" i="40"/>
  <c r="O61" i="40" s="1"/>
  <c r="P57" i="40"/>
  <c r="K57" i="40"/>
  <c r="O57" i="40" s="1"/>
  <c r="P50" i="40"/>
  <c r="P44" i="40"/>
  <c r="K44" i="40"/>
  <c r="O44" i="40" s="1"/>
  <c r="L40" i="40"/>
  <c r="K40" i="40" s="1"/>
  <c r="O40" i="40" s="1"/>
  <c r="P40" i="40" s="1"/>
  <c r="P32" i="40"/>
  <c r="K32" i="40"/>
  <c r="O32" i="40" s="1"/>
  <c r="K25" i="40"/>
  <c r="K19" i="40"/>
  <c r="J235" i="44" l="1"/>
  <c r="I235" i="44"/>
  <c r="H235" i="44"/>
  <c r="H239" i="44" l="1"/>
  <c r="H238" i="44"/>
  <c r="H237" i="44"/>
  <c r="H234" i="44"/>
  <c r="H233" i="44"/>
  <c r="H232" i="44"/>
  <c r="H231" i="44"/>
  <c r="H230" i="44"/>
  <c r="P75" i="45"/>
  <c r="M75" i="45"/>
  <c r="J75" i="45"/>
  <c r="H85" i="44"/>
  <c r="M73" i="45"/>
  <c r="H13" i="45"/>
  <c r="P14" i="45"/>
  <c r="P73" i="45" s="1"/>
  <c r="J14" i="45"/>
  <c r="M14" i="45"/>
  <c r="K91" i="40"/>
  <c r="N89" i="40"/>
  <c r="K82" i="40"/>
  <c r="K80" i="40"/>
  <c r="K78" i="40"/>
  <c r="K77" i="40"/>
  <c r="K76" i="40"/>
  <c r="K74" i="40"/>
  <c r="K72" i="40"/>
  <c r="O71" i="40"/>
  <c r="K70" i="40"/>
  <c r="K68" i="40"/>
  <c r="K65" i="40"/>
  <c r="K62" i="40"/>
  <c r="K60" i="40"/>
  <c r="K59" i="40"/>
  <c r="K58" i="40"/>
  <c r="K54" i="40"/>
  <c r="K53" i="40"/>
  <c r="K52" i="40"/>
  <c r="K51" i="40"/>
  <c r="K45" i="40"/>
  <c r="K42" i="40"/>
  <c r="K39" i="40"/>
  <c r="K37" i="40"/>
  <c r="L35" i="40"/>
  <c r="K34" i="40"/>
  <c r="M33" i="40"/>
  <c r="L33" i="40"/>
  <c r="K33" i="40"/>
  <c r="M89" i="40"/>
  <c r="P25" i="40"/>
  <c r="O25" i="40"/>
  <c r="K22" i="40"/>
  <c r="K21" i="40"/>
  <c r="K20" i="40"/>
  <c r="H229" i="44" l="1"/>
  <c r="P97" i="45"/>
  <c r="P98" i="45" s="1"/>
  <c r="M97" i="45"/>
  <c r="M98" i="45" s="1"/>
  <c r="K89" i="40"/>
  <c r="L89" i="40"/>
  <c r="I136" i="45"/>
  <c r="P106" i="45"/>
  <c r="M106" i="45"/>
  <c r="J106" i="45"/>
  <c r="P105" i="45"/>
  <c r="P136" i="45" s="1"/>
  <c r="M105" i="45"/>
  <c r="J105" i="45"/>
  <c r="P104" i="45"/>
  <c r="M104" i="45"/>
  <c r="M136" i="45" s="1"/>
  <c r="M166" i="45" s="1"/>
  <c r="M226" i="45" s="1"/>
  <c r="J104" i="45"/>
  <c r="H136" i="44"/>
  <c r="O225" i="45"/>
  <c r="P225" i="45"/>
  <c r="P226" i="45" s="1"/>
  <c r="P102" i="45"/>
  <c r="O240" i="45"/>
  <c r="O239" i="45"/>
  <c r="O238" i="45"/>
  <c r="O236" i="45"/>
  <c r="O235" i="45"/>
  <c r="O234" i="45"/>
  <c r="O233" i="45"/>
  <c r="O232" i="45"/>
  <c r="O231" i="45"/>
  <c r="N240" i="45"/>
  <c r="N239" i="45"/>
  <c r="N238" i="45"/>
  <c r="N236" i="45"/>
  <c r="N235" i="45"/>
  <c r="N234" i="45"/>
  <c r="N233" i="45"/>
  <c r="N232" i="45"/>
  <c r="N231" i="45"/>
  <c r="O224" i="45"/>
  <c r="O210" i="45"/>
  <c r="O208" i="45"/>
  <c r="O189" i="45"/>
  <c r="O185" i="45"/>
  <c r="O186" i="45" s="1"/>
  <c r="O169" i="45"/>
  <c r="O165" i="45"/>
  <c r="O158" i="45"/>
  <c r="O148" i="45"/>
  <c r="O103" i="45"/>
  <c r="O136" i="45" s="1"/>
  <c r="O96" i="45"/>
  <c r="O94" i="45"/>
  <c r="O92" i="45"/>
  <c r="O89" i="45"/>
  <c r="O87" i="45"/>
  <c r="O73" i="45"/>
  <c r="N224" i="45"/>
  <c r="N210" i="45"/>
  <c r="N208" i="45"/>
  <c r="N185" i="45"/>
  <c r="N169" i="45"/>
  <c r="N165" i="45"/>
  <c r="N158" i="45"/>
  <c r="N148" i="45"/>
  <c r="N103" i="45"/>
  <c r="N136" i="45" s="1"/>
  <c r="N96" i="45"/>
  <c r="N94" i="45"/>
  <c r="N92" i="45"/>
  <c r="N89" i="45"/>
  <c r="N87" i="45"/>
  <c r="N73" i="45"/>
  <c r="M227" i="45" l="1"/>
  <c r="P227" i="45"/>
  <c r="P236" i="45"/>
  <c r="P234" i="45"/>
  <c r="P239" i="45"/>
  <c r="P238" i="45"/>
  <c r="N230" i="45"/>
  <c r="O237" i="45"/>
  <c r="O230" i="45"/>
  <c r="O97" i="45"/>
  <c r="O98" i="45" s="1"/>
  <c r="O166" i="45"/>
  <c r="O226" i="45" s="1"/>
  <c r="N237" i="45"/>
  <c r="N186" i="45"/>
  <c r="N225" i="45"/>
  <c r="N97" i="45"/>
  <c r="N98" i="45" s="1"/>
  <c r="N166" i="45"/>
  <c r="M102" i="45"/>
  <c r="O119" i="40"/>
  <c r="J102" i="45"/>
  <c r="O227" i="45" l="1"/>
  <c r="P230" i="45"/>
  <c r="P237" i="45"/>
  <c r="O241" i="45"/>
  <c r="J136" i="45"/>
  <c r="J166" i="45" s="1"/>
  <c r="N241" i="45"/>
  <c r="N226" i="45"/>
  <c r="N227" i="45" s="1"/>
  <c r="P241" i="45" l="1"/>
  <c r="O296" i="40"/>
  <c r="L240" i="45" l="1"/>
  <c r="L239" i="45"/>
  <c r="L238" i="45"/>
  <c r="K236" i="45"/>
  <c r="L235" i="45"/>
  <c r="L236" i="45"/>
  <c r="L234" i="45"/>
  <c r="L233" i="45"/>
  <c r="L231" i="45"/>
  <c r="P122" i="40"/>
  <c r="O122" i="40"/>
  <c r="N122" i="40"/>
  <c r="M122" i="40"/>
  <c r="L122" i="40"/>
  <c r="K122" i="40"/>
  <c r="J122" i="40"/>
  <c r="I122" i="40"/>
  <c r="P121" i="40"/>
  <c r="O121" i="40"/>
  <c r="N121" i="40"/>
  <c r="M121" i="40"/>
  <c r="L121" i="40"/>
  <c r="K121" i="40"/>
  <c r="J121" i="40"/>
  <c r="I121" i="40"/>
  <c r="P120" i="40"/>
  <c r="O120" i="40"/>
  <c r="N120" i="40"/>
  <c r="M120" i="40"/>
  <c r="L120" i="40"/>
  <c r="K120" i="40"/>
  <c r="J120" i="40"/>
  <c r="I120" i="40"/>
  <c r="P119" i="40"/>
  <c r="N119" i="40"/>
  <c r="M119" i="40"/>
  <c r="L119" i="40"/>
  <c r="K119" i="40"/>
  <c r="J119" i="40"/>
  <c r="I119" i="40"/>
  <c r="I117" i="40"/>
  <c r="M236" i="45" l="1"/>
  <c r="I236" i="45"/>
  <c r="J236" i="45" s="1"/>
  <c r="K158" i="45"/>
  <c r="M152" i="45"/>
  <c r="M151" i="45"/>
  <c r="M158" i="45" s="1"/>
  <c r="L224" i="45"/>
  <c r="L213" i="45"/>
  <c r="L210" i="45"/>
  <c r="L208" i="45"/>
  <c r="L185" i="45"/>
  <c r="L169" i="45"/>
  <c r="L165" i="45"/>
  <c r="L158" i="45"/>
  <c r="L148" i="45"/>
  <c r="L103" i="45"/>
  <c r="L96" i="45"/>
  <c r="L94" i="45"/>
  <c r="L92" i="45"/>
  <c r="L89" i="45"/>
  <c r="L87" i="45"/>
  <c r="L73" i="45"/>
  <c r="J152" i="45"/>
  <c r="J151" i="45"/>
  <c r="J158" i="45" l="1"/>
  <c r="L97" i="45"/>
  <c r="L98" i="45" s="1"/>
  <c r="L186" i="45"/>
  <c r="L136" i="45"/>
  <c r="L166" i="45" s="1"/>
  <c r="L232" i="45"/>
  <c r="L230" i="45" s="1"/>
  <c r="L225" i="45"/>
  <c r="L226" i="45" l="1"/>
  <c r="L227" i="45" s="1"/>
  <c r="J226" i="45"/>
  <c r="I240" i="45" l="1"/>
  <c r="I239" i="45"/>
  <c r="I238" i="45"/>
  <c r="I235" i="45"/>
  <c r="I234" i="45"/>
  <c r="I233" i="45"/>
  <c r="I224" i="45"/>
  <c r="I213" i="45"/>
  <c r="I210" i="45"/>
  <c r="I208" i="45"/>
  <c r="I185" i="45"/>
  <c r="I171" i="45"/>
  <c r="I169" i="45"/>
  <c r="I165" i="45"/>
  <c r="I158" i="45"/>
  <c r="I148" i="45"/>
  <c r="I103" i="45"/>
  <c r="I101" i="45"/>
  <c r="I96" i="45"/>
  <c r="I94" i="45"/>
  <c r="I92" i="45"/>
  <c r="I89" i="45"/>
  <c r="I87" i="45"/>
  <c r="I73" i="45"/>
  <c r="K240" i="45"/>
  <c r="H240" i="45"/>
  <c r="K239" i="45"/>
  <c r="M239" i="45" s="1"/>
  <c r="H239" i="45"/>
  <c r="K238" i="45"/>
  <c r="M238" i="45" s="1"/>
  <c r="H238" i="45"/>
  <c r="K235" i="45"/>
  <c r="H235" i="45"/>
  <c r="K234" i="45"/>
  <c r="M234" i="45" s="1"/>
  <c r="M230" i="45" s="1"/>
  <c r="H234" i="45"/>
  <c r="K233" i="45"/>
  <c r="H233" i="45"/>
  <c r="K231" i="45"/>
  <c r="K224" i="45"/>
  <c r="H224" i="45"/>
  <c r="S217" i="45"/>
  <c r="K213" i="45"/>
  <c r="H213" i="45"/>
  <c r="K210" i="45"/>
  <c r="H210" i="45"/>
  <c r="K208" i="45"/>
  <c r="H208" i="45"/>
  <c r="S200" i="45"/>
  <c r="S199" i="45"/>
  <c r="S198" i="45"/>
  <c r="S196" i="45"/>
  <c r="S195" i="45"/>
  <c r="S194" i="45"/>
  <c r="S193" i="45"/>
  <c r="K185" i="45"/>
  <c r="H185" i="45"/>
  <c r="H171" i="45"/>
  <c r="K169" i="45"/>
  <c r="H169" i="45"/>
  <c r="K165" i="45"/>
  <c r="H165" i="45"/>
  <c r="H158" i="45"/>
  <c r="K148" i="45"/>
  <c r="H148" i="45"/>
  <c r="K103" i="45"/>
  <c r="K232" i="45" s="1"/>
  <c r="H103" i="45"/>
  <c r="H232" i="45" s="1"/>
  <c r="H101" i="45"/>
  <c r="K96" i="45"/>
  <c r="H96" i="45"/>
  <c r="K94" i="45"/>
  <c r="H94" i="45"/>
  <c r="K92" i="45"/>
  <c r="H92" i="45"/>
  <c r="K89" i="45"/>
  <c r="H89" i="45"/>
  <c r="K87" i="45"/>
  <c r="H87" i="45"/>
  <c r="H85" i="45"/>
  <c r="K73" i="45"/>
  <c r="M237" i="45" l="1"/>
  <c r="M241" i="45" s="1"/>
  <c r="J239" i="45"/>
  <c r="J234" i="45"/>
  <c r="J230" i="45" s="1"/>
  <c r="J238" i="45"/>
  <c r="K230" i="45"/>
  <c r="K186" i="45"/>
  <c r="H231" i="45"/>
  <c r="H230" i="45" s="1"/>
  <c r="H136" i="45"/>
  <c r="H166" i="45" s="1"/>
  <c r="K225" i="45"/>
  <c r="I231" i="45"/>
  <c r="J73" i="45"/>
  <c r="J97" i="45" s="1"/>
  <c r="J98" i="45" s="1"/>
  <c r="J227" i="45" s="1"/>
  <c r="I166" i="45"/>
  <c r="I97" i="45"/>
  <c r="I98" i="45" s="1"/>
  <c r="I232" i="45"/>
  <c r="H225" i="45"/>
  <c r="I225" i="45"/>
  <c r="H237" i="45"/>
  <c r="I186" i="45"/>
  <c r="K237" i="45"/>
  <c r="K97" i="45"/>
  <c r="K98" i="45" s="1"/>
  <c r="H186" i="45"/>
  <c r="H73" i="45"/>
  <c r="H97" i="45" s="1"/>
  <c r="K136" i="45"/>
  <c r="K166" i="45" s="1"/>
  <c r="L107" i="40"/>
  <c r="J237" i="45" l="1"/>
  <c r="J241" i="45" s="1"/>
  <c r="I230" i="45"/>
  <c r="K241" i="45"/>
  <c r="H226" i="45"/>
  <c r="H241" i="45"/>
  <c r="K226" i="45"/>
  <c r="K227" i="45" s="1"/>
  <c r="I226" i="45"/>
  <c r="I227" i="45" s="1"/>
  <c r="H98" i="45"/>
  <c r="H227" i="45" l="1"/>
  <c r="I237" i="45"/>
  <c r="L237" i="45" l="1"/>
  <c r="I241" i="45"/>
  <c r="L108" i="40"/>
  <c r="L241" i="45" l="1"/>
  <c r="H101" i="44"/>
  <c r="K118" i="40"/>
  <c r="K117" i="40"/>
  <c r="K176" i="40" s="1"/>
  <c r="H102" i="44"/>
  <c r="N118" i="40"/>
  <c r="K148" i="40" l="1"/>
  <c r="P19" i="40" l="1"/>
  <c r="P89" i="40" s="1"/>
  <c r="O19" i="40" l="1"/>
  <c r="O89" i="40" s="1"/>
  <c r="H223" i="44"/>
  <c r="H207" i="44"/>
  <c r="H164" i="44"/>
  <c r="H148" i="44"/>
  <c r="H73" i="44"/>
  <c r="O117" i="40"/>
  <c r="J102" i="44"/>
  <c r="J136" i="44" s="1"/>
  <c r="I102" i="44"/>
  <c r="I136" i="44" s="1"/>
  <c r="H236" i="44" l="1"/>
  <c r="H240" i="44" l="1"/>
  <c r="I223" i="44"/>
  <c r="J223" i="44"/>
  <c r="J232" i="44"/>
  <c r="I234" i="44"/>
  <c r="I232" i="44"/>
  <c r="I207" i="44"/>
  <c r="J188" i="44"/>
  <c r="J207" i="44" s="1"/>
  <c r="H157" i="44"/>
  <c r="H165" i="44" s="1"/>
  <c r="J157" i="44"/>
  <c r="I157" i="44"/>
  <c r="I148" i="44"/>
  <c r="J148" i="44"/>
  <c r="I73" i="44" l="1"/>
  <c r="J73" i="44"/>
  <c r="J237" i="44" l="1"/>
  <c r="I230" i="44"/>
  <c r="H184" i="44"/>
  <c r="J239" i="44"/>
  <c r="I239" i="44"/>
  <c r="M216" i="44"/>
  <c r="N216" i="44" s="1"/>
  <c r="I212" i="44"/>
  <c r="H212" i="44"/>
  <c r="J209" i="44"/>
  <c r="I209" i="44"/>
  <c r="H209" i="44"/>
  <c r="M199" i="44"/>
  <c r="N199" i="44" s="1"/>
  <c r="M198" i="44"/>
  <c r="N198" i="44" s="1"/>
  <c r="M197" i="44"/>
  <c r="N197" i="44" s="1"/>
  <c r="M195" i="44"/>
  <c r="N195" i="44" s="1"/>
  <c r="M194" i="44"/>
  <c r="N194" i="44" s="1"/>
  <c r="M193" i="44"/>
  <c r="N193" i="44" s="1"/>
  <c r="M192" i="44"/>
  <c r="N192" i="44" s="1"/>
  <c r="N190" i="44"/>
  <c r="J184" i="44"/>
  <c r="I184" i="44"/>
  <c r="H170" i="44"/>
  <c r="J168" i="44"/>
  <c r="I168" i="44"/>
  <c r="H168" i="44"/>
  <c r="J164" i="44"/>
  <c r="I164" i="44"/>
  <c r="I238" i="44"/>
  <c r="J233" i="44"/>
  <c r="I233" i="44"/>
  <c r="I237" i="44"/>
  <c r="J231" i="44"/>
  <c r="I231" i="44"/>
  <c r="J96" i="44"/>
  <c r="I96" i="44"/>
  <c r="H96" i="44"/>
  <c r="J94" i="44"/>
  <c r="I94" i="44"/>
  <c r="H94" i="44"/>
  <c r="J92" i="44"/>
  <c r="I92" i="44"/>
  <c r="H92" i="44"/>
  <c r="J89" i="44"/>
  <c r="I89" i="44"/>
  <c r="H89" i="44"/>
  <c r="J87" i="44"/>
  <c r="I87" i="44"/>
  <c r="H87" i="44"/>
  <c r="J85" i="44"/>
  <c r="I85" i="44"/>
  <c r="I229" i="44" l="1"/>
  <c r="H185" i="44"/>
  <c r="H97" i="44"/>
  <c r="I165" i="44"/>
  <c r="J165" i="44"/>
  <c r="I185" i="44"/>
  <c r="J185" i="44"/>
  <c r="J238" i="44"/>
  <c r="J236" i="44" s="1"/>
  <c r="I236" i="44"/>
  <c r="I224" i="44"/>
  <c r="J282" i="40"/>
  <c r="I97" i="44" l="1"/>
  <c r="I98" i="44" s="1"/>
  <c r="J224" i="44"/>
  <c r="J225" i="44" s="1"/>
  <c r="I240" i="44"/>
  <c r="H224" i="44"/>
  <c r="H225" i="44" s="1"/>
  <c r="I225" i="44"/>
  <c r="J230" i="44"/>
  <c r="J229" i="44" s="1"/>
  <c r="J213" i="40"/>
  <c r="J236" i="40"/>
  <c r="I226" i="44" l="1"/>
  <c r="J240" i="44"/>
  <c r="J97" i="44"/>
  <c r="J98" i="44" s="1"/>
  <c r="J226" i="44" s="1"/>
  <c r="H98" i="44"/>
  <c r="H226" i="44" s="1"/>
  <c r="N282" i="40" l="1"/>
  <c r="L282" i="40"/>
  <c r="L301" i="40"/>
  <c r="L297" i="40"/>
  <c r="J44" i="40" l="1"/>
  <c r="J89" i="40" s="1"/>
  <c r="L293" i="40"/>
  <c r="I30" i="40"/>
  <c r="I29" i="40"/>
  <c r="O297" i="40" l="1"/>
  <c r="O213" i="40" l="1"/>
  <c r="P213" i="40"/>
  <c r="M213" i="40"/>
  <c r="N213" i="40"/>
  <c r="L213" i="40"/>
  <c r="N152" i="40" l="1"/>
  <c r="N157" i="40"/>
  <c r="N148" i="40" l="1"/>
  <c r="K201" i="40" l="1"/>
  <c r="O192" i="40"/>
  <c r="I192" i="40"/>
  <c r="K235" i="40" l="1"/>
  <c r="K204" i="40"/>
  <c r="K225" i="40" l="1"/>
  <c r="K92" i="40" l="1"/>
  <c r="N182" i="40" l="1"/>
  <c r="K182" i="40"/>
  <c r="K192" i="40" s="1"/>
  <c r="P165" i="40" l="1"/>
  <c r="P117" i="40" s="1"/>
  <c r="N201" i="40" l="1"/>
  <c r="K297" i="40" l="1"/>
  <c r="L265" i="40" l="1"/>
  <c r="L192" i="40" l="1"/>
  <c r="M192" i="40"/>
  <c r="N192" i="40"/>
  <c r="P192" i="40"/>
  <c r="P300" i="40" l="1"/>
  <c r="P110" i="40" l="1"/>
  <c r="O110" i="40"/>
  <c r="M293" i="40" l="1"/>
  <c r="L236" i="40"/>
  <c r="L300" i="40"/>
  <c r="L299" i="40"/>
  <c r="L118" i="40"/>
  <c r="L292" i="40" s="1"/>
  <c r="L117" i="40"/>
  <c r="L291" i="40" s="1"/>
  <c r="I236" i="40"/>
  <c r="I213" i="40"/>
  <c r="I201" i="40"/>
  <c r="I300" i="40"/>
  <c r="I299" i="40"/>
  <c r="I118" i="40"/>
  <c r="I292" i="40" s="1"/>
  <c r="I101" i="40"/>
  <c r="I301" i="40"/>
  <c r="I296" i="40"/>
  <c r="I294" i="40"/>
  <c r="I293" i="40"/>
  <c r="M236" i="40"/>
  <c r="N236" i="40"/>
  <c r="O236" i="40"/>
  <c r="P236" i="40"/>
  <c r="I108" i="40"/>
  <c r="I176" i="40" l="1"/>
  <c r="I214" i="40" s="1"/>
  <c r="I298" i="40"/>
  <c r="J270" i="40" l="1"/>
  <c r="L270" i="40"/>
  <c r="M270" i="40"/>
  <c r="N270" i="40"/>
  <c r="O270" i="40"/>
  <c r="I270" i="40"/>
  <c r="K268" i="40"/>
  <c r="K270" i="40" s="1"/>
  <c r="K266" i="40"/>
  <c r="K233" i="40" l="1"/>
  <c r="K230" i="40"/>
  <c r="K228" i="40"/>
  <c r="K227" i="40"/>
  <c r="K224" i="40"/>
  <c r="K221" i="40"/>
  <c r="L217" i="40"/>
  <c r="M217" i="40"/>
  <c r="N217" i="40"/>
  <c r="O217" i="40"/>
  <c r="O239" i="40" s="1"/>
  <c r="P217" i="40"/>
  <c r="P239" i="40" s="1"/>
  <c r="K216" i="40"/>
  <c r="K217" i="40" s="1"/>
  <c r="K213" i="40"/>
  <c r="K236" i="40" l="1"/>
  <c r="J101" i="40"/>
  <c r="P112" i="40"/>
  <c r="O112" i="40"/>
  <c r="K111" i="40"/>
  <c r="K112" i="40" s="1"/>
  <c r="N112" i="40"/>
  <c r="M112" i="40"/>
  <c r="L112" i="40"/>
  <c r="K104" i="40" l="1"/>
  <c r="K102" i="40"/>
  <c r="R99" i="40"/>
  <c r="L295" i="40"/>
  <c r="K98" i="40"/>
  <c r="K95" i="40"/>
  <c r="K94" i="40"/>
  <c r="K101" i="40" s="1"/>
  <c r="R82" i="40" l="1"/>
  <c r="O201" i="40" l="1"/>
  <c r="O301" i="40"/>
  <c r="O293" i="40"/>
  <c r="N301" i="40"/>
  <c r="N293" i="40"/>
  <c r="M301" i="40"/>
  <c r="K300" i="40"/>
  <c r="K301" i="40"/>
  <c r="K293" i="40"/>
  <c r="J192" i="40"/>
  <c r="J201" i="40"/>
  <c r="L201" i="40"/>
  <c r="M201" i="40"/>
  <c r="P201" i="40"/>
  <c r="P118" i="40" l="1"/>
  <c r="O300" i="40"/>
  <c r="O299" i="40"/>
  <c r="O118" i="40"/>
  <c r="N300" i="40"/>
  <c r="N295" i="40"/>
  <c r="N299" i="40"/>
  <c r="N292" i="40"/>
  <c r="N117" i="40"/>
  <c r="N291" i="40" s="1"/>
  <c r="M300" i="40"/>
  <c r="M295" i="40"/>
  <c r="M299" i="40"/>
  <c r="M118" i="40"/>
  <c r="M292" i="40" s="1"/>
  <c r="M117" i="40"/>
  <c r="M291" i="40" s="1"/>
  <c r="K299" i="40" l="1"/>
  <c r="K298" i="40" s="1"/>
  <c r="P292" i="40"/>
  <c r="O292" i="40"/>
  <c r="N298" i="40"/>
  <c r="J118" i="40"/>
  <c r="J176" i="40" l="1"/>
  <c r="K296" i="40" l="1"/>
  <c r="S274" i="40"/>
  <c r="T274" i="40" s="1"/>
  <c r="U274" i="40" s="1"/>
  <c r="K276" i="40"/>
  <c r="K274" i="40"/>
  <c r="K282" i="40" s="1"/>
  <c r="M282" i="40"/>
  <c r="P260" i="40"/>
  <c r="K260" i="40"/>
  <c r="K292" i="40"/>
  <c r="T255" i="40"/>
  <c r="U255" i="40" s="1"/>
  <c r="T254" i="40"/>
  <c r="U254" i="40" s="1"/>
  <c r="T253" i="40"/>
  <c r="U253" i="40" s="1"/>
  <c r="T250" i="40"/>
  <c r="U250" i="40" s="1"/>
  <c r="T249" i="40"/>
  <c r="U249" i="40" s="1"/>
  <c r="T248" i="40"/>
  <c r="U248" i="40" s="1"/>
  <c r="T247" i="40"/>
  <c r="U247" i="40" s="1"/>
  <c r="S245" i="40"/>
  <c r="T245" i="40" s="1"/>
  <c r="U245" i="40" s="1"/>
  <c r="P258" i="40"/>
  <c r="K258" i="40"/>
  <c r="K256" i="40"/>
  <c r="O255" i="40"/>
  <c r="P255" i="40" s="1"/>
  <c r="K255" i="40"/>
  <c r="O254" i="40"/>
  <c r="P254" i="40" s="1"/>
  <c r="K254" i="40"/>
  <c r="O253" i="40"/>
  <c r="P253" i="40" s="1"/>
  <c r="K253" i="40"/>
  <c r="O252" i="40"/>
  <c r="O295" i="40" s="1"/>
  <c r="K252" i="40"/>
  <c r="K295" i="40" s="1"/>
  <c r="O250" i="40"/>
  <c r="P250" i="40" s="1"/>
  <c r="K250" i="40"/>
  <c r="O249" i="40"/>
  <c r="K248" i="40"/>
  <c r="O248" i="40" s="1"/>
  <c r="P248" i="40" s="1"/>
  <c r="K247" i="40"/>
  <c r="O247" i="40" s="1"/>
  <c r="P247" i="40" s="1"/>
  <c r="K246" i="40"/>
  <c r="O246" i="40" s="1"/>
  <c r="P246" i="40" s="1"/>
  <c r="K245" i="40"/>
  <c r="O245" i="40" s="1"/>
  <c r="K244" i="40"/>
  <c r="K214" i="40" l="1"/>
  <c r="O291" i="40"/>
  <c r="O290" i="40" s="1"/>
  <c r="K265" i="40"/>
  <c r="O265" i="40"/>
  <c r="P245" i="40"/>
  <c r="P252" i="40"/>
  <c r="P274" i="40"/>
  <c r="P282" i="40" s="1"/>
  <c r="O274" i="40"/>
  <c r="O282" i="40" s="1"/>
  <c r="L296" i="40" l="1"/>
  <c r="L290" i="40" s="1"/>
  <c r="L176" i="40"/>
  <c r="P265" i="40"/>
  <c r="P301" i="40"/>
  <c r="P299" i="40"/>
  <c r="P295" i="40"/>
  <c r="P293" i="40"/>
  <c r="P291" i="40"/>
  <c r="M296" i="40" l="1"/>
  <c r="M176" i="40"/>
  <c r="J301" i="40"/>
  <c r="J300" i="40"/>
  <c r="J299" i="40"/>
  <c r="J296" i="40"/>
  <c r="J294" i="40"/>
  <c r="J292" i="40"/>
  <c r="J108" i="40"/>
  <c r="N296" i="40" l="1"/>
  <c r="N176" i="40"/>
  <c r="J298" i="40"/>
  <c r="O176" i="40" l="1"/>
  <c r="J144" i="40"/>
  <c r="O214" i="40" l="1"/>
  <c r="J293" i="40"/>
  <c r="I274" i="40"/>
  <c r="I282" i="40" s="1"/>
  <c r="P296" i="40" l="1"/>
  <c r="P176" i="40"/>
  <c r="P214" i="40" s="1"/>
  <c r="I257" i="40"/>
  <c r="I250" i="40"/>
  <c r="I265" i="40" s="1"/>
  <c r="I295" i="40" l="1"/>
  <c r="I291" i="40" l="1"/>
  <c r="I290" i="40" s="1"/>
  <c r="I302" i="40" s="1"/>
  <c r="I89" i="40"/>
  <c r="O267" i="40"/>
  <c r="O283" i="40" s="1"/>
  <c r="O108" i="40"/>
  <c r="O105" i="40"/>
  <c r="O103" i="40"/>
  <c r="K291" i="40"/>
  <c r="L267" i="40"/>
  <c r="L283" i="40" s="1"/>
  <c r="L219" i="40"/>
  <c r="L239" i="40" s="1"/>
  <c r="L110" i="40"/>
  <c r="L105" i="40"/>
  <c r="L103" i="40"/>
  <c r="M267" i="40"/>
  <c r="M265" i="40"/>
  <c r="M219" i="40"/>
  <c r="M110" i="40"/>
  <c r="M108" i="40"/>
  <c r="M105" i="40"/>
  <c r="M103" i="40"/>
  <c r="N267" i="40"/>
  <c r="N265" i="40"/>
  <c r="N219" i="40"/>
  <c r="N239" i="40" s="1"/>
  <c r="N110" i="40"/>
  <c r="N108" i="40"/>
  <c r="N105" i="40"/>
  <c r="N103" i="40"/>
  <c r="I267" i="40"/>
  <c r="I283" i="40" s="1"/>
  <c r="I238" i="40"/>
  <c r="I219" i="40"/>
  <c r="I217" i="40"/>
  <c r="I105" i="40"/>
  <c r="I103" i="40"/>
  <c r="K290" i="40" l="1"/>
  <c r="K302" i="40" s="1"/>
  <c r="N283" i="40"/>
  <c r="M283" i="40"/>
  <c r="I239" i="40"/>
  <c r="I284" i="40" s="1"/>
  <c r="L113" i="40"/>
  <c r="L114" i="40" s="1"/>
  <c r="L214" i="40" s="1"/>
  <c r="L284" i="40" s="1"/>
  <c r="I113" i="40"/>
  <c r="I114" i="40" s="1"/>
  <c r="O113" i="40"/>
  <c r="O114" i="40" s="1"/>
  <c r="N113" i="40"/>
  <c r="N114" i="40" s="1"/>
  <c r="M113" i="40"/>
  <c r="M114" i="40" s="1"/>
  <c r="O298" i="40"/>
  <c r="M239" i="40"/>
  <c r="L298" i="40"/>
  <c r="M298" i="40"/>
  <c r="N214" i="40" l="1"/>
  <c r="N284" i="40" s="1"/>
  <c r="N285" i="40" s="1"/>
  <c r="M214" i="40"/>
  <c r="M284" i="40" s="1"/>
  <c r="M285" i="40" s="1"/>
  <c r="L285" i="40"/>
  <c r="I285" i="40"/>
  <c r="M290" i="40"/>
  <c r="M302" i="40" s="1"/>
  <c r="O284" i="40"/>
  <c r="O285" i="40" s="1"/>
  <c r="L302" i="40"/>
  <c r="N290" i="40" l="1"/>
  <c r="N302" i="40" l="1"/>
  <c r="J243" i="40" l="1"/>
  <c r="J265" i="40" s="1"/>
  <c r="J295" i="40" l="1"/>
  <c r="K110" i="40" l="1"/>
  <c r="J214" i="40" l="1"/>
  <c r="R217" i="40" l="1"/>
  <c r="J216" i="40"/>
  <c r="J291" i="40" s="1"/>
  <c r="J290" i="40" s="1"/>
  <c r="J302" i="40" s="1"/>
  <c r="J238" i="40" l="1"/>
  <c r="R276" i="40" l="1"/>
  <c r="P267" i="40"/>
  <c r="P283" i="40" s="1"/>
  <c r="K267" i="40"/>
  <c r="K283" i="40" s="1"/>
  <c r="J267" i="40"/>
  <c r="J283" i="40" s="1"/>
  <c r="K219" i="40"/>
  <c r="K239" i="40" s="1"/>
  <c r="J219" i="40"/>
  <c r="J217" i="40"/>
  <c r="P108" i="40"/>
  <c r="K108" i="40"/>
  <c r="P105" i="40"/>
  <c r="K105" i="40"/>
  <c r="J105" i="40"/>
  <c r="P103" i="40"/>
  <c r="K103" i="40"/>
  <c r="J103" i="40"/>
  <c r="J113" i="40" l="1"/>
  <c r="K113" i="40"/>
  <c r="P113" i="40"/>
  <c r="J239" i="40"/>
  <c r="P298" i="40"/>
  <c r="J284" i="40" l="1"/>
  <c r="J114" i="40" l="1"/>
  <c r="M297" i="40" s="1"/>
  <c r="P284" i="40"/>
  <c r="P114" i="40"/>
  <c r="O302" i="40" l="1"/>
  <c r="P290" i="40"/>
  <c r="P285" i="40"/>
  <c r="K114" i="40"/>
  <c r="N297" i="40" s="1"/>
  <c r="K284" i="40" l="1"/>
  <c r="K285" i="40" s="1"/>
  <c r="P302" i="40"/>
  <c r="J285" i="40"/>
</calcChain>
</file>

<file path=xl/comments1.xml><?xml version="1.0" encoding="utf-8"?>
<comments xmlns="http://schemas.openxmlformats.org/spreadsheetml/2006/main">
  <authors>
    <author>Snieguole Kacerauskaite</author>
  </authors>
  <commentList>
    <comment ref="L20" authorId="0" shapeId="0">
      <text>
        <r>
          <rPr>
            <sz val="9"/>
            <color indexed="81"/>
            <rFont val="Tahoma"/>
            <family val="2"/>
            <charset val="186"/>
          </rPr>
          <t>m/d „Pakalnutė“ ir „Šaltinėlis“ pakeitė statusą į lopšelį-darželį</t>
        </r>
      </text>
    </comment>
    <comment ref="L23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L26" authorId="0" shapeId="0">
      <text>
        <r>
          <rPr>
            <sz val="9"/>
            <color indexed="81"/>
            <rFont val="Tahoma"/>
            <family val="2"/>
            <charset val="186"/>
          </rPr>
          <t>3 mokyklos-darželiai: „Varpelis“, M. Montesori ir „Saulutė“ ir pradinė m-kla „Gilija</t>
        </r>
        <r>
          <rPr>
            <b/>
            <sz val="9"/>
            <color indexed="81"/>
            <rFont val="Tahoma"/>
            <family val="2"/>
            <charset val="186"/>
          </rPr>
          <t>“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L33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VšĮ: Svetliačiok, Pajūrio Valdorfo bendruomenė, Universa Via, Klaipėdos licėjus, Vaivarykštės tako gimnazija
</t>
        </r>
      </text>
    </comment>
    <comment ref="K37" authorId="0" shapeId="0">
      <text>
        <r>
          <rPr>
            <sz val="9"/>
            <color indexed="81"/>
            <rFont val="Tahoma"/>
            <family val="2"/>
            <charset val="186"/>
          </rPr>
          <t>Ekologiniame projekte  dalyvauja 45 7-8 klasių mokiniai</t>
        </r>
      </text>
    </comment>
    <comment ref="E61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E90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D95" authorId="0" shapeId="0">
      <text>
        <r>
          <rPr>
            <b/>
            <sz val="9"/>
            <color indexed="81"/>
            <rFont val="Tahoma"/>
            <family val="2"/>
            <charset val="186"/>
          </rPr>
          <t>Bus draudžiami vaikai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Senas pavadinimas - </t>
        </r>
        <r>
          <rPr>
            <sz val="9"/>
            <color indexed="81"/>
            <rFont val="Tahoma"/>
            <family val="2"/>
            <charset val="186"/>
          </rPr>
          <t xml:space="preserve">"Ikimokyklinio ir priešmokyklinio ugdymo skyriaus infrastruktūros modernizavimas Tauralaukio progimnazijoje"
</t>
        </r>
      </text>
    </comment>
    <comment ref="L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„Smeltės“ir„Gedminų“ progimnazijos, „Vėtrungės“ gimnazija
</t>
        </r>
      </text>
    </comment>
    <comment ref="M110" authorId="0" shapeId="0">
      <text>
        <r>
          <rPr>
            <sz val="9"/>
            <color indexed="81"/>
            <rFont val="Tahoma"/>
            <family val="2"/>
            <charset val="186"/>
          </rPr>
          <t>„Sendvario“ ir „Verdenės“ progimnazijos</t>
        </r>
      </text>
    </comment>
    <comment ref="N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Liudviko Stulpino progimnazija ir „Varpo“ gimnazija
</t>
        </r>
      </text>
    </comment>
    <comment ref="L128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Gedminų progimnazija (50 t.€)
2) „Verdenės“ progimnazija (700 t.€)
3) „Versmės“ progimnazija (180,7 t.€)
4) Vytauto Didžiojo gimnazija (280 t.€)
5) Žemynos gimnazija  (150 t.€)
6) Vydūno gimnazija (57,65 t.€)
</t>
        </r>
        <r>
          <rPr>
            <u/>
            <sz val="9"/>
            <color indexed="81"/>
            <rFont val="Tahoma"/>
            <family val="2"/>
            <charset val="186"/>
          </rPr>
          <t>7) Hermano Zudermano gimnazija (57,65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1476,1 t.€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M128" authorId="0" shapeId="0">
      <text>
        <r>
          <rPr>
            <b/>
            <sz val="9"/>
            <color indexed="81"/>
            <rFont val="Tahoma"/>
            <family val="2"/>
            <charset val="186"/>
          </rPr>
          <t>Simono Dacho</t>
        </r>
        <r>
          <rPr>
            <sz val="9"/>
            <color indexed="81"/>
            <rFont val="Tahoma"/>
            <family val="2"/>
            <charset val="186"/>
          </rPr>
          <t xml:space="preserve"> progimnazija (200 t.€)
</t>
        </r>
        <r>
          <rPr>
            <b/>
            <sz val="9"/>
            <color indexed="81"/>
            <rFont val="Tahoma"/>
            <family val="2"/>
            <charset val="186"/>
          </rPr>
          <t>Maksimo Gorkio</t>
        </r>
        <r>
          <rPr>
            <sz val="9"/>
            <color indexed="81"/>
            <rFont val="Tahoma"/>
            <family val="2"/>
            <charset val="186"/>
          </rPr>
          <t xml:space="preserve"> progimnazija (100 t.€)
</t>
        </r>
        <r>
          <rPr>
            <b/>
            <sz val="9"/>
            <color indexed="81"/>
            <rFont val="Tahoma"/>
            <family val="2"/>
            <charset val="186"/>
          </rPr>
          <t>Hermano Zudermano</t>
        </r>
        <r>
          <rPr>
            <sz val="9"/>
            <color indexed="81"/>
            <rFont val="Tahoma"/>
            <family val="2"/>
            <charset val="186"/>
          </rPr>
          <t xml:space="preserve"> gimnazija II etapas (600 t.€) - 2019 m. lengvosios atletikos bėgimo takai, atnaujintas futbolo stadionas
</t>
        </r>
        <r>
          <rPr>
            <b/>
            <sz val="9"/>
            <color indexed="81"/>
            <rFont val="Tahoma"/>
            <family val="2"/>
            <charset val="186"/>
          </rPr>
          <t>Sendvario</t>
        </r>
        <r>
          <rPr>
            <sz val="9"/>
            <color indexed="81"/>
            <rFont val="Tahoma"/>
            <family val="2"/>
            <charset val="186"/>
          </rPr>
          <t xml:space="preserve"> progimnazija (520 t.€)
</t>
        </r>
        <r>
          <rPr>
            <u/>
            <sz val="9"/>
            <color indexed="81"/>
            <rFont val="Tahoma"/>
            <family val="2"/>
            <charset val="186"/>
          </rPr>
          <t>„</t>
        </r>
        <r>
          <rPr>
            <b/>
            <u/>
            <sz val="9"/>
            <color indexed="81"/>
            <rFont val="Tahoma"/>
            <family val="2"/>
            <charset val="186"/>
          </rPr>
          <t>Vyturio“</t>
        </r>
        <r>
          <rPr>
            <u/>
            <sz val="9"/>
            <color indexed="81"/>
            <rFont val="Tahoma"/>
            <family val="2"/>
            <charset val="186"/>
          </rPr>
          <t xml:space="preserve"> progimnazija (80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1500 t. €</t>
        </r>
      </text>
    </comment>
    <comment ref="N128" authorId="0" shapeId="0">
      <text>
        <r>
          <rPr>
            <b/>
            <sz val="9"/>
            <color indexed="81"/>
            <rFont val="Tahoma"/>
            <family val="2"/>
            <charset val="186"/>
          </rPr>
          <t>„Smeltės“</t>
        </r>
        <r>
          <rPr>
            <sz val="9"/>
            <color indexed="81"/>
            <rFont val="Tahoma"/>
            <family val="2"/>
            <charset val="186"/>
          </rPr>
          <t xml:space="preserve"> progimnazija (150 t. €)
</t>
        </r>
        <r>
          <rPr>
            <b/>
            <sz val="9"/>
            <color indexed="81"/>
            <rFont val="Tahoma"/>
            <family val="2"/>
            <charset val="186"/>
          </rPr>
          <t>Santarvės</t>
        </r>
        <r>
          <rPr>
            <sz val="9"/>
            <color indexed="81"/>
            <rFont val="Tahoma"/>
            <family val="2"/>
            <charset val="186"/>
          </rPr>
          <t xml:space="preserve"> progimnazija (50 t. €)
</t>
        </r>
        <r>
          <rPr>
            <b/>
            <sz val="9"/>
            <color indexed="81"/>
            <rFont val="Tahoma"/>
            <family val="2"/>
            <charset val="186"/>
          </rPr>
          <t>Baltijos gimnazija ir Martyno Mažvydo</t>
        </r>
        <r>
          <rPr>
            <sz val="9"/>
            <color indexed="81"/>
            <rFont val="Tahoma"/>
            <family val="2"/>
            <charset val="186"/>
          </rPr>
          <t xml:space="preserve">  progimnazija (450 t. €)
</t>
        </r>
        <r>
          <rPr>
            <b/>
            <sz val="9"/>
            <color indexed="81"/>
            <rFont val="Tahoma"/>
            <family val="2"/>
            <charset val="186"/>
          </rPr>
          <t>Gilijos</t>
        </r>
        <r>
          <rPr>
            <sz val="9"/>
            <color indexed="81"/>
            <rFont val="Tahoma"/>
            <family val="2"/>
            <charset val="186"/>
          </rPr>
          <t xml:space="preserve"> pradinė mokykla (500 t.€) (naudojasi kartu su Vydūno gimnazija)
</t>
        </r>
        <r>
          <rPr>
            <b/>
            <u/>
            <sz val="9"/>
            <color indexed="81"/>
            <rFont val="Tahoma"/>
            <family val="2"/>
            <charset val="186"/>
          </rPr>
          <t>„Varpo“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(350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1.500 tūkst. Eur</t>
        </r>
      </text>
    </comment>
    <comment ref="L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„Verdenės“ progimnazijoje,
2) Simono Dacho progimnazijoje (12 t.€)
</t>
        </r>
      </text>
    </comment>
    <comment ref="M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Hermano Zudermano gimnazijoje, 
2) Sendvario progimnazija,
</t>
        </r>
      </text>
    </comment>
    <comment ref="N129" authorId="0" shapeId="0">
      <text>
        <r>
          <rPr>
            <b/>
            <sz val="9"/>
            <color indexed="81"/>
            <rFont val="Tahoma"/>
            <family val="2"/>
            <charset val="186"/>
          </rPr>
          <t>- Baltijos gimnazija ir Martyno Mažvydo</t>
        </r>
        <r>
          <rPr>
            <sz val="9"/>
            <color indexed="81"/>
            <rFont val="Tahoma"/>
            <family val="2"/>
            <charset val="186"/>
          </rPr>
          <t xml:space="preserve"> progimnazija  (naudojasi vienu stadionu),</t>
        </r>
        <r>
          <rPr>
            <b/>
            <sz val="9"/>
            <color indexed="81"/>
            <rFont val="Tahoma"/>
            <family val="2"/>
            <charset val="186"/>
          </rPr>
          <t xml:space="preserve">
- Gilijos </t>
        </r>
        <r>
          <rPr>
            <sz val="9"/>
            <color indexed="81"/>
            <rFont val="Tahoma"/>
            <family val="2"/>
            <charset val="186"/>
          </rPr>
          <t>pradinė mokykla (naudojasi kartu su Vydūno gimnazija),
- „</t>
        </r>
        <r>
          <rPr>
            <b/>
            <sz val="9"/>
            <color indexed="81"/>
            <rFont val="Tahoma"/>
            <family val="2"/>
            <charset val="186"/>
          </rPr>
          <t>Varpo</t>
        </r>
        <r>
          <rPr>
            <sz val="9"/>
            <color indexed="81"/>
            <rFont val="Tahoma"/>
            <family val="2"/>
            <charset val="186"/>
          </rPr>
          <t xml:space="preserve">“ gimnazija
</t>
        </r>
      </text>
    </comment>
    <comment ref="G139" authorId="0" shapeId="0">
      <text>
        <r>
          <rPr>
            <b/>
            <sz val="9"/>
            <color indexed="81"/>
            <rFont val="Tahoma"/>
            <family val="2"/>
            <charset val="186"/>
          </rPr>
          <t>Vienuolių lėšos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M15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„Volungėlė“, „Vyturėlis“, „Čiauškutė“, „Papartėlis“ ir „Pingvinukas“</t>
        </r>
      </text>
    </comment>
    <comment ref="N15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„Bitutė“, „Rūta“, „Nykštukas“, „Pumpurėlis“, „Žiogelis“ ir „Linelis“</t>
        </r>
      </text>
    </comment>
    <comment ref="D169" authorId="0" shapeId="0">
      <text>
        <r>
          <rPr>
            <b/>
            <sz val="9"/>
            <color indexed="81"/>
            <rFont val="Tahoma"/>
            <family val="2"/>
            <charset val="186"/>
          </rPr>
          <t>2017 m. - Luizės jaunimo centras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L18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 l/d „Berželis“ </t>
        </r>
        <r>
          <rPr>
            <sz val="9"/>
            <color indexed="81"/>
            <rFont val="Tahoma"/>
            <family val="2"/>
            <charset val="186"/>
          </rPr>
          <t xml:space="preserve">- virtuvės remontas,
</t>
        </r>
        <r>
          <rPr>
            <b/>
            <sz val="9"/>
            <color indexed="81"/>
            <rFont val="Tahoma"/>
            <family val="2"/>
            <charset val="186"/>
          </rPr>
          <t>„Kregždutė“</t>
        </r>
        <r>
          <rPr>
            <sz val="9"/>
            <color indexed="81"/>
            <rFont val="Tahoma"/>
            <family val="2"/>
            <charset val="186"/>
          </rPr>
          <t xml:space="preserve"> - laiptinės ir koridoriaus remontas,
</t>
        </r>
        <r>
          <rPr>
            <b/>
            <sz val="9"/>
            <color indexed="81"/>
            <rFont val="Tahoma"/>
            <family val="2"/>
            <charset val="186"/>
          </rPr>
          <t>„Ąžuoliukas“</t>
        </r>
        <r>
          <rPr>
            <sz val="9"/>
            <color indexed="81"/>
            <rFont val="Tahoma"/>
            <family val="2"/>
            <charset val="186"/>
          </rPr>
          <t xml:space="preserve"> - 2 a. grindų remontas,
</t>
        </r>
        <r>
          <rPr>
            <b/>
            <sz val="9"/>
            <color indexed="81"/>
            <rFont val="Tahoma"/>
            <family val="2"/>
            <charset val="186"/>
          </rPr>
          <t>„Aitvarėlis“</t>
        </r>
        <r>
          <rPr>
            <sz val="9"/>
            <color indexed="81"/>
            <rFont val="Tahoma"/>
            <family val="2"/>
            <charset val="186"/>
          </rPr>
          <t xml:space="preserve"> - fasado remontas, 
</t>
        </r>
        <r>
          <rPr>
            <b/>
            <sz val="9"/>
            <color indexed="81"/>
            <rFont val="Tahoma"/>
            <family val="2"/>
            <charset val="186"/>
          </rPr>
          <t>„Žemuogėlė“</t>
        </r>
        <r>
          <rPr>
            <sz val="9"/>
            <color indexed="81"/>
            <rFont val="Tahoma"/>
            <family val="2"/>
            <charset val="186"/>
          </rPr>
          <t xml:space="preserve"> - virtuvės ventiliacijos remontas, 
</t>
        </r>
        <r>
          <rPr>
            <b/>
            <sz val="9"/>
            <color indexed="81"/>
            <rFont val="Tahoma"/>
            <family val="2"/>
            <charset val="186"/>
          </rPr>
          <t>„Nykštukas“</t>
        </r>
        <r>
          <rPr>
            <sz val="9"/>
            <color indexed="81"/>
            <rFont val="Tahoma"/>
            <family val="2"/>
            <charset val="186"/>
          </rPr>
          <t xml:space="preserve"> - laiptinių ir grindų remontas, 
</t>
        </r>
        <r>
          <rPr>
            <b/>
            <sz val="9"/>
            <color indexed="81"/>
            <rFont val="Tahoma"/>
            <family val="2"/>
            <charset val="186"/>
          </rPr>
          <t>„Žilvitis“</t>
        </r>
        <r>
          <rPr>
            <sz val="9"/>
            <color indexed="81"/>
            <rFont val="Tahoma"/>
            <family val="2"/>
            <charset val="186"/>
          </rPr>
          <t xml:space="preserve"> - laiptinių remontas,
</t>
        </r>
        <r>
          <rPr>
            <b/>
            <sz val="9"/>
            <color indexed="81"/>
            <rFont val="Tahoma"/>
            <family val="2"/>
            <charset val="186"/>
          </rPr>
          <t>„Pumpurėlis“</t>
        </r>
        <r>
          <rPr>
            <sz val="9"/>
            <color indexed="81"/>
            <rFont val="Tahoma"/>
            <family val="2"/>
            <charset val="186"/>
          </rPr>
          <t xml:space="preserve"> - grindų remontas,
</t>
        </r>
        <r>
          <rPr>
            <b/>
            <sz val="9"/>
            <color indexed="81"/>
            <rFont val="Tahoma"/>
            <family val="2"/>
            <charset val="186"/>
          </rPr>
          <t>Luizės jaunimo centras</t>
        </r>
        <r>
          <rPr>
            <sz val="9"/>
            <color indexed="81"/>
            <rFont val="Tahoma"/>
            <family val="2"/>
            <charset val="186"/>
          </rPr>
          <t xml:space="preserve"> - Atvirų jaunimo erdvių patalpų remontas
</t>
        </r>
      </text>
    </comment>
    <comment ref="D198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 </t>
        </r>
      </text>
    </comment>
    <comment ref="L200" authorId="0" shapeId="0">
      <text>
        <r>
          <rPr>
            <sz val="9"/>
            <color indexed="81"/>
            <rFont val="Tahoma"/>
            <family val="2"/>
            <charset val="186"/>
          </rPr>
          <t>2018 m. - l/d „Berželis“, „Du gaideliai“, „Giliukas“, „Pumpurėlis“, „Dobiliukas“, „Radastėlė“, Simono Dacho progimnazija, "Baltijos" gimnazija, klubai „Saulutė“ ir „Liepsnelė“</t>
        </r>
      </text>
    </comment>
    <comment ref="E201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E204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L210" authorId="0" shapeId="0">
      <text>
        <r>
          <rPr>
            <sz val="9"/>
            <color indexed="81"/>
            <rFont val="Tahoma"/>
            <family val="2"/>
            <charset val="186"/>
          </rPr>
          <t xml:space="preserve">Ievos Simonaitytės perkėlimas į Suaugusiųjų mokyklą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R20" authorId="0" shapeId="0">
      <text>
        <r>
          <rPr>
            <sz val="9"/>
            <color indexed="81"/>
            <rFont val="Tahoma"/>
            <family val="2"/>
            <charset val="186"/>
          </rPr>
          <t>m/d „Pakalnutė“ ir „Šaltinėlis“ pakeitė statusą į lopšelį-darželį</t>
        </r>
      </text>
    </comment>
    <comment ref="R23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R26" authorId="0" shapeId="0">
      <text>
        <r>
          <rPr>
            <sz val="9"/>
            <color indexed="81"/>
            <rFont val="Tahoma"/>
            <family val="2"/>
            <charset val="186"/>
          </rPr>
          <t>3 mokyklos-darželiai: „Varpelis“, M. Montesori ir „Saulutė“ ir pradinė m-kla „Gilija</t>
        </r>
        <r>
          <rPr>
            <b/>
            <sz val="9"/>
            <color indexed="81"/>
            <rFont val="Tahoma"/>
            <family val="2"/>
            <charset val="186"/>
          </rPr>
          <t>“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33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VšĮ: Svetliačiok, Pajūrio Valdorfo bendruomenė, Universa Via, Klaipėdos licėjus, Vaivarykštės tako gimnazija
</t>
        </r>
      </text>
    </comment>
    <comment ref="Q37" authorId="0" shapeId="0">
      <text>
        <r>
          <rPr>
            <sz val="9"/>
            <color indexed="81"/>
            <rFont val="Tahoma"/>
            <family val="2"/>
            <charset val="186"/>
          </rPr>
          <t>Ekologiniame projekte  dalyvauja 45 7-8 klasių mokiniai</t>
        </r>
      </text>
    </comment>
    <comment ref="E61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E90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D95" authorId="0" shapeId="0">
      <text>
        <r>
          <rPr>
            <b/>
            <sz val="9"/>
            <color indexed="81"/>
            <rFont val="Tahoma"/>
            <family val="2"/>
            <charset val="186"/>
          </rPr>
          <t>Bus draudžiami vaikai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Senas pavadinimas - </t>
        </r>
        <r>
          <rPr>
            <sz val="9"/>
            <color indexed="81"/>
            <rFont val="Tahoma"/>
            <family val="2"/>
            <charset val="186"/>
          </rPr>
          <t xml:space="preserve">"Ikimokyklinio ir priešmokyklinio ugdymo skyriaus infrastruktūros modernizavimas Tauralaukio progimnazijoje"
</t>
        </r>
      </text>
    </comment>
    <comment ref="R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„Smeltės“ir„Gedminų“ progimnazijos, „Vėtrungės“ gimnazija
</t>
        </r>
      </text>
    </comment>
    <comment ref="S110" authorId="0" shapeId="0">
      <text>
        <r>
          <rPr>
            <sz val="9"/>
            <color indexed="81"/>
            <rFont val="Tahoma"/>
            <family val="2"/>
            <charset val="186"/>
          </rPr>
          <t>„Sendvario“ ir „Verdenės“ progimnazijos</t>
        </r>
      </text>
    </comment>
    <comment ref="T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Liudviko Stulpino progimnazija ir „Varpo“ gimnazija
</t>
        </r>
      </text>
    </comment>
    <comment ref="R128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Gedminų progimnazija (50 t.€)
2) „Verdenės“ progimnazija (700 t.€)
3) „Versmės“ progimnazija (180,7 t.€)
4) Vytauto Didžiojo gimnazija (280 t.€)
5) Žemynos gimnazija  (150 t.€)
6) Vydūno gimnazija (57,65 t.€)
</t>
        </r>
        <r>
          <rPr>
            <u/>
            <sz val="9"/>
            <color indexed="81"/>
            <rFont val="Tahoma"/>
            <family val="2"/>
            <charset val="186"/>
          </rPr>
          <t>7) Hermano Zudermano gimnazija (57,65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1476,1 t.€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128" authorId="0" shapeId="0">
      <text>
        <r>
          <rPr>
            <b/>
            <sz val="9"/>
            <color indexed="81"/>
            <rFont val="Tahoma"/>
            <family val="2"/>
            <charset val="186"/>
          </rPr>
          <t>Simono Dacho</t>
        </r>
        <r>
          <rPr>
            <sz val="9"/>
            <color indexed="81"/>
            <rFont val="Tahoma"/>
            <family val="2"/>
            <charset val="186"/>
          </rPr>
          <t xml:space="preserve"> progimnazija (200 t.€)
</t>
        </r>
        <r>
          <rPr>
            <b/>
            <sz val="9"/>
            <color indexed="81"/>
            <rFont val="Tahoma"/>
            <family val="2"/>
            <charset val="186"/>
          </rPr>
          <t>Maksimo Gorkio</t>
        </r>
        <r>
          <rPr>
            <sz val="9"/>
            <color indexed="81"/>
            <rFont val="Tahoma"/>
            <family val="2"/>
            <charset val="186"/>
          </rPr>
          <t xml:space="preserve"> progimnazija (100 t.€)
</t>
        </r>
        <r>
          <rPr>
            <b/>
            <sz val="9"/>
            <color indexed="81"/>
            <rFont val="Tahoma"/>
            <family val="2"/>
            <charset val="186"/>
          </rPr>
          <t>Hermano Zudermano</t>
        </r>
        <r>
          <rPr>
            <sz val="9"/>
            <color indexed="81"/>
            <rFont val="Tahoma"/>
            <family val="2"/>
            <charset val="186"/>
          </rPr>
          <t xml:space="preserve"> gimnazija II etapas (600 t.€) - 2019 m. lengvosios atletikos bėgimo takai, atnaujintas futbolo stadionas
</t>
        </r>
        <r>
          <rPr>
            <b/>
            <sz val="9"/>
            <color indexed="81"/>
            <rFont val="Tahoma"/>
            <family val="2"/>
            <charset val="186"/>
          </rPr>
          <t>Sendvario</t>
        </r>
        <r>
          <rPr>
            <sz val="9"/>
            <color indexed="81"/>
            <rFont val="Tahoma"/>
            <family val="2"/>
            <charset val="186"/>
          </rPr>
          <t xml:space="preserve"> progimnazija (520 t.€)
</t>
        </r>
        <r>
          <rPr>
            <u/>
            <sz val="9"/>
            <color indexed="81"/>
            <rFont val="Tahoma"/>
            <family val="2"/>
            <charset val="186"/>
          </rPr>
          <t>„</t>
        </r>
        <r>
          <rPr>
            <b/>
            <u/>
            <sz val="9"/>
            <color indexed="81"/>
            <rFont val="Tahoma"/>
            <family val="2"/>
            <charset val="186"/>
          </rPr>
          <t>Vyturio“</t>
        </r>
        <r>
          <rPr>
            <u/>
            <sz val="9"/>
            <color indexed="81"/>
            <rFont val="Tahoma"/>
            <family val="2"/>
            <charset val="186"/>
          </rPr>
          <t xml:space="preserve"> progimnazija (80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1500 t. €</t>
        </r>
      </text>
    </comment>
    <comment ref="T128" authorId="0" shapeId="0">
      <text>
        <r>
          <rPr>
            <b/>
            <sz val="9"/>
            <color indexed="81"/>
            <rFont val="Tahoma"/>
            <family val="2"/>
            <charset val="186"/>
          </rPr>
          <t>„Smeltės“</t>
        </r>
        <r>
          <rPr>
            <sz val="9"/>
            <color indexed="81"/>
            <rFont val="Tahoma"/>
            <family val="2"/>
            <charset val="186"/>
          </rPr>
          <t xml:space="preserve"> progimnazija (150 t. €)
</t>
        </r>
        <r>
          <rPr>
            <b/>
            <sz val="9"/>
            <color indexed="81"/>
            <rFont val="Tahoma"/>
            <family val="2"/>
            <charset val="186"/>
          </rPr>
          <t>Santarvės</t>
        </r>
        <r>
          <rPr>
            <sz val="9"/>
            <color indexed="81"/>
            <rFont val="Tahoma"/>
            <family val="2"/>
            <charset val="186"/>
          </rPr>
          <t xml:space="preserve"> progimnazija (50 t. €)
</t>
        </r>
        <r>
          <rPr>
            <b/>
            <sz val="9"/>
            <color indexed="81"/>
            <rFont val="Tahoma"/>
            <family val="2"/>
            <charset val="186"/>
          </rPr>
          <t>Baltijos gimnazija ir Martyno Mažvydo</t>
        </r>
        <r>
          <rPr>
            <sz val="9"/>
            <color indexed="81"/>
            <rFont val="Tahoma"/>
            <family val="2"/>
            <charset val="186"/>
          </rPr>
          <t xml:space="preserve">  progimnazija (450 t. €)
</t>
        </r>
        <r>
          <rPr>
            <b/>
            <sz val="9"/>
            <color indexed="81"/>
            <rFont val="Tahoma"/>
            <family val="2"/>
            <charset val="186"/>
          </rPr>
          <t>Gilijos</t>
        </r>
        <r>
          <rPr>
            <sz val="9"/>
            <color indexed="81"/>
            <rFont val="Tahoma"/>
            <family val="2"/>
            <charset val="186"/>
          </rPr>
          <t xml:space="preserve"> pradinė mokykla (500 t.€) (naudojasi kartu su Vydūno gimnazija)
</t>
        </r>
        <r>
          <rPr>
            <b/>
            <u/>
            <sz val="9"/>
            <color indexed="81"/>
            <rFont val="Tahoma"/>
            <family val="2"/>
            <charset val="186"/>
          </rPr>
          <t>„Varpo“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(350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1.500 tūkst. Eur</t>
        </r>
      </text>
    </comment>
    <comment ref="R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„Verdenės“ progimnazijoje,
2) Simono Dacho progimnazijoje (12 t.€)
</t>
        </r>
      </text>
    </comment>
    <comment ref="S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Hermano Zudermano gimnazijoje, 
2) Sendvario progimnazija,
</t>
        </r>
      </text>
    </comment>
    <comment ref="T129" authorId="0" shapeId="0">
      <text>
        <r>
          <rPr>
            <b/>
            <sz val="9"/>
            <color indexed="81"/>
            <rFont val="Tahoma"/>
            <family val="2"/>
            <charset val="186"/>
          </rPr>
          <t>- Baltijos gimnazija ir Martyno Mažvydo</t>
        </r>
        <r>
          <rPr>
            <sz val="9"/>
            <color indexed="81"/>
            <rFont val="Tahoma"/>
            <family val="2"/>
            <charset val="186"/>
          </rPr>
          <t xml:space="preserve"> progimnazija  (naudojasi vienu stadionu),</t>
        </r>
        <r>
          <rPr>
            <b/>
            <sz val="9"/>
            <color indexed="81"/>
            <rFont val="Tahoma"/>
            <family val="2"/>
            <charset val="186"/>
          </rPr>
          <t xml:space="preserve">
- Gilijos </t>
        </r>
        <r>
          <rPr>
            <sz val="9"/>
            <color indexed="81"/>
            <rFont val="Tahoma"/>
            <family val="2"/>
            <charset val="186"/>
          </rPr>
          <t>pradinė mokykla (naudojasi kartu su Vydūno gimnazija),
- „</t>
        </r>
        <r>
          <rPr>
            <b/>
            <sz val="9"/>
            <color indexed="81"/>
            <rFont val="Tahoma"/>
            <family val="2"/>
            <charset val="186"/>
          </rPr>
          <t>Varpo</t>
        </r>
        <r>
          <rPr>
            <sz val="9"/>
            <color indexed="81"/>
            <rFont val="Tahoma"/>
            <family val="2"/>
            <charset val="186"/>
          </rPr>
          <t xml:space="preserve">“ gimnazija
</t>
        </r>
      </text>
    </comment>
    <comment ref="G139" authorId="0" shapeId="0">
      <text>
        <r>
          <rPr>
            <b/>
            <sz val="9"/>
            <color indexed="81"/>
            <rFont val="Tahoma"/>
            <family val="2"/>
            <charset val="186"/>
          </rPr>
          <t>Vienuolių lėšos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16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„Volungėlė“, „Vyturėlis“, „Čiauškutė“, „Papartėlis“ ir „Pingvinukas“</t>
        </r>
      </text>
    </comment>
    <comment ref="T16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„Bitutė“, „Rūta“, „Nykštukas“, „Pumpurėlis“, „Žiogelis“ ir „Linelis“</t>
        </r>
      </text>
    </comment>
    <comment ref="D170" authorId="0" shapeId="0">
      <text>
        <r>
          <rPr>
            <b/>
            <sz val="9"/>
            <color indexed="81"/>
            <rFont val="Tahoma"/>
            <family val="2"/>
            <charset val="186"/>
          </rPr>
          <t>2017 m. - Luizės jaunimo centras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9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 l/d „Berželis“ </t>
        </r>
        <r>
          <rPr>
            <sz val="9"/>
            <color indexed="81"/>
            <rFont val="Tahoma"/>
            <family val="2"/>
            <charset val="186"/>
          </rPr>
          <t xml:space="preserve">- virtuvės remontas,
</t>
        </r>
        <r>
          <rPr>
            <b/>
            <sz val="9"/>
            <color indexed="81"/>
            <rFont val="Tahoma"/>
            <family val="2"/>
            <charset val="186"/>
          </rPr>
          <t>„Kregždutė“</t>
        </r>
        <r>
          <rPr>
            <sz val="9"/>
            <color indexed="81"/>
            <rFont val="Tahoma"/>
            <family val="2"/>
            <charset val="186"/>
          </rPr>
          <t xml:space="preserve"> - laiptinės ir koridoriaus remontas,
</t>
        </r>
        <r>
          <rPr>
            <b/>
            <sz val="9"/>
            <color indexed="81"/>
            <rFont val="Tahoma"/>
            <family val="2"/>
            <charset val="186"/>
          </rPr>
          <t>„Ąžuoliukas“</t>
        </r>
        <r>
          <rPr>
            <sz val="9"/>
            <color indexed="81"/>
            <rFont val="Tahoma"/>
            <family val="2"/>
            <charset val="186"/>
          </rPr>
          <t xml:space="preserve"> - 2 a. grindų remontas,
</t>
        </r>
        <r>
          <rPr>
            <b/>
            <sz val="9"/>
            <color indexed="81"/>
            <rFont val="Tahoma"/>
            <family val="2"/>
            <charset val="186"/>
          </rPr>
          <t>„Aitvarėlis“</t>
        </r>
        <r>
          <rPr>
            <sz val="9"/>
            <color indexed="81"/>
            <rFont val="Tahoma"/>
            <family val="2"/>
            <charset val="186"/>
          </rPr>
          <t xml:space="preserve"> - fasado remontas, 
</t>
        </r>
        <r>
          <rPr>
            <b/>
            <sz val="9"/>
            <color indexed="81"/>
            <rFont val="Tahoma"/>
            <family val="2"/>
            <charset val="186"/>
          </rPr>
          <t>„Žemuogėlė“</t>
        </r>
        <r>
          <rPr>
            <sz val="9"/>
            <color indexed="81"/>
            <rFont val="Tahoma"/>
            <family val="2"/>
            <charset val="186"/>
          </rPr>
          <t xml:space="preserve"> - virtuvės ventiliacijos remontas, 
</t>
        </r>
        <r>
          <rPr>
            <b/>
            <sz val="9"/>
            <color indexed="81"/>
            <rFont val="Tahoma"/>
            <family val="2"/>
            <charset val="186"/>
          </rPr>
          <t>„Nykštukas“</t>
        </r>
        <r>
          <rPr>
            <sz val="9"/>
            <color indexed="81"/>
            <rFont val="Tahoma"/>
            <family val="2"/>
            <charset val="186"/>
          </rPr>
          <t xml:space="preserve"> - laiptinių ir grindų remontas, 
</t>
        </r>
        <r>
          <rPr>
            <b/>
            <sz val="9"/>
            <color indexed="81"/>
            <rFont val="Tahoma"/>
            <family val="2"/>
            <charset val="186"/>
          </rPr>
          <t>„Žilvitis“</t>
        </r>
        <r>
          <rPr>
            <sz val="9"/>
            <color indexed="81"/>
            <rFont val="Tahoma"/>
            <family val="2"/>
            <charset val="186"/>
          </rPr>
          <t xml:space="preserve"> - laiptinių remontas,
</t>
        </r>
        <r>
          <rPr>
            <b/>
            <sz val="9"/>
            <color indexed="81"/>
            <rFont val="Tahoma"/>
            <family val="2"/>
            <charset val="186"/>
          </rPr>
          <t>„Pumpurėlis“</t>
        </r>
        <r>
          <rPr>
            <sz val="9"/>
            <color indexed="81"/>
            <rFont val="Tahoma"/>
            <family val="2"/>
            <charset val="186"/>
          </rPr>
          <t xml:space="preserve"> - grindų remontas,
</t>
        </r>
        <r>
          <rPr>
            <b/>
            <sz val="9"/>
            <color indexed="81"/>
            <rFont val="Tahoma"/>
            <family val="2"/>
            <charset val="186"/>
          </rPr>
          <t>Luizės jaunimo centras</t>
        </r>
        <r>
          <rPr>
            <sz val="9"/>
            <color indexed="81"/>
            <rFont val="Tahoma"/>
            <family val="2"/>
            <charset val="186"/>
          </rPr>
          <t xml:space="preserve"> - Atvirų jaunimo erdvių patalpų remontas
</t>
        </r>
      </text>
    </comment>
    <comment ref="D19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 </t>
        </r>
      </text>
    </comment>
    <comment ref="R201" authorId="0" shapeId="0">
      <text>
        <r>
          <rPr>
            <sz val="9"/>
            <color indexed="81"/>
            <rFont val="Tahoma"/>
            <family val="2"/>
            <charset val="186"/>
          </rPr>
          <t>2018 m. - l/d „Berželis“, „Du gaideliai“, „Giliukas“, „Pumpurėlis“, „Dobiliukas“, „Radastėlė“, Simono Dacho progimnazija, "Baltijos" gimnazija, klubai „Saulutė“ ir „Liepsnelė“</t>
        </r>
      </text>
    </comment>
    <comment ref="E202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E205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R211" authorId="0" shapeId="0">
      <text>
        <r>
          <rPr>
            <sz val="9"/>
            <color indexed="81"/>
            <rFont val="Tahoma"/>
            <family val="2"/>
            <charset val="186"/>
          </rPr>
          <t xml:space="preserve">Ievos Simonaitytės perkėlimas į Suaugusiųjų mokyklą
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S19" authorId="0" shapeId="0">
      <text>
        <r>
          <rPr>
            <sz val="9"/>
            <color indexed="81"/>
            <rFont val="Tahoma"/>
            <family val="2"/>
            <charset val="186"/>
          </rPr>
          <t>m/d „Pakalnutė“ ir „Šaltinėlis“ pakeitė statusą į lopšelį-darželį</t>
        </r>
      </text>
    </comment>
    <comment ref="S22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S25" authorId="0" shapeId="0">
      <text>
        <r>
          <rPr>
            <sz val="9"/>
            <color indexed="81"/>
            <rFont val="Tahoma"/>
            <family val="2"/>
            <charset val="186"/>
          </rPr>
          <t>3 mokyklos-darželiai: „Varpelis“, M. Montesori ir „Saulutė“ ir pradinė m-kla „Gilija</t>
        </r>
        <r>
          <rPr>
            <b/>
            <sz val="9"/>
            <color indexed="81"/>
            <rFont val="Tahoma"/>
            <family val="2"/>
            <charset val="186"/>
          </rPr>
          <t>“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37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VšĮ: Svetliačiok, Pajūrio Valdorfo bendruomenė, Universa Via, Klaipėdos licėjus, Vaivarykštės tako gimnazija
</t>
        </r>
      </text>
    </comment>
    <comment ref="H41" authorId="0" shapeId="0">
      <text>
        <r>
          <rPr>
            <sz val="9"/>
            <color indexed="81"/>
            <rFont val="Tahoma"/>
            <family val="2"/>
            <charset val="186"/>
          </rPr>
          <t>Lietuvos plaukimo federacija</t>
        </r>
      </text>
    </comment>
    <comment ref="Q42" authorId="0" shapeId="0">
      <text>
        <r>
          <rPr>
            <sz val="9"/>
            <color indexed="81"/>
            <rFont val="Tahoma"/>
            <family val="2"/>
            <charset val="186"/>
          </rPr>
          <t>Ekologiniame projekte  dalyvauja 45 7-8 klasių mokiniai</t>
        </r>
      </text>
    </comment>
    <comment ref="E72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D84" authorId="0" shapeId="0">
      <text>
        <r>
          <rPr>
            <sz val="9"/>
            <color indexed="81"/>
            <rFont val="Tahoma"/>
            <family val="2"/>
            <charset val="186"/>
          </rPr>
          <t xml:space="preserve">Vaikų ugdymo dalinis kompensavimas nevalstybinėse įstaigose įtrauktas į papriemonę </t>
        </r>
        <r>
          <rPr>
            <b/>
            <sz val="9"/>
            <color indexed="81"/>
            <rFont val="Tahoma"/>
            <family val="2"/>
            <charset val="186"/>
          </rPr>
          <t>"Ugdymo prieinamumo ir ugdymo formų įvairovės užtikrinimas</t>
        </r>
        <r>
          <rPr>
            <sz val="9"/>
            <color indexed="81"/>
            <rFont val="Tahoma"/>
            <family val="2"/>
            <charset val="186"/>
          </rPr>
          <t xml:space="preserve">" (žr. aukščiau)
</t>
        </r>
      </text>
    </comment>
    <comment ref="G10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Jurkšienė:
</t>
        </r>
        <r>
          <rPr>
            <sz val="9"/>
            <color indexed="81"/>
            <rFont val="Tahoma"/>
            <family val="2"/>
            <charset val="186"/>
          </rPr>
          <t xml:space="preserve">Koordinatoriai šiais metais  neturi eiti per Jūsų biudžetą. ŠMM sutartis turės patikslinti ir nurodyti sąmatos 2.8 kodą 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06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D111" authorId="0" shapeId="0">
      <text>
        <r>
          <rPr>
            <b/>
            <sz val="9"/>
            <color indexed="81"/>
            <rFont val="Tahoma"/>
            <family val="2"/>
            <charset val="186"/>
          </rPr>
          <t>Bus draudžiami vaikai</t>
        </r>
      </text>
    </comment>
    <comment ref="D12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Senas pavadinimas - </t>
        </r>
        <r>
          <rPr>
            <sz val="9"/>
            <color indexed="81"/>
            <rFont val="Tahoma"/>
            <family val="2"/>
            <charset val="186"/>
          </rPr>
          <t xml:space="preserve">"Ikimokyklinio ir priešmokyklinio ugdymo skyriaus infrastruktūros modernizavimas Tauralaukio progimnazijoje"
</t>
        </r>
      </text>
    </comment>
    <comment ref="S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„Smeltės“ir„Gedminų“ progimnazijos, „Vėtrungės“ gimnazija
</t>
        </r>
      </text>
    </comment>
    <comment ref="T129" authorId="0" shapeId="0">
      <text>
        <r>
          <rPr>
            <sz val="9"/>
            <color indexed="81"/>
            <rFont val="Tahoma"/>
            <family val="2"/>
            <charset val="186"/>
          </rPr>
          <t>„Sendvario“ ir „Verdenės“ progimnazijos</t>
        </r>
      </text>
    </comment>
    <comment ref="U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Liudviko Stulpino progimnazija ir „Varpo“ gimnazija
</t>
        </r>
      </text>
    </comment>
    <comment ref="T148" authorId="0" shapeId="0">
      <text>
        <r>
          <rPr>
            <sz val="9"/>
            <color indexed="81"/>
            <rFont val="Tahoma"/>
            <family val="2"/>
            <charset val="186"/>
          </rPr>
          <t xml:space="preserve">Simono Dacho progimnazija (200 t.€)
Maksimo Gorkio progimnazija (100 t.€)
Hermano Zudermano gimnazija (600 t.€)
Sendvario progimnazija (520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(80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1500 t. €</t>
        </r>
      </text>
    </comment>
    <comment ref="U148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„Smeltės“ progimnazija (150 t. €)
Santarvės progimnazija (50 t. €)
Baltijos gimnazija ir Martyno Mažvydo  progimnazija (450 t. €)
Gilijos pradinė mokykla (500 t.€) </t>
        </r>
        <r>
          <rPr>
            <u/>
            <sz val="9"/>
            <color indexed="81"/>
            <rFont val="Tahoma"/>
            <family val="2"/>
            <charset val="186"/>
          </rPr>
          <t>„Varpo“ gimnazija (350 t.€)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Iš viso: 1.500 tūkst. Eur</t>
        </r>
      </text>
    </comment>
    <comment ref="P165" authorId="0" shapeId="0">
      <text>
        <r>
          <rPr>
            <sz val="9"/>
            <color indexed="81"/>
            <rFont val="Tahoma"/>
            <family val="2"/>
            <charset val="186"/>
          </rPr>
          <t>Sumas pateikė Indrė 2017-10-30 (pagal Michailovo siūlymą)</t>
        </r>
      </text>
    </comment>
    <comment ref="D16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2017-07-27 sprendimu Nr. T2-162 perkelta į projektą "Modernių ugdymosi erdvių sukūrimas"
</t>
        </r>
      </text>
    </comment>
    <comment ref="D171" authorId="0" shapeId="0">
      <text>
        <r>
          <rPr>
            <sz val="9"/>
            <color indexed="81"/>
            <rFont val="Tahoma"/>
            <family val="2"/>
            <charset val="186"/>
          </rPr>
          <t xml:space="preserve">Išbrauktas 2017-07-27 sprendimu Nr. T2-162
</t>
        </r>
      </text>
    </comment>
    <comment ref="D173" authorId="0" shapeId="0">
      <text>
        <r>
          <rPr>
            <sz val="9"/>
            <color indexed="81"/>
            <rFont val="Tahoma"/>
            <family val="2"/>
            <charset val="186"/>
          </rPr>
          <t xml:space="preserve">Išbrauktas 2017-07-27 sprendimu Nr. T2-162
</t>
        </r>
      </text>
    </comment>
    <comment ref="H179" authorId="0" shapeId="0">
      <text>
        <r>
          <rPr>
            <b/>
            <sz val="9"/>
            <color indexed="81"/>
            <rFont val="Tahoma"/>
            <family val="2"/>
            <charset val="186"/>
          </rPr>
          <t>Vienuolių lėšos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H187" authorId="0" shapeId="0">
      <text>
        <r>
          <rPr>
            <b/>
            <sz val="9"/>
            <color indexed="81"/>
            <rFont val="Tahoma"/>
            <family val="2"/>
            <charset val="186"/>
          </rPr>
          <t>Vienuolių lėšos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T203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„Volungėlė“, „Vyturėlis“, „Čiauškutė“, „Papartėlis“ ir „Pingvinukas“</t>
        </r>
      </text>
    </comment>
    <comment ref="U203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l/d „Bitutė“, „Rūta“, „Nykštukas“, „Pumpurėlis“, „Žiogelis“ ir „Linelis“</t>
        </r>
      </text>
    </comment>
    <comment ref="D218" authorId="0" shapeId="0">
      <text>
        <r>
          <rPr>
            <b/>
            <sz val="9"/>
            <color indexed="81"/>
            <rFont val="Tahoma"/>
            <family val="2"/>
            <charset val="186"/>
          </rPr>
          <t>2017 m. - Luizės jaunimo centras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24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 l/d „Berželis“ </t>
        </r>
        <r>
          <rPr>
            <sz val="9"/>
            <color indexed="81"/>
            <rFont val="Tahoma"/>
            <family val="2"/>
            <charset val="186"/>
          </rPr>
          <t xml:space="preserve">- virtuvės remontas,
</t>
        </r>
        <r>
          <rPr>
            <b/>
            <sz val="9"/>
            <color indexed="81"/>
            <rFont val="Tahoma"/>
            <family val="2"/>
            <charset val="186"/>
          </rPr>
          <t>„Kregždutė“</t>
        </r>
        <r>
          <rPr>
            <sz val="9"/>
            <color indexed="81"/>
            <rFont val="Tahoma"/>
            <family val="2"/>
            <charset val="186"/>
          </rPr>
          <t xml:space="preserve"> - laiptinės ir koridoriaus remontas,
</t>
        </r>
        <r>
          <rPr>
            <b/>
            <sz val="9"/>
            <color indexed="81"/>
            <rFont val="Tahoma"/>
            <family val="2"/>
            <charset val="186"/>
          </rPr>
          <t>„Ąžuoliukas“</t>
        </r>
        <r>
          <rPr>
            <sz val="9"/>
            <color indexed="81"/>
            <rFont val="Tahoma"/>
            <family val="2"/>
            <charset val="186"/>
          </rPr>
          <t xml:space="preserve"> - 2 a. grindų remontas,
</t>
        </r>
        <r>
          <rPr>
            <b/>
            <sz val="9"/>
            <color indexed="81"/>
            <rFont val="Tahoma"/>
            <family val="2"/>
            <charset val="186"/>
          </rPr>
          <t>„Aitvarėlis“</t>
        </r>
        <r>
          <rPr>
            <sz val="9"/>
            <color indexed="81"/>
            <rFont val="Tahoma"/>
            <family val="2"/>
            <charset val="186"/>
          </rPr>
          <t xml:space="preserve"> - fasado remontas, 
</t>
        </r>
        <r>
          <rPr>
            <b/>
            <sz val="9"/>
            <color indexed="81"/>
            <rFont val="Tahoma"/>
            <family val="2"/>
            <charset val="186"/>
          </rPr>
          <t>„Žemuogėlė“</t>
        </r>
        <r>
          <rPr>
            <sz val="9"/>
            <color indexed="81"/>
            <rFont val="Tahoma"/>
            <family val="2"/>
            <charset val="186"/>
          </rPr>
          <t xml:space="preserve"> - virtuvės ventiliacijos remontas, 
</t>
        </r>
        <r>
          <rPr>
            <b/>
            <sz val="9"/>
            <color indexed="81"/>
            <rFont val="Tahoma"/>
            <family val="2"/>
            <charset val="186"/>
          </rPr>
          <t>„Nykštukas“</t>
        </r>
        <r>
          <rPr>
            <sz val="9"/>
            <color indexed="81"/>
            <rFont val="Tahoma"/>
            <family val="2"/>
            <charset val="186"/>
          </rPr>
          <t xml:space="preserve"> - laiptinių ir grindų remontas, 
</t>
        </r>
        <r>
          <rPr>
            <b/>
            <sz val="9"/>
            <color indexed="81"/>
            <rFont val="Tahoma"/>
            <family val="2"/>
            <charset val="186"/>
          </rPr>
          <t>„Žilvitis“</t>
        </r>
        <r>
          <rPr>
            <sz val="9"/>
            <color indexed="81"/>
            <rFont val="Tahoma"/>
            <family val="2"/>
            <charset val="186"/>
          </rPr>
          <t xml:space="preserve"> - laiptinių remontas,
</t>
        </r>
        <r>
          <rPr>
            <b/>
            <sz val="9"/>
            <color indexed="81"/>
            <rFont val="Tahoma"/>
            <family val="2"/>
            <charset val="186"/>
          </rPr>
          <t>„Pumpurėlis“</t>
        </r>
        <r>
          <rPr>
            <sz val="9"/>
            <color indexed="81"/>
            <rFont val="Tahoma"/>
            <family val="2"/>
            <charset val="186"/>
          </rPr>
          <t xml:space="preserve"> - grindų remontas,
</t>
        </r>
        <r>
          <rPr>
            <b/>
            <sz val="9"/>
            <color indexed="81"/>
            <rFont val="Tahoma"/>
            <family val="2"/>
            <charset val="186"/>
          </rPr>
          <t>Luizės jaunimo centras</t>
        </r>
        <r>
          <rPr>
            <sz val="9"/>
            <color indexed="81"/>
            <rFont val="Tahoma"/>
            <family val="2"/>
            <charset val="186"/>
          </rPr>
          <t xml:space="preserve"> - Atvirų jaunimo erdvių patalpų remontas
</t>
        </r>
      </text>
    </comment>
    <comment ref="D254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2017 m. – „Varpo“ gimnazijos aktų salės ir bibliotekos remontas </t>
        </r>
      </text>
    </comment>
    <comment ref="S256" authorId="0" shapeId="0">
      <text>
        <r>
          <rPr>
            <sz val="9"/>
            <color indexed="81"/>
            <rFont val="Tahoma"/>
            <family val="2"/>
            <charset val="186"/>
          </rPr>
          <t>2018 m. - l/d „Berželis“, „Du gaideliai“, „Giliukas“, „Pumpurėlis“, „Dobiliukas“, „Radastėlė“, Simono Dacho progimnazija, "Baltijos" gimnazija, klubai „Saulutė“ ir „Liepsnelė“</t>
        </r>
      </text>
    </comment>
    <comment ref="E257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E260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S268" authorId="0" shapeId="0">
      <text>
        <r>
          <rPr>
            <sz val="9"/>
            <color indexed="81"/>
            <rFont val="Tahoma"/>
            <family val="2"/>
            <charset val="186"/>
          </rPr>
          <t xml:space="preserve">Ievos Simonaitytės perkėlimas į Suaugusiųjų mokyklą
</t>
        </r>
      </text>
    </comment>
    <comment ref="H280" authorId="0" shapeId="0">
      <text>
        <r>
          <rPr>
            <sz val="9"/>
            <color indexed="81"/>
            <rFont val="Tahoma"/>
            <family val="2"/>
            <charset val="186"/>
          </rPr>
          <t>Būsto energijos taupymo agentūra</t>
        </r>
      </text>
    </comment>
  </commentList>
</comments>
</file>

<file path=xl/sharedStrings.xml><?xml version="1.0" encoding="utf-8"?>
<sst xmlns="http://schemas.openxmlformats.org/spreadsheetml/2006/main" count="1666" uniqueCount="381">
  <si>
    <t>Finansavimo šaltinių suvestinė</t>
  </si>
  <si>
    <t>Finansavimo šaltiniai</t>
  </si>
  <si>
    <t>I</t>
  </si>
  <si>
    <t>LRVB</t>
  </si>
  <si>
    <t>ES</t>
  </si>
  <si>
    <t>10</t>
  </si>
  <si>
    <t>Iš viso tikslui:</t>
  </si>
  <si>
    <t>Iš viso programai:</t>
  </si>
  <si>
    <t>Programos tikslo kodas</t>
  </si>
  <si>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</si>
  <si>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</si>
  <si>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</si>
  <si>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</si>
  <si>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</si>
  <si>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</si>
  <si>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01</t>
  </si>
  <si>
    <t>SB</t>
  </si>
  <si>
    <t>Iš viso:</t>
  </si>
  <si>
    <t>02</t>
  </si>
  <si>
    <t>SB(VB)</t>
  </si>
  <si>
    <t>03</t>
  </si>
  <si>
    <t>Iš viso uždaviniui:</t>
  </si>
  <si>
    <t>04</t>
  </si>
  <si>
    <t>05</t>
  </si>
  <si>
    <t>Pavadinimas</t>
  </si>
  <si>
    <t>SAVIVALDYBĖS  LĖŠOS, IŠ VISO:</t>
  </si>
  <si>
    <t>KITI ŠALTINIAI, IŠ VISO:</t>
  </si>
  <si>
    <t>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</si>
  <si>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</si>
  <si>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Valstybės biudžeto specialiosios tikslinės dotacijos lėšos </t>
    </r>
    <r>
      <rPr>
        <b/>
        <sz val="10"/>
        <rFont val="Times New Roman"/>
        <family val="1"/>
      </rPr>
      <t>SB(VB)</t>
    </r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</si>
  <si>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</si>
  <si>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t>UGDYMO PROCESO UŽTIKRINIMO PROGRAMOS (NR. 10)</t>
  </si>
  <si>
    <t>10 Ugdymo proceso užtikrinimo programa</t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</si>
  <si>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</si>
  <si>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t>Renovuoti ugdymo įstaigų pastatus ir patalpas</t>
  </si>
  <si>
    <t>Organizuoti materialinį, ūkinį ir techninį ugdymo įstaigų aptarnavimą</t>
  </si>
  <si>
    <t>Ugdymo įstaigų ūkinio aptarnavimo organizavimas:</t>
  </si>
  <si>
    <t>Užtikrinti kokybišką ugdymo proceso organizavimą</t>
  </si>
  <si>
    <t>Gerinti ugdymo sąlygas ir aplinką</t>
  </si>
  <si>
    <t>Mokinių pavėžėjimo užtikrinimas</t>
  </si>
  <si>
    <t>Ryšių kabelių kanalų nuoma</t>
  </si>
  <si>
    <t>Šilumos ir karšto vandens tiekimo sistemų renovacija ir remontas</t>
  </si>
  <si>
    <t>Švietimo įstaigų pastatų apsauga</t>
  </si>
  <si>
    <t>Priešgaisrinių reikalavimų vykdymas švietimo įstaigose</t>
  </si>
  <si>
    <t>Kabelio tinklo ilgis, km</t>
  </si>
  <si>
    <t>SB(SP)</t>
  </si>
  <si>
    <t>Veiklos organizavimo užtikrinimas švietimo įstaigose:</t>
  </si>
  <si>
    <t>1.4.1.9.</t>
  </si>
  <si>
    <t>1.4.3.3.</t>
  </si>
  <si>
    <t>1.4.3.9.</t>
  </si>
  <si>
    <t>1.4.1.8.</t>
  </si>
  <si>
    <t>1.4.3.5.</t>
  </si>
  <si>
    <t>Švietimo įstaigų sanitarinių patalpų remontas</t>
  </si>
  <si>
    <r>
      <t xml:space="preserve">BĮ Klaipėdos pedagoginės psichologinės tarnybos </t>
    </r>
    <r>
      <rPr>
        <sz val="10"/>
        <rFont val="Times New Roman"/>
        <family val="1"/>
        <charset val="186"/>
      </rPr>
      <t>veiklos užtikrinimas</t>
    </r>
  </si>
  <si>
    <t>Vykdytojas (skyrius / asmuo)</t>
  </si>
  <si>
    <t>Kt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</si>
  <si>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</si>
  <si>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Iš viso priemonei:</t>
  </si>
  <si>
    <t xml:space="preserve"> TIKSLŲ, UŽDAVINIŲ, PRIEMONIŲ, PRIEMONIŲ IŠLAIDŲ IR PRODUKTO KRITERIJŲ SUVESTINĖ</t>
  </si>
  <si>
    <t>2017-ieji metai</t>
  </si>
  <si>
    <t>Parengtas techninis projektas, vnt.</t>
  </si>
  <si>
    <t>Vasaros poilsio organizavimas</t>
  </si>
  <si>
    <t xml:space="preserve">Brandos egzaminų administravimas </t>
  </si>
  <si>
    <t>Planas</t>
  </si>
  <si>
    <t>2018-ieji metai</t>
  </si>
  <si>
    <t>Švietimo įstaigų elektros instaliacijos remontas</t>
  </si>
  <si>
    <t xml:space="preserve">Parengtas techninis projektas, vnt.  </t>
  </si>
  <si>
    <t>Atlikta statybos darbų, proc.</t>
  </si>
  <si>
    <t>Parengtas techninis projektas</t>
  </si>
  <si>
    <t xml:space="preserve">Atlikta modernizavimo darbų, proc.
</t>
  </si>
  <si>
    <t>SB(SPL)</t>
  </si>
  <si>
    <t xml:space="preserve">03 Strateginis tikslas. Užtikrinti gyventojams aukštą švietimo, kultūros, socialinių, sporto ir sveikatos apsaugos paslaugų kokybę ir prieinamumą </t>
  </si>
  <si>
    <t>Savivaldybės administracijos vaiko gerovės komisijos veiklos užtikrinimas</t>
  </si>
  <si>
    <t>Nuotolinio mokymo savivaldybės švietimo įstaigose diegimas ir plėtojimas</t>
  </si>
  <si>
    <t>Įsigyta įrengimų, vnt.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</si>
  <si>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</si>
  <si>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Sudaryti sąlygas ugdytis ir gerinti ugdymo proceso kokybę</t>
  </si>
  <si>
    <t xml:space="preserve">Aprūpinti švietimo įstaigas reikalingu inventoriumi 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</si>
  <si>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pradinėje mokykloje ir mokyklose-darželiuose</t>
    </r>
  </si>
  <si>
    <t>Įrengtas liftas, vnt.</t>
  </si>
  <si>
    <t>tūkst. Eur</t>
  </si>
  <si>
    <t>Ugdymo vietų skaičiaus didinimas</t>
  </si>
  <si>
    <t>Neformaliojo vaikų švietimo programų įgyvendinimas ir neformaliojo vaikų švietimo paslaugų plėtra</t>
  </si>
  <si>
    <t>100</t>
  </si>
  <si>
    <t>2019-ųjų metų lėšų projektas</t>
  </si>
  <si>
    <t>2019 m. lėšų projektas</t>
  </si>
  <si>
    <t xml:space="preserve">   </t>
  </si>
  <si>
    <t>2019-ieji metai</t>
  </si>
  <si>
    <t>Parengtas techninis projektas, vnt</t>
  </si>
  <si>
    <t>Parengtas investicijų projektas, vnt.</t>
  </si>
  <si>
    <t>Atlikta modernizavimo darbų, proc.</t>
  </si>
  <si>
    <t>30</t>
  </si>
  <si>
    <t>60</t>
  </si>
  <si>
    <t>Švietimo įstaigų patalpų šildymas</t>
  </si>
  <si>
    <t>Švietimo įstaigų stogų remontas</t>
  </si>
  <si>
    <t>Įgyvendintas projektas, proc.</t>
  </si>
  <si>
    <t xml:space="preserve">Ugdymo prieinamumo ir ugdymo formų įvairovės užtikrinimas </t>
  </si>
  <si>
    <t>Neformaliojo vaikų ir suaugusiųjų švietimo organizavimas:</t>
  </si>
  <si>
    <t>Įrengta dviračių stovų (vienas stovas 7-iems dviračiams), mokyklų skaičius</t>
  </si>
  <si>
    <t>Atnaujinta stadionų danga, proc.</t>
  </si>
  <si>
    <r>
      <rPr>
        <b/>
        <sz val="10"/>
        <rFont val="Times New Roman"/>
        <family val="1"/>
      </rPr>
      <t>Neformaliojo</t>
    </r>
    <r>
      <rPr>
        <sz val="10"/>
        <rFont val="Times New Roman"/>
        <family val="1"/>
      </rPr>
      <t xml:space="preserve"> vaikų ugdymo proceso užtikrinimas biudžetinėse </t>
    </r>
    <r>
      <rPr>
        <b/>
        <sz val="10"/>
        <rFont val="Times New Roman"/>
        <family val="1"/>
      </rPr>
      <t xml:space="preserve">sporto mokyklose </t>
    </r>
  </si>
  <si>
    <t>Atlikta darbų, proc.</t>
  </si>
  <si>
    <t>Darbuotojų skaičiaus ikimokyklinio ir priešmokyklinio ugdymo įstaigų grupėse užtikrinimas vykdant higienos normos reikalavimus</t>
  </si>
  <si>
    <r>
      <t xml:space="preserve">Lifto įrengimas </t>
    </r>
    <r>
      <rPr>
        <b/>
        <sz val="10"/>
        <rFont val="Times New Roman"/>
        <family val="1"/>
        <charset val="186"/>
      </rPr>
      <t xml:space="preserve">Martyno Mažvydo progimnazijoje </t>
    </r>
  </si>
  <si>
    <t xml:space="preserve">Baldų ir įrangos atnaujinimas:  </t>
  </si>
  <si>
    <t>Automatizuotos šilumos punkto  kontrolės ir valdymo sistemų aptarnavimas švietimo įstaigų pastatuose</t>
  </si>
  <si>
    <t>Atsinaujinančių energijos išteklių  panaudojimas švietimo įstaigų pastatuose</t>
  </si>
  <si>
    <t>SB'</t>
  </si>
  <si>
    <t>Šilumos ir karšto vandens tiekimo sistemų priežiūra</t>
  </si>
  <si>
    <t>Neformaliojo suaugusiųjų švietimo ir tęstinio mokymosi 2016–2019 metais veiksmų plano įgyvendinimas</t>
  </si>
  <si>
    <t xml:space="preserve">Įrenginių įsigijimas švietimo įstaigų maisto blokuose </t>
  </si>
  <si>
    <t>Švietimo įstaigų energinių išteklių efektyvinimas:</t>
  </si>
  <si>
    <t>Mokinių, aprūpintų elektroniniais pažymėjimais, skaičius, vnt.</t>
  </si>
  <si>
    <t xml:space="preserve">Atliktas energinis auditas, vnt. </t>
  </si>
  <si>
    <t>Atliktas energinis auditas, vnt.</t>
  </si>
  <si>
    <t>Atlikta sporto salės rekonstravimo darbų, proc.</t>
  </si>
  <si>
    <t xml:space="preserve">Atlikta rekonstravimo darbų, proc. </t>
  </si>
  <si>
    <t>Atlikta rekonstravimo darbų, proc.</t>
  </si>
  <si>
    <t xml:space="preserve">Atliktas rekonstravimas, proc. 
</t>
  </si>
  <si>
    <t>Mokymosi aplinkos pritaikymas švietimo reikmėms:</t>
  </si>
  <si>
    <t>Įrengta moderni auditorija, vnt.</t>
  </si>
  <si>
    <t>Suremontuotų  patalpų skaičius, vnt.</t>
  </si>
  <si>
    <t>06</t>
  </si>
  <si>
    <t>07</t>
  </si>
  <si>
    <t>Lyginamasis variantas</t>
  </si>
  <si>
    <t>Skirtumas</t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</si>
  <si>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</si>
  <si>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</si>
  <si>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1</t>
  </si>
  <si>
    <t>Įrengta vėdinimo sistema, proc.</t>
  </si>
  <si>
    <t>SB(ES)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</si>
  <si>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</si>
  <si>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 xml:space="preserve">* pagal Klaipėdos miesto savivaldybės tarybos sprendimus: 2016 m. gruodžio 22 d. Nr. T2-290 ir 2017 m. vasario 23 d. Nr. T2-25
</t>
  </si>
  <si>
    <t>Modernizuota edukacinių erdvių, skaičius</t>
  </si>
  <si>
    <t>Ikimokyklinių  ugdymo  įstaigų aprūpinimas organizacine technika</t>
  </si>
  <si>
    <t>SB(L)'</t>
  </si>
  <si>
    <t>ES'</t>
  </si>
  <si>
    <t>Atnaujintas sporto aikštynas, proc.</t>
  </si>
  <si>
    <t>SB(VB)'</t>
  </si>
  <si>
    <t>Pakeista pastato langų, proc.</t>
  </si>
  <si>
    <t>LRVB'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</si>
  <si>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</si>
  <si>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Atnaujinta sporto salė, proc.</t>
  </si>
  <si>
    <t>Maitinimo paslaugų kompensavimas</t>
  </si>
  <si>
    <t xml:space="preserve"> 2017–2020 M. KLAIPĖDOS MIESTO SAVIVALDYBĖS </t>
  </si>
  <si>
    <t>2017 m. patvirtintas asignavimų planas*</t>
  </si>
  <si>
    <t>Paskutinis 2017 m. asignavimų plano pakeitimas**</t>
  </si>
  <si>
    <t>2020-ieji metai</t>
  </si>
  <si>
    <t>Priemonės pavadinimas</t>
  </si>
  <si>
    <t>2018-ųjų metų asignavimų planas</t>
  </si>
  <si>
    <t>2020-ųjų metų lėšų projektas</t>
  </si>
  <si>
    <t>Produkto kriterijus</t>
  </si>
  <si>
    <t>Išlaidoms</t>
  </si>
  <si>
    <t>Turtui įsigyti ir finansiniams įsipareigojimams vykdyti</t>
  </si>
  <si>
    <t>Iš jų darbo užmokesčiui</t>
  </si>
  <si>
    <t>2020 m. lėšų projektas</t>
  </si>
  <si>
    <t>Projekto „Naujų erdvių kūrimas Gedminų progimnazijoje“ įgyvendinimas</t>
  </si>
  <si>
    <t>LITNET programos plėtra</t>
  </si>
  <si>
    <t>Švietimo įstaigų lauko inžinerinių tinklų remontas (2018 m. - „Žaliakalnio“ gimnazijos, l/d „Pingvinukas“ ir "Radastėlė")</t>
  </si>
  <si>
    <t>Įsigyta įrangos, proc.</t>
  </si>
  <si>
    <t>Atlikta rangos darbų, proc.</t>
  </si>
  <si>
    <t>IED Projektų skyrius, I. Dulkytė</t>
  </si>
  <si>
    <t>IED Projektų skyrius, D. Šakinienė</t>
  </si>
  <si>
    <t>IED Projektų skyrius, A. Orentienė</t>
  </si>
  <si>
    <t>MŪD Socialinės infrastruktūros priežiūros skyrius</t>
  </si>
  <si>
    <t xml:space="preserve">Atlikta rangos darbų, proc.
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</si>
  <si>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ikimokyklinio ugdymo įstaigose:</t>
    </r>
  </si>
  <si>
    <t>Įstaigų skaičius, vnt.</t>
  </si>
  <si>
    <t>Vaikų skaičius, vnt.</t>
  </si>
  <si>
    <t>Mokinių skaičius, vnt.</t>
  </si>
  <si>
    <t>BĮ Klaipėdos Sendvario progimnazijos dalyvavimas projekte „Padarykime tai!“</t>
  </si>
  <si>
    <t>45</t>
  </si>
  <si>
    <t>Aptarnautų asmenų skaičius, vnt.</t>
  </si>
  <si>
    <t>BĮ Klaipėdos pedagoginės psichologinės tarnybos dalyvavimas projekte pagal ES INTERREG V-A</t>
  </si>
  <si>
    <t>Renginių skaičius, vnt.</t>
  </si>
  <si>
    <t>Kvalifikacijos pažymėjimų skaičius, vnt.</t>
  </si>
  <si>
    <t xml:space="preserve">Pedagogų kompetencijų tobulinimas, siekiant įgyvendinti prevencines programas </t>
  </si>
  <si>
    <t>Mokytojų skaičius, vnt.</t>
  </si>
  <si>
    <t>Mokyklų skaičius, vnt.</t>
  </si>
  <si>
    <t>Bendrojo ugdymo mokyklų tinklo pertvarkos 2016-2020 metų bendrojo plano priemonių įgyvendinimas:</t>
  </si>
  <si>
    <t>Sporto klasių steigimas</t>
  </si>
  <si>
    <t>Tarptautinių programų įgyvendinimas</t>
  </si>
  <si>
    <t>Etatų skaičius, vnt.</t>
  </si>
  <si>
    <t>Egzaminų skaičius, vnt.</t>
  </si>
  <si>
    <t>Centralizuotas paviršinių (lietaus) nuotekų tvarkymas</t>
  </si>
  <si>
    <t>Patalpų atnaujinimas užtikrinant atitiktį Higienos normoms</t>
  </si>
  <si>
    <t>Edukacinių-kultūrinių renginių organizavimas ir dalykinių projektų vykdymas</t>
  </si>
  <si>
    <t>Dalyvavimo Lietuvos šimtmečio dainų šventėje užtikrinimas</t>
  </si>
  <si>
    <t>Rugsėjo 1-osios šventės organizavimas (renginys „Švyturio“ arenoje)</t>
  </si>
  <si>
    <t>Prevencinių renginių skaičius, vnt.</t>
  </si>
  <si>
    <t>Elektroninio mokinio pažymėjimo diegimas ir naudojimo užtikrinimas savivaldybės bendrojo ugdymo mokyklose, neformaliojo švietimo ir sporto įstaigose</t>
  </si>
  <si>
    <t xml:space="preserve"> - „Verdenės“ progimnazijoje</t>
  </si>
  <si>
    <t xml:space="preserve"> - „Žemynos“ gimnazijoje</t>
  </si>
  <si>
    <t xml:space="preserve"> - Simono Dacho progimnazijoje</t>
  </si>
  <si>
    <t xml:space="preserve"> - Hermano Zudermano gimnazijoje</t>
  </si>
  <si>
    <t>Įrengti lengvosios atletikos bėgimo takai, atnaujintas futbolo stadionas su natūralia žole, proc.</t>
  </si>
  <si>
    <t xml:space="preserve"> - Gedminų progimnazijoje</t>
  </si>
  <si>
    <t>Patalpų plotas, kv.m.</t>
  </si>
  <si>
    <t>Nupirkta įrengimų, vnt.</t>
  </si>
  <si>
    <t>Baldų skaičius, vnt.</t>
  </si>
  <si>
    <t>Langų su žaliuzėmis skaičius, vnt.</t>
  </si>
  <si>
    <t>Priemonių skaičius, vnt.</t>
  </si>
  <si>
    <t>Kompiuterių atnaujinimas savivaldybės bendrojo ugdymo mokyklose</t>
  </si>
  <si>
    <t>Savivaldybės ikimokyklinio ugdymo įstaigų žaidimų aikštelių įrangos atnaujinimas</t>
  </si>
  <si>
    <t>Baldų, įrangos skaičius, vnt.</t>
  </si>
  <si>
    <t>Stacionarių ar nešiojamų kompiuterių skaičius, vnt.</t>
  </si>
  <si>
    <t>Planšetinių kompiuterių skaičius, vnt.</t>
  </si>
  <si>
    <t>Krepšinio lankų skaičius, vnt.</t>
  </si>
  <si>
    <t>Įsigyta baldų, vnt.</t>
  </si>
  <si>
    <t xml:space="preserve">Parengtas techninis projektas, vnt.  </t>
  </si>
  <si>
    <t>Atlikta rekonstrukcijos darbų, proc.</t>
  </si>
  <si>
    <t xml:space="preserve">Miesto metodinių būrelių veiklos užtikrinimas </t>
  </si>
  <si>
    <t>Ikimokyklinio ugdymo įstaigų teritorijų aptvėrimas (2018 m. - „Šaltinėlio“ m/d, l/d „Vėrinėlis“, „Putinėlis“, Regos ugdymo centras, „Gilijos“ pradinė mokykla)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</si>
  <si>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neformaliojo vaikų švietimo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</si>
  <si>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savivaldybės </t>
    </r>
    <r>
      <rPr>
        <sz val="10"/>
        <rFont val="Times New Roman"/>
        <family val="1"/>
        <charset val="186"/>
      </rPr>
      <t>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</si>
  <si>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nevalstybinėse</t>
    </r>
    <r>
      <rPr>
        <sz val="10"/>
        <rFont val="Times New Roman"/>
        <family val="1"/>
        <charset val="186"/>
      </rPr>
      <t xml:space="preserve"> 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</si>
  <si>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</t>
    </r>
    <r>
      <rPr>
        <sz val="10"/>
        <rFont val="Times New Roman"/>
        <family val="1"/>
        <charset val="186"/>
      </rPr>
      <t xml:space="preserve"> bendrojo ugdymo mokyklose 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</si>
  <si>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nevalstybinėse </t>
    </r>
    <r>
      <rPr>
        <sz val="10"/>
        <rFont val="Times New Roman"/>
        <family val="1"/>
        <charset val="186"/>
      </rPr>
      <t xml:space="preserve">bendrojo ugdymo mokyklose </t>
    </r>
  </si>
  <si>
    <t>UKD Švietimo skyrius</t>
  </si>
  <si>
    <t>Informavimo ir e-paslaugų skyrius</t>
  </si>
  <si>
    <t xml:space="preserve">Savivaldybės bendrojo ugdymo mokyklų lauko aikštelių krepšinio inventoriaus atnaujinimas </t>
  </si>
  <si>
    <t>SB''</t>
  </si>
  <si>
    <t xml:space="preserve"> - Vydūno gimnazijoje</t>
  </si>
  <si>
    <t>Įrengti lengvosios atletikos bėgimo takai, futbolo stadionas su gumos granulių paklotu ir dirbtine žole, proc.</t>
  </si>
  <si>
    <t>IED Statybos ir infrastruktūros plėtros skyrius, E. Dolėbienė</t>
  </si>
  <si>
    <t>Transporto priemonių atnaujinimas (2018 m. - Moksleivių saviraiškos centre)</t>
  </si>
  <si>
    <t>Tarpinstitucinis koordinatorius</t>
  </si>
  <si>
    <t xml:space="preserve">Savivaldybės ikimokyklinio ugdymo įstaigų sporto aikštelių dangos atnaujinimas (2018 m. - l/d „Ąžuoliukas“, „Dobiliukas“ ir „Traukinukas“) </t>
  </si>
  <si>
    <t>UKD Sporto ir kūno kultūros skyrius</t>
  </si>
  <si>
    <t xml:space="preserve">Klaipėdos miesto bendrojo ugdymo mokyklų antrųjų klasių mokinių mokymas plaukti  </t>
  </si>
  <si>
    <t>Švietimo įstaigų persikėlimo į kitas patalpas organizavimas</t>
  </si>
  <si>
    <t xml:space="preserve">Centralizuotas ugdymo įstaigų langų valymas </t>
  </si>
  <si>
    <t xml:space="preserve">Savivaldybės švietimo įstaigų civilinės atsakomybės draudimas  </t>
  </si>
  <si>
    <r>
      <t xml:space="preserve">Klaipėdos „Versmės“ progimnazijos </t>
    </r>
    <r>
      <rPr>
        <sz val="10"/>
        <rFont val="Times New Roman"/>
        <family val="1"/>
        <charset val="186"/>
      </rPr>
      <t xml:space="preserve">sporto aikštyno Klaipėdoje, Ievos Simonaitytės g. 2, atnaujinimas </t>
    </r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</si>
  <si>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 xml:space="preserve">(modernizavimas): </t>
    </r>
  </si>
  <si>
    <t>Projekto „Bendrojo ugdymo mokyklų (progimnazijų, pagrindinių mokyklų) modernizavimas ir šiuolaikinių mokymosi erdvių kūrimas“ įgyvendinimas</t>
  </si>
  <si>
    <r>
      <t xml:space="preserve">Naujos ikimokyklinio ugdymo įstaigos statyba šiaurinėje miesto dalyje </t>
    </r>
    <r>
      <rPr>
        <sz val="10"/>
        <rFont val="Times New Roman"/>
        <family val="1"/>
      </rPr>
      <t/>
    </r>
  </si>
  <si>
    <t>IED Projektų skyrius</t>
  </si>
  <si>
    <t xml:space="preserve">Iš jų mokinių skaičius, vnt. </t>
  </si>
  <si>
    <t xml:space="preserve">Ugdymo proceso ir aplinkos užtikrinimas  bendrojo ugdymo mokyklose: </t>
  </si>
  <si>
    <t>Apmokytų plaukti vaikų, skaičius</t>
  </si>
  <si>
    <r>
      <t xml:space="preserve">BĮ Klaipėdos regos ugdymo centro </t>
    </r>
    <r>
      <rPr>
        <sz val="10"/>
        <rFont val="Times New Roman"/>
        <family val="1"/>
        <charset val="186"/>
      </rPr>
      <t>veiklos užtikrinimas</t>
    </r>
  </si>
  <si>
    <r>
      <t>BĮ Klaipėdos miesto pedagogų švietimo ir kultūros centro</t>
    </r>
    <r>
      <rPr>
        <sz val="10"/>
        <rFont val="Times New Roman"/>
        <family val="1"/>
        <charset val="186"/>
      </rPr>
      <t xml:space="preserve"> veiklos užtikrinimas</t>
    </r>
  </si>
  <si>
    <t>BĮ Klaipėdos jūrų kadetų mokyklos steigimas, ugdymo proceso ir aplinkos užtikrinimas</t>
  </si>
  <si>
    <t>Vaikų, kuriems iš dalies kompensuojamas ugdymas nevalstybinėse įstaigose, skaičius, vnt.</t>
  </si>
  <si>
    <t>Ugdymo proceso užtikrinimas  BĮ Klaipėdos sutrikusio vystymosi kūdikių namuose</t>
  </si>
  <si>
    <t>Įrengtų naujų grupių skaičius, vnt.</t>
  </si>
  <si>
    <t>Įrengtų naujų klasių pirmokams skaičius, vnt.</t>
  </si>
  <si>
    <t>Įsteigtų naujų ugdymo vietų skaičius, vnt.</t>
  </si>
  <si>
    <t>Įsteigtų etatų skaičius, vnt.</t>
  </si>
  <si>
    <t>Renginių, skirtų Lietuvos šimtmečio paminėjimui, skaičius, vnt.</t>
  </si>
  <si>
    <t>Dalyvių skaičius, vnt.</t>
  </si>
  <si>
    <t>Programų skaičius, vnt.</t>
  </si>
  <si>
    <t>Metodinių būrelių skaičius, vnt.</t>
  </si>
  <si>
    <t>Mokinių priėmimo į savivaldybės bendrojo ugdymo mokyklas informacinės sistemos sukūrimas ir priežiūra</t>
  </si>
  <si>
    <t>Įsigyta programinės įrangos, vnt.</t>
  </si>
  <si>
    <t>Administruojama informacinė sistema, vnt.</t>
  </si>
  <si>
    <t>Savivaldybės bendrojo ugdymo mokyklų pastatų ir aplinkos modernizavimas bei plėtra:</t>
  </si>
  <si>
    <t>BĮ Klaipėdos Gedminų progimnazijos modernizavimas:</t>
  </si>
  <si>
    <r>
      <t xml:space="preserve">Klaipėdos Tauralaukio progimnazijos pastato (Klaipėdos g. 31) rekonstravimas, </t>
    </r>
    <r>
      <rPr>
        <sz val="10"/>
        <rFont val="Times New Roman"/>
        <family val="1"/>
      </rPr>
      <t xml:space="preserve">siekiant išplėsti ugdymui skirtas patalpas </t>
    </r>
  </si>
  <si>
    <t>Įstaigų, kuriose įsigyta įrangos ir baldų, skaičius, vnt.</t>
  </si>
  <si>
    <t>Parengtas techninis  projektas, vnt.</t>
  </si>
  <si>
    <r>
      <rPr>
        <b/>
        <sz val="10"/>
        <rFont val="Times New Roman"/>
        <family val="1"/>
        <charset val="186"/>
      </rPr>
      <t xml:space="preserve">BĮ </t>
    </r>
    <r>
      <rPr>
        <b/>
        <sz val="10"/>
        <rFont val="Times New Roman"/>
        <family val="1"/>
      </rPr>
      <t xml:space="preserve">Klaipėdos „Ąžuolyno“ gimnazijos </t>
    </r>
    <r>
      <rPr>
        <sz val="10"/>
        <rFont val="Times New Roman"/>
        <family val="1"/>
      </rPr>
      <t xml:space="preserve">modernizavimas </t>
    </r>
  </si>
  <si>
    <r>
      <rPr>
        <b/>
        <sz val="10"/>
        <rFont val="Times New Roman"/>
        <family val="1"/>
        <charset val="186"/>
      </rPr>
      <t>BĮ Klaipėdos Simono Dacho progimnazijos</t>
    </r>
    <r>
      <rPr>
        <sz val="10"/>
        <rFont val="Times New Roman"/>
        <family val="1"/>
        <charset val="186"/>
      </rPr>
      <t xml:space="preserve"> (Kuršių a. 2/3) modernizavimas (sporto salės atnaujinimas) </t>
    </r>
  </si>
  <si>
    <r>
      <t xml:space="preserve">BĮ Klaipėdos „Žaliakalnio“ gimnazijos </t>
    </r>
    <r>
      <rPr>
        <sz val="10"/>
        <rFont val="Times New Roman"/>
        <family val="1"/>
        <charset val="186"/>
      </rPr>
      <t xml:space="preserve">pastato inžinerinių sistemų ir vidaus patalpų remontas </t>
    </r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</si>
  <si>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  <charset val="186"/>
      </rPr>
      <t xml:space="preserve"> (Varpų g. 3) modernizavimas (langų pakeitimas)</t>
    </r>
  </si>
  <si>
    <t>Parengtas vėdinimo sistemos įrengimo projektas, vnt.</t>
  </si>
  <si>
    <t>Įrengta tinklinio aikštelė, 420 kv. m., proc.</t>
  </si>
  <si>
    <t>Atnaujinta universali aikštelė, 800 kv. m., proc.</t>
  </si>
  <si>
    <t>BĮ Klaipėdos „Aitvaro“ gimnazijos (Paryžiaus Komunos g. 18) aprūpinimas gamtos, technologijų ir kitų laboratorijų įranga</t>
  </si>
  <si>
    <t>BĮ Klaipėdos „Ąžuolyno“ gimnazijos (Paryžiaus Komunos g. 16) aprūpinimas gamtos, technologijų ir kitų laboratorijų įranga</t>
  </si>
  <si>
    <r>
      <t xml:space="preserve">BĮ Klaipėdos </t>
    </r>
    <r>
      <rPr>
        <b/>
        <sz val="10"/>
        <rFont val="Times New Roman"/>
        <family val="1"/>
        <charset val="186"/>
      </rPr>
      <t>Prano Mašioto progimnazijos</t>
    </r>
    <r>
      <rPr>
        <sz val="10"/>
        <rFont val="Times New Roman"/>
        <family val="1"/>
        <charset val="186"/>
      </rPr>
      <t xml:space="preserve"> stadiono dangos atnaujinimas  </t>
    </r>
  </si>
  <si>
    <t>Ikimokyklinio ugdymo įstaigų pastatų modernizavimas ir plėtra:</t>
  </si>
  <si>
    <t>BĮ Klaipėdos lopšelio-darželio „Svirpliukas“ (Liepų g. 43 A) pastato energetinio efektyvumo didinimas</t>
  </si>
  <si>
    <t>BĮ Klaipėdos lopšelio-darželio „Žiogelis“ pastato (Kauno g. 27) modernizavimas</t>
  </si>
  <si>
    <t xml:space="preserve">BĮ Klaipėdos lopšelio-darželio „Puriena“ pastato (Naikupės g. 27) rekonstravimas, pristatant priestatą </t>
  </si>
  <si>
    <t>BĮ Klaipėdos lopšelio-darželio „Atžalynas“ (Panevėžio g. 3) pastato modernizavimas</t>
  </si>
  <si>
    <t>Neformaliojo vaikų švietimo įstaigų pastatų rekonstravimas:</t>
  </si>
  <si>
    <t>BĮ Klaipėdos karalienės Luizės jaunimo centro (Puodžių g.) modernizavimas, plėtojant neformaliojo ugdymosi galimybes</t>
  </si>
  <si>
    <t>BĮ Klaipėdos Jeronimo Kačinsko muzikos mokyklos (Statybininkų pr. 5) pastato energinio efektyvumo didinimas</t>
  </si>
  <si>
    <t xml:space="preserve">Edukacinių erdvių įrengimas BĮ Klaipėdos lopšelyje-darželyje „Želmenėlis“ </t>
  </si>
  <si>
    <t>Patalpų pritaikymas BĮ Klaipėdos vaikų laisvalaikio centro klubo „Želmenėlis“ veiklai</t>
  </si>
  <si>
    <t>Pagamintas ir įrengtas informacinis stendas, vnt.</t>
  </si>
  <si>
    <t xml:space="preserve">BĮ Klaipėdos „Medeinės“ mokyklos žaidimų aikštelės pritaikymas neįgaliems vaikams </t>
  </si>
  <si>
    <t>Patalpų pritaikymas BĮ Klaipėdos miesto pedagogų švietimo ir kultūros centro veiklai (Baltijos pr. 51)</t>
  </si>
  <si>
    <t xml:space="preserve">Patalpų pritaikymas ugdymui BĮ Klaipėdos Litorinos mokykloje (Smiltelės g. 22-1) </t>
  </si>
  <si>
    <t xml:space="preserve">Patalpų pritaikymas ugdymui BĮ Klaipėdos Baltijos gimnazijoje (Baltijos pr. 51)  </t>
  </si>
  <si>
    <t>Pakeista dangos, kv. m.</t>
  </si>
  <si>
    <t>Vaikiškų lovyčių įsigijimas savivaldybės ikimokyklinio ugdymo įstaigose</t>
  </si>
  <si>
    <t xml:space="preserve">BĮ Klaipėdos lopšelyje-darželyje „Puriena“   </t>
  </si>
  <si>
    <t>BĮ Klaipėdos karalienės Luizės jaunimo centro Atvirose jaunimo erdvėse</t>
  </si>
  <si>
    <t>BĮ Klaipėdos Litorinos mokykloje</t>
  </si>
  <si>
    <t>BĮ Klaipėdos psichologinėje pedagoginėje tarnyboje</t>
  </si>
  <si>
    <t>BĮ Klaipėdos „Žaliakalnio“ gimnazijoje</t>
  </si>
  <si>
    <t xml:space="preserve">Dviračių stovų įrengimas bendrojo ugdymo mokyklose </t>
  </si>
  <si>
    <t>Lovyčių skaičius, vnt.</t>
  </si>
  <si>
    <t>Įsigytas mikroautobusas, vnt.</t>
  </si>
  <si>
    <t>Įrengtų naujų darbo vietų skaičius, vnt.</t>
  </si>
  <si>
    <t>Įstaigų, kuriose atlikti remonto darbai, skaičius, vnt.</t>
  </si>
  <si>
    <t>Renovuotų, suremontuotų sistemų, skaičius, vnt.</t>
  </si>
  <si>
    <t>Įstaigų, kuriose likviduoti pažeidimai, skaičius, vnt.</t>
  </si>
  <si>
    <t>Prijungtų prie LITNET įstaigų skaičius, vnt.</t>
  </si>
  <si>
    <t>Saugomų pastatų, objektų skaičius, vnt.</t>
  </si>
  <si>
    <t>Parengta techninių projektų, vnt.</t>
  </si>
  <si>
    <t xml:space="preserve">Parengta techninių projektų, vnt.    </t>
  </si>
  <si>
    <t>Mokinių, kuriems kompensuojamos pavėžėjimo išlaidos, skaičius, vnt.</t>
  </si>
  <si>
    <t>Perkeltų įstaigų skaičius, vnt.</t>
  </si>
  <si>
    <t xml:space="preserve">Įstaigų skaičius, vnt.  </t>
  </si>
  <si>
    <t>Aptarnaujamų įstaigų skaičius, vnt.</t>
  </si>
  <si>
    <t>Įstaigų, kuriose diegiamos sistemos, skaičius, vnt.</t>
  </si>
  <si>
    <t>Parengta techninių darbo projektų, vnt.</t>
  </si>
  <si>
    <t>Vidaus patalpų remontas po šiluminės renovacijos (2018 m. - Sendvario progimnazijos bendro naudojimo koridorių remontas)</t>
  </si>
  <si>
    <t>Švietimo įstaigų langų pakeitimas (Prano Mašioto progimnazija - 2017 m., Vaikų laisvalaikio centro klubai „Draugystė“, „Liepsnelė“ ir choreografijos studija „Inkarėlis“)</t>
  </si>
  <si>
    <t>BĮ Klaipėdos lopšelio-darželio „Nykštukas“ teritorijos drenažo tinklų įrengimas</t>
  </si>
  <si>
    <t>Įstaigos (lopšelis-darželis „Aitvarėlis“, lopšelis-darželis „Ąžuoliukas“, lopšelis-darželis „Versmė“, progimnazija „Verdenė“), kuriose įrengtos saulės (fotovoltinės) elektrinės</t>
  </si>
  <si>
    <t>Įgyvendintų programų skaičius, vnt.</t>
  </si>
  <si>
    <t>STEAM laboratorijose ugdomų vaikų skaičius, vnt.</t>
  </si>
  <si>
    <t>Patalpų pritaikymas BĮ Klaipėdos I. Simonaitytės mokyklos veiklai ir suaugusiųjų ugdymui BĮ Klaipėdos suaugusiųjų gimnazijoje (Simonaitytės g. 24)</t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</si>
  <si>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</si>
  <si>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</si>
  <si>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>Įrengtos 2 krepšinio (po 420 kv.m.) ir 1 universali (800 kv. m) aikštelės, proc.</t>
  </si>
  <si>
    <t>Atnaujinta krepšinio aikštelė, 420 kv. m.</t>
  </si>
  <si>
    <r>
      <rPr>
        <b/>
        <sz val="10"/>
        <rFont val="Times New Roman"/>
        <family val="1"/>
        <charset val="186"/>
      </rPr>
      <t xml:space="preserve">Modernių ugdymosi erdvių sukūrimas </t>
    </r>
    <r>
      <rPr>
        <sz val="10"/>
        <rFont val="Times New Roman"/>
        <family val="1"/>
      </rPr>
      <t xml:space="preserve">Klaipėdos miesto progimnazijose ir gimnazijose („Smeltės“, Liudviko Stulpino, Sendvario, Gedminų, „Verdenės“ progimnazijose ir  „Vėtrungės“, „Varpo“ gimnazijose ) </t>
    </r>
  </si>
  <si>
    <r>
      <rPr>
        <b/>
        <sz val="10"/>
        <rFont val="Times New Roman"/>
        <family val="1"/>
        <charset val="186"/>
      </rPr>
      <t xml:space="preserve">BĮ Klaipėdos „Gilijos“ pradinės mokyklos </t>
    </r>
    <r>
      <rPr>
        <sz val="10"/>
        <rFont val="Times New Roman"/>
        <family val="1"/>
      </rPr>
      <t>(Taikos pr. 68) pastato energinio efektyvumo didinimas</t>
    </r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</si>
  <si>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</rPr>
      <t xml:space="preserve"> pastato, Varpų g. 3 rekonstravimas</t>
    </r>
  </si>
  <si>
    <r>
      <rPr>
        <b/>
        <sz val="10"/>
        <rFont val="Times New Roman"/>
        <family val="1"/>
        <charset val="186"/>
      </rPr>
      <t>Bendrojo ugdymo mokyklos pastato statyba</t>
    </r>
    <r>
      <rPr>
        <sz val="10"/>
        <rFont val="Times New Roman"/>
        <family val="1"/>
      </rPr>
      <t xml:space="preserve"> šiaurinėje miesto dalyje</t>
    </r>
  </si>
  <si>
    <r>
      <t xml:space="preserve">BĮ Klaipėdos Vytauto Didžiojo gimnazijos </t>
    </r>
    <r>
      <rPr>
        <sz val="10"/>
        <rFont val="Times New Roman"/>
        <family val="1"/>
        <charset val="186"/>
      </rPr>
      <t>(</t>
    </r>
    <r>
      <rPr>
        <sz val="10"/>
        <rFont val="Times New Roman"/>
        <family val="1"/>
      </rPr>
      <t>S. Daukanto g. 31) pastato patalpų einamasis remontas bei vėdinimo sistemos įrengimas senajame pastato korpuse</t>
    </r>
  </si>
  <si>
    <t xml:space="preserve"> - Vytauto Didžiojo gimnazijoje </t>
  </si>
  <si>
    <t xml:space="preserve">Klaipėdos karalienės Luizės jaunimo centro dalyvavimas projekte „Atrask save“ </t>
  </si>
  <si>
    <t>Ikimokyklinio ugdymo įstaigų pastatų remontas (l/d „Alksniukas“ ir l/d „Želmenėlis“)</t>
  </si>
  <si>
    <t xml:space="preserve">Energinio efektyvumo didinimas lopšeliuose-darželiuose </t>
  </si>
  <si>
    <t>Pertvarkytų patalpų plotas, kv.m.</t>
  </si>
  <si>
    <t>Suremontuotų įstaigų skaičius, vnt.</t>
  </si>
  <si>
    <t>Savivaldybės biudžetinės įstaigos bandomojo energijos vartojimo efektyvumo didinimo projekto įgyvendinimas (2018 m. - l-d „Klevelis“)</t>
  </si>
  <si>
    <t>Įsigyta programinė įranga, darbo vietų skaičius</t>
  </si>
  <si>
    <t>Žaliuzių keitimas Prano Mašioto progimnazijoje</t>
  </si>
  <si>
    <t>Įrengtos žaliuzės nuo saulės, proc.</t>
  </si>
  <si>
    <t>Švietimo įstaigų paprastasis remontas (2018 m. - l/d „Berželis“, „Kregždutė“, „Ąžuoliukas“, „Aitvarėlis“, „Žemuogėlė“,  „Nykštukas“, „Žilvitis“, „Pumpurėlis“, Klaipėdos karalienės Luizės jaunimo centras, 3-6 švietimo įstaigų buitinių tinklų remontas)</t>
  </si>
  <si>
    <t xml:space="preserve"> 2018–2020 M. KLAIPĖDOS MIESTO SAVIVALDYBĖS </t>
  </si>
  <si>
    <t>Ugdymo proceso ir aplinkos užtikrinimas ikimokyklinio ugdymo įstaigose:</t>
  </si>
  <si>
    <t>Atnaujinta aikštynų, skaičius</t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</si>
  <si>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>(modernizavimas) („Verdenės“, Simono Dacho, Maksimo Gorkio, Gedminų progimnazijose, Hermano Zudermano, „Žemynos“, Vydūno, Vytauto Didžiojo gimnazijose)</t>
    </r>
  </si>
  <si>
    <t>P4</t>
  </si>
  <si>
    <t>P1 P4</t>
  </si>
  <si>
    <t>Aiškinamojo rašto priedas Nr.3</t>
  </si>
  <si>
    <t>Klaipėdos miesto savivaldybės ugdymo proceso                 užtikrinimo  programos (Nr. 10) aprašymo                                    priedas</t>
  </si>
  <si>
    <t>Informavimo ir e. paslaugų skyrius</t>
  </si>
  <si>
    <t>Bendrojo ugdymo mokyklų tinklo pertvarkos 2016–2020 metų bendrojo plano priemonių įgyvendinimas:</t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</si>
  <si>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</rPr>
      <t xml:space="preserve"> pastato Varpų g. 3 rekonstravimas</t>
    </r>
  </si>
  <si>
    <r>
      <t xml:space="preserve">Klaipėdos „Versmės“ progimnazijos </t>
    </r>
    <r>
      <rPr>
        <sz val="10"/>
        <rFont val="Times New Roman"/>
        <family val="1"/>
        <charset val="186"/>
      </rPr>
      <t xml:space="preserve">sporto aikštyno Klaipėdoje, I. Simonaitytės g. 2, atnaujinimas </t>
    </r>
  </si>
  <si>
    <t>BĮ Klaipėdos lopšelio-darželio „Svirpliukas“ (Liepų g. 43A) pastato energinio efektyvumo didinimas</t>
  </si>
  <si>
    <t xml:space="preserve">Savivaldybės ikimokyklinio ugdymo įstaigų sporto aikštelių dangos atnaujinimas (2018 m. – l.-d. „Ąžuoliukas“, „Dobiliukas“ ir „Traukinukas“) </t>
  </si>
  <si>
    <t>Patalpų pritaikymas BĮ Klaipėdos I. Simonaitytės mokyklos veiklai ir suaugusiųjų ugdymui BĮ Klaipėdos suaugusiųjų gimnazijoje (I. Simonaitytės g. 24)</t>
  </si>
  <si>
    <t>Pertvarkytų patalpų plotas, kv. m</t>
  </si>
  <si>
    <t>Patalpų plotas, kv. m</t>
  </si>
  <si>
    <t>Transporto priemonių atnaujinimas (2018 m. – Moksleivių saviraiškos centre)</t>
  </si>
  <si>
    <t>Stacionarių ar nešiojamųjų kompiuterių skaičius, vnt.</t>
  </si>
  <si>
    <t>Švietimo įstaigų paprastasis remontas (2018 m. – l.-d. „Berželis“, „Kregždutė“, „Ąžuoliukas“, „Aitvarėlis“, „Žemuogėlė“,  „Nykštukas“, „Žilvitis“, „Pumpurėlis“, Klaipėdos karalienės Luizės jaunimo centras, 3–6 švietimo įstaigų buitinių tinklų remontas)</t>
  </si>
  <si>
    <t>Vidaus patalpų remontas po šiluminės renovacijos (2018 m. – Sendvario progimnazijos bendro naudojimo koridorių remontas)</t>
  </si>
  <si>
    <t>Ikimokyklinio ugdymo įstaigų teritorijų aptvėrimas (2018 m. – „Šaltinėlio“ m.-d., l.-d. „Vėrinėlis“, „Putinėlis“, Regos ugdymo centras, „Gilijos“ pradinė mokykla)</t>
  </si>
  <si>
    <t>Ikimokyklinio ugdymo įstaigų pastatų remontas (l.-d. „Alksniukas“ ir „Želmenėlis“)</t>
  </si>
  <si>
    <t>Švietimo įstaigų lauko inžinerinių tinklų remontas (2018 m. – „Žaliakalnio“ gimnazijos, l.-d. „Pingvinukas“ ir „Radastėlė“)</t>
  </si>
  <si>
    <t>Įstaigos (lopšeliai-darželiai „Aitvarėlis“,  „Ąžuoliukas“, „Versmė“, „Verdenės“ progimnazija), kuriose įrengtos saulės (fotovoltinės) elektrinės</t>
  </si>
  <si>
    <t>Savivaldybės biudžetinės įstaigos bandomojo energijos vartojimo efektyvumo didinimo projekto įgyvendinimas (2018 m. – l-d „Klevelis“)</t>
  </si>
  <si>
    <t>____________________________</t>
  </si>
  <si>
    <t>2018-ųjų metų asignavi-mų planas</t>
  </si>
  <si>
    <t>** pagal Klaipėdos miesto savivaldybės tarybos 2017 m. gruodžio 21 sprendimą Nr. T2-331</t>
  </si>
  <si>
    <t>Siūlomas keisti 2018-ųjų metų asignavimų planas</t>
  </si>
  <si>
    <t>BĮ Klaipėdos pedagoginėje  psichologinėje tarnyboje</t>
  </si>
  <si>
    <t>BĮ Klaipėdos pedagoginėje  sichologinėje tarnyboje</t>
  </si>
  <si>
    <t>Siūlomas keisti 2018-ųjų metų asignavi-mų planas</t>
  </si>
  <si>
    <t>Paaiškinimai</t>
  </si>
  <si>
    <t>SB(ES)'</t>
  </si>
  <si>
    <t>Siūlomas keisti 2019-ųjų metų lėšų projektas</t>
  </si>
  <si>
    <t>Siūlomas keisti  020-ųjų metų lėšų projektas</t>
  </si>
  <si>
    <t>Siūlomas keisti 2019 m. lėšų projektas</t>
  </si>
  <si>
    <t>Siūlomas keisti 2020 m. lėšų projektas</t>
  </si>
  <si>
    <t>Reikalinga patikslinti finansavimo šaltinius pagal 2017-12-21 LR Švietimo ir mokslo ministro įsakymą V-1069</t>
  </si>
  <si>
    <t>Reikalinga patikslinti finansavimo šaltinius pagal 2017-12-21 LR Švietimo ir mokslo ministro įsakymą Nr. V-1073</t>
  </si>
  <si>
    <t xml:space="preserve">Reikalinga patikslinti finansavimo apimtis pagal 2018 m. sausio 9 d. LR Švietimo ir mokslo ministro įsakymą Nr. V-20 „Dėl specialios tikslinės dotacijos mokymo reikmėms finansuoti 2018 metais paskirstymo pagal savivaldybes patvirtinimo“
</t>
  </si>
  <si>
    <t>Reikalinga patikslinti projekto finansavimo apimtį ir lėšų šaltinį pagal pasirašytą sutartį su Lietuvos mokinių neformaliojo švietimo centru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</si>
</sst>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4" x14ac:knownFonts="1">
    <font>
      <sz val="10"/>
      <name val="Arial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i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trike/>
      <sz val="10"/>
      <name val="Times New Roman"/>
      <family val="1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trike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</font>
    <font>
      <b/>
      <strike/>
      <sz val="10"/>
      <name val="Times New Roman"/>
      <family val="1"/>
    </font>
    <font>
      <i/>
      <strike/>
      <sz val="10"/>
      <name val="Times New Roman"/>
      <family val="1"/>
    </font>
    <font>
      <i/>
      <sz val="9"/>
      <name val="Times New Roman"/>
      <family val="1"/>
    </font>
    <font>
      <b/>
      <i/>
      <sz val="10"/>
      <name val="Times New Roman"/>
      <family val="1"/>
    </font>
    <font>
      <i/>
      <sz val="8"/>
      <name val="Times New Roman"/>
      <family val="1"/>
    </font>
    <font>
      <u/>
      <sz val="9"/>
      <color indexed="81"/>
      <name val="Tahoma"/>
      <family val="2"/>
      <charset val="186"/>
    </font>
    <font>
      <sz val="10"/>
      <color theme="1"/>
      <name val="Times New Roman"/>
      <family val="1"/>
      <charset val="186"/>
    </font>
    <font>
      <sz val="10"/>
      <color theme="1"/>
      <name val="Times New Roman"/>
      <family val="1"/>
    </font>
    <font>
      <i/>
      <sz val="10"/>
      <color theme="1"/>
      <name val="Times New Roman"/>
      <family val="1"/>
      <charset val="186"/>
    </font>
    <font>
      <b/>
      <u/>
      <sz val="9"/>
      <color indexed="81"/>
      <name val="Tahoma"/>
      <family val="2"/>
      <charset val="186"/>
    </font>
    <font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58">
    <xf numFmtId="0" fontId="0" fillId="0" borderId="0" xfId="0"/>
    <xf numFmtId="0" fontId="1" fillId="0" borderId="0" xfId="0" applyFont="1" applyBorder="1" applyAlignment="1">
      <alignment vertical="top"/>
    </xf>
    <xf numFmtId="49" fontId="2" fillId="2" borderId="11" xfId="0" applyNumberFormat="1" applyFont="1" applyFill="1" applyBorder="1" applyAlignment="1">
      <alignment horizontal="center" vertical="top"/>
    </xf>
    <xf numFmtId="49" fontId="5" fillId="2" borderId="13" xfId="0" applyNumberFormat="1" applyFont="1" applyFill="1" applyBorder="1" applyAlignment="1">
      <alignment vertical="top"/>
    </xf>
    <xf numFmtId="49" fontId="2" fillId="2" borderId="14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vertical="top"/>
    </xf>
    <xf numFmtId="49" fontId="2" fillId="2" borderId="25" xfId="0" applyNumberFormat="1" applyFont="1" applyFill="1" applyBorder="1" applyAlignment="1">
      <alignment horizontal="center" vertical="top"/>
    </xf>
    <xf numFmtId="49" fontId="5" fillId="2" borderId="32" xfId="0" applyNumberFormat="1" applyFont="1" applyFill="1" applyBorder="1" applyAlignment="1">
      <alignment horizontal="center" vertical="top"/>
    </xf>
    <xf numFmtId="49" fontId="2" fillId="3" borderId="68" xfId="0" applyNumberFormat="1" applyFont="1" applyFill="1" applyBorder="1" applyAlignment="1">
      <alignment vertical="top"/>
    </xf>
    <xf numFmtId="49" fontId="2" fillId="3" borderId="32" xfId="0" applyNumberFormat="1" applyFont="1" applyFill="1" applyBorder="1" applyAlignment="1">
      <alignment vertical="top"/>
    </xf>
    <xf numFmtId="49" fontId="2" fillId="3" borderId="64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horizontal="left" vertical="top"/>
    </xf>
    <xf numFmtId="49" fontId="5" fillId="3" borderId="18" xfId="0" applyNumberFormat="1" applyFont="1" applyFill="1" applyBorder="1" applyAlignment="1">
      <alignment vertical="top"/>
    </xf>
    <xf numFmtId="49" fontId="5" fillId="3" borderId="32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49" fontId="2" fillId="2" borderId="19" xfId="0" applyNumberFormat="1" applyFont="1" applyFill="1" applyBorder="1" applyAlignment="1">
      <alignment vertical="top"/>
    </xf>
    <xf numFmtId="0" fontId="4" fillId="4" borderId="59" xfId="0" applyFont="1" applyFill="1" applyBorder="1" applyAlignment="1">
      <alignment horizontal="center" vertical="top" wrapText="1"/>
    </xf>
    <xf numFmtId="0" fontId="2" fillId="5" borderId="47" xfId="0" applyFont="1" applyFill="1" applyBorder="1" applyAlignment="1">
      <alignment horizontal="center" vertical="top" wrapText="1"/>
    </xf>
    <xf numFmtId="3" fontId="4" fillId="0" borderId="62" xfId="0" applyNumberFormat="1" applyFont="1" applyBorder="1" applyAlignment="1">
      <alignment horizontal="center" vertical="top"/>
    </xf>
    <xf numFmtId="3" fontId="1" fillId="0" borderId="60" xfId="0" applyNumberFormat="1" applyFont="1" applyFill="1" applyBorder="1" applyAlignment="1">
      <alignment horizontal="center" vertical="top"/>
    </xf>
    <xf numFmtId="3" fontId="1" fillId="4" borderId="59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2" fillId="5" borderId="55" xfId="0" applyNumberFormat="1" applyFont="1" applyFill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/>
    </xf>
    <xf numFmtId="3" fontId="4" fillId="0" borderId="10" xfId="0" applyNumberFormat="1" applyFont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horizontal="center" vertical="top"/>
    </xf>
    <xf numFmtId="3" fontId="4" fillId="4" borderId="52" xfId="0" applyNumberFormat="1" applyFont="1" applyFill="1" applyBorder="1" applyAlignment="1">
      <alignment horizontal="center" vertical="top"/>
    </xf>
    <xf numFmtId="3" fontId="1" fillId="3" borderId="3" xfId="0" applyNumberFormat="1" applyFont="1" applyFill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center" vertical="top"/>
    </xf>
    <xf numFmtId="3" fontId="1" fillId="3" borderId="60" xfId="0" applyNumberFormat="1" applyFont="1" applyFill="1" applyBorder="1" applyAlignment="1">
      <alignment horizontal="center" vertical="top"/>
    </xf>
    <xf numFmtId="3" fontId="1" fillId="4" borderId="10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/>
    </xf>
    <xf numFmtId="3" fontId="2" fillId="5" borderId="55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center" vertical="top"/>
    </xf>
    <xf numFmtId="3" fontId="2" fillId="5" borderId="47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6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4" borderId="52" xfId="0" applyNumberFormat="1" applyFont="1" applyFill="1" applyBorder="1" applyAlignment="1">
      <alignment horizontal="center" vertical="top"/>
    </xf>
    <xf numFmtId="3" fontId="4" fillId="4" borderId="27" xfId="0" applyNumberFormat="1" applyFont="1" applyFill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5" fillId="0" borderId="0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3" fontId="2" fillId="0" borderId="64" xfId="0" applyNumberFormat="1" applyFont="1" applyBorder="1" applyAlignment="1">
      <alignment horizontal="center" vertical="top"/>
    </xf>
    <xf numFmtId="3" fontId="1" fillId="3" borderId="16" xfId="0" applyNumberFormat="1" applyFont="1" applyFill="1" applyBorder="1" applyAlignment="1">
      <alignment horizontal="center" vertical="top"/>
    </xf>
    <xf numFmtId="3" fontId="1" fillId="3" borderId="18" xfId="0" applyNumberFormat="1" applyFont="1" applyFill="1" applyBorder="1" applyAlignment="1">
      <alignment vertical="top" wrapText="1"/>
    </xf>
    <xf numFmtId="3" fontId="1" fillId="4" borderId="18" xfId="0" applyNumberFormat="1" applyFont="1" applyFill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vertical="top"/>
    </xf>
    <xf numFmtId="3" fontId="2" fillId="0" borderId="0" xfId="0" applyNumberFormat="1" applyFont="1" applyFill="1" applyBorder="1" applyAlignment="1">
      <alignment vertical="top" wrapText="1"/>
    </xf>
    <xf numFmtId="3" fontId="3" fillId="0" borderId="0" xfId="0" applyNumberFormat="1" applyFont="1" applyBorder="1" applyAlignment="1">
      <alignment horizontal="center" vertical="top"/>
    </xf>
    <xf numFmtId="3" fontId="3" fillId="0" borderId="0" xfId="0" applyNumberFormat="1" applyFont="1" applyBorder="1" applyAlignment="1">
      <alignment vertical="top"/>
    </xf>
    <xf numFmtId="3" fontId="5" fillId="0" borderId="3" xfId="0" applyNumberFormat="1" applyFont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 wrapText="1"/>
    </xf>
    <xf numFmtId="3" fontId="1" fillId="0" borderId="19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Border="1" applyAlignment="1">
      <alignment vertical="top"/>
    </xf>
    <xf numFmtId="3" fontId="4" fillId="0" borderId="18" xfId="0" applyNumberFormat="1" applyFont="1" applyFill="1" applyBorder="1" applyAlignment="1">
      <alignment vertical="top" wrapText="1"/>
    </xf>
    <xf numFmtId="3" fontId="4" fillId="0" borderId="31" xfId="0" applyNumberFormat="1" applyFont="1" applyFill="1" applyBorder="1" applyAlignment="1">
      <alignment horizontal="center" vertical="top" wrapText="1"/>
    </xf>
    <xf numFmtId="3" fontId="2" fillId="3" borderId="13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3" fontId="1" fillId="4" borderId="34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vertical="top"/>
    </xf>
    <xf numFmtId="49" fontId="2" fillId="3" borderId="18" xfId="0" applyNumberFormat="1" applyFont="1" applyFill="1" applyBorder="1" applyAlignment="1">
      <alignment vertical="top"/>
    </xf>
    <xf numFmtId="3" fontId="1" fillId="4" borderId="65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center" vertical="top"/>
    </xf>
    <xf numFmtId="3" fontId="1" fillId="3" borderId="17" xfId="0" applyNumberFormat="1" applyFont="1" applyFill="1" applyBorder="1" applyAlignment="1">
      <alignment horizontal="center" vertical="top"/>
    </xf>
    <xf numFmtId="3" fontId="1" fillId="3" borderId="66" xfId="0" applyNumberFormat="1" applyFont="1" applyFill="1" applyBorder="1" applyAlignment="1">
      <alignment vertical="top" wrapText="1"/>
    </xf>
    <xf numFmtId="3" fontId="1" fillId="4" borderId="57" xfId="0" applyNumberFormat="1" applyFont="1" applyFill="1" applyBorder="1" applyAlignment="1">
      <alignment horizontal="center" vertical="top"/>
    </xf>
    <xf numFmtId="3" fontId="1" fillId="4" borderId="66" xfId="0" applyNumberFormat="1" applyFont="1" applyFill="1" applyBorder="1" applyAlignment="1">
      <alignment vertical="top" wrapText="1"/>
    </xf>
    <xf numFmtId="3" fontId="1" fillId="0" borderId="0" xfId="0" applyNumberFormat="1" applyFont="1" applyBorder="1" applyAlignment="1">
      <alignment horizontal="left" vertical="top"/>
    </xf>
    <xf numFmtId="3" fontId="4" fillId="0" borderId="2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vertical="top"/>
    </xf>
    <xf numFmtId="3" fontId="4" fillId="0" borderId="9" xfId="0" applyNumberFormat="1" applyFont="1" applyBorder="1" applyAlignment="1">
      <alignment horizontal="center" vertical="top"/>
    </xf>
    <xf numFmtId="3" fontId="4" fillId="0" borderId="17" xfId="0" applyNumberFormat="1" applyFont="1" applyBorder="1" applyAlignment="1">
      <alignment vertical="top"/>
    </xf>
    <xf numFmtId="3" fontId="4" fillId="0" borderId="65" xfId="0" applyNumberFormat="1" applyFont="1" applyBorder="1" applyAlignment="1">
      <alignment horizontal="center" vertical="top"/>
    </xf>
    <xf numFmtId="3" fontId="1" fillId="4" borderId="59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vertical="top"/>
    </xf>
    <xf numFmtId="3" fontId="2" fillId="0" borderId="3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>
      <alignment horizontal="center" vertical="top"/>
    </xf>
    <xf numFmtId="3" fontId="1" fillId="0" borderId="66" xfId="0" applyNumberFormat="1" applyFont="1" applyBorder="1" applyAlignment="1">
      <alignment horizontal="center" vertical="top"/>
    </xf>
    <xf numFmtId="3" fontId="1" fillId="0" borderId="52" xfId="0" applyNumberFormat="1" applyFont="1" applyBorder="1" applyAlignment="1">
      <alignment horizontal="center" vertical="top"/>
    </xf>
    <xf numFmtId="3" fontId="4" fillId="4" borderId="34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 textRotation="90" wrapText="1"/>
    </xf>
    <xf numFmtId="3" fontId="1" fillId="0" borderId="60" xfId="0" applyNumberFormat="1" applyFont="1" applyFill="1" applyBorder="1" applyAlignment="1">
      <alignment horizontal="center" vertical="top" wrapText="1"/>
    </xf>
    <xf numFmtId="3" fontId="1" fillId="4" borderId="36" xfId="0" applyNumberFormat="1" applyFont="1" applyFill="1" applyBorder="1" applyAlignment="1">
      <alignment vertical="top" wrapText="1"/>
    </xf>
    <xf numFmtId="3" fontId="4" fillId="0" borderId="51" xfId="0" applyNumberFormat="1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vertical="top"/>
    </xf>
    <xf numFmtId="49" fontId="2" fillId="2" borderId="18" xfId="0" applyNumberFormat="1" applyFont="1" applyFill="1" applyBorder="1" applyAlignment="1">
      <alignment vertical="top"/>
    </xf>
    <xf numFmtId="3" fontId="1" fillId="4" borderId="37" xfId="0" applyNumberFormat="1" applyFont="1" applyFill="1" applyBorder="1" applyAlignment="1">
      <alignment vertical="top" wrapText="1"/>
    </xf>
    <xf numFmtId="3" fontId="4" fillId="4" borderId="60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4" fillId="0" borderId="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/>
    </xf>
    <xf numFmtId="164" fontId="1" fillId="4" borderId="16" xfId="0" applyNumberFormat="1" applyFont="1" applyFill="1" applyBorder="1" applyAlignment="1">
      <alignment horizontal="center" vertical="top"/>
    </xf>
    <xf numFmtId="164" fontId="1" fillId="4" borderId="10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164" fontId="1" fillId="4" borderId="8" xfId="0" applyNumberFormat="1" applyFont="1" applyFill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26" xfId="0" applyNumberFormat="1" applyFont="1" applyFill="1" applyBorder="1" applyAlignment="1">
      <alignment horizontal="center" vertical="top"/>
    </xf>
    <xf numFmtId="164" fontId="4" fillId="4" borderId="7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164" fontId="1" fillId="4" borderId="24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61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/>
    </xf>
    <xf numFmtId="164" fontId="2" fillId="5" borderId="47" xfId="0" applyNumberFormat="1" applyFont="1" applyFill="1" applyBorder="1" applyAlignment="1">
      <alignment horizontal="center" vertical="top"/>
    </xf>
    <xf numFmtId="164" fontId="2" fillId="5" borderId="45" xfId="0" applyNumberFormat="1" applyFont="1" applyFill="1" applyBorder="1" applyAlignment="1">
      <alignment horizontal="center" vertical="top"/>
    </xf>
    <xf numFmtId="164" fontId="2" fillId="5" borderId="55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horizontal="center" vertical="top"/>
    </xf>
    <xf numFmtId="164" fontId="1" fillId="0" borderId="24" xfId="0" applyNumberFormat="1" applyFont="1" applyFill="1" applyBorder="1" applyAlignment="1">
      <alignment horizontal="center" vertical="top"/>
    </xf>
    <xf numFmtId="164" fontId="2" fillId="5" borderId="5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2" fillId="2" borderId="12" xfId="0" applyNumberFormat="1" applyFont="1" applyFill="1" applyBorder="1" applyAlignment="1">
      <alignment horizontal="center" vertical="top"/>
    </xf>
    <xf numFmtId="164" fontId="2" fillId="2" borderId="23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4" fillId="0" borderId="55" xfId="0" applyNumberFormat="1" applyFont="1" applyFill="1" applyBorder="1" applyAlignment="1">
      <alignment horizontal="center" vertical="top" wrapText="1"/>
    </xf>
    <xf numFmtId="164" fontId="5" fillId="5" borderId="23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4" borderId="17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 wrapText="1"/>
    </xf>
    <xf numFmtId="164" fontId="1" fillId="4" borderId="28" xfId="0" applyNumberFormat="1" applyFont="1" applyFill="1" applyBorder="1" applyAlignment="1">
      <alignment horizontal="center" vertical="top"/>
    </xf>
    <xf numFmtId="164" fontId="1" fillId="3" borderId="10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/>
    </xf>
    <xf numFmtId="3" fontId="1" fillId="4" borderId="41" xfId="0" applyNumberFormat="1" applyFont="1" applyFill="1" applyBorder="1" applyAlignment="1">
      <alignment vertical="top" wrapText="1"/>
    </xf>
    <xf numFmtId="3" fontId="1" fillId="4" borderId="60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Border="1" applyAlignment="1">
      <alignment horizontal="center" vertical="top"/>
    </xf>
    <xf numFmtId="3" fontId="4" fillId="4" borderId="53" xfId="0" applyNumberFormat="1" applyFont="1" applyFill="1" applyBorder="1" applyAlignment="1">
      <alignment horizontal="center" vertical="top"/>
    </xf>
    <xf numFmtId="3" fontId="5" fillId="4" borderId="29" xfId="0" applyNumberFormat="1" applyFont="1" applyFill="1" applyBorder="1" applyAlignment="1">
      <alignment horizontal="left" vertical="top" wrapText="1"/>
    </xf>
    <xf numFmtId="164" fontId="1" fillId="0" borderId="15" xfId="0" applyNumberFormat="1" applyFont="1" applyFill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164" fontId="1" fillId="4" borderId="15" xfId="0" applyNumberFormat="1" applyFont="1" applyFill="1" applyBorder="1" applyAlignment="1">
      <alignment horizontal="center" vertical="top"/>
    </xf>
    <xf numFmtId="3" fontId="8" fillId="0" borderId="0" xfId="0" applyNumberFormat="1" applyFont="1" applyBorder="1" applyAlignment="1">
      <alignment vertical="top"/>
    </xf>
    <xf numFmtId="164" fontId="1" fillId="4" borderId="18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vertical="top" wrapText="1"/>
    </xf>
    <xf numFmtId="164" fontId="1" fillId="4" borderId="57" xfId="0" applyNumberFormat="1" applyFont="1" applyFill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/>
    </xf>
    <xf numFmtId="164" fontId="4" fillId="0" borderId="58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vertical="top" wrapText="1"/>
    </xf>
    <xf numFmtId="3" fontId="1" fillId="4" borderId="61" xfId="0" applyNumberFormat="1" applyFont="1" applyFill="1" applyBorder="1" applyAlignment="1">
      <alignment vertical="top" wrapText="1"/>
    </xf>
    <xf numFmtId="3" fontId="1" fillId="4" borderId="66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 wrapText="1"/>
    </xf>
    <xf numFmtId="164" fontId="1" fillId="4" borderId="5" xfId="0" applyNumberFormat="1" applyFont="1" applyFill="1" applyBorder="1" applyAlignment="1">
      <alignment horizontal="center" vertical="top"/>
    </xf>
    <xf numFmtId="3" fontId="4" fillId="4" borderId="52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Border="1" applyAlignment="1">
      <alignment vertical="top"/>
    </xf>
    <xf numFmtId="164" fontId="4" fillId="4" borderId="28" xfId="0" applyNumberFormat="1" applyFont="1" applyFill="1" applyBorder="1" applyAlignment="1">
      <alignment horizontal="center" vertical="top"/>
    </xf>
    <xf numFmtId="3" fontId="4" fillId="4" borderId="44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vertical="top" wrapText="1"/>
    </xf>
    <xf numFmtId="3" fontId="4" fillId="4" borderId="66" xfId="0" applyNumberFormat="1" applyFont="1" applyFill="1" applyBorder="1" applyAlignment="1">
      <alignment horizontal="center" vertical="top" wrapText="1"/>
    </xf>
    <xf numFmtId="3" fontId="4" fillId="4" borderId="51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Border="1" applyAlignment="1">
      <alignment horizontal="center" vertical="top"/>
    </xf>
    <xf numFmtId="3" fontId="1" fillId="4" borderId="51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 wrapText="1"/>
    </xf>
    <xf numFmtId="3" fontId="5" fillId="4" borderId="67" xfId="0" applyNumberFormat="1" applyFont="1" applyFill="1" applyBorder="1" applyAlignment="1">
      <alignment horizontal="center" vertical="top" wrapText="1"/>
    </xf>
    <xf numFmtId="3" fontId="4" fillId="4" borderId="53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/>
    </xf>
    <xf numFmtId="164" fontId="1" fillId="3" borderId="27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1" fillId="0" borderId="71" xfId="0" applyNumberFormat="1" applyFont="1" applyBorder="1" applyAlignment="1">
      <alignment horizontal="center" vertical="top"/>
    </xf>
    <xf numFmtId="164" fontId="4" fillId="4" borderId="62" xfId="0" applyNumberFormat="1" applyFont="1" applyFill="1" applyBorder="1" applyAlignment="1">
      <alignment horizontal="center" vertical="top"/>
    </xf>
    <xf numFmtId="3" fontId="2" fillId="3" borderId="43" xfId="0" applyNumberFormat="1" applyFont="1" applyFill="1" applyBorder="1" applyAlignment="1">
      <alignment horizontal="center" vertical="top"/>
    </xf>
    <xf numFmtId="164" fontId="1" fillId="3" borderId="24" xfId="0" applyNumberFormat="1" applyFont="1" applyFill="1" applyBorder="1" applyAlignment="1">
      <alignment horizontal="center" vertical="top"/>
    </xf>
    <xf numFmtId="3" fontId="3" fillId="0" borderId="0" xfId="0" applyNumberFormat="1" applyFont="1"/>
    <xf numFmtId="164" fontId="1" fillId="0" borderId="16" xfId="0" applyNumberFormat="1" applyFont="1" applyFill="1" applyBorder="1" applyAlignment="1">
      <alignment horizontal="center" vertical="top"/>
    </xf>
    <xf numFmtId="164" fontId="1" fillId="0" borderId="62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/>
    </xf>
    <xf numFmtId="164" fontId="1" fillId="3" borderId="61" xfId="0" applyNumberFormat="1" applyFont="1" applyFill="1" applyBorder="1" applyAlignment="1">
      <alignment horizontal="center" vertical="top" wrapText="1"/>
    </xf>
    <xf numFmtId="3" fontId="1" fillId="4" borderId="20" xfId="0" applyNumberFormat="1" applyFont="1" applyFill="1" applyBorder="1" applyAlignment="1">
      <alignment vertical="top" wrapText="1"/>
    </xf>
    <xf numFmtId="164" fontId="1" fillId="0" borderId="0" xfId="0" applyNumberFormat="1" applyFont="1" applyAlignment="1">
      <alignment horizontal="center" vertical="top"/>
    </xf>
    <xf numFmtId="164" fontId="1" fillId="3" borderId="6" xfId="0" applyNumberFormat="1" applyFont="1" applyFill="1" applyBorder="1" applyAlignment="1">
      <alignment horizontal="center" vertical="top" wrapText="1"/>
    </xf>
    <xf numFmtId="3" fontId="1" fillId="4" borderId="21" xfId="0" applyNumberFormat="1" applyFont="1" applyFill="1" applyBorder="1" applyAlignment="1">
      <alignment horizontal="center" vertical="top"/>
    </xf>
    <xf numFmtId="3" fontId="4" fillId="0" borderId="64" xfId="0" applyNumberFormat="1" applyFont="1" applyBorder="1" applyAlignment="1">
      <alignment horizontal="center" vertical="top"/>
    </xf>
    <xf numFmtId="164" fontId="4" fillId="4" borderId="2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/>
    </xf>
    <xf numFmtId="164" fontId="4" fillId="4" borderId="8" xfId="0" applyNumberFormat="1" applyFont="1" applyFill="1" applyBorder="1" applyAlignment="1">
      <alignment horizontal="center" vertical="top"/>
    </xf>
    <xf numFmtId="3" fontId="4" fillId="0" borderId="33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4" fillId="4" borderId="42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Fill="1" applyBorder="1" applyAlignment="1">
      <alignment horizontal="center" vertical="top" wrapText="1"/>
    </xf>
    <xf numFmtId="164" fontId="4" fillId="4" borderId="27" xfId="0" applyNumberFormat="1" applyFont="1" applyFill="1" applyBorder="1" applyAlignment="1">
      <alignment horizontal="center" vertical="top"/>
    </xf>
    <xf numFmtId="164" fontId="4" fillId="4" borderId="6" xfId="0" applyNumberFormat="1" applyFont="1" applyFill="1" applyBorder="1" applyAlignment="1">
      <alignment horizontal="center" vertical="top"/>
    </xf>
    <xf numFmtId="3" fontId="4" fillId="3" borderId="21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164" fontId="1" fillId="0" borderId="17" xfId="0" applyNumberFormat="1" applyFont="1" applyBorder="1" applyAlignment="1">
      <alignment horizontal="center" vertical="top"/>
    </xf>
    <xf numFmtId="3" fontId="1" fillId="4" borderId="40" xfId="0" applyNumberFormat="1" applyFont="1" applyFill="1" applyBorder="1" applyAlignment="1">
      <alignment vertical="top" wrapText="1"/>
    </xf>
    <xf numFmtId="3" fontId="1" fillId="0" borderId="6" xfId="0" applyNumberFormat="1" applyFont="1" applyBorder="1" applyAlignment="1">
      <alignment horizontal="center" vertical="top"/>
    </xf>
    <xf numFmtId="3" fontId="1" fillId="4" borderId="33" xfId="0" applyNumberFormat="1" applyFont="1" applyFill="1" applyBorder="1" applyAlignment="1">
      <alignment horizontal="center" vertical="top" wrapText="1"/>
    </xf>
    <xf numFmtId="164" fontId="2" fillId="5" borderId="47" xfId="0" applyNumberFormat="1" applyFont="1" applyFill="1" applyBorder="1" applyAlignment="1">
      <alignment horizontal="center" vertical="top" wrapText="1"/>
    </xf>
    <xf numFmtId="0" fontId="12" fillId="4" borderId="68" xfId="0" applyFont="1" applyFill="1" applyBorder="1" applyAlignment="1">
      <alignment horizontal="center" vertical="top"/>
    </xf>
    <xf numFmtId="0" fontId="12" fillId="4" borderId="21" xfId="0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center" vertical="top"/>
    </xf>
    <xf numFmtId="3" fontId="1" fillId="4" borderId="59" xfId="0" applyNumberFormat="1" applyFont="1" applyFill="1" applyBorder="1" applyAlignment="1">
      <alignment vertical="top" wrapText="1"/>
    </xf>
    <xf numFmtId="3" fontId="1" fillId="4" borderId="46" xfId="0" applyNumberFormat="1" applyFont="1" applyFill="1" applyBorder="1" applyAlignment="1">
      <alignment horizontal="center" vertical="top" wrapText="1"/>
    </xf>
    <xf numFmtId="3" fontId="1" fillId="4" borderId="44" xfId="0" applyNumberFormat="1" applyFont="1" applyFill="1" applyBorder="1" applyAlignment="1">
      <alignment horizontal="center" vertical="top" wrapText="1"/>
    </xf>
    <xf numFmtId="3" fontId="1" fillId="0" borderId="24" xfId="0" applyNumberFormat="1" applyFont="1" applyFill="1" applyBorder="1" applyAlignment="1">
      <alignment horizontal="center" vertical="top" wrapText="1"/>
    </xf>
    <xf numFmtId="164" fontId="2" fillId="5" borderId="45" xfId="0" applyNumberFormat="1" applyFont="1" applyFill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horizontal="center" vertical="top" textRotation="180" wrapText="1"/>
    </xf>
    <xf numFmtId="3" fontId="1" fillId="0" borderId="16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 wrapText="1"/>
    </xf>
    <xf numFmtId="3" fontId="4" fillId="4" borderId="27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vertical="top" wrapText="1"/>
    </xf>
    <xf numFmtId="3" fontId="4" fillId="4" borderId="57" xfId="0" applyNumberFormat="1" applyFont="1" applyFill="1" applyBorder="1" applyAlignment="1">
      <alignment horizontal="center" vertical="top" wrapText="1"/>
    </xf>
    <xf numFmtId="3" fontId="4" fillId="4" borderId="34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wrapText="1"/>
    </xf>
    <xf numFmtId="0" fontId="3" fillId="4" borderId="19" xfId="0" applyFont="1" applyFill="1" applyBorder="1" applyAlignment="1">
      <alignment vertical="top"/>
    </xf>
    <xf numFmtId="164" fontId="1" fillId="4" borderId="8" xfId="0" applyNumberFormat="1" applyFont="1" applyFill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 wrapText="1"/>
    </xf>
    <xf numFmtId="3" fontId="2" fillId="0" borderId="57" xfId="0" applyNumberFormat="1" applyFont="1" applyBorder="1" applyAlignment="1">
      <alignment horizontal="center" vertical="top"/>
    </xf>
    <xf numFmtId="3" fontId="1" fillId="4" borderId="65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vertical="top" wrapText="1"/>
    </xf>
    <xf numFmtId="3" fontId="1" fillId="4" borderId="21" xfId="0" applyNumberFormat="1" applyFont="1" applyFill="1" applyBorder="1" applyAlignment="1">
      <alignment horizontal="center" vertical="top" wrapText="1"/>
    </xf>
    <xf numFmtId="164" fontId="1" fillId="0" borderId="62" xfId="0" applyNumberFormat="1" applyFont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top"/>
    </xf>
    <xf numFmtId="164" fontId="1" fillId="4" borderId="74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 wrapText="1"/>
    </xf>
    <xf numFmtId="3" fontId="1" fillId="0" borderId="65" xfId="0" applyNumberFormat="1" applyFont="1" applyFill="1" applyBorder="1" applyAlignment="1">
      <alignment horizontal="center" vertical="top" wrapText="1"/>
    </xf>
    <xf numFmtId="3" fontId="1" fillId="3" borderId="57" xfId="0" applyNumberFormat="1" applyFont="1" applyFill="1" applyBorder="1" applyAlignment="1">
      <alignment horizontal="center" vertical="top"/>
    </xf>
    <xf numFmtId="3" fontId="1" fillId="3" borderId="34" xfId="0" applyNumberFormat="1" applyFont="1" applyFill="1" applyBorder="1" applyAlignment="1">
      <alignment horizontal="center" vertical="top"/>
    </xf>
    <xf numFmtId="3" fontId="1" fillId="3" borderId="52" xfId="0" applyNumberFormat="1" applyFont="1" applyFill="1" applyBorder="1" applyAlignment="1">
      <alignment horizontal="center" vertical="top"/>
    </xf>
    <xf numFmtId="3" fontId="1" fillId="0" borderId="61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Border="1" applyAlignment="1">
      <alignment horizontal="center" vertical="top"/>
    </xf>
    <xf numFmtId="49" fontId="2" fillId="0" borderId="18" xfId="0" applyNumberFormat="1" applyFont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center" vertical="top"/>
    </xf>
    <xf numFmtId="0" fontId="1" fillId="0" borderId="62" xfId="0" applyFont="1" applyFill="1" applyBorder="1" applyAlignment="1">
      <alignment horizontal="center" vertical="top" wrapText="1"/>
    </xf>
    <xf numFmtId="0" fontId="1" fillId="0" borderId="61" xfId="0" applyFont="1" applyFill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49" fontId="2" fillId="2" borderId="67" xfId="0" applyNumberFormat="1" applyFont="1" applyFill="1" applyBorder="1" applyAlignment="1">
      <alignment horizontal="center" vertical="top"/>
    </xf>
    <xf numFmtId="49" fontId="2" fillId="0" borderId="32" xfId="0" applyNumberFormat="1" applyFont="1" applyBorder="1" applyAlignment="1">
      <alignment horizontal="center" vertical="top" wrapText="1"/>
    </xf>
    <xf numFmtId="0" fontId="1" fillId="4" borderId="33" xfId="0" applyFont="1" applyFill="1" applyBorder="1" applyAlignment="1">
      <alignment vertical="top" wrapText="1"/>
    </xf>
    <xf numFmtId="3" fontId="2" fillId="4" borderId="29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textRotation="90" wrapText="1"/>
    </xf>
    <xf numFmtId="164" fontId="5" fillId="5" borderId="48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 wrapText="1"/>
    </xf>
    <xf numFmtId="3" fontId="4" fillId="4" borderId="61" xfId="0" applyNumberFormat="1" applyFont="1" applyFill="1" applyBorder="1" applyAlignment="1">
      <alignment horizontal="center" vertical="top" wrapText="1"/>
    </xf>
    <xf numFmtId="164" fontId="5" fillId="4" borderId="7" xfId="0" applyNumberFormat="1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vertical="top"/>
    </xf>
    <xf numFmtId="49" fontId="2" fillId="3" borderId="67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4" borderId="66" xfId="0" applyNumberFormat="1" applyFont="1" applyFill="1" applyBorder="1" applyAlignment="1">
      <alignment horizontal="left" vertical="top" wrapText="1"/>
    </xf>
    <xf numFmtId="3" fontId="4" fillId="0" borderId="13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/>
    </xf>
    <xf numFmtId="3" fontId="4" fillId="3" borderId="0" xfId="0" applyNumberFormat="1" applyFont="1" applyFill="1" applyBorder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center" vertical="top"/>
    </xf>
    <xf numFmtId="3" fontId="4" fillId="3" borderId="0" xfId="0" applyNumberFormat="1" applyFont="1" applyFill="1" applyBorder="1" applyAlignment="1">
      <alignment horizontal="center" vertical="top"/>
    </xf>
    <xf numFmtId="3" fontId="2" fillId="0" borderId="67" xfId="0" applyNumberFormat="1" applyFont="1" applyFill="1" applyBorder="1" applyAlignment="1">
      <alignment horizontal="center" vertical="top" textRotation="90" wrapText="1"/>
    </xf>
    <xf numFmtId="3" fontId="1" fillId="4" borderId="17" xfId="0" applyNumberFormat="1" applyFont="1" applyFill="1" applyBorder="1" applyAlignment="1">
      <alignment horizontal="center" vertical="top" wrapText="1"/>
    </xf>
    <xf numFmtId="49" fontId="2" fillId="4" borderId="3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vertical="top" wrapText="1"/>
    </xf>
    <xf numFmtId="3" fontId="4" fillId="4" borderId="41" xfId="0" applyNumberFormat="1" applyFont="1" applyFill="1" applyBorder="1" applyAlignment="1">
      <alignment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4" fillId="0" borderId="60" xfId="0" applyNumberFormat="1" applyFont="1" applyFill="1" applyBorder="1" applyAlignment="1">
      <alignment horizontal="center" vertical="top" wrapText="1"/>
    </xf>
    <xf numFmtId="3" fontId="4" fillId="0" borderId="17" xfId="0" applyNumberFormat="1" applyFont="1" applyBorder="1" applyAlignment="1">
      <alignment horizontal="center" vertical="top"/>
    </xf>
    <xf numFmtId="3" fontId="1" fillId="0" borderId="16" xfId="0" applyNumberFormat="1" applyFont="1" applyBorder="1" applyAlignment="1">
      <alignment horizontal="center" vertical="top"/>
    </xf>
    <xf numFmtId="3" fontId="1" fillId="0" borderId="17" xfId="0" applyNumberFormat="1" applyFont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center" vertical="top" wrapText="1"/>
    </xf>
    <xf numFmtId="164" fontId="4" fillId="0" borderId="73" xfId="0" applyNumberFormat="1" applyFont="1" applyFill="1" applyBorder="1" applyAlignment="1">
      <alignment horizontal="center" vertical="top"/>
    </xf>
    <xf numFmtId="164" fontId="4" fillId="4" borderId="8" xfId="0" applyNumberFormat="1" applyFont="1" applyFill="1" applyBorder="1" applyAlignment="1">
      <alignment horizontal="center" vertical="top" wrapText="1"/>
    </xf>
    <xf numFmtId="164" fontId="2" fillId="2" borderId="49" xfId="0" applyNumberFormat="1" applyFont="1" applyFill="1" applyBorder="1" applyAlignment="1">
      <alignment horizontal="center" vertical="top"/>
    </xf>
    <xf numFmtId="3" fontId="4" fillId="4" borderId="47" xfId="0" applyNumberFormat="1" applyFont="1" applyFill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65" xfId="0" applyNumberFormat="1" applyFont="1" applyFill="1" applyBorder="1" applyAlignment="1">
      <alignment horizontal="center" vertical="top" wrapText="1"/>
    </xf>
    <xf numFmtId="164" fontId="4" fillId="0" borderId="62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Border="1" applyAlignment="1">
      <alignment horizontal="center" vertical="top" wrapText="1"/>
    </xf>
    <xf numFmtId="164" fontId="4" fillId="0" borderId="47" xfId="0" applyNumberFormat="1" applyFont="1" applyFill="1" applyBorder="1" applyAlignment="1">
      <alignment horizontal="center" vertical="top" wrapText="1"/>
    </xf>
    <xf numFmtId="164" fontId="5" fillId="5" borderId="1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3" fontId="4" fillId="4" borderId="17" xfId="0" applyNumberFormat="1" applyFont="1" applyFill="1" applyBorder="1" applyAlignment="1">
      <alignment horizontal="center" vertical="top"/>
    </xf>
    <xf numFmtId="164" fontId="5" fillId="4" borderId="8" xfId="0" applyNumberFormat="1" applyFont="1" applyFill="1" applyBorder="1" applyAlignment="1">
      <alignment horizontal="center" vertical="top"/>
    </xf>
    <xf numFmtId="164" fontId="5" fillId="4" borderId="0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 wrapText="1"/>
    </xf>
    <xf numFmtId="3" fontId="4" fillId="4" borderId="51" xfId="0" applyNumberFormat="1" applyFont="1" applyFill="1" applyBorder="1" applyAlignment="1">
      <alignment horizontal="center" vertical="top"/>
    </xf>
    <xf numFmtId="3" fontId="1" fillId="4" borderId="57" xfId="0" applyNumberFormat="1" applyFont="1" applyFill="1" applyBorder="1" applyAlignment="1">
      <alignment vertical="top" wrapText="1"/>
    </xf>
    <xf numFmtId="3" fontId="5" fillId="0" borderId="31" xfId="0" applyNumberFormat="1" applyFont="1" applyBorder="1" applyAlignment="1">
      <alignment vertical="top"/>
    </xf>
    <xf numFmtId="3" fontId="5" fillId="0" borderId="32" xfId="0" applyNumberFormat="1" applyFont="1" applyBorder="1" applyAlignment="1">
      <alignment vertical="top"/>
    </xf>
    <xf numFmtId="3" fontId="5" fillId="0" borderId="53" xfId="0" applyNumberFormat="1" applyFont="1" applyBorder="1" applyAlignment="1">
      <alignment vertical="top"/>
    </xf>
    <xf numFmtId="3" fontId="5" fillId="0" borderId="64" xfId="0" applyNumberFormat="1" applyFont="1" applyBorder="1" applyAlignment="1">
      <alignment horizontal="center" vertical="top"/>
    </xf>
    <xf numFmtId="164" fontId="2" fillId="4" borderId="8" xfId="0" applyNumberFormat="1" applyFont="1" applyFill="1" applyBorder="1" applyAlignment="1">
      <alignment horizontal="center" vertical="top"/>
    </xf>
    <xf numFmtId="164" fontId="2" fillId="4" borderId="7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vertical="top" wrapText="1"/>
    </xf>
    <xf numFmtId="164" fontId="1" fillId="4" borderId="16" xfId="0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horizontal="center" vertical="top" wrapText="1"/>
    </xf>
    <xf numFmtId="164" fontId="4" fillId="4" borderId="10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 textRotation="90" wrapText="1"/>
    </xf>
    <xf numFmtId="164" fontId="1" fillId="0" borderId="7" xfId="0" applyNumberFormat="1" applyFont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3" fontId="2" fillId="3" borderId="42" xfId="0" applyNumberFormat="1" applyFont="1" applyFill="1" applyBorder="1" applyAlignment="1">
      <alignment horizontal="center" vertical="top" wrapText="1"/>
    </xf>
    <xf numFmtId="3" fontId="4" fillId="0" borderId="65" xfId="0" applyNumberFormat="1" applyFont="1" applyFill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vertical="top" wrapText="1"/>
    </xf>
    <xf numFmtId="3" fontId="1" fillId="4" borderId="39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/>
    </xf>
    <xf numFmtId="49" fontId="5" fillId="3" borderId="68" xfId="0" applyNumberFormat="1" applyFont="1" applyFill="1" applyBorder="1" applyAlignment="1">
      <alignment horizontal="center" vertical="top"/>
    </xf>
    <xf numFmtId="3" fontId="1" fillId="3" borderId="51" xfId="0" applyNumberFormat="1" applyFont="1" applyFill="1" applyBorder="1" applyAlignment="1">
      <alignment horizontal="center" vertical="top"/>
    </xf>
    <xf numFmtId="3" fontId="1" fillId="3" borderId="59" xfId="0" applyNumberFormat="1" applyFont="1" applyFill="1" applyBorder="1" applyAlignment="1">
      <alignment vertical="top" wrapText="1"/>
    </xf>
    <xf numFmtId="164" fontId="1" fillId="4" borderId="61" xfId="0" applyNumberFormat="1" applyFont="1" applyFill="1" applyBorder="1" applyAlignment="1">
      <alignment horizontal="center" vertical="top" wrapText="1"/>
    </xf>
    <xf numFmtId="3" fontId="4" fillId="0" borderId="17" xfId="0" applyNumberFormat="1" applyFont="1" applyFill="1" applyBorder="1" applyAlignment="1">
      <alignment horizontal="center" vertical="top" wrapText="1"/>
    </xf>
    <xf numFmtId="49" fontId="2" fillId="3" borderId="32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3" fontId="1" fillId="4" borderId="74" xfId="0" applyNumberFormat="1" applyFont="1" applyFill="1" applyBorder="1" applyAlignment="1">
      <alignment vertical="top" wrapText="1"/>
    </xf>
    <xf numFmtId="164" fontId="1" fillId="4" borderId="2" xfId="0" applyNumberFormat="1" applyFont="1" applyFill="1" applyBorder="1" applyAlignment="1">
      <alignment horizontal="center" vertical="top"/>
    </xf>
    <xf numFmtId="164" fontId="5" fillId="5" borderId="55" xfId="0" applyNumberFormat="1" applyFont="1" applyFill="1" applyBorder="1" applyAlignment="1">
      <alignment horizontal="center" vertical="top"/>
    </xf>
    <xf numFmtId="164" fontId="4" fillId="0" borderId="8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horizontal="left" vertical="top" wrapText="1"/>
    </xf>
    <xf numFmtId="3" fontId="4" fillId="0" borderId="49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4" borderId="26" xfId="0" applyNumberFormat="1" applyFont="1" applyFill="1" applyBorder="1" applyAlignment="1">
      <alignment horizontal="center" vertical="top"/>
    </xf>
    <xf numFmtId="164" fontId="1" fillId="4" borderId="28" xfId="0" applyNumberFormat="1" applyFont="1" applyFill="1" applyBorder="1" applyAlignment="1">
      <alignment horizontal="center" vertical="top" wrapText="1"/>
    </xf>
    <xf numFmtId="164" fontId="5" fillId="4" borderId="17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5" fillId="4" borderId="18" xfId="0" applyNumberFormat="1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/>
    </xf>
    <xf numFmtId="164" fontId="1" fillId="0" borderId="18" xfId="0" applyNumberFormat="1" applyFont="1" applyBorder="1" applyAlignment="1">
      <alignment horizontal="center" vertical="top"/>
    </xf>
    <xf numFmtId="164" fontId="2" fillId="2" borderId="11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vertical="top"/>
    </xf>
    <xf numFmtId="164" fontId="4" fillId="4" borderId="17" xfId="0" applyNumberFormat="1" applyFont="1" applyFill="1" applyBorder="1" applyAlignment="1">
      <alignment horizontal="center" vertical="top" wrapText="1"/>
    </xf>
    <xf numFmtId="164" fontId="5" fillId="5" borderId="47" xfId="0" applyNumberFormat="1" applyFont="1" applyFill="1" applyBorder="1" applyAlignment="1">
      <alignment horizontal="center" vertical="top" wrapText="1"/>
    </xf>
    <xf numFmtId="164" fontId="2" fillId="4" borderId="17" xfId="0" applyNumberFormat="1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164" fontId="1" fillId="0" borderId="66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 wrapText="1"/>
    </xf>
    <xf numFmtId="164" fontId="2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 wrapText="1"/>
    </xf>
    <xf numFmtId="164" fontId="2" fillId="2" borderId="56" xfId="0" applyNumberFormat="1" applyFont="1" applyFill="1" applyBorder="1" applyAlignment="1">
      <alignment horizontal="center" vertical="top"/>
    </xf>
    <xf numFmtId="164" fontId="1" fillId="3" borderId="59" xfId="0" applyNumberFormat="1" applyFont="1" applyFill="1" applyBorder="1" applyAlignment="1">
      <alignment horizontal="center" vertical="top" wrapText="1"/>
    </xf>
    <xf numFmtId="164" fontId="2" fillId="2" borderId="19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 wrapText="1"/>
    </xf>
    <xf numFmtId="164" fontId="1" fillId="3" borderId="18" xfId="0" applyNumberFormat="1" applyFont="1" applyFill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/>
    </xf>
    <xf numFmtId="164" fontId="4" fillId="0" borderId="45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66" xfId="0" applyNumberFormat="1" applyFont="1" applyFill="1" applyBorder="1" applyAlignment="1">
      <alignment horizontal="center" vertical="top" wrapText="1"/>
    </xf>
    <xf numFmtId="164" fontId="4" fillId="0" borderId="42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5" fillId="5" borderId="11" xfId="0" applyNumberFormat="1" applyFont="1" applyFill="1" applyBorder="1" applyAlignment="1">
      <alignment horizontal="center" vertical="top" wrapText="1"/>
    </xf>
    <xf numFmtId="3" fontId="4" fillId="0" borderId="73" xfId="0" applyNumberFormat="1" applyFont="1" applyFill="1" applyBorder="1" applyAlignment="1">
      <alignment horizontal="center" vertical="top" wrapText="1"/>
    </xf>
    <xf numFmtId="3" fontId="1" fillId="4" borderId="28" xfId="0" applyNumberFormat="1" applyFont="1" applyFill="1" applyBorder="1" applyAlignment="1">
      <alignment horizontal="center" vertical="top" wrapText="1"/>
    </xf>
    <xf numFmtId="3" fontId="1" fillId="4" borderId="7" xfId="0" applyNumberFormat="1" applyFont="1" applyFill="1" applyBorder="1" applyAlignment="1">
      <alignment horizontal="center" vertical="top" wrapText="1"/>
    </xf>
    <xf numFmtId="3" fontId="1" fillId="0" borderId="28" xfId="0" applyNumberFormat="1" applyFont="1" applyFill="1" applyBorder="1" applyAlignment="1">
      <alignment horizontal="center" vertical="top" wrapText="1"/>
    </xf>
    <xf numFmtId="3" fontId="2" fillId="4" borderId="8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Border="1" applyAlignment="1">
      <alignment vertical="top"/>
    </xf>
    <xf numFmtId="164" fontId="4" fillId="0" borderId="7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3" fontId="1" fillId="4" borderId="5" xfId="0" applyNumberFormat="1" applyFont="1" applyFill="1" applyBorder="1" applyAlignment="1">
      <alignment horizontal="center" vertical="top"/>
    </xf>
    <xf numFmtId="164" fontId="1" fillId="3" borderId="61" xfId="0" applyNumberFormat="1" applyFont="1" applyFill="1" applyBorder="1" applyAlignment="1">
      <alignment horizontal="center" vertical="top"/>
    </xf>
    <xf numFmtId="3" fontId="4" fillId="4" borderId="65" xfId="0" applyNumberFormat="1" applyFont="1" applyFill="1" applyBorder="1" applyAlignment="1">
      <alignment horizontal="center" vertical="top" wrapText="1"/>
    </xf>
    <xf numFmtId="164" fontId="1" fillId="3" borderId="26" xfId="0" applyNumberFormat="1" applyFont="1" applyFill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vertical="top" wrapText="1"/>
    </xf>
    <xf numFmtId="49" fontId="1" fillId="4" borderId="65" xfId="0" applyNumberFormat="1" applyFont="1" applyFill="1" applyBorder="1" applyAlignment="1">
      <alignment vertical="top" wrapText="1"/>
    </xf>
    <xf numFmtId="49" fontId="1" fillId="4" borderId="52" xfId="0" applyNumberFormat="1" applyFont="1" applyFill="1" applyBorder="1" applyAlignment="1">
      <alignment horizontal="center" vertical="top"/>
    </xf>
    <xf numFmtId="3" fontId="4" fillId="4" borderId="7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180" wrapText="1"/>
    </xf>
    <xf numFmtId="3" fontId="2" fillId="0" borderId="0" xfId="0" applyNumberFormat="1" applyFont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center" vertical="top"/>
    </xf>
    <xf numFmtId="49" fontId="1" fillId="4" borderId="31" xfId="0" applyNumberFormat="1" applyFont="1" applyFill="1" applyBorder="1" applyAlignment="1">
      <alignment horizontal="center" vertical="top"/>
    </xf>
    <xf numFmtId="3" fontId="1" fillId="3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164" fontId="1" fillId="0" borderId="59" xfId="0" applyNumberFormat="1" applyFont="1" applyBorder="1" applyAlignment="1">
      <alignment horizontal="center" vertical="top"/>
    </xf>
    <xf numFmtId="164" fontId="2" fillId="5" borderId="46" xfId="0" applyNumberFormat="1" applyFont="1" applyFill="1" applyBorder="1" applyAlignment="1">
      <alignment horizontal="center" vertical="top"/>
    </xf>
    <xf numFmtId="3" fontId="5" fillId="5" borderId="47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/>
    </xf>
    <xf numFmtId="164" fontId="1" fillId="4" borderId="27" xfId="0" applyNumberFormat="1" applyFont="1" applyFill="1" applyBorder="1" applyAlignment="1">
      <alignment horizontal="center" vertical="top"/>
    </xf>
    <xf numFmtId="164" fontId="4" fillId="4" borderId="34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 wrapText="1"/>
    </xf>
    <xf numFmtId="3" fontId="1" fillId="4" borderId="2" xfId="0" applyNumberFormat="1" applyFont="1" applyFill="1" applyBorder="1" applyAlignment="1">
      <alignment horizontal="center" vertical="top"/>
    </xf>
    <xf numFmtId="164" fontId="1" fillId="0" borderId="66" xfId="0" applyNumberFormat="1" applyFont="1" applyBorder="1" applyAlignment="1">
      <alignment horizontal="center" vertical="top"/>
    </xf>
    <xf numFmtId="164" fontId="1" fillId="0" borderId="29" xfId="0" applyNumberFormat="1" applyFont="1" applyBorder="1" applyAlignment="1">
      <alignment horizontal="center" vertical="top"/>
    </xf>
    <xf numFmtId="164" fontId="1" fillId="0" borderId="42" xfId="0" applyNumberFormat="1" applyFont="1" applyBorder="1" applyAlignment="1">
      <alignment horizontal="center" vertical="top"/>
    </xf>
    <xf numFmtId="3" fontId="1" fillId="4" borderId="30" xfId="0" applyNumberFormat="1" applyFont="1" applyFill="1" applyBorder="1" applyAlignment="1">
      <alignment horizontal="center" vertical="top"/>
    </xf>
    <xf numFmtId="164" fontId="1" fillId="0" borderId="36" xfId="0" applyNumberFormat="1" applyFont="1" applyFill="1" applyBorder="1" applyAlignment="1">
      <alignment horizontal="center" vertical="top"/>
    </xf>
    <xf numFmtId="164" fontId="1" fillId="0" borderId="37" xfId="0" applyNumberFormat="1" applyFont="1" applyFill="1" applyBorder="1" applyAlignment="1">
      <alignment horizontal="center" vertical="top"/>
    </xf>
    <xf numFmtId="164" fontId="1" fillId="0" borderId="22" xfId="0" applyNumberFormat="1" applyFont="1" applyFill="1" applyBorder="1" applyAlignment="1">
      <alignment horizontal="center" vertical="top"/>
    </xf>
    <xf numFmtId="164" fontId="4" fillId="0" borderId="26" xfId="0" applyNumberFormat="1" applyFont="1" applyFill="1" applyBorder="1" applyAlignment="1">
      <alignment horizontal="center" vertical="top" wrapText="1"/>
    </xf>
    <xf numFmtId="3" fontId="5" fillId="4" borderId="33" xfId="0" applyNumberFormat="1" applyFont="1" applyFill="1" applyBorder="1" applyAlignment="1">
      <alignment horizontal="center" vertical="top"/>
    </xf>
    <xf numFmtId="3" fontId="5" fillId="4" borderId="32" xfId="0" applyNumberFormat="1" applyFont="1" applyFill="1" applyBorder="1" applyAlignment="1">
      <alignment horizontal="center" vertical="top"/>
    </xf>
    <xf numFmtId="164" fontId="4" fillId="4" borderId="15" xfId="0" applyNumberFormat="1" applyFont="1" applyFill="1" applyBorder="1" applyAlignment="1">
      <alignment horizontal="center" vertical="top"/>
    </xf>
    <xf numFmtId="49" fontId="1" fillId="4" borderId="18" xfId="0" applyNumberFormat="1" applyFont="1" applyFill="1" applyBorder="1" applyAlignment="1">
      <alignment horizontal="center" vertical="top"/>
    </xf>
    <xf numFmtId="49" fontId="1" fillId="4" borderId="66" xfId="0" applyNumberFormat="1" applyFont="1" applyFill="1" applyBorder="1" applyAlignment="1">
      <alignment horizontal="center" vertical="top"/>
    </xf>
    <xf numFmtId="3" fontId="2" fillId="0" borderId="42" xfId="0" applyNumberFormat="1" applyFont="1" applyFill="1" applyBorder="1" applyAlignment="1">
      <alignment horizontal="center" vertical="top" textRotation="90" wrapText="1"/>
    </xf>
    <xf numFmtId="164" fontId="1" fillId="0" borderId="57" xfId="0" applyNumberFormat="1" applyFont="1" applyFill="1" applyBorder="1" applyAlignment="1">
      <alignment horizontal="center" vertical="top"/>
    </xf>
    <xf numFmtId="164" fontId="1" fillId="0" borderId="42" xfId="0" applyNumberFormat="1" applyFont="1" applyFill="1" applyBorder="1" applyAlignment="1">
      <alignment horizontal="center" vertical="top"/>
    </xf>
    <xf numFmtId="164" fontId="5" fillId="4" borderId="62" xfId="0" applyNumberFormat="1" applyFont="1" applyFill="1" applyBorder="1" applyAlignment="1">
      <alignment horizontal="center" vertical="top"/>
    </xf>
    <xf numFmtId="164" fontId="5" fillId="4" borderId="42" xfId="0" applyNumberFormat="1" applyFont="1" applyFill="1" applyBorder="1" applyAlignment="1">
      <alignment horizontal="center" vertical="top"/>
    </xf>
    <xf numFmtId="49" fontId="1" fillId="4" borderId="17" xfId="0" applyNumberFormat="1" applyFont="1" applyFill="1" applyBorder="1" applyAlignment="1">
      <alignment horizontal="left" vertical="top" wrapText="1"/>
    </xf>
    <xf numFmtId="164" fontId="5" fillId="4" borderId="57" xfId="0" applyNumberFormat="1" applyFont="1" applyFill="1" applyBorder="1" applyAlignment="1">
      <alignment horizontal="center" vertical="top"/>
    </xf>
    <xf numFmtId="3" fontId="2" fillId="5" borderId="47" xfId="0" applyNumberFormat="1" applyFont="1" applyFill="1" applyBorder="1" applyAlignment="1">
      <alignment horizontal="center" vertical="top"/>
    </xf>
    <xf numFmtId="3" fontId="1" fillId="4" borderId="48" xfId="0" applyNumberFormat="1" applyFont="1" applyFill="1" applyBorder="1" applyAlignment="1">
      <alignment vertical="top" wrapText="1"/>
    </xf>
    <xf numFmtId="3" fontId="1" fillId="4" borderId="46" xfId="0" applyNumberFormat="1" applyFont="1" applyFill="1" applyBorder="1" applyAlignment="1">
      <alignment horizontal="center" vertical="top"/>
    </xf>
    <xf numFmtId="49" fontId="5" fillId="2" borderId="42" xfId="0" applyNumberFormat="1" applyFont="1" applyFill="1" applyBorder="1" applyAlignment="1">
      <alignment vertical="top"/>
    </xf>
    <xf numFmtId="3" fontId="4" fillId="4" borderId="7" xfId="0" applyNumberFormat="1" applyFont="1" applyFill="1" applyBorder="1" applyAlignment="1">
      <alignment horizontal="center" vertical="top"/>
    </xf>
    <xf numFmtId="3" fontId="15" fillId="4" borderId="18" xfId="0" applyNumberFormat="1" applyFont="1" applyFill="1" applyBorder="1" applyAlignment="1">
      <alignment horizontal="center" vertical="top"/>
    </xf>
    <xf numFmtId="49" fontId="1" fillId="4" borderId="42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vertical="top"/>
    </xf>
    <xf numFmtId="3" fontId="4" fillId="4" borderId="0" xfId="0" applyNumberFormat="1" applyFont="1" applyFill="1" applyBorder="1" applyAlignment="1">
      <alignment vertical="top"/>
    </xf>
    <xf numFmtId="164" fontId="1" fillId="0" borderId="27" xfId="0" applyNumberFormat="1" applyFont="1" applyBorder="1" applyAlignment="1">
      <alignment horizontal="center" vertical="top"/>
    </xf>
    <xf numFmtId="164" fontId="4" fillId="0" borderId="29" xfId="0" applyNumberFormat="1" applyFont="1" applyFill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164" fontId="1" fillId="3" borderId="13" xfId="0" applyNumberFormat="1" applyFont="1" applyFill="1" applyBorder="1" applyAlignment="1">
      <alignment horizontal="center" vertical="top"/>
    </xf>
    <xf numFmtId="164" fontId="1" fillId="3" borderId="66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164" fontId="4" fillId="0" borderId="59" xfId="0" applyNumberFormat="1" applyFont="1" applyBorder="1" applyAlignment="1">
      <alignment horizontal="center" vertical="top" wrapText="1"/>
    </xf>
    <xf numFmtId="164" fontId="4" fillId="4" borderId="35" xfId="0" applyNumberFormat="1" applyFont="1" applyFill="1" applyBorder="1" applyAlignment="1">
      <alignment horizontal="center" vertical="top"/>
    </xf>
    <xf numFmtId="164" fontId="5" fillId="4" borderId="40" xfId="0" applyNumberFormat="1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/>
    </xf>
    <xf numFmtId="164" fontId="1" fillId="0" borderId="40" xfId="0" applyNumberFormat="1" applyFont="1" applyBorder="1" applyAlignment="1">
      <alignment horizontal="center" vertical="top"/>
    </xf>
    <xf numFmtId="164" fontId="1" fillId="0" borderId="37" xfId="0" applyNumberFormat="1" applyFont="1" applyBorder="1" applyAlignment="1">
      <alignment horizontal="center" vertical="top"/>
    </xf>
    <xf numFmtId="164" fontId="1" fillId="3" borderId="22" xfId="0" applyNumberFormat="1" applyFont="1" applyFill="1" applyBorder="1" applyAlignment="1">
      <alignment horizontal="center" vertical="top"/>
    </xf>
    <xf numFmtId="164" fontId="1" fillId="3" borderId="36" xfId="0" applyNumberFormat="1" applyFont="1" applyFill="1" applyBorder="1" applyAlignment="1">
      <alignment horizontal="center" vertical="top"/>
    </xf>
    <xf numFmtId="164" fontId="2" fillId="5" borderId="44" xfId="0" applyNumberFormat="1" applyFont="1" applyFill="1" applyBorder="1" applyAlignment="1">
      <alignment horizontal="center" vertical="top"/>
    </xf>
    <xf numFmtId="164" fontId="4" fillId="4" borderId="22" xfId="0" applyNumberFormat="1" applyFont="1" applyFill="1" applyBorder="1" applyAlignment="1">
      <alignment horizontal="center" vertical="top"/>
    </xf>
    <xf numFmtId="164" fontId="2" fillId="2" borderId="76" xfId="0" applyNumberFormat="1" applyFont="1" applyFill="1" applyBorder="1" applyAlignment="1">
      <alignment horizontal="center" vertical="top"/>
    </xf>
    <xf numFmtId="164" fontId="4" fillId="0" borderId="77" xfId="0" applyNumberFormat="1" applyFont="1" applyFill="1" applyBorder="1" applyAlignment="1">
      <alignment horizontal="center" vertical="top" wrapText="1"/>
    </xf>
    <xf numFmtId="3" fontId="16" fillId="4" borderId="32" xfId="0" applyNumberFormat="1" applyFont="1" applyFill="1" applyBorder="1" applyAlignment="1">
      <alignment horizontal="center" vertical="top" wrapText="1"/>
    </xf>
    <xf numFmtId="3" fontId="16" fillId="4" borderId="31" xfId="0" applyNumberFormat="1" applyFont="1" applyFill="1" applyBorder="1" applyAlignment="1">
      <alignment horizontal="center" vertical="top" wrapText="1"/>
    </xf>
    <xf numFmtId="3" fontId="16" fillId="4" borderId="32" xfId="0" applyNumberFormat="1" applyFont="1" applyFill="1" applyBorder="1" applyAlignment="1">
      <alignment horizontal="center" vertical="top"/>
    </xf>
    <xf numFmtId="3" fontId="16" fillId="4" borderId="31" xfId="0" applyNumberFormat="1" applyFont="1" applyFill="1" applyBorder="1" applyAlignment="1">
      <alignment horizontal="center" vertical="top"/>
    </xf>
    <xf numFmtId="3" fontId="16" fillId="4" borderId="53" xfId="0" applyNumberFormat="1" applyFont="1" applyFill="1" applyBorder="1" applyAlignment="1">
      <alignment horizontal="center" vertical="top"/>
    </xf>
    <xf numFmtId="3" fontId="16" fillId="4" borderId="60" xfId="0" applyNumberFormat="1" applyFont="1" applyFill="1" applyBorder="1" applyAlignment="1">
      <alignment horizontal="center" vertical="top"/>
    </xf>
    <xf numFmtId="164" fontId="19" fillId="4" borderId="40" xfId="0" applyNumberFormat="1" applyFont="1" applyFill="1" applyBorder="1" applyAlignment="1">
      <alignment horizontal="center" vertical="top"/>
    </xf>
    <xf numFmtId="49" fontId="5" fillId="3" borderId="67" xfId="0" applyNumberFormat="1" applyFont="1" applyFill="1" applyBorder="1" applyAlignment="1">
      <alignment vertical="top"/>
    </xf>
    <xf numFmtId="164" fontId="5" fillId="4" borderId="26" xfId="0" applyNumberFormat="1" applyFont="1" applyFill="1" applyBorder="1" applyAlignment="1">
      <alignment horizontal="center" vertical="top"/>
    </xf>
    <xf numFmtId="3" fontId="4" fillId="4" borderId="66" xfId="0" applyNumberFormat="1" applyFont="1" applyFill="1" applyBorder="1" applyAlignment="1">
      <alignment vertical="top" wrapText="1"/>
    </xf>
    <xf numFmtId="49" fontId="1" fillId="0" borderId="67" xfId="0" applyNumberFormat="1" applyFont="1" applyBorder="1" applyAlignment="1">
      <alignment vertical="top"/>
    </xf>
    <xf numFmtId="3" fontId="10" fillId="0" borderId="5" xfId="0" applyNumberFormat="1" applyFont="1" applyFill="1" applyBorder="1" applyAlignment="1">
      <alignment horizontal="center" vertical="top" wrapText="1"/>
    </xf>
    <xf numFmtId="3" fontId="1" fillId="4" borderId="70" xfId="0" applyNumberFormat="1" applyFont="1" applyFill="1" applyBorder="1" applyAlignment="1">
      <alignment vertical="top" wrapText="1"/>
    </xf>
    <xf numFmtId="3" fontId="2" fillId="3" borderId="32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1" fillId="4" borderId="68" xfId="0" applyNumberFormat="1" applyFont="1" applyFill="1" applyBorder="1" applyAlignment="1">
      <alignment horizontal="center" vertical="top"/>
    </xf>
    <xf numFmtId="3" fontId="2" fillId="3" borderId="64" xfId="0" applyNumberFormat="1" applyFont="1" applyFill="1" applyBorder="1" applyAlignment="1">
      <alignment horizontal="center" vertical="top" wrapText="1"/>
    </xf>
    <xf numFmtId="164" fontId="10" fillId="4" borderId="51" xfId="0" applyNumberFormat="1" applyFont="1" applyFill="1" applyBorder="1" applyAlignment="1">
      <alignment horizontal="center" vertical="top" wrapText="1"/>
    </xf>
    <xf numFmtId="164" fontId="2" fillId="2" borderId="54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center" vertical="top" wrapText="1"/>
    </xf>
    <xf numFmtId="3" fontId="4" fillId="4" borderId="36" xfId="0" applyNumberFormat="1" applyFont="1" applyFill="1" applyBorder="1" applyAlignment="1">
      <alignment horizontal="left" vertical="top" wrapText="1"/>
    </xf>
    <xf numFmtId="164" fontId="2" fillId="2" borderId="43" xfId="0" applyNumberFormat="1" applyFont="1" applyFill="1" applyBorder="1" applyAlignment="1">
      <alignment horizontal="center" vertical="top"/>
    </xf>
    <xf numFmtId="164" fontId="4" fillId="0" borderId="34" xfId="0" applyNumberFormat="1" applyFont="1" applyFill="1" applyBorder="1" applyAlignment="1">
      <alignment horizontal="center" vertical="top" wrapText="1"/>
    </xf>
    <xf numFmtId="164" fontId="4" fillId="0" borderId="74" xfId="0" applyNumberFormat="1" applyFont="1" applyBorder="1" applyAlignment="1">
      <alignment horizontal="center" vertical="top"/>
    </xf>
    <xf numFmtId="164" fontId="4" fillId="4" borderId="65" xfId="0" applyNumberFormat="1" applyFont="1" applyFill="1" applyBorder="1" applyAlignment="1">
      <alignment horizontal="center" vertical="top"/>
    </xf>
    <xf numFmtId="164" fontId="4" fillId="0" borderId="29" xfId="0" applyNumberFormat="1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164" fontId="2" fillId="4" borderId="0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 wrapText="1"/>
    </xf>
    <xf numFmtId="164" fontId="1" fillId="0" borderId="34" xfId="0" applyNumberFormat="1" applyFont="1" applyFill="1" applyBorder="1" applyAlignment="1">
      <alignment horizontal="center" vertical="top"/>
    </xf>
    <xf numFmtId="164" fontId="1" fillId="4" borderId="65" xfId="0" applyNumberFormat="1" applyFont="1" applyFill="1" applyBorder="1" applyAlignment="1">
      <alignment horizontal="center" vertical="top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1" fillId="3" borderId="16" xfId="0" applyNumberFormat="1" applyFont="1" applyFill="1" applyBorder="1" applyAlignment="1">
      <alignment horizontal="center" vertical="top"/>
    </xf>
    <xf numFmtId="164" fontId="1" fillId="3" borderId="65" xfId="0" applyNumberFormat="1" applyFont="1" applyFill="1" applyBorder="1" applyAlignment="1">
      <alignment horizontal="center" vertical="top"/>
    </xf>
    <xf numFmtId="164" fontId="4" fillId="4" borderId="16" xfId="0" applyNumberFormat="1" applyFont="1" applyFill="1" applyBorder="1" applyAlignment="1">
      <alignment horizontal="center" vertical="top"/>
    </xf>
    <xf numFmtId="164" fontId="1" fillId="0" borderId="57" xfId="0" applyNumberFormat="1" applyFont="1" applyBorder="1" applyAlignment="1">
      <alignment horizontal="center" vertical="top"/>
    </xf>
    <xf numFmtId="164" fontId="1" fillId="3" borderId="57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/>
    </xf>
    <xf numFmtId="164" fontId="5" fillId="5" borderId="14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vertical="top" wrapText="1"/>
    </xf>
    <xf numFmtId="164" fontId="10" fillId="4" borderId="59" xfId="0" applyNumberFormat="1" applyFont="1" applyFill="1" applyBorder="1" applyAlignment="1">
      <alignment horizontal="center" vertical="top"/>
    </xf>
    <xf numFmtId="164" fontId="5" fillId="5" borderId="45" xfId="0" applyNumberFormat="1" applyFont="1" applyFill="1" applyBorder="1" applyAlignment="1">
      <alignment horizontal="center" vertical="top" wrapText="1"/>
    </xf>
    <xf numFmtId="164" fontId="5" fillId="5" borderId="4" xfId="0" applyNumberFormat="1" applyFont="1" applyFill="1" applyBorder="1" applyAlignment="1">
      <alignment horizontal="center" vertical="top" wrapText="1"/>
    </xf>
    <xf numFmtId="3" fontId="2" fillId="5" borderId="45" xfId="0" applyNumberFormat="1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vertical="top" wrapText="1"/>
    </xf>
    <xf numFmtId="3" fontId="4" fillId="4" borderId="62" xfId="0" applyNumberFormat="1" applyFont="1" applyFill="1" applyBorder="1" applyAlignment="1">
      <alignment horizontal="center" vertical="top"/>
    </xf>
    <xf numFmtId="164" fontId="1" fillId="0" borderId="22" xfId="0" applyNumberFormat="1" applyFont="1" applyBorder="1" applyAlignment="1">
      <alignment horizontal="center" vertical="top"/>
    </xf>
    <xf numFmtId="164" fontId="1" fillId="0" borderId="24" xfId="0" applyNumberFormat="1" applyFont="1" applyBorder="1" applyAlignment="1">
      <alignment horizontal="center" vertical="top"/>
    </xf>
    <xf numFmtId="164" fontId="16" fillId="4" borderId="62" xfId="0" applyNumberFormat="1" applyFont="1" applyFill="1" applyBorder="1" applyAlignment="1">
      <alignment horizontal="center" vertical="top"/>
    </xf>
    <xf numFmtId="164" fontId="16" fillId="4" borderId="42" xfId="0" applyNumberFormat="1" applyFont="1" applyFill="1" applyBorder="1" applyAlignment="1">
      <alignment horizontal="center" vertical="top"/>
    </xf>
    <xf numFmtId="164" fontId="4" fillId="4" borderId="34" xfId="0" applyNumberFormat="1" applyFont="1" applyFill="1" applyBorder="1" applyAlignment="1">
      <alignment horizontal="center" vertical="top" wrapText="1"/>
    </xf>
    <xf numFmtId="164" fontId="1" fillId="4" borderId="62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vertical="top" wrapText="1"/>
    </xf>
    <xf numFmtId="164" fontId="4" fillId="4" borderId="61" xfId="0" applyNumberFormat="1" applyFont="1" applyFill="1" applyBorder="1" applyAlignment="1">
      <alignment horizontal="center" vertical="top"/>
    </xf>
    <xf numFmtId="3" fontId="5" fillId="4" borderId="18" xfId="0" applyNumberFormat="1" applyFont="1" applyFill="1" applyBorder="1" applyAlignment="1">
      <alignment horizontal="center" vertical="top" wrapText="1"/>
    </xf>
    <xf numFmtId="164" fontId="4" fillId="4" borderId="24" xfId="0" applyNumberFormat="1" applyFont="1" applyFill="1" applyBorder="1" applyAlignment="1">
      <alignment horizontal="center" vertical="top"/>
    </xf>
    <xf numFmtId="164" fontId="2" fillId="2" borderId="72" xfId="0" applyNumberFormat="1" applyFont="1" applyFill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vertical="top"/>
    </xf>
    <xf numFmtId="164" fontId="2" fillId="5" borderId="48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 wrapText="1"/>
    </xf>
    <xf numFmtId="164" fontId="2" fillId="2" borderId="69" xfId="0" applyNumberFormat="1" applyFont="1" applyFill="1" applyBorder="1" applyAlignment="1">
      <alignment horizontal="center" vertical="top"/>
    </xf>
    <xf numFmtId="164" fontId="1" fillId="3" borderId="37" xfId="0" applyNumberFormat="1" applyFont="1" applyFill="1" applyBorder="1" applyAlignment="1">
      <alignment horizontal="center" vertical="top" wrapText="1"/>
    </xf>
    <xf numFmtId="164" fontId="2" fillId="2" borderId="20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 wrapText="1"/>
    </xf>
    <xf numFmtId="164" fontId="5" fillId="5" borderId="48" xfId="0" applyNumberFormat="1" applyFont="1" applyFill="1" applyBorder="1" applyAlignment="1">
      <alignment horizontal="center" vertical="top" wrapText="1"/>
    </xf>
    <xf numFmtId="164" fontId="4" fillId="0" borderId="35" xfId="0" applyNumberFormat="1" applyFont="1" applyFill="1" applyBorder="1" applyAlignment="1">
      <alignment horizontal="center" vertical="top"/>
    </xf>
    <xf numFmtId="164" fontId="4" fillId="0" borderId="40" xfId="0" applyNumberFormat="1" applyFont="1" applyFill="1" applyBorder="1" applyAlignment="1">
      <alignment horizontal="center" vertical="top"/>
    </xf>
    <xf numFmtId="164" fontId="4" fillId="4" borderId="73" xfId="0" applyNumberFormat="1" applyFont="1" applyFill="1" applyBorder="1" applyAlignment="1">
      <alignment horizontal="center" vertical="top"/>
    </xf>
    <xf numFmtId="164" fontId="1" fillId="4" borderId="22" xfId="0" applyNumberFormat="1" applyFont="1" applyFill="1" applyBorder="1" applyAlignment="1">
      <alignment horizontal="center" vertical="top"/>
    </xf>
    <xf numFmtId="164" fontId="4" fillId="0" borderId="30" xfId="0" applyNumberFormat="1" applyFont="1" applyBorder="1" applyAlignment="1">
      <alignment horizontal="center" vertical="top"/>
    </xf>
    <xf numFmtId="164" fontId="4" fillId="4" borderId="52" xfId="0" applyNumberFormat="1" applyFont="1" applyFill="1" applyBorder="1" applyAlignment="1">
      <alignment horizontal="center" vertical="top"/>
    </xf>
    <xf numFmtId="164" fontId="1" fillId="0" borderId="31" xfId="0" applyNumberFormat="1" applyFont="1" applyFill="1" applyBorder="1" applyAlignment="1">
      <alignment horizontal="center" vertical="top"/>
    </xf>
    <xf numFmtId="164" fontId="1" fillId="0" borderId="39" xfId="0" applyNumberFormat="1" applyFont="1" applyFill="1" applyBorder="1" applyAlignment="1">
      <alignment horizontal="center" vertical="top"/>
    </xf>
    <xf numFmtId="164" fontId="4" fillId="0" borderId="58" xfId="0" applyNumberFormat="1" applyFont="1" applyBorder="1" applyAlignment="1">
      <alignment horizontal="center" vertical="top"/>
    </xf>
    <xf numFmtId="164" fontId="4" fillId="4" borderId="57" xfId="0" applyNumberFormat="1" applyFont="1" applyFill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3" borderId="38" xfId="0" applyNumberFormat="1" applyFont="1" applyFill="1" applyBorder="1" applyAlignment="1">
      <alignment horizontal="center" vertical="top" wrapText="1"/>
    </xf>
    <xf numFmtId="164" fontId="1" fillId="3" borderId="39" xfId="0" applyNumberFormat="1" applyFont="1" applyFill="1" applyBorder="1" applyAlignment="1">
      <alignment horizontal="center" vertical="top" wrapText="1"/>
    </xf>
    <xf numFmtId="164" fontId="2" fillId="2" borderId="21" xfId="0" applyNumberFormat="1" applyFont="1" applyFill="1" applyBorder="1" applyAlignment="1">
      <alignment horizontal="center" vertical="top"/>
    </xf>
    <xf numFmtId="164" fontId="1" fillId="3" borderId="3" xfId="0" applyNumberFormat="1" applyFont="1" applyFill="1" applyBorder="1" applyAlignment="1">
      <alignment horizontal="center" vertical="top"/>
    </xf>
    <xf numFmtId="164" fontId="1" fillId="3" borderId="34" xfId="0" applyNumberFormat="1" applyFont="1" applyFill="1" applyBorder="1" applyAlignment="1">
      <alignment horizontal="center" vertical="top"/>
    </xf>
    <xf numFmtId="164" fontId="1" fillId="0" borderId="60" xfId="0" applyNumberFormat="1" applyFont="1" applyBorder="1" applyAlignment="1">
      <alignment horizontal="center" vertical="top"/>
    </xf>
    <xf numFmtId="164" fontId="4" fillId="4" borderId="13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57" xfId="0" applyNumberFormat="1" applyFont="1" applyFill="1" applyBorder="1" applyAlignment="1">
      <alignment horizontal="center" vertical="top" wrapText="1"/>
    </xf>
    <xf numFmtId="164" fontId="4" fillId="0" borderId="28" xfId="0" applyNumberFormat="1" applyFont="1" applyBorder="1" applyAlignment="1">
      <alignment horizontal="center" vertical="top" wrapText="1"/>
    </xf>
    <xf numFmtId="164" fontId="4" fillId="0" borderId="50" xfId="0" applyNumberFormat="1" applyFont="1" applyFill="1" applyBorder="1" applyAlignment="1">
      <alignment horizontal="center" vertical="top" wrapText="1"/>
    </xf>
    <xf numFmtId="164" fontId="5" fillId="5" borderId="72" xfId="0" applyNumberFormat="1" applyFont="1" applyFill="1" applyBorder="1" applyAlignment="1">
      <alignment horizontal="center" vertical="top" wrapText="1"/>
    </xf>
    <xf numFmtId="164" fontId="4" fillId="0" borderId="36" xfId="0" applyNumberFormat="1" applyFont="1" applyFill="1" applyBorder="1" applyAlignment="1">
      <alignment horizontal="center" vertical="top" wrapText="1"/>
    </xf>
    <xf numFmtId="164" fontId="4" fillId="0" borderId="41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Border="1" applyAlignment="1">
      <alignment horizontal="center" vertical="top" wrapText="1"/>
    </xf>
    <xf numFmtId="164" fontId="4" fillId="0" borderId="48" xfId="0" applyNumberFormat="1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center" vertical="top" wrapText="1"/>
    </xf>
    <xf numFmtId="164" fontId="4" fillId="0" borderId="51" xfId="0" applyNumberFormat="1" applyFont="1" applyFill="1" applyBorder="1" applyAlignment="1">
      <alignment horizontal="center" vertical="top" wrapText="1"/>
    </xf>
    <xf numFmtId="164" fontId="4" fillId="0" borderId="53" xfId="0" applyNumberFormat="1" applyFont="1" applyFill="1" applyBorder="1" applyAlignment="1">
      <alignment horizontal="center" vertical="top" wrapText="1"/>
    </xf>
    <xf numFmtId="164" fontId="4" fillId="0" borderId="33" xfId="0" applyNumberFormat="1" applyFont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164" fontId="5" fillId="5" borderId="54" xfId="0" applyNumberFormat="1" applyFont="1" applyFill="1" applyBorder="1" applyAlignment="1">
      <alignment horizontal="center" vertical="top" wrapText="1"/>
    </xf>
    <xf numFmtId="164" fontId="1" fillId="3" borderId="77" xfId="0" applyNumberFormat="1" applyFont="1" applyFill="1" applyBorder="1" applyAlignment="1">
      <alignment horizontal="center" vertical="top"/>
    </xf>
    <xf numFmtId="164" fontId="4" fillId="4" borderId="77" xfId="0" applyNumberFormat="1" applyFont="1" applyFill="1" applyBorder="1" applyAlignment="1">
      <alignment horizontal="center" vertical="top"/>
    </xf>
    <xf numFmtId="164" fontId="1" fillId="0" borderId="67" xfId="0" applyNumberFormat="1" applyFont="1" applyFill="1" applyBorder="1" applyAlignment="1">
      <alignment horizontal="center" vertical="top"/>
    </xf>
    <xf numFmtId="164" fontId="1" fillId="3" borderId="67" xfId="0" applyNumberFormat="1" applyFont="1" applyFill="1" applyBorder="1" applyAlignment="1">
      <alignment horizontal="center" vertical="top"/>
    </xf>
    <xf numFmtId="164" fontId="1" fillId="0" borderId="63" xfId="0" applyNumberFormat="1" applyFont="1" applyBorder="1" applyAlignment="1">
      <alignment horizontal="center" vertical="top"/>
    </xf>
    <xf numFmtId="164" fontId="4" fillId="0" borderId="35" xfId="0" applyNumberFormat="1" applyFont="1" applyBorder="1" applyAlignment="1">
      <alignment horizontal="center" vertical="top"/>
    </xf>
    <xf numFmtId="164" fontId="4" fillId="0" borderId="40" xfId="0" applyNumberFormat="1" applyFont="1" applyBorder="1" applyAlignment="1">
      <alignment horizontal="center" vertical="top"/>
    </xf>
    <xf numFmtId="49" fontId="1" fillId="4" borderId="57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3" fontId="10" fillId="0" borderId="13" xfId="0" applyNumberFormat="1" applyFont="1" applyBorder="1" applyAlignment="1">
      <alignment horizontal="center" vertical="top"/>
    </xf>
    <xf numFmtId="3" fontId="10" fillId="3" borderId="0" xfId="0" applyNumberFormat="1" applyFont="1" applyFill="1" applyBorder="1" applyAlignment="1">
      <alignment horizontal="center" vertical="top" wrapText="1"/>
    </xf>
    <xf numFmtId="3" fontId="10" fillId="0" borderId="59" xfId="0" applyNumberFormat="1" applyFont="1" applyBorder="1" applyAlignment="1">
      <alignment horizontal="center" vertical="top"/>
    </xf>
    <xf numFmtId="3" fontId="10" fillId="4" borderId="66" xfId="0" applyNumberFormat="1" applyFont="1" applyFill="1" applyBorder="1" applyAlignment="1">
      <alignment horizontal="center" vertical="top"/>
    </xf>
    <xf numFmtId="3" fontId="10" fillId="4" borderId="59" xfId="0" applyNumberFormat="1" applyFont="1" applyFill="1" applyBorder="1" applyAlignment="1">
      <alignment horizontal="center" vertical="top" wrapText="1"/>
    </xf>
    <xf numFmtId="3" fontId="10" fillId="4" borderId="42" xfId="0" applyNumberFormat="1" applyFont="1" applyFill="1" applyBorder="1" applyAlignment="1">
      <alignment horizontal="center" vertical="top" wrapText="1"/>
    </xf>
    <xf numFmtId="3" fontId="10" fillId="3" borderId="18" xfId="0" applyNumberFormat="1" applyFont="1" applyFill="1" applyBorder="1" applyAlignment="1">
      <alignment horizontal="center" vertical="top"/>
    </xf>
    <xf numFmtId="3" fontId="10" fillId="3" borderId="42" xfId="0" applyNumberFormat="1" applyFont="1" applyFill="1" applyBorder="1" applyAlignment="1">
      <alignment horizontal="center" vertical="top"/>
    </xf>
    <xf numFmtId="3" fontId="10" fillId="4" borderId="42" xfId="0" applyNumberFormat="1" applyFont="1" applyFill="1" applyBorder="1" applyAlignment="1">
      <alignment horizontal="center" vertical="top"/>
    </xf>
    <xf numFmtId="3" fontId="10" fillId="4" borderId="18" xfId="0" applyNumberFormat="1" applyFont="1" applyFill="1" applyBorder="1" applyAlignment="1">
      <alignment horizontal="center" vertical="top" wrapText="1"/>
    </xf>
    <xf numFmtId="3" fontId="10" fillId="0" borderId="18" xfId="0" applyNumberFormat="1" applyFont="1" applyFill="1" applyBorder="1" applyAlignment="1">
      <alignment horizontal="center" vertical="top"/>
    </xf>
    <xf numFmtId="3" fontId="10" fillId="0" borderId="59" xfId="0" applyNumberFormat="1" applyFont="1" applyFill="1" applyBorder="1" applyAlignment="1">
      <alignment horizontal="center" vertical="top"/>
    </xf>
    <xf numFmtId="0" fontId="21" fillId="4" borderId="19" xfId="0" applyFont="1" applyFill="1" applyBorder="1" applyAlignment="1">
      <alignment horizontal="center" vertical="top"/>
    </xf>
    <xf numFmtId="3" fontId="10" fillId="0" borderId="19" xfId="0" applyNumberFormat="1" applyFont="1" applyBorder="1" applyAlignment="1">
      <alignment horizontal="center" vertical="top"/>
    </xf>
    <xf numFmtId="3" fontId="10" fillId="4" borderId="13" xfId="0" applyNumberFormat="1" applyFont="1" applyFill="1" applyBorder="1" applyAlignment="1">
      <alignment horizontal="center" vertical="top" wrapText="1"/>
    </xf>
    <xf numFmtId="3" fontId="10" fillId="4" borderId="4" xfId="0" applyNumberFormat="1" applyFont="1" applyFill="1" applyBorder="1" applyAlignment="1">
      <alignment horizontal="center" vertical="top" wrapText="1"/>
    </xf>
    <xf numFmtId="3" fontId="10" fillId="4" borderId="29" xfId="0" applyNumberFormat="1" applyFont="1" applyFill="1" applyBorder="1" applyAlignment="1">
      <alignment horizontal="center" vertical="top" wrapText="1"/>
    </xf>
    <xf numFmtId="3" fontId="10" fillId="0" borderId="13" xfId="0" applyNumberFormat="1" applyFont="1" applyFill="1" applyBorder="1" applyAlignment="1">
      <alignment horizontal="center" vertical="top"/>
    </xf>
    <xf numFmtId="3" fontId="10" fillId="4" borderId="18" xfId="0" applyNumberFormat="1" applyFont="1" applyFill="1" applyBorder="1" applyAlignment="1">
      <alignment horizontal="center" vertical="top"/>
    </xf>
    <xf numFmtId="3" fontId="10" fillId="4" borderId="57" xfId="0" applyNumberFormat="1" applyFont="1" applyFill="1" applyBorder="1" applyAlignment="1">
      <alignment horizontal="center" vertical="top" wrapText="1"/>
    </xf>
    <xf numFmtId="3" fontId="10" fillId="0" borderId="66" xfId="0" applyNumberFormat="1" applyFont="1" applyFill="1" applyBorder="1" applyAlignment="1">
      <alignment horizontal="center" vertical="top"/>
    </xf>
    <xf numFmtId="3" fontId="10" fillId="0" borderId="42" xfId="0" applyNumberFormat="1" applyFont="1" applyFill="1" applyBorder="1" applyAlignment="1">
      <alignment horizontal="center" vertical="top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19" xfId="0" applyNumberFormat="1" applyFont="1" applyFill="1" applyBorder="1" applyAlignment="1">
      <alignment vertical="top"/>
    </xf>
    <xf numFmtId="3" fontId="10" fillId="4" borderId="59" xfId="0" applyNumberFormat="1" applyFont="1" applyFill="1" applyBorder="1" applyAlignment="1">
      <alignment horizontal="center" vertical="top"/>
    </xf>
    <xf numFmtId="3" fontId="10" fillId="3" borderId="0" xfId="0" applyNumberFormat="1" applyFont="1" applyFill="1" applyBorder="1" applyAlignment="1">
      <alignment horizontal="center" vertical="top"/>
    </xf>
    <xf numFmtId="3" fontId="10" fillId="0" borderId="4" xfId="0" applyNumberFormat="1" applyFont="1" applyBorder="1" applyAlignment="1">
      <alignment horizontal="center" vertical="top"/>
    </xf>
    <xf numFmtId="3" fontId="10" fillId="0" borderId="58" xfId="0" applyNumberFormat="1" applyFont="1" applyBorder="1" applyAlignment="1">
      <alignment horizontal="center" vertical="top" wrapText="1"/>
    </xf>
    <xf numFmtId="3" fontId="10" fillId="3" borderId="13" xfId="0" applyNumberFormat="1" applyFont="1" applyFill="1" applyBorder="1" applyAlignment="1">
      <alignment horizontal="center" vertical="top"/>
    </xf>
    <xf numFmtId="3" fontId="10" fillId="4" borderId="4" xfId="0" applyNumberFormat="1" applyFont="1" applyFill="1" applyBorder="1" applyAlignment="1">
      <alignment horizontal="center" vertical="top"/>
    </xf>
    <xf numFmtId="3" fontId="10" fillId="0" borderId="13" xfId="0" applyNumberFormat="1" applyFont="1" applyBorder="1" applyAlignment="1">
      <alignment horizontal="center" vertical="top" wrapText="1"/>
    </xf>
    <xf numFmtId="3" fontId="20" fillId="0" borderId="19" xfId="0" applyNumberFormat="1" applyFont="1" applyFill="1" applyBorder="1" applyAlignment="1">
      <alignment horizontal="center" vertical="top"/>
    </xf>
    <xf numFmtId="3" fontId="20" fillId="0" borderId="13" xfId="0" applyNumberFormat="1" applyFont="1" applyFill="1" applyBorder="1" applyAlignment="1">
      <alignment horizontal="center" vertical="top"/>
    </xf>
    <xf numFmtId="3" fontId="20" fillId="0" borderId="32" xfId="0" applyNumberFormat="1" applyFont="1" applyFill="1" applyBorder="1" applyAlignment="1">
      <alignment horizontal="center" vertical="top"/>
    </xf>
    <xf numFmtId="3" fontId="10" fillId="0" borderId="53" xfId="0" applyNumberFormat="1" applyFont="1" applyFill="1" applyBorder="1" applyAlignment="1">
      <alignment horizontal="center" vertical="top" wrapText="1"/>
    </xf>
    <xf numFmtId="3" fontId="10" fillId="0" borderId="19" xfId="0" applyNumberFormat="1" applyFont="1" applyFill="1" applyBorder="1" applyAlignment="1">
      <alignment horizontal="center" vertical="top"/>
    </xf>
    <xf numFmtId="3" fontId="20" fillId="0" borderId="0" xfId="0" applyNumberFormat="1" applyFont="1" applyFill="1" applyBorder="1" applyAlignment="1">
      <alignment horizontal="center" vertical="top" wrapText="1"/>
    </xf>
    <xf numFmtId="3" fontId="20" fillId="3" borderId="0" xfId="0" applyNumberFormat="1" applyFont="1" applyFill="1" applyBorder="1" applyAlignment="1">
      <alignment horizontal="center" vertical="top" wrapText="1"/>
    </xf>
    <xf numFmtId="3" fontId="20" fillId="3" borderId="0" xfId="0" applyNumberFormat="1" applyFont="1" applyFill="1" applyBorder="1" applyAlignment="1">
      <alignment horizontal="center" vertical="top"/>
    </xf>
    <xf numFmtId="3" fontId="10" fillId="0" borderId="0" xfId="0" applyNumberFormat="1" applyFont="1" applyAlignment="1">
      <alignment horizontal="center" vertical="top"/>
    </xf>
    <xf numFmtId="3" fontId="10" fillId="0" borderId="0" xfId="0" applyNumberFormat="1" applyFont="1" applyBorder="1" applyAlignment="1">
      <alignment horizontal="center" vertical="top"/>
    </xf>
    <xf numFmtId="3" fontId="4" fillId="3" borderId="68" xfId="0" applyNumberFormat="1" applyFont="1" applyFill="1" applyBorder="1" applyAlignment="1">
      <alignment horizontal="center" vertical="top"/>
    </xf>
    <xf numFmtId="49" fontId="1" fillId="4" borderId="39" xfId="0" applyNumberFormat="1" applyFont="1" applyFill="1" applyBorder="1" applyAlignment="1">
      <alignment horizontal="center" vertical="top"/>
    </xf>
    <xf numFmtId="49" fontId="1" fillId="4" borderId="60" xfId="0" applyNumberFormat="1" applyFont="1" applyFill="1" applyBorder="1" applyAlignment="1">
      <alignment horizontal="center" vertical="top"/>
    </xf>
    <xf numFmtId="165" fontId="4" fillId="0" borderId="47" xfId="0" applyNumberFormat="1" applyFont="1" applyBorder="1" applyAlignment="1">
      <alignment horizontal="center" vertical="center" textRotation="90" wrapText="1"/>
    </xf>
    <xf numFmtId="164" fontId="4" fillId="0" borderId="44" xfId="0" applyNumberFormat="1" applyFont="1" applyBorder="1" applyAlignment="1">
      <alignment horizontal="center" vertical="center" textRotation="90" wrapText="1"/>
    </xf>
    <xf numFmtId="3" fontId="1" fillId="0" borderId="19" xfId="0" applyNumberFormat="1" applyFont="1" applyFill="1" applyBorder="1" applyAlignment="1">
      <alignment horizontal="center" vertical="center" textRotation="90" wrapText="1"/>
    </xf>
    <xf numFmtId="3" fontId="22" fillId="0" borderId="68" xfId="0" applyNumberFormat="1" applyFont="1" applyBorder="1" applyAlignment="1">
      <alignment horizontal="center" vertical="center" textRotation="90" wrapText="1"/>
    </xf>
    <xf numFmtId="3" fontId="4" fillId="0" borderId="68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165" fontId="17" fillId="0" borderId="74" xfId="0" applyNumberFormat="1" applyFont="1" applyBorder="1" applyAlignment="1">
      <alignment horizontal="center" vertical="top" wrapText="1"/>
    </xf>
    <xf numFmtId="164" fontId="17" fillId="0" borderId="71" xfId="0" applyNumberFormat="1" applyFont="1" applyBorder="1" applyAlignment="1">
      <alignment horizontal="center" vertical="top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5" fillId="4" borderId="41" xfId="0" applyNumberFormat="1" applyFont="1" applyFill="1" applyBorder="1" applyAlignment="1">
      <alignment horizontal="center" vertical="top"/>
    </xf>
    <xf numFmtId="164" fontId="5" fillId="4" borderId="15" xfId="0" applyNumberFormat="1" applyFont="1" applyFill="1" applyBorder="1" applyAlignment="1">
      <alignment horizontal="center" vertical="top"/>
    </xf>
    <xf numFmtId="164" fontId="5" fillId="4" borderId="60" xfId="0" applyNumberFormat="1" applyFont="1" applyFill="1" applyBorder="1" applyAlignment="1">
      <alignment horizontal="center" vertical="top"/>
    </xf>
    <xf numFmtId="164" fontId="1" fillId="4" borderId="36" xfId="0" applyNumberFormat="1" applyFont="1" applyFill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164" fontId="4" fillId="0" borderId="34" xfId="0" applyNumberFormat="1" applyFont="1" applyBorder="1" applyAlignment="1">
      <alignment horizontal="center" vertical="top"/>
    </xf>
    <xf numFmtId="164" fontId="4" fillId="0" borderId="36" xfId="0" applyNumberFormat="1" applyFont="1" applyBorder="1" applyAlignment="1">
      <alignment horizontal="center" vertical="top"/>
    </xf>
    <xf numFmtId="0" fontId="4" fillId="4" borderId="18" xfId="0" applyFont="1" applyFill="1" applyBorder="1" applyAlignment="1">
      <alignment horizontal="center" vertical="top" wrapText="1"/>
    </xf>
    <xf numFmtId="164" fontId="1" fillId="0" borderId="77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 wrapText="1"/>
    </xf>
    <xf numFmtId="164" fontId="1" fillId="4" borderId="52" xfId="0" applyNumberFormat="1" applyFont="1" applyFill="1" applyBorder="1" applyAlignment="1">
      <alignment horizontal="center" vertical="top" wrapText="1"/>
    </xf>
    <xf numFmtId="164" fontId="1" fillId="4" borderId="36" xfId="0" applyNumberFormat="1" applyFont="1" applyFill="1" applyBorder="1" applyAlignment="1">
      <alignment horizontal="center" vertical="top" wrapText="1"/>
    </xf>
    <xf numFmtId="164" fontId="4" fillId="4" borderId="66" xfId="0" applyNumberFormat="1" applyFont="1" applyFill="1" applyBorder="1" applyAlignment="1">
      <alignment horizontal="center" vertical="top" wrapText="1"/>
    </xf>
    <xf numFmtId="164" fontId="3" fillId="4" borderId="26" xfId="0" applyNumberFormat="1" applyFont="1" applyFill="1" applyBorder="1" applyAlignment="1">
      <alignment horizontal="center" vertical="top" wrapText="1"/>
    </xf>
    <xf numFmtId="164" fontId="1" fillId="4" borderId="65" xfId="0" applyNumberFormat="1" applyFont="1" applyFill="1" applyBorder="1" applyAlignment="1">
      <alignment horizontal="center" vertical="top" wrapText="1"/>
    </xf>
    <xf numFmtId="164" fontId="1" fillId="3" borderId="39" xfId="0" applyNumberFormat="1" applyFont="1" applyFill="1" applyBorder="1" applyAlignment="1">
      <alignment horizontal="center" vertical="top"/>
    </xf>
    <xf numFmtId="164" fontId="1" fillId="0" borderId="34" xfId="0" applyNumberFormat="1" applyFont="1" applyBorder="1" applyAlignment="1">
      <alignment horizontal="center" vertical="top"/>
    </xf>
    <xf numFmtId="164" fontId="1" fillId="0" borderId="26" xfId="0" applyNumberFormat="1" applyFont="1" applyBorder="1" applyAlignment="1">
      <alignment horizontal="center" vertical="top"/>
    </xf>
    <xf numFmtId="164" fontId="1" fillId="0" borderId="77" xfId="0" applyNumberFormat="1" applyFont="1" applyBorder="1" applyAlignment="1">
      <alignment horizontal="center" vertical="top"/>
    </xf>
    <xf numFmtId="3" fontId="10" fillId="0" borderId="33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1" fillId="0" borderId="42" xfId="0" applyNumberFormat="1" applyFont="1" applyFill="1" applyBorder="1" applyAlignment="1">
      <alignment horizontal="center" vertical="top" wrapText="1"/>
    </xf>
    <xf numFmtId="164" fontId="4" fillId="0" borderId="17" xfId="0" applyNumberFormat="1" applyFont="1" applyFill="1" applyBorder="1" applyAlignment="1">
      <alignment horizontal="center" vertical="top"/>
    </xf>
    <xf numFmtId="164" fontId="4" fillId="3" borderId="0" xfId="0" applyNumberFormat="1" applyFont="1" applyFill="1" applyBorder="1" applyAlignment="1">
      <alignment horizontal="center" vertical="top" wrapText="1"/>
    </xf>
    <xf numFmtId="164" fontId="4" fillId="4" borderId="33" xfId="0" applyNumberFormat="1" applyFont="1" applyFill="1" applyBorder="1" applyAlignment="1">
      <alignment horizontal="center" vertical="top" wrapText="1"/>
    </xf>
    <xf numFmtId="164" fontId="4" fillId="4" borderId="46" xfId="0" applyNumberFormat="1" applyFont="1" applyFill="1" applyBorder="1" applyAlignment="1">
      <alignment horizontal="center" vertical="top" wrapText="1"/>
    </xf>
    <xf numFmtId="164" fontId="3" fillId="4" borderId="59" xfId="0" applyNumberFormat="1" applyFont="1" applyFill="1" applyBorder="1" applyAlignment="1">
      <alignment horizontal="center" vertical="top" wrapText="1"/>
    </xf>
    <xf numFmtId="164" fontId="3" fillId="4" borderId="28" xfId="0" applyNumberFormat="1" applyFont="1" applyFill="1" applyBorder="1" applyAlignment="1">
      <alignment horizontal="center" vertical="top" wrapText="1"/>
    </xf>
    <xf numFmtId="164" fontId="3" fillId="4" borderId="36" xfId="0" applyNumberFormat="1" applyFont="1" applyFill="1" applyBorder="1" applyAlignment="1">
      <alignment horizontal="center" vertical="top" wrapText="1"/>
    </xf>
    <xf numFmtId="164" fontId="1" fillId="0" borderId="17" xfId="0" applyNumberFormat="1" applyFont="1" applyBorder="1" applyAlignment="1">
      <alignment vertical="top"/>
    </xf>
    <xf numFmtId="3" fontId="10" fillId="0" borderId="32" xfId="0" applyNumberFormat="1" applyFont="1" applyFill="1" applyBorder="1" applyAlignment="1">
      <alignment horizontal="center" vertical="top"/>
    </xf>
    <xf numFmtId="3" fontId="1" fillId="4" borderId="51" xfId="0" applyNumberFormat="1" applyFont="1" applyFill="1" applyBorder="1" applyAlignment="1">
      <alignment horizontal="center" vertical="top" wrapText="1"/>
    </xf>
    <xf numFmtId="3" fontId="1" fillId="4" borderId="52" xfId="0" applyNumberFormat="1" applyFont="1" applyFill="1" applyBorder="1" applyAlignment="1">
      <alignment horizontal="center" vertical="top" wrapText="1"/>
    </xf>
    <xf numFmtId="3" fontId="1" fillId="0" borderId="51" xfId="0" applyNumberFormat="1" applyFont="1" applyFill="1" applyBorder="1" applyAlignment="1">
      <alignment horizontal="center" vertical="top"/>
    </xf>
    <xf numFmtId="49" fontId="2" fillId="0" borderId="32" xfId="0" applyNumberFormat="1" applyFont="1" applyBorder="1" applyAlignment="1">
      <alignment horizontal="center" vertical="top"/>
    </xf>
    <xf numFmtId="3" fontId="2" fillId="5" borderId="50" xfId="0" applyNumberFormat="1" applyFont="1" applyFill="1" applyBorder="1" applyAlignment="1">
      <alignment horizontal="center" vertical="top" wrapText="1"/>
    </xf>
    <xf numFmtId="3" fontId="2" fillId="3" borderId="64" xfId="0" applyNumberFormat="1" applyFont="1" applyFill="1" applyBorder="1" applyAlignment="1">
      <alignment horizontal="center" vertical="top"/>
    </xf>
    <xf numFmtId="3" fontId="2" fillId="3" borderId="53" xfId="0" applyNumberFormat="1" applyFont="1" applyFill="1" applyBorder="1" applyAlignment="1">
      <alignment horizontal="center" vertical="top"/>
    </xf>
    <xf numFmtId="3" fontId="2" fillId="3" borderId="68" xfId="0" applyNumberFormat="1" applyFont="1" applyFill="1" applyBorder="1" applyAlignment="1">
      <alignment horizontal="center" vertical="top"/>
    </xf>
    <xf numFmtId="3" fontId="2" fillId="3" borderId="32" xfId="0" applyNumberFormat="1" applyFont="1" applyFill="1" applyBorder="1" applyAlignment="1">
      <alignment horizontal="center" vertical="top"/>
    </xf>
    <xf numFmtId="3" fontId="4" fillId="0" borderId="34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4" fillId="3" borderId="10" xfId="0" applyNumberFormat="1" applyFont="1" applyFill="1" applyBorder="1" applyAlignment="1">
      <alignment horizontal="center" vertical="top"/>
    </xf>
    <xf numFmtId="3" fontId="4" fillId="3" borderId="49" xfId="0" applyNumberFormat="1" applyFont="1" applyFill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164" fontId="1" fillId="0" borderId="51" xfId="0" applyNumberFormat="1" applyFont="1" applyFill="1" applyBorder="1" applyAlignment="1">
      <alignment horizontal="center" vertical="top"/>
    </xf>
    <xf numFmtId="164" fontId="1" fillId="0" borderId="32" xfId="0" applyNumberFormat="1" applyFont="1" applyFill="1" applyBorder="1" applyAlignment="1">
      <alignment horizontal="center" vertical="top"/>
    </xf>
    <xf numFmtId="164" fontId="3" fillId="4" borderId="61" xfId="0" applyNumberFormat="1" applyFont="1" applyFill="1" applyBorder="1" applyAlignment="1">
      <alignment horizontal="center" vertical="top" wrapText="1"/>
    </xf>
    <xf numFmtId="49" fontId="23" fillId="2" borderId="18" xfId="0" applyNumberFormat="1" applyFont="1" applyFill="1" applyBorder="1" applyAlignment="1">
      <alignment horizontal="center" vertical="top"/>
    </xf>
    <xf numFmtId="49" fontId="23" fillId="3" borderId="32" xfId="0" applyNumberFormat="1" applyFont="1" applyFill="1" applyBorder="1" applyAlignment="1">
      <alignment horizontal="center" vertical="top"/>
    </xf>
    <xf numFmtId="3" fontId="15" fillId="4" borderId="40" xfId="0" applyNumberFormat="1" applyFont="1" applyFill="1" applyBorder="1" applyAlignment="1">
      <alignment horizontal="left" vertical="top" wrapText="1"/>
    </xf>
    <xf numFmtId="3" fontId="24" fillId="4" borderId="32" xfId="0" applyNumberFormat="1" applyFont="1" applyFill="1" applyBorder="1" applyAlignment="1">
      <alignment horizontal="center" vertical="top"/>
    </xf>
    <xf numFmtId="3" fontId="15" fillId="0" borderId="32" xfId="0" applyNumberFormat="1" applyFont="1" applyBorder="1" applyAlignment="1">
      <alignment horizontal="center" vertical="top"/>
    </xf>
    <xf numFmtId="3" fontId="15" fillId="0" borderId="31" xfId="0" applyNumberFormat="1" applyFont="1" applyBorder="1" applyAlignment="1">
      <alignment horizontal="center" vertical="top"/>
    </xf>
    <xf numFmtId="3" fontId="15" fillId="0" borderId="0" xfId="0" applyNumberFormat="1" applyFont="1" applyBorder="1" applyAlignment="1">
      <alignment vertical="top"/>
    </xf>
    <xf numFmtId="164" fontId="15" fillId="4" borderId="65" xfId="0" applyNumberFormat="1" applyFont="1" applyFill="1" applyBorder="1" applyAlignment="1">
      <alignment horizontal="center" vertical="top"/>
    </xf>
    <xf numFmtId="164" fontId="15" fillId="4" borderId="66" xfId="0" applyNumberFormat="1" applyFont="1" applyFill="1" applyBorder="1" applyAlignment="1">
      <alignment horizontal="center" vertical="top"/>
    </xf>
    <xf numFmtId="164" fontId="15" fillId="4" borderId="26" xfId="0" applyNumberFormat="1" applyFont="1" applyFill="1" applyBorder="1" applyAlignment="1">
      <alignment horizontal="center" vertical="top"/>
    </xf>
    <xf numFmtId="3" fontId="10" fillId="0" borderId="53" xfId="0" applyNumberFormat="1" applyFont="1" applyFill="1" applyBorder="1" applyAlignment="1">
      <alignment horizontal="center" vertical="top"/>
    </xf>
    <xf numFmtId="0" fontId="4" fillId="4" borderId="42" xfId="0" applyFont="1" applyFill="1" applyBorder="1" applyAlignment="1">
      <alignment horizontal="center" vertical="top" wrapText="1"/>
    </xf>
    <xf numFmtId="164" fontId="5" fillId="5" borderId="46" xfId="0" applyNumberFormat="1" applyFont="1" applyFill="1" applyBorder="1" applyAlignment="1">
      <alignment horizontal="center" vertical="top" wrapText="1"/>
    </xf>
    <xf numFmtId="164" fontId="5" fillId="4" borderId="67" xfId="0" applyNumberFormat="1" applyFont="1" applyFill="1" applyBorder="1" applyAlignment="1">
      <alignment horizontal="center" vertical="top"/>
    </xf>
    <xf numFmtId="164" fontId="15" fillId="4" borderId="77" xfId="0" applyNumberFormat="1" applyFont="1" applyFill="1" applyBorder="1" applyAlignment="1">
      <alignment horizontal="center" vertical="top"/>
    </xf>
    <xf numFmtId="164" fontId="3" fillId="4" borderId="70" xfId="0" applyNumberFormat="1" applyFont="1" applyFill="1" applyBorder="1" applyAlignment="1">
      <alignment horizontal="center" vertical="top" wrapText="1"/>
    </xf>
    <xf numFmtId="164" fontId="4" fillId="0" borderId="74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 wrapText="1"/>
    </xf>
    <xf numFmtId="164" fontId="4" fillId="0" borderId="52" xfId="0" applyNumberFormat="1" applyFont="1" applyBorder="1" applyAlignment="1">
      <alignment horizontal="center" vertical="top" wrapText="1"/>
    </xf>
    <xf numFmtId="164" fontId="4" fillId="0" borderId="66" xfId="0" applyNumberFormat="1" applyFont="1" applyBorder="1" applyAlignment="1">
      <alignment horizontal="center" vertical="top" wrapText="1"/>
    </xf>
    <xf numFmtId="164" fontId="5" fillId="4" borderId="63" xfId="0" applyNumberFormat="1" applyFont="1" applyFill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center" vertical="top"/>
    </xf>
    <xf numFmtId="164" fontId="5" fillId="4" borderId="77" xfId="0" applyNumberFormat="1" applyFont="1" applyFill="1" applyBorder="1" applyAlignment="1">
      <alignment horizontal="center" vertical="top"/>
    </xf>
    <xf numFmtId="3" fontId="4" fillId="4" borderId="36" xfId="0" applyNumberFormat="1" applyFont="1" applyFill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/>
    </xf>
    <xf numFmtId="3" fontId="10" fillId="4" borderId="66" xfId="0" applyNumberFormat="1" applyFont="1" applyFill="1" applyBorder="1" applyAlignment="1">
      <alignment horizontal="center" vertical="top" wrapText="1"/>
    </xf>
    <xf numFmtId="164" fontId="5" fillId="4" borderId="70" xfId="0" applyNumberFormat="1" applyFont="1" applyFill="1" applyBorder="1" applyAlignment="1">
      <alignment horizontal="center" vertical="top"/>
    </xf>
    <xf numFmtId="164" fontId="1" fillId="4" borderId="29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vertical="top"/>
    </xf>
    <xf numFmtId="3" fontId="4" fillId="0" borderId="3" xfId="0" applyNumberFormat="1" applyFont="1" applyBorder="1" applyAlignment="1">
      <alignment vertical="top"/>
    </xf>
    <xf numFmtId="3" fontId="4" fillId="0" borderId="24" xfId="0" applyNumberFormat="1" applyFont="1" applyBorder="1" applyAlignment="1">
      <alignment vertical="top"/>
    </xf>
    <xf numFmtId="164" fontId="5" fillId="4" borderId="75" xfId="0" applyNumberFormat="1" applyFont="1" applyFill="1" applyBorder="1" applyAlignment="1">
      <alignment horizontal="center" vertical="top"/>
    </xf>
    <xf numFmtId="164" fontId="4" fillId="4" borderId="56" xfId="0" applyNumberFormat="1" applyFont="1" applyFill="1" applyBorder="1" applyAlignment="1">
      <alignment horizontal="center" vertical="top"/>
    </xf>
    <xf numFmtId="164" fontId="4" fillId="4" borderId="19" xfId="0" applyNumberFormat="1" applyFont="1" applyFill="1" applyBorder="1" applyAlignment="1">
      <alignment horizontal="center" vertical="top"/>
    </xf>
    <xf numFmtId="164" fontId="4" fillId="4" borderId="43" xfId="0" applyNumberFormat="1" applyFont="1" applyFill="1" applyBorder="1" applyAlignment="1">
      <alignment horizontal="center" vertical="top"/>
    </xf>
    <xf numFmtId="164" fontId="4" fillId="4" borderId="21" xfId="0" applyNumberFormat="1" applyFont="1" applyFill="1" applyBorder="1" applyAlignment="1">
      <alignment horizontal="center" vertical="top"/>
    </xf>
    <xf numFmtId="164" fontId="4" fillId="4" borderId="20" xfId="0" applyNumberFormat="1" applyFont="1" applyFill="1" applyBorder="1" applyAlignment="1">
      <alignment horizontal="center" vertical="top"/>
    </xf>
    <xf numFmtId="3" fontId="4" fillId="4" borderId="45" xfId="0" applyNumberFormat="1" applyFont="1" applyFill="1" applyBorder="1" applyAlignment="1">
      <alignment horizontal="center" vertical="top"/>
    </xf>
    <xf numFmtId="164" fontId="5" fillId="4" borderId="78" xfId="0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center" vertical="top"/>
    </xf>
    <xf numFmtId="164" fontId="4" fillId="4" borderId="38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 wrapText="1"/>
    </xf>
    <xf numFmtId="164" fontId="5" fillId="4" borderId="35" xfId="0" applyNumberFormat="1" applyFont="1" applyFill="1" applyBorder="1" applyAlignment="1">
      <alignment horizontal="center" vertical="top"/>
    </xf>
    <xf numFmtId="164" fontId="4" fillId="4" borderId="74" xfId="0" applyNumberFormat="1" applyFont="1" applyFill="1" applyBorder="1" applyAlignment="1">
      <alignment horizontal="center" vertical="top"/>
    </xf>
    <xf numFmtId="164" fontId="4" fillId="4" borderId="29" xfId="0" applyNumberFormat="1" applyFont="1" applyFill="1" applyBorder="1" applyAlignment="1">
      <alignment horizontal="center" vertical="top"/>
    </xf>
    <xf numFmtId="164" fontId="4" fillId="4" borderId="58" xfId="0" applyNumberFormat="1" applyFont="1" applyFill="1" applyBorder="1" applyAlignment="1">
      <alignment horizontal="center" vertical="top"/>
    </xf>
    <xf numFmtId="164" fontId="4" fillId="4" borderId="30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center" vertical="top"/>
    </xf>
    <xf numFmtId="3" fontId="4" fillId="4" borderId="64" xfId="0" applyNumberFormat="1" applyFont="1" applyFill="1" applyBorder="1" applyAlignment="1">
      <alignment horizontal="center" vertical="top" wrapText="1"/>
    </xf>
    <xf numFmtId="3" fontId="4" fillId="4" borderId="38" xfId="0" applyNumberFormat="1" applyFont="1" applyFill="1" applyBorder="1" applyAlignment="1">
      <alignment horizontal="center" vertical="top" wrapText="1"/>
    </xf>
    <xf numFmtId="3" fontId="4" fillId="4" borderId="48" xfId="0" applyNumberFormat="1" applyFont="1" applyFill="1" applyBorder="1" applyAlignment="1">
      <alignment vertical="top" wrapText="1"/>
    </xf>
    <xf numFmtId="3" fontId="4" fillId="4" borderId="6" xfId="0" applyNumberFormat="1" applyFont="1" applyFill="1" applyBorder="1" applyAlignment="1">
      <alignment horizontal="center" vertical="top"/>
    </xf>
    <xf numFmtId="164" fontId="4" fillId="4" borderId="64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vertical="top" wrapText="1"/>
    </xf>
    <xf numFmtId="164" fontId="1" fillId="4" borderId="33" xfId="0" applyNumberFormat="1" applyFont="1" applyFill="1" applyBorder="1" applyAlignment="1">
      <alignment horizontal="center" vertical="top"/>
    </xf>
    <xf numFmtId="3" fontId="10" fillId="4" borderId="27" xfId="0" applyNumberFormat="1" applyFont="1" applyFill="1" applyBorder="1" applyAlignment="1">
      <alignment horizontal="center" vertical="top" wrapText="1"/>
    </xf>
    <xf numFmtId="3" fontId="18" fillId="4" borderId="18" xfId="0" applyNumberFormat="1" applyFont="1" applyFill="1" applyBorder="1" applyAlignment="1">
      <alignment horizontal="center" vertical="top" wrapText="1"/>
    </xf>
    <xf numFmtId="3" fontId="18" fillId="4" borderId="18" xfId="0" applyNumberFormat="1" applyFont="1" applyFill="1" applyBorder="1" applyAlignment="1">
      <alignment horizontal="center" vertical="top"/>
    </xf>
    <xf numFmtId="3" fontId="16" fillId="4" borderId="62" xfId="0" applyNumberFormat="1" applyFont="1" applyFill="1" applyBorder="1" applyAlignment="1">
      <alignment horizontal="center" vertical="top"/>
    </xf>
    <xf numFmtId="3" fontId="18" fillId="4" borderId="42" xfId="0" applyNumberFormat="1" applyFont="1" applyFill="1" applyBorder="1" applyAlignment="1">
      <alignment horizontal="center" vertical="top"/>
    </xf>
    <xf numFmtId="3" fontId="10" fillId="4" borderId="51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Fill="1" applyBorder="1" applyAlignment="1">
      <alignment horizontal="center" vertical="top"/>
    </xf>
    <xf numFmtId="164" fontId="5" fillId="4" borderId="74" xfId="0" applyNumberFormat="1" applyFont="1" applyFill="1" applyBorder="1" applyAlignment="1">
      <alignment horizontal="center" vertical="top"/>
    </xf>
    <xf numFmtId="164" fontId="5" fillId="4" borderId="29" xfId="0" applyNumberFormat="1" applyFont="1" applyFill="1" applyBorder="1" applyAlignment="1">
      <alignment horizontal="center" vertical="top"/>
    </xf>
    <xf numFmtId="164" fontId="5" fillId="4" borderId="30" xfId="0" applyNumberFormat="1" applyFont="1" applyFill="1" applyBorder="1" applyAlignment="1">
      <alignment horizontal="center" vertical="top"/>
    </xf>
    <xf numFmtId="164" fontId="5" fillId="4" borderId="58" xfId="0" applyNumberFormat="1" applyFont="1" applyFill="1" applyBorder="1" applyAlignment="1">
      <alignment horizontal="center" vertical="top"/>
    </xf>
    <xf numFmtId="3" fontId="4" fillId="4" borderId="74" xfId="0" applyNumberFormat="1" applyFont="1" applyFill="1" applyBorder="1" applyAlignment="1">
      <alignment horizontal="left" vertical="top" wrapText="1"/>
    </xf>
    <xf numFmtId="3" fontId="4" fillId="0" borderId="55" xfId="0" applyNumberFormat="1" applyFont="1" applyFill="1" applyBorder="1" applyAlignment="1">
      <alignment horizontal="center" vertical="top" wrapText="1"/>
    </xf>
    <xf numFmtId="164" fontId="4" fillId="0" borderId="45" xfId="0" applyNumberFormat="1" applyFont="1" applyFill="1" applyBorder="1" applyAlignment="1">
      <alignment horizontal="center" vertical="top"/>
    </xf>
    <xf numFmtId="164" fontId="4" fillId="0" borderId="16" xfId="0" applyNumberFormat="1" applyFont="1" applyBorder="1" applyAlignment="1">
      <alignment horizontal="center" vertical="top"/>
    </xf>
    <xf numFmtId="164" fontId="4" fillId="0" borderId="62" xfId="0" applyNumberFormat="1" applyFont="1" applyBorder="1" applyAlignment="1">
      <alignment horizontal="center" vertical="top"/>
    </xf>
    <xf numFmtId="3" fontId="22" fillId="4" borderId="42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vertical="top" wrapText="1"/>
    </xf>
    <xf numFmtId="3" fontId="1" fillId="4" borderId="6" xfId="0" applyNumberFormat="1" applyFont="1" applyFill="1" applyBorder="1" applyAlignment="1">
      <alignment horizontal="center" vertical="top"/>
    </xf>
    <xf numFmtId="3" fontId="22" fillId="4" borderId="42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29" xfId="0" applyNumberFormat="1" applyFont="1" applyFill="1" applyBorder="1" applyAlignment="1">
      <alignment horizontal="center" vertical="top" wrapText="1"/>
    </xf>
    <xf numFmtId="3" fontId="4" fillId="4" borderId="30" xfId="0" applyNumberFormat="1" applyFont="1" applyFill="1" applyBorder="1" applyAlignment="1">
      <alignment horizontal="center" vertical="top" wrapText="1"/>
    </xf>
    <xf numFmtId="3" fontId="4" fillId="4" borderId="71" xfId="0" applyNumberFormat="1" applyFont="1" applyFill="1" applyBorder="1" applyAlignment="1">
      <alignment horizontal="center" vertical="top" wrapText="1"/>
    </xf>
    <xf numFmtId="3" fontId="1" fillId="4" borderId="57" xfId="0" applyNumberFormat="1" applyFont="1" applyFill="1" applyBorder="1" applyAlignment="1">
      <alignment horizontal="center" vertical="top" wrapText="1"/>
    </xf>
    <xf numFmtId="0" fontId="10" fillId="4" borderId="66" xfId="0" applyFont="1" applyFill="1" applyBorder="1" applyAlignment="1">
      <alignment horizontal="center" vertical="top"/>
    </xf>
    <xf numFmtId="0" fontId="21" fillId="4" borderId="66" xfId="0" applyFont="1" applyFill="1" applyBorder="1" applyAlignment="1">
      <alignment horizontal="center" vertical="top"/>
    </xf>
    <xf numFmtId="3" fontId="22" fillId="4" borderId="59" xfId="0" applyNumberFormat="1" applyFont="1" applyFill="1" applyBorder="1" applyAlignment="1">
      <alignment horizontal="center" vertical="top" wrapText="1"/>
    </xf>
    <xf numFmtId="0" fontId="4" fillId="4" borderId="66" xfId="0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center" vertical="top"/>
    </xf>
    <xf numFmtId="0" fontId="17" fillId="4" borderId="66" xfId="0" applyFont="1" applyFill="1" applyBorder="1" applyAlignment="1">
      <alignment horizontal="center" vertical="top"/>
    </xf>
    <xf numFmtId="0" fontId="17" fillId="4" borderId="51" xfId="0" applyFont="1" applyFill="1" applyBorder="1" applyAlignment="1">
      <alignment horizontal="center" vertical="top"/>
    </xf>
    <xf numFmtId="0" fontId="17" fillId="4" borderId="68" xfId="0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center" vertical="top" wrapText="1"/>
    </xf>
    <xf numFmtId="3" fontId="10" fillId="4" borderId="34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top" textRotation="180" wrapText="1"/>
    </xf>
    <xf numFmtId="3" fontId="2" fillId="0" borderId="0" xfId="0" applyNumberFormat="1" applyFont="1" applyFill="1" applyBorder="1" applyAlignment="1">
      <alignment horizontal="center" vertical="top" textRotation="180" wrapText="1"/>
    </xf>
    <xf numFmtId="3" fontId="2" fillId="0" borderId="43" xfId="0" applyNumberFormat="1" applyFont="1" applyFill="1" applyBorder="1" applyAlignment="1">
      <alignment horizontal="center" vertical="top" textRotation="180" wrapText="1"/>
    </xf>
    <xf numFmtId="3" fontId="1" fillId="0" borderId="17" xfId="0" applyNumberFormat="1" applyFont="1" applyBorder="1" applyAlignment="1">
      <alignment vertical="top"/>
    </xf>
    <xf numFmtId="164" fontId="16" fillId="4" borderId="15" xfId="0" applyNumberFormat="1" applyFont="1" applyFill="1" applyBorder="1" applyAlignment="1">
      <alignment horizontal="center" vertical="top"/>
    </xf>
    <xf numFmtId="164" fontId="15" fillId="4" borderId="63" xfId="0" applyNumberFormat="1" applyFont="1" applyFill="1" applyBorder="1" applyAlignment="1">
      <alignment horizontal="center" vertical="top"/>
    </xf>
    <xf numFmtId="164" fontId="15" fillId="4" borderId="15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vertical="top" wrapText="1"/>
    </xf>
    <xf numFmtId="3" fontId="22" fillId="4" borderId="18" xfId="0" applyNumberFormat="1" applyFont="1" applyFill="1" applyBorder="1" applyAlignment="1">
      <alignment horizontal="center" vertical="top"/>
    </xf>
    <xf numFmtId="3" fontId="4" fillId="0" borderId="51" xfId="0" applyNumberFormat="1" applyFont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164" fontId="1" fillId="4" borderId="29" xfId="0" applyNumberFormat="1" applyFont="1" applyFill="1" applyBorder="1" applyAlignment="1">
      <alignment horizontal="center" vertical="top" wrapText="1"/>
    </xf>
    <xf numFmtId="164" fontId="1" fillId="4" borderId="30" xfId="0" applyNumberFormat="1" applyFont="1" applyFill="1" applyBorder="1" applyAlignment="1">
      <alignment horizontal="center" vertical="top" wrapText="1"/>
    </xf>
    <xf numFmtId="3" fontId="22" fillId="4" borderId="34" xfId="0" applyNumberFormat="1" applyFont="1" applyFill="1" applyBorder="1" applyAlignment="1">
      <alignment horizontal="center" vertical="top" wrapText="1"/>
    </xf>
    <xf numFmtId="3" fontId="22" fillId="4" borderId="66" xfId="0" applyNumberFormat="1" applyFont="1" applyFill="1" applyBorder="1" applyAlignment="1">
      <alignment horizontal="center" vertical="top" wrapText="1"/>
    </xf>
    <xf numFmtId="3" fontId="10" fillId="4" borderId="13" xfId="0" applyNumberFormat="1" applyFont="1" applyFill="1" applyBorder="1" applyAlignment="1">
      <alignment horizontal="center" vertical="top"/>
    </xf>
    <xf numFmtId="3" fontId="10" fillId="4" borderId="64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/>
    </xf>
    <xf numFmtId="164" fontId="5" fillId="5" borderId="4" xfId="0" applyNumberFormat="1" applyFont="1" applyFill="1" applyBorder="1" applyAlignment="1">
      <alignment horizontal="center" vertical="top"/>
    </xf>
    <xf numFmtId="3" fontId="2" fillId="0" borderId="4" xfId="0" applyNumberFormat="1" applyFont="1" applyFill="1" applyBorder="1" applyAlignment="1">
      <alignment vertical="top" wrapText="1"/>
    </xf>
    <xf numFmtId="164" fontId="5" fillId="5" borderId="45" xfId="0" applyNumberFormat="1" applyFont="1" applyFill="1" applyBorder="1" applyAlignment="1">
      <alignment horizontal="center" vertical="top"/>
    </xf>
    <xf numFmtId="0" fontId="4" fillId="6" borderId="66" xfId="0" applyFont="1" applyFill="1" applyBorder="1" applyAlignment="1">
      <alignment horizontal="center" vertical="top" wrapText="1"/>
    </xf>
    <xf numFmtId="164" fontId="5" fillId="4" borderId="27" xfId="0" applyNumberFormat="1" applyFont="1" applyFill="1" applyBorder="1" applyAlignment="1">
      <alignment horizontal="center" vertical="top"/>
    </xf>
    <xf numFmtId="3" fontId="1" fillId="4" borderId="68" xfId="0" applyNumberFormat="1" applyFont="1" applyFill="1" applyBorder="1" applyAlignment="1">
      <alignment horizontal="center" vertical="top" wrapText="1"/>
    </xf>
    <xf numFmtId="3" fontId="4" fillId="4" borderId="65" xfId="0" applyNumberFormat="1" applyFont="1" applyFill="1" applyBorder="1" applyAlignment="1">
      <alignment horizontal="center" vertical="top"/>
    </xf>
    <xf numFmtId="3" fontId="4" fillId="4" borderId="26" xfId="0" applyNumberFormat="1" applyFont="1" applyFill="1" applyBorder="1" applyAlignment="1">
      <alignment horizontal="center" vertical="top"/>
    </xf>
    <xf numFmtId="3" fontId="5" fillId="4" borderId="66" xfId="0" applyNumberFormat="1" applyFont="1" applyFill="1" applyBorder="1" applyAlignment="1">
      <alignment horizontal="center" vertical="top" wrapText="1"/>
    </xf>
    <xf numFmtId="3" fontId="5" fillId="4" borderId="51" xfId="0" applyNumberFormat="1" applyFont="1" applyFill="1" applyBorder="1" applyAlignment="1">
      <alignment horizontal="center" vertical="top"/>
    </xf>
    <xf numFmtId="3" fontId="4" fillId="0" borderId="5" xfId="0" applyNumberFormat="1" applyFont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49" fontId="5" fillId="3" borderId="0" xfId="0" applyNumberFormat="1" applyFont="1" applyFill="1" applyBorder="1" applyAlignment="1">
      <alignment horizontal="center" vertical="top"/>
    </xf>
    <xf numFmtId="164" fontId="4" fillId="4" borderId="63" xfId="0" applyNumberFormat="1" applyFont="1" applyFill="1" applyBorder="1" applyAlignment="1">
      <alignment horizontal="center" vertical="top"/>
    </xf>
    <xf numFmtId="164" fontId="4" fillId="4" borderId="53" xfId="0" applyNumberFormat="1" applyFont="1" applyFill="1" applyBorder="1" applyAlignment="1">
      <alignment horizontal="center" vertical="top"/>
    </xf>
    <xf numFmtId="3" fontId="2" fillId="4" borderId="18" xfId="0" applyNumberFormat="1" applyFont="1" applyFill="1" applyBorder="1" applyAlignment="1">
      <alignment horizontal="center" vertical="top" textRotation="90" wrapText="1"/>
    </xf>
    <xf numFmtId="3" fontId="2" fillId="4" borderId="32" xfId="0" applyNumberFormat="1" applyFont="1" applyFill="1" applyBorder="1" applyAlignment="1">
      <alignment horizontal="center" vertical="top"/>
    </xf>
    <xf numFmtId="3" fontId="4" fillId="4" borderId="66" xfId="0" applyNumberFormat="1" applyFont="1" applyFill="1" applyBorder="1" applyAlignment="1">
      <alignment horizontal="left" vertical="top" wrapText="1"/>
    </xf>
    <xf numFmtId="3" fontId="4" fillId="4" borderId="32" xfId="0" applyNumberFormat="1" applyFont="1" applyFill="1" applyBorder="1" applyAlignment="1">
      <alignment horizontal="left" vertical="top" wrapText="1"/>
    </xf>
    <xf numFmtId="3" fontId="4" fillId="4" borderId="51" xfId="0" applyNumberFormat="1" applyFont="1" applyFill="1" applyBorder="1" applyAlignment="1">
      <alignment horizontal="left" vertical="top" wrapText="1"/>
    </xf>
    <xf numFmtId="164" fontId="5" fillId="4" borderId="34" xfId="0" applyNumberFormat="1" applyFont="1" applyFill="1" applyBorder="1" applyAlignment="1">
      <alignment horizontal="center" vertical="top"/>
    </xf>
    <xf numFmtId="3" fontId="10" fillId="4" borderId="53" xfId="0" applyNumberFormat="1" applyFont="1" applyFill="1" applyBorder="1" applyAlignment="1">
      <alignment horizontal="center" vertical="top"/>
    </xf>
    <xf numFmtId="164" fontId="4" fillId="0" borderId="65" xfId="0" applyNumberFormat="1" applyFont="1" applyFill="1" applyBorder="1" applyAlignment="1">
      <alignment horizontal="center" vertical="top"/>
    </xf>
    <xf numFmtId="164" fontId="4" fillId="0" borderId="61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/>
    </xf>
    <xf numFmtId="3" fontId="25" fillId="4" borderId="66" xfId="0" applyNumberFormat="1" applyFont="1" applyFill="1" applyBorder="1" applyAlignment="1">
      <alignment horizontal="center" vertical="top" wrapText="1"/>
    </xf>
    <xf numFmtId="3" fontId="12" fillId="4" borderId="51" xfId="0" applyNumberFormat="1" applyFont="1" applyFill="1" applyBorder="1" applyAlignment="1">
      <alignment horizontal="center" vertical="top" wrapText="1"/>
    </xf>
    <xf numFmtId="3" fontId="12" fillId="4" borderId="52" xfId="0" applyNumberFormat="1" applyFont="1" applyFill="1" applyBorder="1" applyAlignment="1">
      <alignment horizontal="center" vertical="top" wrapText="1"/>
    </xf>
    <xf numFmtId="3" fontId="1" fillId="4" borderId="27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Fill="1" applyBorder="1" applyAlignment="1">
      <alignment horizontal="center" vertical="top"/>
    </xf>
    <xf numFmtId="3" fontId="22" fillId="4" borderId="19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/>
    </xf>
    <xf numFmtId="3" fontId="22" fillId="4" borderId="29" xfId="0" applyNumberFormat="1" applyFont="1" applyFill="1" applyBorder="1" applyAlignment="1">
      <alignment horizontal="center" vertical="top" wrapText="1"/>
    </xf>
    <xf numFmtId="3" fontId="1" fillId="4" borderId="71" xfId="0" applyNumberFormat="1" applyFont="1" applyFill="1" applyBorder="1" applyAlignment="1">
      <alignment horizontal="center" vertical="top"/>
    </xf>
    <xf numFmtId="3" fontId="1" fillId="0" borderId="8" xfId="0" applyNumberFormat="1" applyFont="1" applyFill="1" applyBorder="1" applyAlignment="1">
      <alignment horizontal="center" vertical="top"/>
    </xf>
    <xf numFmtId="3" fontId="22" fillId="4" borderId="18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/>
    </xf>
    <xf numFmtId="3" fontId="22" fillId="4" borderId="13" xfId="0" applyNumberFormat="1" applyFont="1" applyFill="1" applyBorder="1" applyAlignment="1">
      <alignment horizontal="center" vertical="top" wrapText="1"/>
    </xf>
    <xf numFmtId="3" fontId="1" fillId="4" borderId="64" xfId="0" applyNumberFormat="1" applyFont="1" applyFill="1" applyBorder="1" applyAlignment="1">
      <alignment horizontal="center" vertical="top"/>
    </xf>
    <xf numFmtId="3" fontId="1" fillId="4" borderId="38" xfId="0" applyNumberFormat="1" applyFont="1" applyFill="1" applyBorder="1" applyAlignment="1">
      <alignment horizontal="center" vertical="top"/>
    </xf>
    <xf numFmtId="3" fontId="22" fillId="0" borderId="13" xfId="0" applyNumberFormat="1" applyFont="1" applyFill="1" applyBorder="1" applyAlignment="1">
      <alignment horizontal="center" vertical="top"/>
    </xf>
    <xf numFmtId="3" fontId="22" fillId="0" borderId="18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 wrapText="1"/>
    </xf>
    <xf numFmtId="164" fontId="1" fillId="4" borderId="33" xfId="0" applyNumberFormat="1" applyFont="1" applyFill="1" applyBorder="1" applyAlignment="1">
      <alignment horizontal="center" vertical="top" wrapText="1"/>
    </xf>
    <xf numFmtId="164" fontId="1" fillId="4" borderId="67" xfId="0" applyNumberFormat="1" applyFont="1" applyFill="1" applyBorder="1" applyAlignment="1">
      <alignment horizontal="center" vertical="top"/>
    </xf>
    <xf numFmtId="3" fontId="1" fillId="4" borderId="36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center" vertical="top"/>
    </xf>
    <xf numFmtId="3" fontId="1" fillId="4" borderId="27" xfId="0" applyNumberFormat="1" applyFont="1" applyFill="1" applyBorder="1" applyAlignment="1">
      <alignment horizontal="center" vertical="top"/>
    </xf>
    <xf numFmtId="3" fontId="22" fillId="4" borderId="59" xfId="0" applyNumberFormat="1" applyFont="1" applyFill="1" applyBorder="1" applyAlignment="1">
      <alignment horizontal="center" vertical="top"/>
    </xf>
    <xf numFmtId="3" fontId="2" fillId="4" borderId="18" xfId="0" applyNumberFormat="1" applyFont="1" applyFill="1" applyBorder="1" applyAlignment="1">
      <alignment horizontal="center" vertical="top"/>
    </xf>
    <xf numFmtId="164" fontId="1" fillId="4" borderId="32" xfId="0" applyNumberFormat="1" applyFont="1" applyFill="1" applyBorder="1" applyAlignment="1">
      <alignment horizontal="center" vertical="top" wrapText="1"/>
    </xf>
    <xf numFmtId="3" fontId="2" fillId="4" borderId="42" xfId="0" applyNumberFormat="1" applyFont="1" applyFill="1" applyBorder="1" applyAlignment="1">
      <alignment horizontal="center" vertical="top"/>
    </xf>
    <xf numFmtId="3" fontId="2" fillId="4" borderId="53" xfId="0" applyNumberFormat="1" applyFont="1" applyFill="1" applyBorder="1" applyAlignment="1">
      <alignment horizontal="center" vertical="top"/>
    </xf>
    <xf numFmtId="164" fontId="1" fillId="4" borderId="53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/>
    </xf>
    <xf numFmtId="0" fontId="1" fillId="4" borderId="37" xfId="0" applyFont="1" applyFill="1" applyBorder="1" applyAlignment="1">
      <alignment vertical="top" wrapText="1"/>
    </xf>
    <xf numFmtId="0" fontId="27" fillId="4" borderId="33" xfId="0" applyFont="1" applyFill="1" applyBorder="1" applyAlignment="1">
      <alignment horizontal="center" vertical="top" wrapText="1"/>
    </xf>
    <xf numFmtId="0" fontId="1" fillId="4" borderId="59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vertical="top" wrapText="1"/>
    </xf>
    <xf numFmtId="0" fontId="27" fillId="4" borderId="32" xfId="0" applyFont="1" applyFill="1" applyBorder="1" applyAlignment="1">
      <alignment horizontal="center" vertical="top" wrapText="1"/>
    </xf>
    <xf numFmtId="3" fontId="2" fillId="4" borderId="0" xfId="0" applyNumberFormat="1" applyFont="1" applyFill="1" applyBorder="1" applyAlignment="1">
      <alignment horizontal="center" vertical="top" wrapText="1"/>
    </xf>
    <xf numFmtId="164" fontId="2" fillId="4" borderId="32" xfId="0" applyNumberFormat="1" applyFont="1" applyFill="1" applyBorder="1" applyAlignment="1">
      <alignment horizontal="center" vertical="top"/>
    </xf>
    <xf numFmtId="164" fontId="2" fillId="4" borderId="67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 wrapText="1"/>
    </xf>
    <xf numFmtId="3" fontId="22" fillId="4" borderId="0" xfId="0" applyNumberFormat="1" applyFont="1" applyFill="1" applyBorder="1" applyAlignment="1">
      <alignment horizontal="center" vertical="top"/>
    </xf>
    <xf numFmtId="3" fontId="2" fillId="4" borderId="39" xfId="0" applyNumberFormat="1" applyFont="1" applyFill="1" applyBorder="1" applyAlignment="1">
      <alignment horizontal="center" vertical="top"/>
    </xf>
    <xf numFmtId="49" fontId="1" fillId="4" borderId="61" xfId="0" applyNumberFormat="1" applyFont="1" applyFill="1" applyBorder="1" applyAlignment="1">
      <alignment horizontal="left" vertical="top" wrapText="1"/>
    </xf>
    <xf numFmtId="49" fontId="1" fillId="4" borderId="27" xfId="0" applyNumberFormat="1" applyFont="1" applyFill="1" applyBorder="1" applyAlignment="1">
      <alignment horizontal="center" vertical="top"/>
    </xf>
    <xf numFmtId="3" fontId="2" fillId="4" borderId="31" xfId="0" applyNumberFormat="1" applyFont="1" applyFill="1" applyBorder="1" applyAlignment="1">
      <alignment horizontal="center" vertical="top"/>
    </xf>
    <xf numFmtId="49" fontId="22" fillId="4" borderId="66" xfId="0" applyNumberFormat="1" applyFont="1" applyFill="1" applyBorder="1" applyAlignment="1">
      <alignment horizontal="center" vertical="top"/>
    </xf>
    <xf numFmtId="49" fontId="1" fillId="4" borderId="34" xfId="0" applyNumberFormat="1" applyFont="1" applyFill="1" applyBorder="1" applyAlignment="1">
      <alignment horizontal="center" vertical="top"/>
    </xf>
    <xf numFmtId="49" fontId="4" fillId="4" borderId="37" xfId="0" applyNumberFormat="1" applyFont="1" applyFill="1" applyBorder="1" applyAlignment="1">
      <alignment horizontal="left" vertical="top" wrapText="1"/>
    </xf>
    <xf numFmtId="49" fontId="10" fillId="4" borderId="5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39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left" vertical="top" wrapText="1"/>
    </xf>
    <xf numFmtId="49" fontId="10" fillId="4" borderId="18" xfId="0" applyNumberFormat="1" applyFont="1" applyFill="1" applyBorder="1" applyAlignment="1">
      <alignment horizontal="center" vertical="top"/>
    </xf>
    <xf numFmtId="49" fontId="4" fillId="4" borderId="53" xfId="0" applyNumberFormat="1" applyFont="1" applyFill="1" applyBorder="1" applyAlignment="1">
      <alignment horizontal="center" vertical="top"/>
    </xf>
    <xf numFmtId="49" fontId="4" fillId="4" borderId="60" xfId="0" applyNumberFormat="1" applyFont="1" applyFill="1" applyBorder="1" applyAlignment="1">
      <alignment horizontal="center" vertical="top"/>
    </xf>
    <xf numFmtId="0" fontId="4" fillId="4" borderId="59" xfId="0" applyFont="1" applyFill="1" applyBorder="1" applyAlignment="1">
      <alignment vertical="top" wrapText="1"/>
    </xf>
    <xf numFmtId="49" fontId="4" fillId="4" borderId="17" xfId="0" applyNumberFormat="1" applyFont="1" applyFill="1" applyBorder="1" applyAlignment="1">
      <alignment horizontal="left" vertical="top" wrapText="1"/>
    </xf>
    <xf numFmtId="49" fontId="4" fillId="4" borderId="0" xfId="0" applyNumberFormat="1" applyFont="1" applyFill="1" applyBorder="1" applyAlignment="1">
      <alignment horizontal="center" vertical="top"/>
    </xf>
    <xf numFmtId="49" fontId="4" fillId="4" borderId="31" xfId="0" applyNumberFormat="1" applyFont="1" applyFill="1" applyBorder="1" applyAlignment="1">
      <alignment horizontal="center" vertical="top"/>
    </xf>
    <xf numFmtId="3" fontId="5" fillId="4" borderId="59" xfId="0" applyNumberFormat="1" applyFont="1" applyFill="1" applyBorder="1" applyAlignment="1">
      <alignment horizontal="center" vertical="top" wrapText="1"/>
    </xf>
    <xf numFmtId="3" fontId="5" fillId="4" borderId="18" xfId="0" applyNumberFormat="1" applyFont="1" applyFill="1" applyBorder="1" applyAlignment="1">
      <alignment horizontal="center" vertical="top"/>
    </xf>
    <xf numFmtId="164" fontId="4" fillId="4" borderId="67" xfId="0" applyNumberFormat="1" applyFont="1" applyFill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 wrapText="1"/>
    </xf>
    <xf numFmtId="3" fontId="23" fillId="0" borderId="18" xfId="0" applyNumberFormat="1" applyFont="1" applyBorder="1" applyAlignment="1">
      <alignment horizontal="center" vertical="top"/>
    </xf>
    <xf numFmtId="3" fontId="23" fillId="0" borderId="32" xfId="0" applyNumberFormat="1" applyFont="1" applyBorder="1" applyAlignment="1">
      <alignment horizontal="center" vertical="top"/>
    </xf>
    <xf numFmtId="164" fontId="15" fillId="4" borderId="32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center" vertical="top" wrapText="1"/>
    </xf>
    <xf numFmtId="164" fontId="15" fillId="4" borderId="51" xfId="0" applyNumberFormat="1" applyFont="1" applyFill="1" applyBorder="1" applyAlignment="1">
      <alignment horizontal="center" vertical="top" wrapText="1"/>
    </xf>
    <xf numFmtId="164" fontId="4" fillId="4" borderId="36" xfId="0" applyNumberFormat="1" applyFont="1" applyFill="1" applyBorder="1" applyAlignment="1">
      <alignment horizontal="center" vertical="top" wrapText="1"/>
    </xf>
    <xf numFmtId="3" fontId="5" fillId="0" borderId="33" xfId="0" applyNumberFormat="1" applyFont="1" applyFill="1" applyBorder="1" applyAlignment="1">
      <alignment horizontal="center" vertical="top" wrapText="1"/>
    </xf>
    <xf numFmtId="164" fontId="4" fillId="4" borderId="37" xfId="0" applyNumberFormat="1" applyFont="1" applyFill="1" applyBorder="1" applyAlignment="1">
      <alignment horizontal="center" vertical="top" wrapText="1"/>
    </xf>
    <xf numFmtId="164" fontId="4" fillId="4" borderId="32" xfId="0" applyNumberFormat="1" applyFont="1" applyFill="1" applyBorder="1" applyAlignment="1">
      <alignment horizontal="center" vertical="top"/>
    </xf>
    <xf numFmtId="3" fontId="5" fillId="4" borderId="7" xfId="0" applyNumberFormat="1" applyFont="1" applyFill="1" applyBorder="1" applyAlignment="1">
      <alignment horizontal="center" vertical="top"/>
    </xf>
    <xf numFmtId="164" fontId="5" fillId="4" borderId="53" xfId="0" applyNumberFormat="1" applyFont="1" applyFill="1" applyBorder="1" applyAlignment="1">
      <alignment horizontal="center" vertical="top"/>
    </xf>
    <xf numFmtId="3" fontId="2" fillId="0" borderId="53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 wrapText="1"/>
    </xf>
    <xf numFmtId="164" fontId="2" fillId="5" borderId="46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/>
    </xf>
    <xf numFmtId="164" fontId="2" fillId="4" borderId="40" xfId="0" applyNumberFormat="1" applyFont="1" applyFill="1" applyBorder="1" applyAlignment="1">
      <alignment horizontal="center" vertical="top"/>
    </xf>
    <xf numFmtId="3" fontId="22" fillId="4" borderId="67" xfId="0" applyNumberFormat="1" applyFont="1" applyFill="1" applyBorder="1" applyAlignment="1">
      <alignment horizontal="center" vertical="top"/>
    </xf>
    <xf numFmtId="164" fontId="2" fillId="5" borderId="48" xfId="0" applyNumberFormat="1" applyFont="1" applyFill="1" applyBorder="1" applyAlignment="1">
      <alignment horizontal="center" vertical="top" wrapText="1"/>
    </xf>
    <xf numFmtId="3" fontId="22" fillId="4" borderId="57" xfId="0" applyNumberFormat="1" applyFont="1" applyFill="1" applyBorder="1" applyAlignment="1">
      <alignment horizontal="center" vertical="top" wrapText="1"/>
    </xf>
    <xf numFmtId="3" fontId="22" fillId="4" borderId="19" xfId="0" applyNumberFormat="1" applyFont="1" applyFill="1" applyBorder="1" applyAlignment="1">
      <alignment horizontal="center" vertical="top"/>
    </xf>
    <xf numFmtId="3" fontId="22" fillId="4" borderId="66" xfId="0" applyNumberFormat="1" applyFont="1" applyFill="1" applyBorder="1" applyAlignment="1">
      <alignment horizontal="center" vertical="top"/>
    </xf>
    <xf numFmtId="3" fontId="22" fillId="3" borderId="66" xfId="0" applyNumberFormat="1" applyFont="1" applyFill="1" applyBorder="1" applyAlignment="1">
      <alignment horizontal="center" vertical="top"/>
    </xf>
    <xf numFmtId="3" fontId="22" fillId="3" borderId="42" xfId="0" applyNumberFormat="1" applyFont="1" applyFill="1" applyBorder="1" applyAlignment="1">
      <alignment horizontal="center" vertical="top"/>
    </xf>
    <xf numFmtId="3" fontId="1" fillId="3" borderId="53" xfId="0" applyNumberFormat="1" applyFont="1" applyFill="1" applyBorder="1" applyAlignment="1">
      <alignment horizontal="center" vertical="top"/>
    </xf>
    <xf numFmtId="164" fontId="1" fillId="0" borderId="36" xfId="0" applyNumberFormat="1" applyFont="1" applyBorder="1" applyAlignment="1">
      <alignment horizontal="center" vertical="top"/>
    </xf>
    <xf numFmtId="3" fontId="5" fillId="4" borderId="39" xfId="0" applyNumberFormat="1" applyFont="1" applyFill="1" applyBorder="1" applyAlignment="1">
      <alignment horizontal="center" vertical="top"/>
    </xf>
    <xf numFmtId="3" fontId="5" fillId="4" borderId="60" xfId="0" applyNumberFormat="1" applyFont="1" applyFill="1" applyBorder="1" applyAlignment="1">
      <alignment horizontal="center" vertical="top"/>
    </xf>
    <xf numFmtId="164" fontId="1" fillId="0" borderId="78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vertical="top" wrapText="1"/>
    </xf>
    <xf numFmtId="164" fontId="2" fillId="2" borderId="25" xfId="0" applyNumberFormat="1" applyFont="1" applyFill="1" applyBorder="1" applyAlignment="1">
      <alignment horizontal="center" vertical="top"/>
    </xf>
    <xf numFmtId="3" fontId="15" fillId="0" borderId="8" xfId="0" applyNumberFormat="1" applyFont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10" fillId="4" borderId="70" xfId="0" applyNumberFormat="1" applyFont="1" applyFill="1" applyBorder="1" applyAlignment="1">
      <alignment horizontal="center" vertical="top" wrapText="1"/>
    </xf>
    <xf numFmtId="164" fontId="2" fillId="5" borderId="44" xfId="0" applyNumberFormat="1" applyFont="1" applyFill="1" applyBorder="1" applyAlignment="1">
      <alignment horizontal="center" vertical="top" wrapText="1"/>
    </xf>
    <xf numFmtId="3" fontId="1" fillId="4" borderId="67" xfId="0" applyNumberFormat="1" applyFont="1" applyFill="1" applyBorder="1" applyAlignment="1">
      <alignment vertical="top" wrapText="1"/>
    </xf>
    <xf numFmtId="3" fontId="1" fillId="4" borderId="27" xfId="0" applyNumberFormat="1" applyFont="1" applyFill="1" applyBorder="1" applyAlignment="1">
      <alignment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2" fillId="0" borderId="59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center" vertical="top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68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164" fontId="4" fillId="4" borderId="70" xfId="0" applyNumberFormat="1" applyFont="1" applyFill="1" applyBorder="1" applyAlignment="1">
      <alignment horizontal="center" vertical="top"/>
    </xf>
    <xf numFmtId="164" fontId="4" fillId="4" borderId="33" xfId="0" applyNumberFormat="1" applyFont="1" applyFill="1" applyBorder="1" applyAlignment="1">
      <alignment horizontal="center" vertical="top"/>
    </xf>
    <xf numFmtId="164" fontId="4" fillId="4" borderId="36" xfId="0" applyNumberFormat="1" applyFont="1" applyFill="1" applyBorder="1" applyAlignment="1">
      <alignment horizontal="center" vertical="top"/>
    </xf>
    <xf numFmtId="164" fontId="4" fillId="4" borderId="66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3" borderId="18" xfId="0" applyNumberFormat="1" applyFont="1" applyFill="1" applyBorder="1" applyAlignment="1">
      <alignment horizontal="left" vertical="top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1" fillId="4" borderId="52" xfId="0" applyNumberFormat="1" applyFont="1" applyFill="1" applyBorder="1" applyAlignment="1">
      <alignment horizontal="center" vertical="top"/>
    </xf>
    <xf numFmtId="3" fontId="2" fillId="2" borderId="12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41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164" fontId="4" fillId="4" borderId="40" xfId="0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49" fontId="5" fillId="3" borderId="13" xfId="0" applyNumberFormat="1" applyFont="1" applyFill="1" applyBorder="1" applyAlignment="1">
      <alignment horizontal="center" vertical="top"/>
    </xf>
    <xf numFmtId="3" fontId="5" fillId="0" borderId="59" xfId="0" applyNumberFormat="1" applyFont="1" applyFill="1" applyBorder="1" applyAlignment="1">
      <alignment horizontal="center" vertical="top" wrapText="1"/>
    </xf>
    <xf numFmtId="3" fontId="10" fillId="4" borderId="32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center" textRotation="90" wrapText="1"/>
    </xf>
    <xf numFmtId="3" fontId="1" fillId="0" borderId="38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4" fillId="3" borderId="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5" fillId="4" borderId="31" xfId="0" applyNumberFormat="1" applyFont="1" applyFill="1" applyBorder="1" applyAlignment="1">
      <alignment horizontal="center" vertical="top"/>
    </xf>
    <xf numFmtId="3" fontId="2" fillId="4" borderId="18" xfId="0" applyNumberFormat="1" applyFont="1" applyFill="1" applyBorder="1" applyAlignment="1">
      <alignment horizontal="center" vertical="center" textRotation="90" wrapText="1"/>
    </xf>
    <xf numFmtId="164" fontId="1" fillId="4" borderId="41" xfId="0" applyNumberFormat="1" applyFont="1" applyFill="1" applyBorder="1" applyAlignment="1">
      <alignment horizontal="center" vertical="top"/>
    </xf>
    <xf numFmtId="3" fontId="1" fillId="4" borderId="75" xfId="0" applyNumberFormat="1" applyFont="1" applyFill="1" applyBorder="1" applyAlignment="1">
      <alignment vertical="top" wrapText="1"/>
    </xf>
    <xf numFmtId="3" fontId="1" fillId="4" borderId="77" xfId="0" applyNumberFormat="1" applyFont="1" applyFill="1" applyBorder="1" applyAlignment="1">
      <alignment vertical="top" wrapText="1"/>
    </xf>
    <xf numFmtId="3" fontId="1" fillId="4" borderId="63" xfId="0" applyNumberFormat="1" applyFont="1" applyFill="1" applyBorder="1" applyAlignment="1">
      <alignment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164" fontId="1" fillId="4" borderId="64" xfId="0" applyNumberFormat="1" applyFont="1" applyFill="1" applyBorder="1" applyAlignment="1">
      <alignment horizontal="center" vertical="top" wrapText="1"/>
    </xf>
    <xf numFmtId="164" fontId="1" fillId="4" borderId="53" xfId="0" applyNumberFormat="1" applyFont="1" applyFill="1" applyBorder="1" applyAlignment="1">
      <alignment horizontal="center" vertical="top"/>
    </xf>
    <xf numFmtId="164" fontId="1" fillId="4" borderId="71" xfId="0" applyNumberFormat="1" applyFont="1" applyFill="1" applyBorder="1" applyAlignment="1">
      <alignment horizontal="center" vertical="top" wrapText="1"/>
    </xf>
    <xf numFmtId="164" fontId="1" fillId="3" borderId="33" xfId="0" applyNumberFormat="1" applyFont="1" applyFill="1" applyBorder="1" applyAlignment="1">
      <alignment horizontal="center" vertical="top" wrapText="1"/>
    </xf>
    <xf numFmtId="164" fontId="1" fillId="0" borderId="64" xfId="0" applyNumberFormat="1" applyFont="1" applyBorder="1" applyAlignment="1">
      <alignment horizontal="center" vertical="top" wrapText="1"/>
    </xf>
    <xf numFmtId="164" fontId="1" fillId="4" borderId="35" xfId="0" applyNumberFormat="1" applyFont="1" applyFill="1" applyBorder="1" applyAlignment="1">
      <alignment horizontal="center" vertical="top" wrapText="1"/>
    </xf>
    <xf numFmtId="164" fontId="1" fillId="3" borderId="28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3" fontId="5" fillId="0" borderId="31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164" fontId="4" fillId="4" borderId="36" xfId="0" applyNumberFormat="1" applyFont="1" applyFill="1" applyBorder="1" applyAlignment="1">
      <alignment horizontal="center" vertical="top"/>
    </xf>
    <xf numFmtId="164" fontId="4" fillId="4" borderId="48" xfId="0" applyNumberFormat="1" applyFont="1" applyFill="1" applyBorder="1" applyAlignment="1">
      <alignment horizontal="center" vertical="top"/>
    </xf>
    <xf numFmtId="164" fontId="4" fillId="4" borderId="51" xfId="0" applyNumberFormat="1" applyFont="1" applyFill="1" applyBorder="1" applyAlignment="1">
      <alignment horizontal="center" vertical="top"/>
    </xf>
    <xf numFmtId="164" fontId="4" fillId="4" borderId="52" xfId="0" applyNumberFormat="1" applyFont="1" applyFill="1" applyBorder="1" applyAlignment="1">
      <alignment horizontal="center" vertical="top"/>
    </xf>
    <xf numFmtId="164" fontId="4" fillId="4" borderId="44" xfId="0" applyNumberFormat="1" applyFont="1" applyFill="1" applyBorder="1" applyAlignment="1">
      <alignment horizontal="center" vertical="top"/>
    </xf>
    <xf numFmtId="164" fontId="4" fillId="4" borderId="40" xfId="0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164" fontId="4" fillId="4" borderId="70" xfId="0" applyNumberFormat="1" applyFont="1" applyFill="1" applyBorder="1" applyAlignment="1">
      <alignment horizontal="center" vertical="top"/>
    </xf>
    <xf numFmtId="164" fontId="4" fillId="4" borderId="75" xfId="0" applyNumberFormat="1" applyFont="1" applyFill="1" applyBorder="1" applyAlignment="1">
      <alignment horizontal="center" vertical="top"/>
    </xf>
    <xf numFmtId="164" fontId="4" fillId="4" borderId="33" xfId="0" applyNumberFormat="1" applyFont="1" applyFill="1" applyBorder="1" applyAlignment="1">
      <alignment horizontal="center" vertical="top"/>
    </xf>
    <xf numFmtId="164" fontId="4" fillId="4" borderId="68" xfId="0" applyNumberFormat="1" applyFont="1" applyFill="1" applyBorder="1" applyAlignment="1">
      <alignment horizontal="center" vertical="top"/>
    </xf>
    <xf numFmtId="164" fontId="4" fillId="4" borderId="66" xfId="0" applyNumberFormat="1" applyFont="1" applyFill="1" applyBorder="1" applyAlignment="1">
      <alignment horizontal="center" vertical="top"/>
    </xf>
    <xf numFmtId="164" fontId="4" fillId="4" borderId="4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center"/>
    </xf>
    <xf numFmtId="3" fontId="1" fillId="0" borderId="65" xfId="0" applyNumberFormat="1" applyFont="1" applyBorder="1" applyAlignment="1">
      <alignment horizontal="center" vertical="top"/>
    </xf>
    <xf numFmtId="164" fontId="1" fillId="0" borderId="65" xfId="0" applyNumberFormat="1" applyFont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/>
    </xf>
    <xf numFmtId="164" fontId="4" fillId="4" borderId="7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3" fontId="22" fillId="4" borderId="43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20" fillId="3" borderId="32" xfId="0" applyNumberFormat="1" applyFont="1" applyFill="1" applyBorder="1" applyAlignment="1">
      <alignment horizontal="center" vertical="top" wrapText="1"/>
    </xf>
    <xf numFmtId="3" fontId="10" fillId="3" borderId="8" xfId="0" applyNumberFormat="1" applyFont="1" applyFill="1" applyBorder="1" applyAlignment="1">
      <alignment horizontal="center" vertical="top" wrapText="1"/>
    </xf>
    <xf numFmtId="164" fontId="10" fillId="0" borderId="37" xfId="0" applyNumberFormat="1" applyFont="1" applyFill="1" applyBorder="1" applyAlignment="1">
      <alignment horizontal="center" vertical="top"/>
    </xf>
    <xf numFmtId="164" fontId="10" fillId="0" borderId="27" xfId="0" applyNumberFormat="1" applyFont="1" applyFill="1" applyBorder="1" applyAlignment="1">
      <alignment horizontal="center" vertical="top"/>
    </xf>
    <xf numFmtId="164" fontId="10" fillId="0" borderId="41" xfId="0" applyNumberFormat="1" applyFont="1" applyFill="1" applyBorder="1" applyAlignment="1">
      <alignment horizontal="center" vertical="top"/>
    </xf>
    <xf numFmtId="164" fontId="10" fillId="0" borderId="57" xfId="0" applyNumberFormat="1" applyFont="1" applyFill="1" applyBorder="1" applyAlignment="1">
      <alignment horizontal="center" vertical="top"/>
    </xf>
    <xf numFmtId="164" fontId="10" fillId="0" borderId="36" xfId="0" applyNumberFormat="1" applyFont="1" applyFill="1" applyBorder="1" applyAlignment="1">
      <alignment horizontal="center" vertical="top"/>
    </xf>
    <xf numFmtId="164" fontId="10" fillId="4" borderId="36" xfId="0" applyNumberFormat="1" applyFont="1" applyFill="1" applyBorder="1" applyAlignment="1">
      <alignment horizontal="center" vertical="top" wrapText="1"/>
    </xf>
    <xf numFmtId="164" fontId="10" fillId="4" borderId="33" xfId="0" applyNumberFormat="1" applyFont="1" applyFill="1" applyBorder="1" applyAlignment="1">
      <alignment horizontal="center" vertical="top" wrapText="1"/>
    </xf>
    <xf numFmtId="164" fontId="10" fillId="4" borderId="36" xfId="0" applyNumberFormat="1" applyFont="1" applyFill="1" applyBorder="1" applyAlignment="1">
      <alignment horizontal="center" vertical="top"/>
    </xf>
    <xf numFmtId="164" fontId="10" fillId="4" borderId="37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 wrapText="1"/>
    </xf>
    <xf numFmtId="3" fontId="2" fillId="4" borderId="0" xfId="0" applyNumberFormat="1" applyFont="1" applyFill="1" applyBorder="1" applyAlignment="1">
      <alignment horizontal="center" vertical="top" textRotation="90" wrapText="1"/>
    </xf>
    <xf numFmtId="3" fontId="2" fillId="0" borderId="32" xfId="0" applyNumberFormat="1" applyFont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vertical="top"/>
    </xf>
    <xf numFmtId="3" fontId="4" fillId="4" borderId="40" xfId="0" applyNumberFormat="1" applyFont="1" applyFill="1" applyBorder="1" applyAlignment="1">
      <alignment vertical="top"/>
    </xf>
    <xf numFmtId="49" fontId="4" fillId="4" borderId="33" xfId="0" applyNumberFormat="1" applyFont="1" applyFill="1" applyBorder="1" applyAlignment="1">
      <alignment horizontal="center" vertical="top" wrapText="1"/>
    </xf>
    <xf numFmtId="3" fontId="4" fillId="4" borderId="62" xfId="0" applyNumberFormat="1" applyFont="1" applyFill="1" applyBorder="1" applyAlignment="1">
      <alignment vertical="top" wrapText="1"/>
    </xf>
    <xf numFmtId="164" fontId="4" fillId="4" borderId="47" xfId="0" applyNumberFormat="1" applyFont="1" applyFill="1" applyBorder="1" applyAlignment="1">
      <alignment horizontal="center" vertical="top"/>
    </xf>
    <xf numFmtId="164" fontId="4" fillId="4" borderId="45" xfId="0" applyNumberFormat="1" applyFont="1" applyFill="1" applyBorder="1" applyAlignment="1">
      <alignment horizontal="center" vertical="top"/>
    </xf>
    <xf numFmtId="3" fontId="4" fillId="4" borderId="46" xfId="0" applyNumberFormat="1" applyFont="1" applyFill="1" applyBorder="1" applyAlignment="1">
      <alignment horizontal="center" vertical="top" wrapText="1"/>
    </xf>
    <xf numFmtId="3" fontId="4" fillId="4" borderId="74" xfId="0" applyNumberFormat="1" applyFont="1" applyFill="1" applyBorder="1" applyAlignment="1">
      <alignment vertical="top" wrapText="1"/>
    </xf>
    <xf numFmtId="3" fontId="10" fillId="4" borderId="34" xfId="0" applyNumberFormat="1" applyFont="1" applyFill="1" applyBorder="1" applyAlignment="1">
      <alignment horizontal="center" vertical="top"/>
    </xf>
    <xf numFmtId="3" fontId="1" fillId="4" borderId="44" xfId="0" applyNumberFormat="1" applyFont="1" applyFill="1" applyBorder="1" applyAlignment="1">
      <alignment horizontal="center" vertical="top"/>
    </xf>
    <xf numFmtId="164" fontId="1" fillId="4" borderId="70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49" fontId="5" fillId="3" borderId="32" xfId="0" applyNumberFormat="1" applyFont="1" applyFill="1" applyBorder="1" applyAlignment="1">
      <alignment horizontal="center" vertical="top"/>
    </xf>
    <xf numFmtId="164" fontId="4" fillId="4" borderId="65" xfId="0" applyNumberFormat="1" applyFont="1" applyFill="1" applyBorder="1" applyAlignment="1">
      <alignment horizontal="center" vertical="top" wrapText="1"/>
    </xf>
    <xf numFmtId="164" fontId="4" fillId="4" borderId="26" xfId="0" applyNumberFormat="1" applyFont="1" applyFill="1" applyBorder="1" applyAlignment="1">
      <alignment horizontal="center" vertical="top" wrapText="1"/>
    </xf>
    <xf numFmtId="164" fontId="4" fillId="4" borderId="77" xfId="0" applyNumberFormat="1" applyFont="1" applyFill="1" applyBorder="1" applyAlignment="1">
      <alignment horizontal="center" vertical="top" wrapText="1"/>
    </xf>
    <xf numFmtId="3" fontId="10" fillId="4" borderId="33" xfId="0" applyNumberFormat="1" applyFont="1" applyFill="1" applyBorder="1" applyAlignment="1">
      <alignment horizontal="center" vertical="top" wrapText="1"/>
    </xf>
    <xf numFmtId="49" fontId="5" fillId="4" borderId="32" xfId="0" applyNumberFormat="1" applyFont="1" applyFill="1" applyBorder="1" applyAlignment="1">
      <alignment horizontal="center" vertical="top"/>
    </xf>
    <xf numFmtId="3" fontId="5" fillId="4" borderId="68" xfId="0" applyNumberFormat="1" applyFont="1" applyFill="1" applyBorder="1" applyAlignment="1">
      <alignment horizontal="center" vertical="top"/>
    </xf>
    <xf numFmtId="164" fontId="4" fillId="4" borderId="4" xfId="0" applyNumberFormat="1" applyFont="1" applyFill="1" applyBorder="1" applyAlignment="1">
      <alignment horizontal="center" vertical="top" wrapText="1"/>
    </xf>
    <xf numFmtId="164" fontId="4" fillId="4" borderId="50" xfId="0" applyNumberFormat="1" applyFont="1" applyFill="1" applyBorder="1" applyAlignment="1">
      <alignment horizontal="center" vertical="top" wrapText="1"/>
    </xf>
    <xf numFmtId="164" fontId="4" fillId="4" borderId="79" xfId="0" applyNumberFormat="1" applyFont="1" applyFill="1" applyBorder="1" applyAlignment="1">
      <alignment horizontal="center" vertical="top" wrapText="1"/>
    </xf>
    <xf numFmtId="164" fontId="4" fillId="4" borderId="45" xfId="0" applyNumberFormat="1" applyFont="1" applyFill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2" fillId="4" borderId="21" xfId="0" applyNumberFormat="1" applyFont="1" applyFill="1" applyBorder="1" applyAlignment="1">
      <alignment horizontal="center" vertical="top"/>
    </xf>
    <xf numFmtId="3" fontId="1" fillId="4" borderId="43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4" fillId="4" borderId="37" xfId="0" applyNumberFormat="1" applyFont="1" applyFill="1" applyBorder="1" applyAlignment="1">
      <alignment horizontal="center" vertical="top"/>
    </xf>
    <xf numFmtId="3" fontId="3" fillId="0" borderId="0" xfId="0" applyNumberFormat="1" applyFont="1" applyBorder="1"/>
    <xf numFmtId="3" fontId="5" fillId="0" borderId="67" xfId="0" applyNumberFormat="1" applyFont="1" applyFill="1" applyBorder="1" applyAlignment="1">
      <alignment horizontal="center" vertical="top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22" fillId="4" borderId="75" xfId="0" applyNumberFormat="1" applyFont="1" applyFill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/>
    </xf>
    <xf numFmtId="164" fontId="1" fillId="0" borderId="61" xfId="0" applyNumberFormat="1" applyFont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vertical="top"/>
    </xf>
    <xf numFmtId="3" fontId="4" fillId="4" borderId="61" xfId="0" applyNumberFormat="1" applyFont="1" applyFill="1" applyBorder="1" applyAlignment="1">
      <alignment vertical="top" wrapText="1"/>
    </xf>
    <xf numFmtId="164" fontId="1" fillId="0" borderId="0" xfId="0" applyNumberFormat="1" applyFont="1" applyBorder="1" applyAlignment="1">
      <alignment horizontal="left" vertical="top" indent="1"/>
    </xf>
    <xf numFmtId="0" fontId="27" fillId="4" borderId="18" xfId="0" applyFont="1" applyFill="1" applyBorder="1" applyAlignment="1">
      <alignment horizontal="center" vertical="top" wrapText="1"/>
    </xf>
    <xf numFmtId="0" fontId="1" fillId="4" borderId="18" xfId="0" applyFont="1" applyFill="1" applyBorder="1" applyAlignment="1">
      <alignment vertical="top" wrapText="1"/>
    </xf>
    <xf numFmtId="0" fontId="10" fillId="6" borderId="66" xfId="0" applyFont="1" applyFill="1" applyBorder="1" applyAlignment="1">
      <alignment horizontal="center" vertical="center" wrapText="1"/>
    </xf>
    <xf numFmtId="0" fontId="4" fillId="6" borderId="66" xfId="0" applyFont="1" applyFill="1" applyBorder="1" applyAlignment="1">
      <alignment horizontal="center" vertical="center"/>
    </xf>
    <xf numFmtId="2" fontId="10" fillId="6" borderId="66" xfId="0" applyNumberFormat="1" applyFont="1" applyFill="1" applyBorder="1" applyAlignment="1">
      <alignment horizontal="center" vertical="top"/>
    </xf>
    <xf numFmtId="0" fontId="4" fillId="4" borderId="66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horizontal="left" vertical="top" wrapText="1"/>
    </xf>
    <xf numFmtId="3" fontId="4" fillId="4" borderId="31" xfId="0" applyNumberFormat="1" applyFont="1" applyFill="1" applyBorder="1" applyAlignment="1">
      <alignment vertical="top"/>
    </xf>
    <xf numFmtId="3" fontId="4" fillId="4" borderId="18" xfId="0" applyNumberFormat="1" applyFont="1" applyFill="1" applyBorder="1" applyAlignment="1">
      <alignment horizontal="center" vertical="top" wrapText="1"/>
    </xf>
    <xf numFmtId="3" fontId="4" fillId="4" borderId="24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vertical="top" wrapText="1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1" fillId="4" borderId="37" xfId="0" applyNumberFormat="1" applyFont="1" applyFill="1" applyBorder="1" applyAlignment="1">
      <alignment horizontal="left" vertical="top" wrapText="1"/>
    </xf>
    <xf numFmtId="3" fontId="1" fillId="4" borderId="41" xfId="0" applyNumberFormat="1" applyFont="1" applyFill="1" applyBorder="1" applyAlignment="1">
      <alignment horizontal="left" vertical="top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10" fillId="0" borderId="78" xfId="0" applyNumberFormat="1" applyFont="1" applyBorder="1" applyAlignment="1">
      <alignment horizontal="center" vertical="top"/>
    </xf>
    <xf numFmtId="3" fontId="10" fillId="0" borderId="67" xfId="0" applyNumberFormat="1" applyFont="1" applyBorder="1" applyAlignment="1">
      <alignment horizontal="center" vertical="top"/>
    </xf>
    <xf numFmtId="3" fontId="4" fillId="0" borderId="78" xfId="0" applyNumberFormat="1" applyFont="1" applyBorder="1" applyAlignment="1">
      <alignment vertical="top"/>
    </xf>
    <xf numFmtId="3" fontId="4" fillId="0" borderId="67" xfId="0" applyNumberFormat="1" applyFont="1" applyBorder="1" applyAlignment="1">
      <alignment vertical="top"/>
    </xf>
    <xf numFmtId="3" fontId="10" fillId="4" borderId="78" xfId="0" applyNumberFormat="1" applyFont="1" applyFill="1" applyBorder="1" applyAlignment="1">
      <alignment horizontal="center" vertical="top" wrapText="1"/>
    </xf>
    <xf numFmtId="3" fontId="4" fillId="4" borderId="67" xfId="0" applyNumberFormat="1" applyFont="1" applyFill="1" applyBorder="1" applyAlignment="1">
      <alignment vertical="top"/>
    </xf>
    <xf numFmtId="3" fontId="10" fillId="4" borderId="79" xfId="0" applyNumberFormat="1" applyFont="1" applyFill="1" applyBorder="1" applyAlignment="1">
      <alignment horizontal="center" vertical="top" wrapText="1"/>
    </xf>
    <xf numFmtId="3" fontId="10" fillId="4" borderId="63" xfId="0" applyNumberFormat="1" applyFont="1" applyFill="1" applyBorder="1" applyAlignment="1">
      <alignment horizontal="center" vertical="top" wrapText="1"/>
    </xf>
    <xf numFmtId="3" fontId="10" fillId="4" borderId="79" xfId="0" applyNumberFormat="1" applyFont="1" applyFill="1" applyBorder="1" applyAlignment="1">
      <alignment horizontal="center" vertical="top"/>
    </xf>
    <xf numFmtId="3" fontId="10" fillId="4" borderId="67" xfId="0" applyNumberFormat="1" applyFont="1" applyFill="1" applyBorder="1" applyAlignment="1">
      <alignment horizontal="center" vertical="top"/>
    </xf>
    <xf numFmtId="3" fontId="10" fillId="4" borderId="77" xfId="0" applyNumberFormat="1" applyFont="1" applyFill="1" applyBorder="1" applyAlignment="1">
      <alignment horizontal="center" vertical="top"/>
    </xf>
    <xf numFmtId="3" fontId="10" fillId="4" borderId="70" xfId="0" applyNumberFormat="1" applyFont="1" applyFill="1" applyBorder="1" applyAlignment="1">
      <alignment horizontal="center" vertical="top"/>
    </xf>
    <xf numFmtId="3" fontId="4" fillId="0" borderId="10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horizontal="left" vertical="top" wrapText="1"/>
    </xf>
    <xf numFmtId="3" fontId="4" fillId="4" borderId="7" xfId="0" applyNumberFormat="1" applyFont="1" applyFill="1" applyBorder="1" applyAlignment="1">
      <alignment vertical="top"/>
    </xf>
    <xf numFmtId="3" fontId="4" fillId="4" borderId="2" xfId="0" applyNumberFormat="1" applyFont="1" applyFill="1" applyBorder="1" applyAlignment="1">
      <alignment vertical="top" wrapText="1"/>
    </xf>
    <xf numFmtId="3" fontId="4" fillId="4" borderId="49" xfId="0" applyNumberFormat="1" applyFont="1" applyFill="1" applyBorder="1" applyAlignment="1">
      <alignment vertical="top"/>
    </xf>
    <xf numFmtId="49" fontId="4" fillId="4" borderId="39" xfId="0" applyNumberFormat="1" applyFont="1" applyFill="1" applyBorder="1" applyAlignment="1">
      <alignment horizontal="center" vertical="top" wrapText="1"/>
    </xf>
    <xf numFmtId="0" fontId="1" fillId="4" borderId="52" xfId="0" applyFont="1" applyFill="1" applyBorder="1" applyAlignment="1">
      <alignment horizontal="center" vertical="top"/>
    </xf>
    <xf numFmtId="0" fontId="12" fillId="4" borderId="52" xfId="0" applyFont="1" applyFill="1" applyBorder="1" applyAlignment="1">
      <alignment horizontal="center" vertical="top"/>
    </xf>
    <xf numFmtId="3" fontId="1" fillId="4" borderId="22" xfId="0" applyNumberFormat="1" applyFont="1" applyFill="1" applyBorder="1" applyAlignment="1">
      <alignment vertical="top" wrapText="1"/>
    </xf>
    <xf numFmtId="3" fontId="1" fillId="4" borderId="47" xfId="0" applyNumberFormat="1" applyFont="1" applyFill="1" applyBorder="1" applyAlignment="1">
      <alignment vertical="top" wrapText="1"/>
    </xf>
    <xf numFmtId="3" fontId="22" fillId="4" borderId="4" xfId="0" applyNumberFormat="1" applyFont="1" applyFill="1" applyBorder="1" applyAlignment="1">
      <alignment horizontal="center" vertical="top" wrapText="1"/>
    </xf>
    <xf numFmtId="3" fontId="1" fillId="4" borderId="45" xfId="0" applyNumberFormat="1" applyFont="1" applyFill="1" applyBorder="1" applyAlignment="1">
      <alignment horizontal="center" vertical="top" wrapText="1"/>
    </xf>
    <xf numFmtId="3" fontId="22" fillId="4" borderId="13" xfId="0" applyNumberFormat="1" applyFont="1" applyFill="1" applyBorder="1" applyAlignment="1">
      <alignment horizontal="center" vertical="top"/>
    </xf>
    <xf numFmtId="3" fontId="1" fillId="4" borderId="35" xfId="0" applyNumberFormat="1" applyFont="1" applyFill="1" applyBorder="1" applyAlignment="1">
      <alignment vertical="top" wrapText="1"/>
    </xf>
    <xf numFmtId="3" fontId="26" fillId="4" borderId="19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vertical="top" wrapText="1"/>
    </xf>
    <xf numFmtId="3" fontId="10" fillId="4" borderId="66" xfId="0" applyNumberFormat="1" applyFont="1" applyFill="1" applyBorder="1" applyAlignment="1">
      <alignment vertical="top" wrapText="1"/>
    </xf>
    <xf numFmtId="0" fontId="4" fillId="4" borderId="36" xfId="0" applyFont="1" applyFill="1" applyBorder="1" applyAlignment="1">
      <alignment vertical="center" wrapText="1"/>
    </xf>
    <xf numFmtId="2" fontId="4" fillId="4" borderId="36" xfId="0" applyNumberFormat="1" applyFont="1" applyFill="1" applyBorder="1" applyAlignment="1">
      <alignment vertical="top" wrapText="1"/>
    </xf>
    <xf numFmtId="3" fontId="4" fillId="4" borderId="16" xfId="0" applyNumberFormat="1" applyFont="1" applyFill="1" applyBorder="1" applyAlignment="1">
      <alignment horizontal="center" vertical="top"/>
    </xf>
    <xf numFmtId="3" fontId="1" fillId="4" borderId="0" xfId="0" applyNumberFormat="1" applyFont="1" applyFill="1" applyAlignment="1">
      <alignment vertical="top" wrapText="1"/>
    </xf>
    <xf numFmtId="3" fontId="1" fillId="4" borderId="57" xfId="0" applyNumberFormat="1" applyFont="1" applyFill="1" applyBorder="1" applyAlignment="1">
      <alignment horizontal="left" vertical="top" wrapText="1"/>
    </xf>
    <xf numFmtId="3" fontId="1" fillId="4" borderId="80" xfId="0" applyNumberFormat="1" applyFont="1" applyFill="1" applyBorder="1" applyAlignment="1">
      <alignment horizontal="left" vertical="top" wrapText="1"/>
    </xf>
    <xf numFmtId="0" fontId="1" fillId="4" borderId="36" xfId="0" applyFont="1" applyFill="1" applyBorder="1" applyAlignment="1">
      <alignment vertical="top" wrapText="1"/>
    </xf>
    <xf numFmtId="0" fontId="1" fillId="4" borderId="41" xfId="0" applyFont="1" applyFill="1" applyBorder="1" applyAlignment="1">
      <alignment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4" borderId="56" xfId="0" applyNumberFormat="1" applyFont="1" applyFill="1" applyBorder="1" applyAlignment="1">
      <alignment horizontal="left" vertical="top" wrapText="1"/>
    </xf>
    <xf numFmtId="164" fontId="1" fillId="4" borderId="66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4" borderId="55" xfId="0" applyNumberFormat="1" applyFont="1" applyFill="1" applyBorder="1" applyAlignment="1">
      <alignment vertical="top" wrapText="1"/>
    </xf>
    <xf numFmtId="3" fontId="4" fillId="4" borderId="44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left" vertical="top" wrapText="1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41" xfId="0" applyNumberFormat="1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left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32" xfId="0" applyNumberFormat="1" applyFont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49" fontId="4" fillId="4" borderId="18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center" vertical="top" wrapText="1"/>
    </xf>
    <xf numFmtId="3" fontId="4" fillId="3" borderId="56" xfId="0" applyNumberFormat="1" applyFont="1" applyFill="1" applyBorder="1" applyAlignment="1">
      <alignment horizontal="center" vertical="top" wrapText="1"/>
    </xf>
    <xf numFmtId="3" fontId="10" fillId="4" borderId="59" xfId="0" applyNumberFormat="1" applyFont="1" applyFill="1" applyBorder="1" applyAlignment="1">
      <alignment vertical="top"/>
    </xf>
    <xf numFmtId="3" fontId="10" fillId="4" borderId="18" xfId="0" applyNumberFormat="1" applyFont="1" applyFill="1" applyBorder="1" applyAlignment="1">
      <alignment vertical="top"/>
    </xf>
    <xf numFmtId="3" fontId="1" fillId="4" borderId="0" xfId="0" applyNumberFormat="1" applyFont="1" applyFill="1" applyAlignment="1">
      <alignment horizontal="center" vertical="top"/>
    </xf>
    <xf numFmtId="164" fontId="4" fillId="0" borderId="17" xfId="0" applyNumberFormat="1" applyFont="1" applyFill="1" applyBorder="1" applyAlignment="1">
      <alignment horizontal="center" vertical="top" wrapText="1"/>
    </xf>
    <xf numFmtId="164" fontId="4" fillId="0" borderId="32" xfId="0" applyNumberFormat="1" applyFont="1" applyFill="1" applyBorder="1" applyAlignment="1">
      <alignment horizontal="center" vertical="top" wrapText="1"/>
    </xf>
    <xf numFmtId="164" fontId="4" fillId="0" borderId="44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1" fillId="4" borderId="41" xfId="0" applyNumberFormat="1" applyFont="1" applyFill="1" applyBorder="1" applyAlignment="1">
      <alignment horizontal="left" vertical="top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164" fontId="19" fillId="4" borderId="36" xfId="0" applyNumberFormat="1" applyFont="1" applyFill="1" applyBorder="1" applyAlignment="1">
      <alignment horizontal="center" vertical="top"/>
    </xf>
    <xf numFmtId="164" fontId="1" fillId="4" borderId="47" xfId="0" applyNumberFormat="1" applyFont="1" applyFill="1" applyBorder="1" applyAlignment="1">
      <alignment horizontal="center" vertical="top"/>
    </xf>
    <xf numFmtId="3" fontId="10" fillId="4" borderId="51" xfId="0" applyNumberFormat="1" applyFont="1" applyFill="1" applyBorder="1" applyAlignment="1">
      <alignment horizontal="center" vertical="top"/>
    </xf>
    <xf numFmtId="0" fontId="4" fillId="4" borderId="66" xfId="0" applyFont="1" applyFill="1" applyBorder="1" applyAlignment="1">
      <alignment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2" fillId="3" borderId="51" xfId="0" applyNumberFormat="1" applyFont="1" applyFill="1" applyBorder="1" applyAlignment="1">
      <alignment horizontal="center" vertical="top" wrapText="1"/>
    </xf>
    <xf numFmtId="3" fontId="2" fillId="3" borderId="31" xfId="0" applyNumberFormat="1" applyFont="1" applyFill="1" applyBorder="1" applyAlignment="1">
      <alignment horizontal="center" vertical="top" wrapText="1"/>
    </xf>
    <xf numFmtId="3" fontId="1" fillId="4" borderId="20" xfId="0" applyNumberFormat="1" applyFont="1" applyFill="1" applyBorder="1" applyAlignment="1">
      <alignment horizontal="left" vertical="top" wrapText="1"/>
    </xf>
    <xf numFmtId="164" fontId="1" fillId="4" borderId="66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4" borderId="4" xfId="0" applyNumberFormat="1" applyFont="1" applyFill="1" applyBorder="1" applyAlignment="1">
      <alignment horizontal="left" vertical="top" wrapText="1"/>
    </xf>
    <xf numFmtId="0" fontId="4" fillId="6" borderId="51" xfId="0" applyFont="1" applyFill="1" applyBorder="1" applyAlignment="1">
      <alignment horizontal="center" vertical="top" wrapText="1"/>
    </xf>
    <xf numFmtId="0" fontId="4" fillId="6" borderId="52" xfId="0" applyFont="1" applyFill="1" applyBorder="1" applyAlignment="1">
      <alignment horizontal="center" vertical="top" wrapText="1"/>
    </xf>
    <xf numFmtId="164" fontId="4" fillId="4" borderId="47" xfId="0" applyNumberFormat="1" applyFont="1" applyFill="1" applyBorder="1" applyAlignment="1">
      <alignment horizontal="center" vertical="top" wrapText="1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horizontal="left" vertical="top" wrapText="1"/>
    </xf>
    <xf numFmtId="3" fontId="10" fillId="4" borderId="3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30" xfId="0" applyNumberFormat="1" applyFont="1" applyFill="1" applyBorder="1" applyAlignment="1">
      <alignment horizontal="center" vertical="top"/>
    </xf>
    <xf numFmtId="164" fontId="4" fillId="4" borderId="71" xfId="0" applyNumberFormat="1" applyFont="1" applyFill="1" applyBorder="1" applyAlignment="1">
      <alignment horizontal="center" vertical="top"/>
    </xf>
    <xf numFmtId="164" fontId="4" fillId="4" borderId="46" xfId="0" applyNumberFormat="1" applyFont="1" applyFill="1" applyBorder="1" applyAlignment="1">
      <alignment horizontal="center" vertical="top"/>
    </xf>
    <xf numFmtId="3" fontId="5" fillId="4" borderId="18" xfId="0" applyNumberFormat="1" applyFont="1" applyFill="1" applyBorder="1" applyAlignment="1">
      <alignment horizontal="center" vertical="top" textRotation="180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49" fontId="1" fillId="4" borderId="36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5" fillId="0" borderId="59" xfId="0" applyNumberFormat="1" applyFont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/>
    </xf>
    <xf numFmtId="3" fontId="2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2" fillId="0" borderId="18" xfId="0" applyNumberFormat="1" applyFont="1" applyBorder="1" applyAlignment="1">
      <alignment horizontal="center" vertical="top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3" fontId="1" fillId="4" borderId="13" xfId="0" applyNumberFormat="1" applyFont="1" applyFill="1" applyBorder="1" applyAlignment="1">
      <alignment horizontal="left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68" xfId="0" applyNumberFormat="1" applyFont="1" applyFill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4" borderId="56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2" fillId="4" borderId="68" xfId="0" applyNumberFormat="1" applyFont="1" applyFill="1" applyBorder="1" applyAlignment="1">
      <alignment horizontal="center" vertical="top"/>
    </xf>
    <xf numFmtId="3" fontId="2" fillId="2" borderId="12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3" fontId="1" fillId="3" borderId="59" xfId="0" applyNumberFormat="1" applyFont="1" applyFill="1" applyBorder="1" applyAlignment="1">
      <alignment horizontal="left" vertical="top" wrapText="1"/>
    </xf>
    <xf numFmtId="164" fontId="1" fillId="4" borderId="62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5" fillId="0" borderId="32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left" vertical="top" wrapText="1"/>
    </xf>
    <xf numFmtId="3" fontId="5" fillId="0" borderId="31" xfId="0" applyNumberFormat="1" applyFont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1" fillId="0" borderId="51" xfId="0" applyNumberFormat="1" applyFont="1" applyBorder="1" applyAlignment="1">
      <alignment horizontal="center" vertical="top"/>
    </xf>
    <xf numFmtId="3" fontId="5" fillId="0" borderId="32" xfId="0" applyNumberFormat="1" applyFont="1" applyFill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2" fillId="0" borderId="78" xfId="0" applyNumberFormat="1" applyFont="1" applyFill="1" applyBorder="1" applyAlignment="1">
      <alignment horizontal="center" vertical="top" textRotation="90" wrapText="1"/>
    </xf>
    <xf numFmtId="49" fontId="5" fillId="3" borderId="32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3" fontId="4" fillId="4" borderId="17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Fill="1" applyBorder="1" applyAlignment="1">
      <alignment horizontal="center" vertical="top"/>
    </xf>
    <xf numFmtId="164" fontId="4" fillId="4" borderId="70" xfId="0" applyNumberFormat="1" applyFont="1" applyFill="1" applyBorder="1" applyAlignment="1">
      <alignment horizontal="center" vertical="top" wrapText="1"/>
    </xf>
    <xf numFmtId="164" fontId="4" fillId="4" borderId="27" xfId="0" applyNumberFormat="1" applyFont="1" applyFill="1" applyBorder="1" applyAlignment="1">
      <alignment horizontal="center" vertical="top" wrapText="1"/>
    </xf>
    <xf numFmtId="0" fontId="4" fillId="4" borderId="36" xfId="0" applyFont="1" applyFill="1" applyBorder="1" applyAlignment="1">
      <alignment vertical="top" wrapText="1"/>
    </xf>
    <xf numFmtId="0" fontId="4" fillId="4" borderId="66" xfId="0" applyFont="1" applyFill="1" applyBorder="1" applyAlignment="1">
      <alignment horizontal="center" vertical="top" wrapText="1"/>
    </xf>
    <xf numFmtId="0" fontId="4" fillId="4" borderId="52" xfId="0" applyFont="1" applyFill="1" applyBorder="1" applyAlignment="1">
      <alignment horizontal="center" vertical="top"/>
    </xf>
    <xf numFmtId="3" fontId="4" fillId="4" borderId="62" xfId="0" applyNumberFormat="1" applyFont="1" applyFill="1" applyBorder="1" applyAlignment="1">
      <alignment horizontal="center" vertical="top" wrapText="1"/>
    </xf>
    <xf numFmtId="164" fontId="3" fillId="4" borderId="62" xfId="0" applyNumberFormat="1" applyFont="1" applyFill="1" applyBorder="1" applyAlignment="1">
      <alignment horizontal="center" vertical="top" wrapText="1"/>
    </xf>
    <xf numFmtId="164" fontId="3" fillId="4" borderId="42" xfId="0" applyNumberFormat="1" applyFont="1" applyFill="1" applyBorder="1" applyAlignment="1">
      <alignment horizontal="center" vertical="top" wrapText="1"/>
    </xf>
    <xf numFmtId="164" fontId="3" fillId="4" borderId="15" xfId="0" applyNumberFormat="1" applyFont="1" applyFill="1" applyBorder="1" applyAlignment="1">
      <alignment horizontal="center" vertical="top" wrapText="1"/>
    </xf>
    <xf numFmtId="0" fontId="4" fillId="4" borderId="63" xfId="0" applyFont="1" applyFill="1" applyBorder="1" applyAlignment="1">
      <alignment horizontal="center" vertical="top" wrapText="1"/>
    </xf>
    <xf numFmtId="0" fontId="4" fillId="4" borderId="57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164" fontId="10" fillId="4" borderId="52" xfId="0" applyNumberFormat="1" applyFont="1" applyFill="1" applyBorder="1" applyAlignment="1">
      <alignment horizontal="center" vertical="top"/>
    </xf>
    <xf numFmtId="164" fontId="30" fillId="4" borderId="65" xfId="0" applyNumberFormat="1" applyFont="1" applyFill="1" applyBorder="1" applyAlignment="1">
      <alignment horizontal="center" vertical="top"/>
    </xf>
    <xf numFmtId="164" fontId="30" fillId="4" borderId="66" xfId="0" applyNumberFormat="1" applyFont="1" applyFill="1" applyBorder="1" applyAlignment="1">
      <alignment horizontal="center" vertical="top"/>
    </xf>
    <xf numFmtId="3" fontId="31" fillId="4" borderId="18" xfId="0" applyNumberFormat="1" applyFont="1" applyFill="1" applyBorder="1" applyAlignment="1">
      <alignment vertical="top" wrapText="1"/>
    </xf>
    <xf numFmtId="164" fontId="30" fillId="4" borderId="34" xfId="0" applyNumberFormat="1" applyFont="1" applyFill="1" applyBorder="1" applyAlignment="1">
      <alignment horizontal="center" vertical="top"/>
    </xf>
    <xf numFmtId="164" fontId="30" fillId="0" borderId="66" xfId="0" applyNumberFormat="1" applyFont="1" applyFill="1" applyBorder="1" applyAlignment="1">
      <alignment horizontal="center" vertical="top"/>
    </xf>
    <xf numFmtId="164" fontId="2" fillId="5" borderId="56" xfId="0" applyNumberFormat="1" applyFont="1" applyFill="1" applyBorder="1" applyAlignment="1">
      <alignment horizontal="center" vertical="top" wrapText="1"/>
    </xf>
    <xf numFmtId="3" fontId="4" fillId="4" borderId="56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3" fontId="5" fillId="4" borderId="8" xfId="0" applyNumberFormat="1" applyFont="1" applyFill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top"/>
    </xf>
    <xf numFmtId="3" fontId="1" fillId="3" borderId="8" xfId="0" applyNumberFormat="1" applyFont="1" applyFill="1" applyBorder="1" applyAlignment="1">
      <alignment horizontal="center" vertical="top"/>
    </xf>
    <xf numFmtId="3" fontId="4" fillId="4" borderId="65" xfId="0" applyNumberFormat="1" applyFont="1" applyFill="1" applyBorder="1" applyAlignment="1">
      <alignment vertical="top" wrapText="1"/>
    </xf>
    <xf numFmtId="164" fontId="29" fillId="4" borderId="61" xfId="0" applyNumberFormat="1" applyFont="1" applyFill="1" applyBorder="1" applyAlignment="1">
      <alignment horizontal="center" vertical="top"/>
    </xf>
    <xf numFmtId="3" fontId="4" fillId="4" borderId="47" xfId="0" applyNumberFormat="1" applyFont="1" applyFill="1" applyBorder="1" applyAlignment="1">
      <alignment vertical="top" wrapText="1"/>
    </xf>
    <xf numFmtId="3" fontId="4" fillId="4" borderId="17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center" vertical="top"/>
    </xf>
    <xf numFmtId="3" fontId="4" fillId="4" borderId="48" xfId="0" applyNumberFormat="1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center" vertical="top" wrapText="1"/>
    </xf>
    <xf numFmtId="3" fontId="4" fillId="4" borderId="36" xfId="0" applyNumberFormat="1" applyFont="1" applyFill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center" vertical="top"/>
    </xf>
    <xf numFmtId="3" fontId="4" fillId="4" borderId="36" xfId="0" applyNumberFormat="1" applyFont="1" applyFill="1" applyBorder="1" applyAlignment="1">
      <alignment horizontal="center" vertical="top" wrapText="1"/>
    </xf>
    <xf numFmtId="3" fontId="4" fillId="4" borderId="48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49" fontId="4" fillId="4" borderId="61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horizontal="center" vertical="top"/>
    </xf>
    <xf numFmtId="3" fontId="16" fillId="4" borderId="40" xfId="0" applyNumberFormat="1" applyFont="1" applyFill="1" applyBorder="1" applyAlignment="1">
      <alignment horizontal="center" vertical="top" wrapText="1"/>
    </xf>
    <xf numFmtId="3" fontId="16" fillId="4" borderId="40" xfId="0" applyNumberFormat="1" applyFont="1" applyFill="1" applyBorder="1" applyAlignment="1">
      <alignment horizontal="center" vertical="top"/>
    </xf>
    <xf numFmtId="3" fontId="4" fillId="4" borderId="74" xfId="0" applyNumberFormat="1" applyFont="1" applyFill="1" applyBorder="1" applyAlignment="1">
      <alignment horizontal="center" vertical="top" wrapText="1"/>
    </xf>
    <xf numFmtId="0" fontId="4" fillId="4" borderId="36" xfId="0" applyFont="1" applyFill="1" applyBorder="1" applyAlignment="1">
      <alignment horizontal="center" vertical="top"/>
    </xf>
    <xf numFmtId="0" fontId="17" fillId="4" borderId="36" xfId="0" applyFont="1" applyFill="1" applyBorder="1" applyAlignment="1">
      <alignment horizontal="center" vertical="top"/>
    </xf>
    <xf numFmtId="0" fontId="17" fillId="4" borderId="56" xfId="0" applyFont="1" applyFill="1" applyBorder="1" applyAlignment="1">
      <alignment horizontal="center" vertical="top"/>
    </xf>
    <xf numFmtId="3" fontId="12" fillId="4" borderId="65" xfId="0" applyNumberFormat="1" applyFont="1" applyFill="1" applyBorder="1" applyAlignment="1">
      <alignment horizontal="center" vertical="top" wrapText="1"/>
    </xf>
    <xf numFmtId="3" fontId="1" fillId="4" borderId="48" xfId="0" applyNumberFormat="1" applyFont="1" applyFill="1" applyBorder="1" applyAlignment="1">
      <alignment horizontal="center" vertical="top" wrapText="1"/>
    </xf>
    <xf numFmtId="3" fontId="1" fillId="4" borderId="56" xfId="0" applyNumberFormat="1" applyFont="1" applyFill="1" applyBorder="1" applyAlignment="1">
      <alignment horizontal="center" vertical="top" wrapText="1"/>
    </xf>
    <xf numFmtId="3" fontId="1" fillId="4" borderId="74" xfId="0" applyNumberFormat="1" applyFont="1" applyFill="1" applyBorder="1" applyAlignment="1">
      <alignment horizontal="center" vertical="top"/>
    </xf>
    <xf numFmtId="3" fontId="1" fillId="4" borderId="56" xfId="0" applyNumberFormat="1" applyFont="1" applyFill="1" applyBorder="1" applyAlignment="1">
      <alignment horizontal="center" vertical="top"/>
    </xf>
    <xf numFmtId="0" fontId="1" fillId="4" borderId="61" xfId="0" applyFont="1" applyFill="1" applyBorder="1" applyAlignment="1">
      <alignment vertical="top" wrapText="1"/>
    </xf>
    <xf numFmtId="0" fontId="4" fillId="4" borderId="65" xfId="0" applyFont="1" applyFill="1" applyBorder="1" applyAlignment="1">
      <alignment vertical="center" wrapText="1"/>
    </xf>
    <xf numFmtId="2" fontId="4" fillId="4" borderId="65" xfId="0" applyNumberFormat="1" applyFont="1" applyFill="1" applyBorder="1" applyAlignment="1">
      <alignment vertical="top" wrapText="1"/>
    </xf>
    <xf numFmtId="49" fontId="4" fillId="4" borderId="61" xfId="0" applyNumberFormat="1" applyFont="1" applyFill="1" applyBorder="1" applyAlignment="1">
      <alignment horizontal="left" vertical="top" wrapText="1"/>
    </xf>
    <xf numFmtId="49" fontId="4" fillId="4" borderId="62" xfId="0" applyNumberFormat="1" applyFont="1" applyFill="1" applyBorder="1" applyAlignment="1">
      <alignment horizontal="left" vertical="top" wrapText="1"/>
    </xf>
    <xf numFmtId="3" fontId="4" fillId="4" borderId="16" xfId="0" applyNumberFormat="1" applyFont="1" applyFill="1" applyBorder="1" applyAlignment="1">
      <alignment vertical="top" wrapText="1"/>
    </xf>
    <xf numFmtId="3" fontId="1" fillId="4" borderId="0" xfId="0" applyNumberFormat="1" applyFont="1" applyFill="1" applyBorder="1" applyAlignment="1">
      <alignment vertical="top" wrapText="1"/>
    </xf>
    <xf numFmtId="3" fontId="1" fillId="0" borderId="22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4" borderId="36" xfId="0" applyNumberFormat="1" applyFont="1" applyFill="1" applyBorder="1" applyAlignment="1">
      <alignment horizontal="center" vertical="top" wrapText="1"/>
    </xf>
    <xf numFmtId="3" fontId="1" fillId="4" borderId="36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center" vertical="top" wrapText="1"/>
    </xf>
    <xf numFmtId="0" fontId="4" fillId="6" borderId="36" xfId="0" applyFont="1" applyFill="1" applyBorder="1" applyAlignment="1">
      <alignment horizontal="center" vertical="center"/>
    </xf>
    <xf numFmtId="0" fontId="4" fillId="4" borderId="36" xfId="0" applyNumberFormat="1" applyFont="1" applyFill="1" applyBorder="1" applyAlignment="1">
      <alignment horizontal="center" vertical="top"/>
    </xf>
    <xf numFmtId="49" fontId="1" fillId="4" borderId="37" xfId="0" applyNumberFormat="1" applyFont="1" applyFill="1" applyBorder="1" applyAlignment="1">
      <alignment horizontal="center" vertical="top"/>
    </xf>
    <xf numFmtId="49" fontId="1" fillId="4" borderId="36" xfId="0" applyNumberFormat="1" applyFont="1" applyFill="1" applyBorder="1" applyAlignment="1">
      <alignment horizontal="center" vertical="top"/>
    </xf>
    <xf numFmtId="49" fontId="4" fillId="4" borderId="37" xfId="0" applyNumberFormat="1" applyFont="1" applyFill="1" applyBorder="1" applyAlignment="1">
      <alignment horizontal="center" vertical="top"/>
    </xf>
    <xf numFmtId="0" fontId="4" fillId="4" borderId="37" xfId="0" applyFont="1" applyFill="1" applyBorder="1" applyAlignment="1">
      <alignment horizontal="center" vertical="top" wrapText="1"/>
    </xf>
    <xf numFmtId="0" fontId="3" fillId="4" borderId="20" xfId="0" applyFont="1" applyFill="1" applyBorder="1" applyAlignment="1">
      <alignment vertical="top"/>
    </xf>
    <xf numFmtId="3" fontId="1" fillId="4" borderId="41" xfId="0" applyNumberFormat="1" applyFont="1" applyFill="1" applyBorder="1" applyAlignment="1">
      <alignment horizontal="center" vertical="top"/>
    </xf>
    <xf numFmtId="3" fontId="1" fillId="0" borderId="36" xfId="0" applyNumberFormat="1" applyFont="1" applyBorder="1" applyAlignment="1">
      <alignment horizontal="center" vertical="top"/>
    </xf>
    <xf numFmtId="0" fontId="1" fillId="4" borderId="37" xfId="0" applyFont="1" applyFill="1" applyBorder="1" applyAlignment="1">
      <alignment horizontal="center" vertical="top"/>
    </xf>
    <xf numFmtId="3" fontId="1" fillId="4" borderId="47" xfId="0" applyNumberFormat="1" applyFont="1" applyFill="1" applyBorder="1" applyAlignment="1">
      <alignment horizontal="center" vertical="top"/>
    </xf>
    <xf numFmtId="3" fontId="1" fillId="0" borderId="56" xfId="0" applyNumberFormat="1" applyFont="1" applyBorder="1" applyAlignment="1">
      <alignment horizontal="center" vertical="top"/>
    </xf>
    <xf numFmtId="0" fontId="1" fillId="4" borderId="65" xfId="0" applyFont="1" applyFill="1" applyBorder="1" applyAlignment="1">
      <alignment vertical="top" wrapText="1"/>
    </xf>
    <xf numFmtId="0" fontId="1" fillId="4" borderId="62" xfId="0" applyFont="1" applyFill="1" applyBorder="1" applyAlignment="1">
      <alignment vertical="top" wrapText="1"/>
    </xf>
    <xf numFmtId="3" fontId="1" fillId="3" borderId="65" xfId="0" applyNumberFormat="1" applyFont="1" applyFill="1" applyBorder="1" applyAlignment="1">
      <alignment horizontal="center" vertical="top"/>
    </xf>
    <xf numFmtId="3" fontId="1" fillId="0" borderId="65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center" vertical="top"/>
    </xf>
    <xf numFmtId="3" fontId="10" fillId="4" borderId="17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vertical="top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2" fillId="4" borderId="70" xfId="0" applyNumberFormat="1" applyFont="1" applyFill="1" applyBorder="1" applyAlignment="1">
      <alignment horizontal="center" vertical="top" textRotation="90" wrapText="1"/>
    </xf>
    <xf numFmtId="3" fontId="2" fillId="4" borderId="67" xfId="0" applyNumberFormat="1" applyFont="1" applyFill="1" applyBorder="1" applyAlignment="1">
      <alignment horizontal="center" vertical="top" textRotation="90" wrapText="1"/>
    </xf>
    <xf numFmtId="3" fontId="5" fillId="4" borderId="77" xfId="0" applyNumberFormat="1" applyFont="1" applyFill="1" applyBorder="1" applyAlignment="1">
      <alignment horizontal="center" vertical="top" wrapText="1"/>
    </xf>
    <xf numFmtId="3" fontId="2" fillId="0" borderId="75" xfId="0" applyNumberFormat="1" applyFont="1" applyFill="1" applyBorder="1" applyAlignment="1">
      <alignment horizontal="center" vertical="top" textRotation="90" wrapText="1"/>
    </xf>
    <xf numFmtId="164" fontId="4" fillId="0" borderId="58" xfId="0" applyNumberFormat="1" applyFont="1" applyBorder="1" applyAlignment="1">
      <alignment horizontal="center" vertical="top" wrapText="1"/>
    </xf>
    <xf numFmtId="164" fontId="4" fillId="0" borderId="34" xfId="0" applyNumberFormat="1" applyFont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center"/>
    </xf>
    <xf numFmtId="3" fontId="4" fillId="4" borderId="59" xfId="0" applyNumberFormat="1" applyFont="1" applyFill="1" applyBorder="1" applyAlignment="1">
      <alignment vertical="top" wrapText="1"/>
    </xf>
    <xf numFmtId="3" fontId="4" fillId="4" borderId="28" xfId="0" applyNumberFormat="1" applyFont="1" applyFill="1" applyBorder="1" applyAlignment="1">
      <alignment horizontal="center" vertical="top"/>
    </xf>
    <xf numFmtId="164" fontId="4" fillId="0" borderId="28" xfId="0" applyNumberFormat="1" applyFont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2" fillId="0" borderId="32" xfId="0" applyNumberFormat="1" applyFont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center" vertical="top"/>
    </xf>
    <xf numFmtId="3" fontId="1" fillId="4" borderId="6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31" xfId="0" applyNumberFormat="1" applyFont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1" fillId="4" borderId="6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left" vertical="top" wrapText="1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1" fillId="4" borderId="10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3" fontId="4" fillId="0" borderId="64" xfId="0" applyNumberFormat="1" applyFont="1" applyFill="1" applyBorder="1" applyAlignment="1">
      <alignment horizontal="center" vertical="top" wrapText="1"/>
    </xf>
    <xf numFmtId="3" fontId="5" fillId="0" borderId="59" xfId="0" applyNumberFormat="1" applyFont="1" applyFill="1" applyBorder="1" applyAlignment="1">
      <alignment horizontal="center" vertical="top" wrapText="1"/>
    </xf>
    <xf numFmtId="0" fontId="1" fillId="4" borderId="66" xfId="0" applyFont="1" applyFill="1" applyBorder="1" applyAlignment="1">
      <alignment vertical="top" wrapText="1"/>
    </xf>
    <xf numFmtId="0" fontId="1" fillId="4" borderId="66" xfId="0" applyFont="1" applyFill="1" applyBorder="1" applyAlignment="1">
      <alignment horizontal="left" vertical="top" wrapText="1"/>
    </xf>
    <xf numFmtId="164" fontId="1" fillId="3" borderId="5" xfId="0" applyNumberFormat="1" applyFont="1" applyFill="1" applyBorder="1" applyAlignment="1">
      <alignment horizontal="center" vertical="top"/>
    </xf>
    <xf numFmtId="3" fontId="2" fillId="3" borderId="18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vertical="top" wrapText="1"/>
    </xf>
    <xf numFmtId="3" fontId="1" fillId="4" borderId="2" xfId="0" applyNumberFormat="1" applyFont="1" applyFill="1" applyBorder="1" applyAlignment="1">
      <alignment vertical="top" wrapText="1"/>
    </xf>
    <xf numFmtId="3" fontId="1" fillId="0" borderId="3" xfId="0" applyNumberFormat="1" applyFont="1" applyBorder="1" applyAlignment="1">
      <alignment horizontal="center" vertical="top"/>
    </xf>
    <xf numFmtId="3" fontId="1" fillId="4" borderId="70" xfId="0" applyNumberFormat="1" applyFont="1" applyFill="1" applyBorder="1" applyAlignment="1">
      <alignment horizontal="center" vertical="top" wrapText="1"/>
    </xf>
    <xf numFmtId="3" fontId="1" fillId="4" borderId="9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vertical="top" wrapText="1"/>
    </xf>
    <xf numFmtId="164" fontId="1" fillId="0" borderId="10" xfId="0" applyNumberFormat="1" applyFont="1" applyBorder="1" applyAlignment="1">
      <alignment horizontal="center" vertical="top" wrapText="1"/>
    </xf>
    <xf numFmtId="164" fontId="30" fillId="4" borderId="8" xfId="0" applyNumberFormat="1" applyFont="1" applyFill="1" applyBorder="1" applyAlignment="1">
      <alignment horizontal="center" vertical="top"/>
    </xf>
    <xf numFmtId="3" fontId="2" fillId="0" borderId="66" xfId="0" applyNumberFormat="1" applyFont="1" applyFill="1" applyBorder="1" applyAlignment="1">
      <alignment horizontal="center" vertical="top" textRotation="90" wrapText="1"/>
    </xf>
    <xf numFmtId="164" fontId="1" fillId="0" borderId="8" xfId="0" applyNumberFormat="1" applyFont="1" applyBorder="1" applyAlignment="1">
      <alignment horizontal="center" vertical="top"/>
    </xf>
    <xf numFmtId="3" fontId="2" fillId="3" borderId="66" xfId="0" applyNumberFormat="1" applyFont="1" applyFill="1" applyBorder="1" applyAlignment="1">
      <alignment horizontal="center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2" fillId="0" borderId="59" xfId="0" applyNumberFormat="1" applyFont="1" applyBorder="1" applyAlignment="1">
      <alignment horizontal="center" vertical="top"/>
    </xf>
    <xf numFmtId="3" fontId="2" fillId="0" borderId="42" xfId="0" applyNumberFormat="1" applyFont="1" applyBorder="1" applyAlignment="1">
      <alignment horizontal="center" vertical="top"/>
    </xf>
    <xf numFmtId="3" fontId="2" fillId="0" borderId="33" xfId="0" applyNumberFormat="1" applyFont="1" applyBorder="1" applyAlignment="1">
      <alignment horizontal="center" vertical="top"/>
    </xf>
    <xf numFmtId="3" fontId="2" fillId="0" borderId="53" xfId="0" applyNumberFormat="1" applyFont="1" applyBorder="1" applyAlignment="1">
      <alignment horizontal="center" vertical="top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164" fontId="4" fillId="4" borderId="67" xfId="0" applyNumberFormat="1" applyFont="1" applyFill="1" applyBorder="1" applyAlignment="1">
      <alignment horizontal="center" vertical="top"/>
    </xf>
    <xf numFmtId="3" fontId="5" fillId="0" borderId="32" xfId="0" applyNumberFormat="1" applyFont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5" fillId="0" borderId="33" xfId="0" applyNumberFormat="1" applyFont="1" applyBorder="1" applyAlignment="1">
      <alignment horizontal="center" vertical="top"/>
    </xf>
    <xf numFmtId="164" fontId="4" fillId="4" borderId="37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left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horizontal="left" vertical="top" wrapText="1"/>
    </xf>
    <xf numFmtId="3" fontId="1" fillId="4" borderId="41" xfId="0" applyNumberFormat="1" applyFont="1" applyFill="1" applyBorder="1" applyAlignment="1">
      <alignment horizontal="left" vertical="top" wrapText="1"/>
    </xf>
    <xf numFmtId="164" fontId="1" fillId="4" borderId="33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3" fontId="2" fillId="0" borderId="60" xfId="0" applyNumberFormat="1" applyFont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left" vertical="top" wrapText="1"/>
    </xf>
    <xf numFmtId="3" fontId="1" fillId="0" borderId="51" xfId="0" applyNumberFormat="1" applyFont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49" fontId="22" fillId="4" borderId="18" xfId="0" applyNumberFormat="1" applyFont="1" applyFill="1" applyBorder="1" applyAlignment="1">
      <alignment horizontal="center" vertical="top"/>
    </xf>
    <xf numFmtId="49" fontId="1" fillId="4" borderId="0" xfId="0" applyNumberFormat="1" applyFont="1" applyFill="1" applyBorder="1" applyAlignment="1">
      <alignment horizontal="center" vertical="top"/>
    </xf>
    <xf numFmtId="3" fontId="5" fillId="4" borderId="19" xfId="0" applyNumberFormat="1" applyFont="1" applyFill="1" applyBorder="1" applyAlignment="1">
      <alignment vertical="top" wrapText="1"/>
    </xf>
    <xf numFmtId="164" fontId="29" fillId="4" borderId="17" xfId="0" applyNumberFormat="1" applyFont="1" applyFill="1" applyBorder="1" applyAlignment="1">
      <alignment horizontal="center" vertical="top"/>
    </xf>
    <xf numFmtId="3" fontId="10" fillId="4" borderId="0" xfId="0" applyNumberFormat="1" applyFont="1" applyFill="1" applyBorder="1" applyAlignment="1">
      <alignment horizontal="center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164" fontId="29" fillId="4" borderId="59" xfId="0" applyNumberFormat="1" applyFont="1" applyFill="1" applyBorder="1" applyAlignment="1">
      <alignment horizontal="center" vertical="top"/>
    </xf>
    <xf numFmtId="164" fontId="29" fillId="4" borderId="28" xfId="0" applyNumberFormat="1" applyFont="1" applyFill="1" applyBorder="1" applyAlignment="1">
      <alignment horizontal="center" vertical="top"/>
    </xf>
    <xf numFmtId="0" fontId="4" fillId="4" borderId="61" xfId="0" applyFont="1" applyFill="1" applyBorder="1" applyAlignment="1">
      <alignment horizontal="center" vertical="top" wrapText="1"/>
    </xf>
    <xf numFmtId="3" fontId="5" fillId="4" borderId="19" xfId="0" applyNumberFormat="1" applyFont="1" applyFill="1" applyBorder="1" applyAlignment="1">
      <alignment horizontal="center" vertical="top"/>
    </xf>
    <xf numFmtId="3" fontId="4" fillId="4" borderId="47" xfId="0" applyNumberFormat="1" applyFont="1" applyFill="1" applyBorder="1" applyAlignment="1">
      <alignment horizontal="center" vertical="top" wrapText="1"/>
    </xf>
    <xf numFmtId="3" fontId="4" fillId="4" borderId="43" xfId="0" applyNumberFormat="1" applyFont="1" applyFill="1" applyBorder="1" applyAlignment="1">
      <alignment horizontal="center" vertical="top"/>
    </xf>
    <xf numFmtId="0" fontId="4" fillId="4" borderId="40" xfId="0" applyFont="1" applyFill="1" applyBorder="1" applyAlignment="1">
      <alignment horizontal="center" vertical="top" wrapText="1"/>
    </xf>
    <xf numFmtId="0" fontId="4" fillId="4" borderId="59" xfId="0" applyFont="1" applyFill="1" applyBorder="1" applyAlignment="1">
      <alignment horizontal="center" vertical="top"/>
    </xf>
    <xf numFmtId="0" fontId="4" fillId="4" borderId="39" xfId="0" applyFont="1" applyFill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top" wrapText="1"/>
    </xf>
    <xf numFmtId="164" fontId="4" fillId="4" borderId="39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80" xfId="0" applyNumberFormat="1" applyFont="1" applyFill="1" applyBorder="1" applyAlignment="1">
      <alignment horizontal="center" vertical="top"/>
    </xf>
    <xf numFmtId="164" fontId="4" fillId="0" borderId="16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top"/>
    </xf>
    <xf numFmtId="164" fontId="4" fillId="0" borderId="35" xfId="0" applyNumberFormat="1" applyFont="1" applyBorder="1" applyAlignment="1">
      <alignment vertical="top"/>
    </xf>
    <xf numFmtId="164" fontId="4" fillId="0" borderId="71" xfId="0" applyNumberFormat="1" applyFont="1" applyBorder="1" applyAlignment="1">
      <alignment vertical="top"/>
    </xf>
    <xf numFmtId="164" fontId="4" fillId="4" borderId="65" xfId="0" applyNumberFormat="1" applyFont="1" applyFill="1" applyBorder="1" applyAlignment="1">
      <alignment horizontal="center" vertical="center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24" xfId="0" applyNumberFormat="1" applyFont="1" applyFill="1" applyBorder="1" applyAlignment="1">
      <alignment horizontal="center" vertical="top"/>
    </xf>
    <xf numFmtId="3" fontId="4" fillId="4" borderId="56" xfId="0" applyNumberFormat="1" applyFont="1" applyFill="1" applyBorder="1" applyAlignment="1">
      <alignment vertical="top"/>
    </xf>
    <xf numFmtId="3" fontId="4" fillId="4" borderId="47" xfId="0" applyNumberFormat="1" applyFont="1" applyFill="1" applyBorder="1" applyAlignment="1">
      <alignment horizontal="center" vertical="top"/>
    </xf>
    <xf numFmtId="3" fontId="4" fillId="4" borderId="46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 applyBorder="1" applyAlignment="1">
      <alignment horizontal="center" vertical="top"/>
    </xf>
    <xf numFmtId="3" fontId="5" fillId="0" borderId="32" xfId="0" applyNumberFormat="1" applyFont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left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32" xfId="0" applyNumberFormat="1" applyFont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4" borderId="18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51" xfId="0" applyNumberFormat="1" applyFont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left" vertical="top" wrapText="1"/>
    </xf>
    <xf numFmtId="3" fontId="4" fillId="4" borderId="40" xfId="0" applyNumberFormat="1" applyFont="1" applyFill="1" applyBorder="1" applyAlignment="1">
      <alignment horizontal="left" vertical="top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left" vertical="top" wrapText="1"/>
    </xf>
    <xf numFmtId="3" fontId="1" fillId="4" borderId="41" xfId="0" applyNumberFormat="1" applyFont="1" applyFill="1" applyBorder="1" applyAlignment="1">
      <alignment horizontal="left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10" fillId="4" borderId="59" xfId="0" applyNumberFormat="1" applyFont="1" applyFill="1" applyBorder="1" applyAlignment="1">
      <alignment horizontal="left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1" fillId="4" borderId="40" xfId="0" applyNumberFormat="1" applyFont="1" applyFill="1" applyBorder="1" applyAlignment="1">
      <alignment horizontal="left" vertical="top" wrapText="1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4" fillId="3" borderId="8" xfId="0" applyNumberFormat="1" applyFont="1" applyFill="1" applyBorder="1" applyAlignment="1">
      <alignment horizontal="center" vertical="top" wrapText="1"/>
    </xf>
    <xf numFmtId="164" fontId="1" fillId="4" borderId="51" xfId="0" applyNumberFormat="1" applyFont="1" applyFill="1" applyBorder="1" applyAlignment="1">
      <alignment horizontal="center" vertical="top"/>
    </xf>
    <xf numFmtId="164" fontId="1" fillId="4" borderId="33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4" fillId="4" borderId="60" xfId="0" applyNumberFormat="1" applyFont="1" applyFill="1" applyBorder="1" applyAlignment="1">
      <alignment horizontal="center" vertical="top"/>
    </xf>
    <xf numFmtId="3" fontId="2" fillId="4" borderId="42" xfId="0" applyNumberFormat="1" applyFont="1" applyFill="1" applyBorder="1" applyAlignment="1">
      <alignment horizontal="left" vertical="top" wrapText="1"/>
    </xf>
    <xf numFmtId="49" fontId="2" fillId="3" borderId="18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41" xfId="0" applyNumberFormat="1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left" vertical="top" wrapText="1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center" vertical="top"/>
    </xf>
    <xf numFmtId="49" fontId="2" fillId="2" borderId="4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3" borderId="5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top" wrapText="1"/>
    </xf>
    <xf numFmtId="49" fontId="4" fillId="4" borderId="59" xfId="0" applyNumberFormat="1" applyFont="1" applyFill="1" applyBorder="1" applyAlignment="1">
      <alignment horizontal="center" vertical="top"/>
    </xf>
    <xf numFmtId="49" fontId="4" fillId="4" borderId="42" xfId="0" applyNumberFormat="1" applyFont="1" applyFill="1" applyBorder="1" applyAlignment="1">
      <alignment horizontal="center" vertical="top"/>
    </xf>
    <xf numFmtId="49" fontId="5" fillId="3" borderId="53" xfId="0" applyNumberFormat="1" applyFont="1" applyFill="1" applyBorder="1" applyAlignment="1">
      <alignment vertical="top"/>
    </xf>
    <xf numFmtId="3" fontId="5" fillId="0" borderId="63" xfId="0" applyNumberFormat="1" applyFont="1" applyFill="1" applyBorder="1" applyAlignment="1">
      <alignment horizontal="center" vertical="top" textRotation="90" wrapText="1"/>
    </xf>
    <xf numFmtId="0" fontId="4" fillId="4" borderId="62" xfId="0" applyFont="1" applyFill="1" applyBorder="1" applyAlignment="1">
      <alignment vertical="top" wrapText="1"/>
    </xf>
    <xf numFmtId="0" fontId="4" fillId="4" borderId="41" xfId="0" applyFont="1" applyFill="1" applyBorder="1" applyAlignment="1">
      <alignment horizontal="center" vertical="top" wrapText="1"/>
    </xf>
    <xf numFmtId="0" fontId="4" fillId="4" borderId="42" xfId="0" applyFont="1" applyFill="1" applyBorder="1" applyAlignment="1">
      <alignment horizontal="center" vertical="top"/>
    </xf>
    <xf numFmtId="0" fontId="4" fillId="4" borderId="60" xfId="0" applyFont="1" applyFill="1" applyBorder="1" applyAlignment="1">
      <alignment horizontal="center" vertical="top"/>
    </xf>
    <xf numFmtId="3" fontId="5" fillId="4" borderId="53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3" fontId="2" fillId="4" borderId="42" xfId="0" applyNumberFormat="1" applyFont="1" applyFill="1" applyBorder="1" applyAlignment="1">
      <alignment horizontal="center" vertical="top" textRotation="90" wrapText="1"/>
    </xf>
    <xf numFmtId="49" fontId="10" fillId="4" borderId="18" xfId="0" applyNumberFormat="1" applyFont="1" applyFill="1" applyBorder="1" applyAlignment="1">
      <alignment horizontal="center" vertical="top" wrapText="1"/>
    </xf>
    <xf numFmtId="49" fontId="4" fillId="4" borderId="0" xfId="0" applyNumberFormat="1" applyFont="1" applyFill="1" applyBorder="1" applyAlignment="1">
      <alignment horizontal="center" vertical="top" wrapText="1"/>
    </xf>
    <xf numFmtId="49" fontId="4" fillId="4" borderId="32" xfId="0" applyNumberFormat="1" applyFont="1" applyFill="1" applyBorder="1" applyAlignment="1">
      <alignment horizontal="center" vertical="top" wrapText="1"/>
    </xf>
    <xf numFmtId="49" fontId="4" fillId="4" borderId="31" xfId="0" applyNumberFormat="1" applyFont="1" applyFill="1" applyBorder="1" applyAlignment="1">
      <alignment horizontal="center" vertical="top" wrapText="1"/>
    </xf>
    <xf numFmtId="49" fontId="5" fillId="2" borderId="42" xfId="0" applyNumberFormat="1" applyFont="1" applyFill="1" applyBorder="1" applyAlignment="1">
      <alignment horizontal="center" vertical="top"/>
    </xf>
    <xf numFmtId="3" fontId="4" fillId="4" borderId="42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2" fillId="0" borderId="42" xfId="0" applyNumberFormat="1" applyFont="1" applyFill="1" applyBorder="1" applyAlignment="1">
      <alignment horizontal="center" vertical="top" textRotation="180" wrapText="1"/>
    </xf>
    <xf numFmtId="164" fontId="1" fillId="0" borderId="53" xfId="0" applyNumberFormat="1" applyFont="1" applyFill="1" applyBorder="1" applyAlignment="1">
      <alignment horizontal="center" vertical="top"/>
    </xf>
    <xf numFmtId="164" fontId="1" fillId="0" borderId="60" xfId="0" applyNumberFormat="1" applyFont="1" applyFill="1" applyBorder="1" applyAlignment="1">
      <alignment horizontal="center" vertical="top"/>
    </xf>
    <xf numFmtId="3" fontId="22" fillId="0" borderId="42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wrapText="1"/>
    </xf>
    <xf numFmtId="3" fontId="5" fillId="0" borderId="31" xfId="0" applyNumberFormat="1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center" vertical="top" wrapText="1"/>
    </xf>
    <xf numFmtId="164" fontId="4" fillId="4" borderId="67" xfId="0" applyNumberFormat="1" applyFont="1" applyFill="1" applyBorder="1" applyAlignment="1">
      <alignment horizontal="center" vertical="top" wrapText="1"/>
    </xf>
    <xf numFmtId="0" fontId="4" fillId="4" borderId="41" xfId="0" applyFont="1" applyFill="1" applyBorder="1" applyAlignment="1">
      <alignment vertical="top" wrapText="1"/>
    </xf>
    <xf numFmtId="0" fontId="10" fillId="4" borderId="42" xfId="0" applyFont="1" applyFill="1" applyBorder="1" applyAlignment="1">
      <alignment horizontal="center" vertical="top"/>
    </xf>
    <xf numFmtId="49" fontId="10" fillId="4" borderId="42" xfId="0" applyNumberFormat="1" applyFont="1" applyFill="1" applyBorder="1" applyAlignment="1">
      <alignment horizontal="center" vertical="top"/>
    </xf>
    <xf numFmtId="3" fontId="1" fillId="4" borderId="15" xfId="0" applyNumberFormat="1" applyFont="1" applyFill="1" applyBorder="1" applyAlignment="1">
      <alignment horizontal="center" vertical="top" wrapText="1"/>
    </xf>
    <xf numFmtId="3" fontId="22" fillId="4" borderId="0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 wrapText="1"/>
    </xf>
    <xf numFmtId="3" fontId="22" fillId="4" borderId="57" xfId="0" applyNumberFormat="1" applyFont="1" applyFill="1" applyBorder="1" applyAlignment="1">
      <alignment horizontal="center" vertical="top"/>
    </xf>
    <xf numFmtId="3" fontId="2" fillId="3" borderId="53" xfId="0" applyNumberFormat="1" applyFont="1" applyFill="1" applyBorder="1" applyAlignment="1">
      <alignment horizontal="center" vertical="top" wrapText="1"/>
    </xf>
    <xf numFmtId="164" fontId="30" fillId="4" borderId="62" xfId="0" applyNumberFormat="1" applyFont="1" applyFill="1" applyBorder="1" applyAlignment="1">
      <alignment horizontal="center" vertical="top"/>
    </xf>
    <xf numFmtId="164" fontId="30" fillId="4" borderId="42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center" vertical="top"/>
    </xf>
    <xf numFmtId="3" fontId="2" fillId="3" borderId="60" xfId="0" applyNumberFormat="1" applyFont="1" applyFill="1" applyBorder="1" applyAlignment="1">
      <alignment horizontal="center" vertical="top" wrapText="1"/>
    </xf>
    <xf numFmtId="3" fontId="4" fillId="3" borderId="5" xfId="0" applyNumberFormat="1" applyFont="1" applyFill="1" applyBorder="1" applyAlignment="1">
      <alignment vertical="top" wrapText="1"/>
    </xf>
    <xf numFmtId="3" fontId="4" fillId="4" borderId="64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49" fontId="2" fillId="9" borderId="1" xfId="0" applyNumberFormat="1" applyFont="1" applyFill="1" applyBorder="1" applyAlignment="1">
      <alignment horizontal="center" vertical="top"/>
    </xf>
    <xf numFmtId="164" fontId="2" fillId="9" borderId="49" xfId="0" applyNumberFormat="1" applyFont="1" applyFill="1" applyBorder="1" applyAlignment="1">
      <alignment horizontal="center" vertical="top"/>
    </xf>
    <xf numFmtId="164" fontId="2" fillId="9" borderId="43" xfId="0" applyNumberFormat="1" applyFont="1" applyFill="1" applyBorder="1" applyAlignment="1">
      <alignment horizontal="center" vertical="top"/>
    </xf>
    <xf numFmtId="164" fontId="2" fillId="9" borderId="35" xfId="0" applyNumberFormat="1" applyFont="1" applyFill="1" applyBorder="1" applyAlignment="1">
      <alignment horizontal="center" vertical="top" wrapText="1"/>
    </xf>
    <xf numFmtId="164" fontId="2" fillId="9" borderId="9" xfId="0" applyNumberFormat="1" applyFont="1" applyFill="1" applyBorder="1" applyAlignment="1">
      <alignment horizontal="center" vertical="top" wrapText="1"/>
    </xf>
    <xf numFmtId="164" fontId="5" fillId="9" borderId="1" xfId="0" applyNumberFormat="1" applyFont="1" applyFill="1" applyBorder="1" applyAlignment="1">
      <alignment horizontal="center" vertical="top" wrapText="1"/>
    </xf>
    <xf numFmtId="164" fontId="5" fillId="9" borderId="23" xfId="0" applyNumberFormat="1" applyFont="1" applyFill="1" applyBorder="1" applyAlignment="1">
      <alignment horizontal="center" vertical="top" wrapText="1"/>
    </xf>
    <xf numFmtId="49" fontId="5" fillId="10" borderId="12" xfId="0" applyNumberFormat="1" applyFont="1" applyFill="1" applyBorder="1" applyAlignment="1">
      <alignment vertical="top"/>
    </xf>
    <xf numFmtId="49" fontId="2" fillId="10" borderId="12" xfId="0" applyNumberFormat="1" applyFont="1" applyFill="1" applyBorder="1" applyAlignment="1">
      <alignment horizontal="center" vertical="top"/>
    </xf>
    <xf numFmtId="164" fontId="2" fillId="10" borderId="23" xfId="0" applyNumberFormat="1" applyFont="1" applyFill="1" applyBorder="1" applyAlignment="1">
      <alignment horizontal="center" vertical="top"/>
    </xf>
    <xf numFmtId="164" fontId="2" fillId="10" borderId="12" xfId="0" applyNumberFormat="1" applyFont="1" applyFill="1" applyBorder="1" applyAlignment="1">
      <alignment horizontal="center" vertical="top"/>
    </xf>
    <xf numFmtId="49" fontId="2" fillId="10" borderId="16" xfId="0" applyNumberFormat="1" applyFont="1" applyFill="1" applyBorder="1" applyAlignment="1">
      <alignment horizontal="center" vertical="top"/>
    </xf>
    <xf numFmtId="49" fontId="5" fillId="10" borderId="16" xfId="0" applyNumberFormat="1" applyFont="1" applyFill="1" applyBorder="1" applyAlignment="1">
      <alignment horizontal="center" vertical="top"/>
    </xf>
    <xf numFmtId="49" fontId="5" fillId="10" borderId="16" xfId="0" applyNumberFormat="1" applyFont="1" applyFill="1" applyBorder="1" applyAlignment="1">
      <alignment vertical="top"/>
    </xf>
    <xf numFmtId="49" fontId="5" fillId="10" borderId="17" xfId="0" applyNumberFormat="1" applyFont="1" applyFill="1" applyBorder="1" applyAlignment="1">
      <alignment vertical="top"/>
    </xf>
    <xf numFmtId="49" fontId="5" fillId="10" borderId="17" xfId="0" applyNumberFormat="1" applyFont="1" applyFill="1" applyBorder="1" applyAlignment="1">
      <alignment horizontal="center" vertical="top"/>
    </xf>
    <xf numFmtId="49" fontId="5" fillId="10" borderId="40" xfId="0" applyNumberFormat="1" applyFont="1" applyFill="1" applyBorder="1" applyAlignment="1">
      <alignment horizontal="center" vertical="top"/>
    </xf>
    <xf numFmtId="49" fontId="5" fillId="10" borderId="40" xfId="0" applyNumberFormat="1" applyFont="1" applyFill="1" applyBorder="1" applyAlignment="1">
      <alignment vertical="top"/>
    </xf>
    <xf numFmtId="49" fontId="2" fillId="10" borderId="17" xfId="0" applyNumberFormat="1" applyFont="1" applyFill="1" applyBorder="1" applyAlignment="1">
      <alignment vertical="top"/>
    </xf>
    <xf numFmtId="49" fontId="2" fillId="10" borderId="17" xfId="0" applyNumberFormat="1" applyFont="1" applyFill="1" applyBorder="1" applyAlignment="1">
      <alignment horizontal="center" vertical="top"/>
    </xf>
    <xf numFmtId="49" fontId="2" fillId="10" borderId="40" xfId="0" applyNumberFormat="1" applyFont="1" applyFill="1" applyBorder="1" applyAlignment="1">
      <alignment horizontal="center" vertical="top"/>
    </xf>
    <xf numFmtId="49" fontId="5" fillId="10" borderId="20" xfId="0" applyNumberFormat="1" applyFont="1" applyFill="1" applyBorder="1" applyAlignment="1">
      <alignment vertical="top"/>
    </xf>
    <xf numFmtId="49" fontId="2" fillId="10" borderId="22" xfId="0" applyNumberFormat="1" applyFont="1" applyFill="1" applyBorder="1" applyAlignment="1">
      <alignment horizontal="center" vertical="top"/>
    </xf>
    <xf numFmtId="49" fontId="5" fillId="10" borderId="56" xfId="0" applyNumberFormat="1" applyFont="1" applyFill="1" applyBorder="1" applyAlignment="1">
      <alignment horizontal="center" vertical="top"/>
    </xf>
    <xf numFmtId="49" fontId="2" fillId="10" borderId="56" xfId="0" applyNumberFormat="1" applyFont="1" applyFill="1" applyBorder="1" applyAlignment="1">
      <alignment horizontal="center" vertical="top"/>
    </xf>
    <xf numFmtId="49" fontId="5" fillId="10" borderId="12" xfId="0" applyNumberFormat="1" applyFont="1" applyFill="1" applyBorder="1" applyAlignment="1">
      <alignment horizontal="center" vertical="top"/>
    </xf>
    <xf numFmtId="49" fontId="2" fillId="10" borderId="41" xfId="0" applyNumberFormat="1" applyFont="1" applyFill="1" applyBorder="1" applyAlignment="1">
      <alignment horizontal="center" vertical="top"/>
    </xf>
    <xf numFmtId="49" fontId="2" fillId="10" borderId="20" xfId="0" applyNumberFormat="1" applyFont="1" applyFill="1" applyBorder="1" applyAlignment="1">
      <alignment horizontal="center" vertical="top"/>
    </xf>
    <xf numFmtId="49" fontId="2" fillId="10" borderId="23" xfId="0" applyNumberFormat="1" applyFont="1" applyFill="1" applyBorder="1" applyAlignment="1">
      <alignment horizontal="center" vertical="top"/>
    </xf>
    <xf numFmtId="49" fontId="2" fillId="10" borderId="22" xfId="0" applyNumberFormat="1" applyFont="1" applyFill="1" applyBorder="1" applyAlignment="1">
      <alignment vertical="top"/>
    </xf>
    <xf numFmtId="49" fontId="2" fillId="10" borderId="20" xfId="0" applyNumberFormat="1" applyFont="1" applyFill="1" applyBorder="1" applyAlignment="1">
      <alignment vertical="top"/>
    </xf>
    <xf numFmtId="49" fontId="2" fillId="10" borderId="1" xfId="0" applyNumberFormat="1" applyFont="1" applyFill="1" applyBorder="1" applyAlignment="1">
      <alignment horizontal="center" vertical="top"/>
    </xf>
    <xf numFmtId="164" fontId="2" fillId="10" borderId="49" xfId="0" applyNumberFormat="1" applyFont="1" applyFill="1" applyBorder="1" applyAlignment="1">
      <alignment horizontal="center" vertical="top"/>
    </xf>
    <xf numFmtId="164" fontId="2" fillId="10" borderId="43" xfId="0" applyNumberFormat="1" applyFont="1" applyFill="1" applyBorder="1" applyAlignment="1">
      <alignment horizontal="center" vertical="top"/>
    </xf>
    <xf numFmtId="49" fontId="5" fillId="10" borderId="62" xfId="0" applyNumberFormat="1" applyFont="1" applyFill="1" applyBorder="1" applyAlignment="1">
      <alignment vertical="top"/>
    </xf>
    <xf numFmtId="49" fontId="2" fillId="10" borderId="62" xfId="0" applyNumberFormat="1" applyFont="1" applyFill="1" applyBorder="1" applyAlignment="1">
      <alignment horizontal="center" vertical="top"/>
    </xf>
    <xf numFmtId="49" fontId="23" fillId="10" borderId="17" xfId="0" applyNumberFormat="1" applyFont="1" applyFill="1" applyBorder="1" applyAlignment="1">
      <alignment horizontal="center" vertical="top"/>
    </xf>
    <xf numFmtId="49" fontId="5" fillId="8" borderId="32" xfId="0" applyNumberFormat="1" applyFont="1" applyFill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top"/>
    </xf>
    <xf numFmtId="164" fontId="2" fillId="11" borderId="72" xfId="0" applyNumberFormat="1" applyFont="1" applyFill="1" applyBorder="1" applyAlignment="1">
      <alignment horizontal="center" vertical="top"/>
    </xf>
    <xf numFmtId="164" fontId="2" fillId="11" borderId="54" xfId="0" applyNumberFormat="1" applyFont="1" applyFill="1" applyBorder="1" applyAlignment="1">
      <alignment horizontal="center" vertical="top"/>
    </xf>
    <xf numFmtId="164" fontId="2" fillId="11" borderId="11" xfId="0" applyNumberFormat="1" applyFont="1" applyFill="1" applyBorder="1" applyAlignment="1">
      <alignment horizontal="center" vertical="top"/>
    </xf>
    <xf numFmtId="164" fontId="2" fillId="11" borderId="76" xfId="0" applyNumberFormat="1" applyFont="1" applyFill="1" applyBorder="1" applyAlignment="1">
      <alignment horizontal="center" vertical="top"/>
    </xf>
    <xf numFmtId="164" fontId="2" fillId="11" borderId="20" xfId="0" applyNumberFormat="1" applyFont="1" applyFill="1" applyBorder="1" applyAlignment="1">
      <alignment horizontal="center" vertical="top"/>
    </xf>
    <xf numFmtId="164" fontId="2" fillId="11" borderId="69" xfId="0" applyNumberFormat="1" applyFont="1" applyFill="1" applyBorder="1" applyAlignment="1">
      <alignment horizontal="center" vertical="top"/>
    </xf>
    <xf numFmtId="164" fontId="2" fillId="11" borderId="43" xfId="0" applyNumberFormat="1" applyFont="1" applyFill="1" applyBorder="1" applyAlignment="1">
      <alignment horizontal="center" vertical="top"/>
    </xf>
    <xf numFmtId="164" fontId="2" fillId="11" borderId="19" xfId="0" applyNumberFormat="1" applyFont="1" applyFill="1" applyBorder="1" applyAlignment="1">
      <alignment horizontal="center" vertical="top"/>
    </xf>
    <xf numFmtId="164" fontId="2" fillId="11" borderId="75" xfId="0" applyNumberFormat="1" applyFont="1" applyFill="1" applyBorder="1" applyAlignment="1">
      <alignment horizontal="center" vertical="top"/>
    </xf>
    <xf numFmtId="164" fontId="2" fillId="9" borderId="20" xfId="0" applyNumberFormat="1" applyFont="1" applyFill="1" applyBorder="1" applyAlignment="1">
      <alignment horizontal="center" vertical="top"/>
    </xf>
    <xf numFmtId="164" fontId="2" fillId="9" borderId="69" xfId="0" applyNumberFormat="1" applyFont="1" applyFill="1" applyBorder="1" applyAlignment="1">
      <alignment horizontal="center" vertical="top"/>
    </xf>
    <xf numFmtId="164" fontId="2" fillId="9" borderId="19" xfId="0" applyNumberFormat="1" applyFont="1" applyFill="1" applyBorder="1" applyAlignment="1">
      <alignment horizontal="center" vertical="top"/>
    </xf>
    <xf numFmtId="164" fontId="2" fillId="9" borderId="75" xfId="0" applyNumberFormat="1" applyFont="1" applyFill="1" applyBorder="1" applyAlignment="1">
      <alignment horizontal="center" vertical="top"/>
    </xf>
    <xf numFmtId="164" fontId="2" fillId="9" borderId="74" xfId="0" applyNumberFormat="1" applyFont="1" applyFill="1" applyBorder="1" applyAlignment="1">
      <alignment horizontal="center" vertical="top" wrapText="1"/>
    </xf>
    <xf numFmtId="164" fontId="2" fillId="9" borderId="71" xfId="0" applyNumberFormat="1" applyFont="1" applyFill="1" applyBorder="1" applyAlignment="1">
      <alignment horizontal="center" vertical="top" wrapText="1"/>
    </xf>
    <xf numFmtId="164" fontId="2" fillId="9" borderId="58" xfId="0" applyNumberFormat="1" applyFont="1" applyFill="1" applyBorder="1" applyAlignment="1">
      <alignment horizontal="center" vertical="top" wrapText="1"/>
    </xf>
    <xf numFmtId="164" fontId="2" fillId="9" borderId="29" xfId="0" applyNumberFormat="1" applyFont="1" applyFill="1" applyBorder="1" applyAlignment="1">
      <alignment horizontal="center" vertical="top" wrapText="1"/>
    </xf>
    <xf numFmtId="164" fontId="5" fillId="9" borderId="12" xfId="0" applyNumberFormat="1" applyFont="1" applyFill="1" applyBorder="1" applyAlignment="1">
      <alignment horizontal="center" vertical="top" wrapText="1"/>
    </xf>
    <xf numFmtId="164" fontId="5" fillId="9" borderId="14" xfId="0" applyNumberFormat="1" applyFont="1" applyFill="1" applyBorder="1" applyAlignment="1">
      <alignment horizontal="center" vertical="top" wrapText="1"/>
    </xf>
    <xf numFmtId="164" fontId="5" fillId="9" borderId="54" xfId="0" applyNumberFormat="1" applyFont="1" applyFill="1" applyBorder="1" applyAlignment="1">
      <alignment horizontal="center" vertical="top" wrapText="1"/>
    </xf>
    <xf numFmtId="164" fontId="5" fillId="9" borderId="1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center" wrapText="1"/>
    </xf>
    <xf numFmtId="3" fontId="1" fillId="4" borderId="8" xfId="0" applyNumberFormat="1" applyFont="1" applyFill="1" applyBorder="1" applyAlignment="1">
      <alignment horizontal="left" vertical="top" wrapText="1"/>
    </xf>
    <xf numFmtId="3" fontId="5" fillId="0" borderId="32" xfId="0" applyNumberFormat="1" applyFont="1" applyFill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1" fillId="4" borderId="10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Fill="1" applyBorder="1" applyAlignment="1">
      <alignment horizontal="center" vertical="top"/>
    </xf>
    <xf numFmtId="164" fontId="30" fillId="0" borderId="0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center"/>
    </xf>
    <xf numFmtId="164" fontId="2" fillId="5" borderId="19" xfId="0" applyNumberFormat="1" applyFont="1" applyFill="1" applyBorder="1" applyAlignment="1">
      <alignment horizontal="center" vertical="top" wrapText="1"/>
    </xf>
    <xf numFmtId="164" fontId="2" fillId="10" borderId="11" xfId="0" applyNumberFormat="1" applyFont="1" applyFill="1" applyBorder="1" applyAlignment="1">
      <alignment horizontal="center" vertical="top"/>
    </xf>
    <xf numFmtId="164" fontId="29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164" fontId="3" fillId="4" borderId="57" xfId="0" applyNumberFormat="1" applyFont="1" applyFill="1" applyBorder="1" applyAlignment="1">
      <alignment horizontal="center" vertical="top" wrapText="1"/>
    </xf>
    <xf numFmtId="164" fontId="29" fillId="4" borderId="18" xfId="0" applyNumberFormat="1" applyFont="1" applyFill="1" applyBorder="1" applyAlignment="1">
      <alignment horizontal="center" vertical="top"/>
    </xf>
    <xf numFmtId="164" fontId="1" fillId="4" borderId="58" xfId="0" applyNumberFormat="1" applyFont="1" applyFill="1" applyBorder="1" applyAlignment="1">
      <alignment horizontal="center" vertical="top" wrapText="1"/>
    </xf>
    <xf numFmtId="164" fontId="30" fillId="0" borderId="17" xfId="0" applyNumberFormat="1" applyFont="1" applyFill="1" applyBorder="1" applyAlignment="1">
      <alignment horizontal="center" vertical="top"/>
    </xf>
    <xf numFmtId="164" fontId="1" fillId="3" borderId="17" xfId="0" applyNumberFormat="1" applyFont="1" applyFill="1" applyBorder="1" applyAlignment="1">
      <alignment horizontal="center" vertical="top"/>
    </xf>
    <xf numFmtId="164" fontId="1" fillId="3" borderId="62" xfId="0" applyNumberFormat="1" applyFont="1" applyFill="1" applyBorder="1" applyAlignment="1">
      <alignment horizontal="center" vertical="top"/>
    </xf>
    <xf numFmtId="164" fontId="2" fillId="10" borderId="56" xfId="0" applyNumberFormat="1" applyFont="1" applyFill="1" applyBorder="1" applyAlignment="1">
      <alignment horizontal="center" vertical="top"/>
    </xf>
    <xf numFmtId="164" fontId="2" fillId="9" borderId="56" xfId="0" applyNumberFormat="1" applyFont="1" applyFill="1" applyBorder="1" applyAlignment="1">
      <alignment horizontal="center" vertical="top"/>
    </xf>
    <xf numFmtId="164" fontId="30" fillId="0" borderId="18" xfId="0" applyNumberFormat="1" applyFont="1" applyFill="1" applyBorder="1" applyAlignment="1">
      <alignment horizontal="center" vertical="top"/>
    </xf>
    <xf numFmtId="164" fontId="1" fillId="3" borderId="42" xfId="0" applyNumberFormat="1" applyFont="1" applyFill="1" applyBorder="1" applyAlignment="1">
      <alignment horizontal="center" vertical="top"/>
    </xf>
    <xf numFmtId="164" fontId="2" fillId="10" borderId="19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164" fontId="19" fillId="0" borderId="34" xfId="0" applyNumberFormat="1" applyFont="1" applyBorder="1" applyAlignment="1">
      <alignment horizontal="center" vertical="top" wrapText="1"/>
    </xf>
    <xf numFmtId="164" fontId="14" fillId="4" borderId="57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left" vertical="top" wrapText="1"/>
    </xf>
    <xf numFmtId="3" fontId="2" fillId="2" borderId="12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left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49" fontId="2" fillId="10" borderId="16" xfId="0" applyNumberFormat="1" applyFont="1" applyFill="1" applyBorder="1" applyAlignment="1">
      <alignment horizontal="center" vertical="top"/>
    </xf>
    <xf numFmtId="49" fontId="2" fillId="10" borderId="56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68" xfId="0" applyNumberFormat="1" applyFont="1" applyFill="1" applyBorder="1" applyAlignment="1">
      <alignment horizontal="center" vertical="top"/>
    </xf>
    <xf numFmtId="3" fontId="2" fillId="0" borderId="78" xfId="0" applyNumberFormat="1" applyFont="1" applyFill="1" applyBorder="1" applyAlignment="1">
      <alignment horizontal="center" vertical="top" textRotation="90" wrapText="1"/>
    </xf>
    <xf numFmtId="3" fontId="2" fillId="0" borderId="75" xfId="0" applyNumberFormat="1" applyFont="1" applyFill="1" applyBorder="1" applyAlignment="1">
      <alignment horizontal="center" vertical="top" textRotation="90" wrapText="1"/>
    </xf>
    <xf numFmtId="3" fontId="2" fillId="4" borderId="68" xfId="0" applyNumberFormat="1" applyFont="1" applyFill="1" applyBorder="1" applyAlignment="1">
      <alignment horizontal="center" vertical="top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49" fontId="5" fillId="10" borderId="40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2" fillId="0" borderId="67" xfId="0" applyNumberFormat="1" applyFont="1" applyFill="1" applyBorder="1" applyAlignment="1">
      <alignment horizontal="center" vertical="top" textRotation="90" wrapText="1"/>
    </xf>
    <xf numFmtId="3" fontId="2" fillId="0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left" vertical="top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5" fillId="0" borderId="32" xfId="0" applyNumberFormat="1" applyFont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4" fillId="4" borderId="65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164" fontId="4" fillId="4" borderId="59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31" xfId="0" applyNumberFormat="1" applyFont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left" vertical="top" wrapText="1"/>
    </xf>
    <xf numFmtId="49" fontId="5" fillId="3" borderId="13" xfId="0" applyNumberFormat="1" applyFont="1" applyFill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4" borderId="18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center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3" fontId="1" fillId="4" borderId="40" xfId="0" applyNumberFormat="1" applyFont="1" applyFill="1" applyBorder="1" applyAlignment="1">
      <alignment horizontal="left" vertical="top" wrapText="1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4" fillId="4" borderId="28" xfId="0" applyNumberFormat="1" applyFont="1" applyFill="1" applyBorder="1" applyAlignment="1">
      <alignment horizontal="center" vertical="top" wrapText="1"/>
    </xf>
    <xf numFmtId="3" fontId="4" fillId="4" borderId="15" xfId="0" applyNumberFormat="1" applyFont="1" applyFill="1" applyBorder="1" applyAlignment="1">
      <alignment horizontal="center" vertical="top" wrapText="1"/>
    </xf>
    <xf numFmtId="3" fontId="4" fillId="4" borderId="50" xfId="0" applyNumberFormat="1" applyFont="1" applyFill="1" applyBorder="1" applyAlignment="1">
      <alignment horizontal="center" vertical="top"/>
    </xf>
    <xf numFmtId="0" fontId="17" fillId="4" borderId="52" xfId="0" applyFont="1" applyFill="1" applyBorder="1" applyAlignment="1">
      <alignment horizontal="center" vertical="top"/>
    </xf>
    <xf numFmtId="49" fontId="1" fillId="4" borderId="28" xfId="0" applyNumberFormat="1" applyFont="1" applyFill="1" applyBorder="1" applyAlignment="1">
      <alignment horizontal="center" vertical="top"/>
    </xf>
    <xf numFmtId="49" fontId="1" fillId="4" borderId="26" xfId="0" applyNumberFormat="1" applyFont="1" applyFill="1" applyBorder="1" applyAlignment="1">
      <alignment horizontal="center" vertical="top"/>
    </xf>
    <xf numFmtId="49" fontId="4" fillId="4" borderId="28" xfId="0" applyNumberFormat="1" applyFont="1" applyFill="1" applyBorder="1" applyAlignment="1">
      <alignment horizontal="center" vertical="top"/>
    </xf>
    <xf numFmtId="3" fontId="10" fillId="4" borderId="38" xfId="0" applyNumberFormat="1" applyFont="1" applyFill="1" applyBorder="1" applyAlignment="1">
      <alignment horizontal="center" vertical="top"/>
    </xf>
    <xf numFmtId="3" fontId="10" fillId="4" borderId="31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horizontal="center" vertical="top"/>
    </xf>
    <xf numFmtId="3" fontId="1" fillId="4" borderId="28" xfId="0" applyNumberFormat="1" applyFont="1" applyFill="1" applyBorder="1" applyAlignment="1">
      <alignment horizontal="center" vertical="top"/>
    </xf>
    <xf numFmtId="3" fontId="1" fillId="0" borderId="69" xfId="0" applyNumberFormat="1" applyFont="1" applyFill="1" applyBorder="1" applyAlignment="1">
      <alignment horizontal="center" vertical="top"/>
    </xf>
    <xf numFmtId="3" fontId="14" fillId="4" borderId="65" xfId="0" applyNumberFormat="1" applyFont="1" applyFill="1" applyBorder="1" applyAlignment="1">
      <alignment horizontal="center" vertical="top"/>
    </xf>
    <xf numFmtId="3" fontId="14" fillId="4" borderId="61" xfId="0" applyNumberFormat="1" applyFont="1" applyFill="1" applyBorder="1" applyAlignment="1">
      <alignment horizontal="center" vertical="top" wrapText="1"/>
    </xf>
    <xf numFmtId="164" fontId="2" fillId="5" borderId="43" xfId="0" applyNumberFormat="1" applyFont="1" applyFill="1" applyBorder="1" applyAlignment="1">
      <alignment horizontal="center" vertical="top" wrapText="1"/>
    </xf>
    <xf numFmtId="4" fontId="4" fillId="4" borderId="0" xfId="0" applyNumberFormat="1" applyFont="1" applyFill="1" applyBorder="1" applyAlignment="1">
      <alignment horizontal="center" vertical="top"/>
    </xf>
    <xf numFmtId="164" fontId="4" fillId="0" borderId="74" xfId="0" applyNumberFormat="1" applyFont="1" applyBorder="1" applyAlignment="1">
      <alignment horizontal="center" vertical="top" wrapText="1"/>
    </xf>
    <xf numFmtId="164" fontId="4" fillId="0" borderId="65" xfId="0" applyNumberFormat="1" applyFont="1" applyBorder="1" applyAlignment="1">
      <alignment horizontal="center" vertical="top" wrapText="1"/>
    </xf>
    <xf numFmtId="164" fontId="4" fillId="0" borderId="61" xfId="0" applyNumberFormat="1" applyFont="1" applyBorder="1" applyAlignment="1">
      <alignment horizontal="center" vertical="top"/>
    </xf>
    <xf numFmtId="164" fontId="4" fillId="0" borderId="59" xfId="0" applyNumberFormat="1" applyFont="1" applyBorder="1" applyAlignment="1">
      <alignment horizontal="center" vertical="top"/>
    </xf>
    <xf numFmtId="164" fontId="4" fillId="0" borderId="27" xfId="0" applyNumberFormat="1" applyFont="1" applyBorder="1" applyAlignment="1">
      <alignment horizontal="center" vertical="top"/>
    </xf>
    <xf numFmtId="0" fontId="4" fillId="4" borderId="62" xfId="0" applyFont="1" applyFill="1" applyBorder="1" applyAlignment="1">
      <alignment horizontal="center" vertical="top" wrapText="1"/>
    </xf>
    <xf numFmtId="164" fontId="14" fillId="0" borderId="18" xfId="0" applyNumberFormat="1" applyFont="1" applyFill="1" applyBorder="1" applyAlignment="1">
      <alignment horizontal="center" vertical="top"/>
    </xf>
    <xf numFmtId="164" fontId="14" fillId="0" borderId="0" xfId="0" applyNumberFormat="1" applyFont="1" applyFill="1" applyBorder="1" applyAlignment="1">
      <alignment horizontal="center" vertical="top"/>
    </xf>
    <xf numFmtId="164" fontId="14" fillId="0" borderId="59" xfId="0" applyNumberFormat="1" applyFont="1" applyFill="1" applyBorder="1" applyAlignment="1">
      <alignment horizontal="center" vertical="top"/>
    </xf>
    <xf numFmtId="164" fontId="14" fillId="0" borderId="39" xfId="0" applyNumberFormat="1" applyFont="1" applyFill="1" applyBorder="1" applyAlignment="1">
      <alignment horizontal="center" vertical="top"/>
    </xf>
    <xf numFmtId="164" fontId="14" fillId="0" borderId="27" xfId="0" applyNumberFormat="1" applyFont="1" applyFill="1" applyBorder="1" applyAlignment="1">
      <alignment horizontal="center" vertical="top"/>
    </xf>
    <xf numFmtId="164" fontId="1" fillId="3" borderId="15" xfId="0" applyNumberFormat="1" applyFont="1" applyFill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Fill="1" applyBorder="1" applyAlignment="1">
      <alignment horizontal="center" vertical="top" wrapText="1"/>
    </xf>
    <xf numFmtId="164" fontId="4" fillId="0" borderId="59" xfId="0" applyNumberFormat="1" applyFont="1" applyFill="1" applyBorder="1" applyAlignment="1">
      <alignment horizontal="center" vertical="top" wrapText="1"/>
    </xf>
    <xf numFmtId="164" fontId="1" fillId="0" borderId="63" xfId="0" applyNumberFormat="1" applyFont="1" applyFill="1" applyBorder="1" applyAlignment="1">
      <alignment horizontal="center" vertical="top"/>
    </xf>
    <xf numFmtId="164" fontId="14" fillId="4" borderId="66" xfId="0" applyNumberFormat="1" applyFont="1" applyFill="1" applyBorder="1" applyAlignment="1">
      <alignment horizontal="center" vertical="top"/>
    </xf>
    <xf numFmtId="164" fontId="14" fillId="4" borderId="34" xfId="0" applyNumberFormat="1" applyFont="1" applyFill="1" applyBorder="1" applyAlignment="1">
      <alignment horizontal="center" vertical="top"/>
    </xf>
    <xf numFmtId="3" fontId="14" fillId="3" borderId="2" xfId="0" applyNumberFormat="1" applyFont="1" applyFill="1" applyBorder="1" applyAlignment="1">
      <alignment horizontal="center" vertical="top"/>
    </xf>
    <xf numFmtId="164" fontId="14" fillId="0" borderId="66" xfId="0" applyNumberFormat="1" applyFont="1" applyFill="1" applyBorder="1" applyAlignment="1">
      <alignment horizontal="center" vertical="top"/>
    </xf>
    <xf numFmtId="164" fontId="14" fillId="0" borderId="34" xfId="0" applyNumberFormat="1" applyFont="1" applyFill="1" applyBorder="1" applyAlignment="1">
      <alignment horizontal="center" vertical="top"/>
    </xf>
    <xf numFmtId="164" fontId="14" fillId="0" borderId="52" xfId="0" applyNumberFormat="1" applyFont="1" applyFill="1" applyBorder="1" applyAlignment="1">
      <alignment horizontal="center" vertical="top"/>
    </xf>
    <xf numFmtId="164" fontId="14" fillId="0" borderId="26" xfId="0" applyNumberFormat="1" applyFont="1" applyFill="1" applyBorder="1" applyAlignment="1">
      <alignment horizontal="center" vertical="top"/>
    </xf>
    <xf numFmtId="164" fontId="4" fillId="0" borderId="26" xfId="0" applyNumberFormat="1" applyFont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/>
    </xf>
    <xf numFmtId="0" fontId="4" fillId="4" borderId="15" xfId="0" applyFont="1" applyFill="1" applyBorder="1" applyAlignment="1">
      <alignment horizontal="center" vertical="top" wrapText="1"/>
    </xf>
    <xf numFmtId="164" fontId="2" fillId="5" borderId="50" xfId="0" applyNumberFormat="1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 wrapText="1"/>
    </xf>
    <xf numFmtId="164" fontId="1" fillId="0" borderId="24" xfId="0" applyNumberFormat="1" applyFont="1" applyBorder="1" applyAlignment="1">
      <alignment horizontal="center" vertical="top" wrapText="1"/>
    </xf>
    <xf numFmtId="164" fontId="4" fillId="0" borderId="28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14" fillId="4" borderId="26" xfId="0" applyNumberFormat="1" applyFont="1" applyFill="1" applyBorder="1" applyAlignment="1">
      <alignment horizontal="center" vertical="top"/>
    </xf>
    <xf numFmtId="164" fontId="14" fillId="0" borderId="7" xfId="0" applyNumberFormat="1" applyFont="1" applyFill="1" applyBorder="1" applyAlignment="1">
      <alignment horizontal="center" vertical="top"/>
    </xf>
    <xf numFmtId="164" fontId="14" fillId="0" borderId="28" xfId="0" applyNumberFormat="1" applyFont="1" applyFill="1" applyBorder="1" applyAlignment="1">
      <alignment horizontal="center" vertical="top"/>
    </xf>
    <xf numFmtId="164" fontId="19" fillId="0" borderId="42" xfId="0" applyNumberFormat="1" applyFont="1" applyFill="1" applyBorder="1" applyAlignment="1">
      <alignment horizontal="center" vertical="top" wrapText="1"/>
    </xf>
    <xf numFmtId="164" fontId="19" fillId="0" borderId="57" xfId="0" applyNumberFormat="1" applyFont="1" applyFill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  <xf numFmtId="164" fontId="19" fillId="0" borderId="45" xfId="0" applyNumberFormat="1" applyFont="1" applyFill="1" applyBorder="1" applyAlignment="1">
      <alignment horizontal="center" vertical="top" wrapText="1"/>
    </xf>
    <xf numFmtId="164" fontId="19" fillId="0" borderId="59" xfId="0" applyNumberFormat="1" applyFont="1" applyBorder="1" applyAlignment="1">
      <alignment horizontal="center" vertical="top" wrapText="1"/>
    </xf>
    <xf numFmtId="164" fontId="19" fillId="0" borderId="27" xfId="0" applyNumberFormat="1" applyFont="1" applyBorder="1" applyAlignment="1">
      <alignment horizontal="center" vertical="top" wrapText="1"/>
    </xf>
    <xf numFmtId="164" fontId="19" fillId="0" borderId="15" xfId="0" applyNumberFormat="1" applyFont="1" applyFill="1" applyBorder="1" applyAlignment="1">
      <alignment horizontal="center" vertical="top" wrapText="1"/>
    </xf>
    <xf numFmtId="164" fontId="19" fillId="0" borderId="59" xfId="0" applyNumberFormat="1" applyFont="1" applyFill="1" applyBorder="1" applyAlignment="1">
      <alignment horizontal="center" vertical="top" wrapText="1"/>
    </xf>
    <xf numFmtId="164" fontId="19" fillId="0" borderId="28" xfId="0" applyNumberFormat="1" applyFont="1" applyBorder="1" applyAlignment="1">
      <alignment horizontal="center" vertical="top" wrapText="1"/>
    </xf>
    <xf numFmtId="164" fontId="19" fillId="0" borderId="50" xfId="0" applyNumberFormat="1" applyFont="1" applyFill="1" applyBorder="1" applyAlignment="1">
      <alignment horizontal="center" vertical="top" wrapText="1"/>
    </xf>
    <xf numFmtId="3" fontId="14" fillId="4" borderId="6" xfId="0" applyNumberFormat="1" applyFont="1" applyFill="1" applyBorder="1" applyAlignment="1">
      <alignment horizontal="center" vertical="top" wrapText="1"/>
    </xf>
    <xf numFmtId="3" fontId="1" fillId="3" borderId="5" xfId="0" applyNumberFormat="1" applyFont="1" applyFill="1" applyBorder="1" applyAlignment="1">
      <alignment horizontal="center" vertical="top"/>
    </xf>
    <xf numFmtId="164" fontId="14" fillId="0" borderId="31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4" fillId="0" borderId="24" xfId="0" applyNumberFormat="1" applyFont="1" applyBorder="1" applyAlignment="1">
      <alignment horizontal="center" vertical="center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164" fontId="4" fillId="4" borderId="39" xfId="0" applyNumberFormat="1" applyFont="1" applyFill="1" applyBorder="1" applyAlignment="1">
      <alignment horizontal="center" vertical="top"/>
    </xf>
    <xf numFmtId="164" fontId="4" fillId="4" borderId="60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41" xfId="0" applyNumberFormat="1" applyFont="1" applyFill="1" applyBorder="1" applyAlignment="1">
      <alignment horizontal="center" vertical="top"/>
    </xf>
    <xf numFmtId="164" fontId="19" fillId="0" borderId="66" xfId="0" applyNumberFormat="1" applyFont="1" applyBorder="1" applyAlignment="1">
      <alignment horizontal="center" vertical="top" wrapText="1"/>
    </xf>
    <xf numFmtId="164" fontId="19" fillId="0" borderId="26" xfId="0" applyNumberFormat="1" applyFont="1" applyBorder="1" applyAlignment="1">
      <alignment horizontal="center" vertical="top" wrapText="1"/>
    </xf>
    <xf numFmtId="164" fontId="2" fillId="5" borderId="49" xfId="0" applyNumberFormat="1" applyFont="1" applyFill="1" applyBorder="1" applyAlignment="1">
      <alignment horizontal="center" vertical="top" wrapText="1"/>
    </xf>
    <xf numFmtId="164" fontId="2" fillId="9" borderId="30" xfId="0" applyNumberFormat="1" applyFont="1" applyFill="1" applyBorder="1" applyAlignment="1">
      <alignment horizontal="center" vertical="top" wrapText="1"/>
    </xf>
    <xf numFmtId="164" fontId="5" fillId="9" borderId="76" xfId="0" applyNumberFormat="1" applyFont="1" applyFill="1" applyBorder="1" applyAlignment="1">
      <alignment horizontal="center" vertical="top" wrapText="1"/>
    </xf>
    <xf numFmtId="164" fontId="14" fillId="4" borderId="42" xfId="0" applyNumberFormat="1" applyFont="1" applyFill="1" applyBorder="1" applyAlignment="1">
      <alignment horizontal="center" vertical="top"/>
    </xf>
    <xf numFmtId="164" fontId="14" fillId="4" borderId="15" xfId="0" applyNumberFormat="1" applyFont="1" applyFill="1" applyBorder="1" applyAlignment="1">
      <alignment horizontal="center" vertical="top"/>
    </xf>
    <xf numFmtId="164" fontId="14" fillId="4" borderId="59" xfId="0" applyNumberFormat="1" applyFont="1" applyFill="1" applyBorder="1" applyAlignment="1">
      <alignment horizontal="center" vertical="top"/>
    </xf>
    <xf numFmtId="164" fontId="14" fillId="4" borderId="27" xfId="0" applyNumberFormat="1" applyFont="1" applyFill="1" applyBorder="1" applyAlignment="1">
      <alignment horizontal="center" vertical="top"/>
    </xf>
    <xf numFmtId="164" fontId="14" fillId="4" borderId="28" xfId="0" applyNumberFormat="1" applyFont="1" applyFill="1" applyBorder="1" applyAlignment="1">
      <alignment horizontal="center" vertical="top"/>
    </xf>
    <xf numFmtId="164" fontId="4" fillId="0" borderId="37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164" fontId="1" fillId="4" borderId="33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164" fontId="19" fillId="4" borderId="16" xfId="0" applyNumberFormat="1" applyFont="1" applyFill="1" applyBorder="1" applyAlignment="1">
      <alignment horizontal="center" vertical="top"/>
    </xf>
    <xf numFmtId="164" fontId="19" fillId="4" borderId="29" xfId="0" applyNumberFormat="1" applyFont="1" applyFill="1" applyBorder="1" applyAlignment="1">
      <alignment horizontal="center" vertical="top"/>
    </xf>
    <xf numFmtId="164" fontId="19" fillId="4" borderId="58" xfId="0" applyNumberFormat="1" applyFont="1" applyFill="1" applyBorder="1" applyAlignment="1">
      <alignment horizontal="center" vertical="top"/>
    </xf>
    <xf numFmtId="164" fontId="19" fillId="4" borderId="65" xfId="0" applyNumberFormat="1" applyFont="1" applyFill="1" applyBorder="1" applyAlignment="1">
      <alignment horizontal="center" vertical="top"/>
    </xf>
    <xf numFmtId="164" fontId="19" fillId="4" borderId="66" xfId="0" applyNumberFormat="1" applyFont="1" applyFill="1" applyBorder="1" applyAlignment="1">
      <alignment horizontal="center" vertical="top"/>
    </xf>
    <xf numFmtId="164" fontId="19" fillId="4" borderId="34" xfId="0" applyNumberFormat="1" applyFont="1" applyFill="1" applyBorder="1" applyAlignment="1">
      <alignment horizontal="center" vertical="top"/>
    </xf>
    <xf numFmtId="164" fontId="19" fillId="4" borderId="65" xfId="0" applyNumberFormat="1" applyFont="1" applyFill="1" applyBorder="1" applyAlignment="1">
      <alignment horizontal="center" vertical="center"/>
    </xf>
    <xf numFmtId="164" fontId="19" fillId="4" borderId="66" xfId="0" applyNumberFormat="1" applyFont="1" applyFill="1" applyBorder="1" applyAlignment="1">
      <alignment horizontal="center" vertical="center"/>
    </xf>
    <xf numFmtId="164" fontId="19" fillId="4" borderId="26" xfId="0" applyNumberFormat="1" applyFont="1" applyFill="1" applyBorder="1" applyAlignment="1">
      <alignment horizontal="center" vertical="top"/>
    </xf>
    <xf numFmtId="164" fontId="19" fillId="4" borderId="77" xfId="0" applyNumberFormat="1" applyFont="1" applyFill="1" applyBorder="1" applyAlignment="1">
      <alignment horizontal="center" vertical="top"/>
    </xf>
    <xf numFmtId="164" fontId="19" fillId="4" borderId="52" xfId="0" applyNumberFormat="1" applyFont="1" applyFill="1" applyBorder="1" applyAlignment="1">
      <alignment horizontal="center" vertical="top"/>
    </xf>
    <xf numFmtId="164" fontId="14" fillId="4" borderId="65" xfId="0" applyNumberFormat="1" applyFont="1" applyFill="1" applyBorder="1" applyAlignment="1">
      <alignment horizontal="center" vertical="top"/>
    </xf>
    <xf numFmtId="164" fontId="14" fillId="4" borderId="52" xfId="0" applyNumberFormat="1" applyFont="1" applyFill="1" applyBorder="1" applyAlignment="1">
      <alignment horizontal="center" vertical="top"/>
    </xf>
    <xf numFmtId="164" fontId="14" fillId="4" borderId="36" xfId="0" applyNumberFormat="1" applyFont="1" applyFill="1" applyBorder="1" applyAlignment="1">
      <alignment horizontal="center" vertical="top"/>
    </xf>
    <xf numFmtId="164" fontId="14" fillId="4" borderId="77" xfId="0" applyNumberFormat="1" applyFont="1" applyFill="1" applyBorder="1" applyAlignment="1">
      <alignment horizontal="center" vertical="top"/>
    </xf>
    <xf numFmtId="164" fontId="14" fillId="4" borderId="60" xfId="0" applyNumberFormat="1" applyFont="1" applyFill="1" applyBorder="1" applyAlignment="1">
      <alignment horizontal="center" vertical="top"/>
    </xf>
    <xf numFmtId="164" fontId="14" fillId="4" borderId="41" xfId="0" applyNumberFormat="1" applyFont="1" applyFill="1" applyBorder="1" applyAlignment="1">
      <alignment horizontal="center" vertical="top"/>
    </xf>
    <xf numFmtId="164" fontId="19" fillId="0" borderId="29" xfId="0" applyNumberFormat="1" applyFont="1" applyBorder="1" applyAlignment="1">
      <alignment horizontal="center" vertical="top" wrapText="1"/>
    </xf>
    <xf numFmtId="164" fontId="19" fillId="0" borderId="58" xfId="0" applyNumberFormat="1" applyFont="1" applyBorder="1" applyAlignment="1">
      <alignment horizontal="center" vertical="top" wrapText="1"/>
    </xf>
    <xf numFmtId="164" fontId="19" fillId="0" borderId="73" xfId="0" applyNumberFormat="1" applyFont="1" applyBorder="1" applyAlignment="1">
      <alignment horizontal="center" vertical="top" wrapText="1"/>
    </xf>
    <xf numFmtId="164" fontId="2" fillId="5" borderId="79" xfId="0" applyNumberFormat="1" applyFont="1" applyFill="1" applyBorder="1" applyAlignment="1">
      <alignment horizontal="center" vertical="top"/>
    </xf>
    <xf numFmtId="164" fontId="1" fillId="4" borderId="64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4" fillId="4" borderId="65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5" fillId="0" borderId="63" xfId="0" applyNumberFormat="1" applyFont="1" applyFill="1" applyBorder="1" applyAlignment="1">
      <alignment horizontal="center" vertical="top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left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67" xfId="0" applyNumberFormat="1" applyFont="1" applyFill="1" applyBorder="1" applyAlignment="1">
      <alignment horizontal="center" vertical="top" textRotation="90" wrapText="1"/>
    </xf>
    <xf numFmtId="3" fontId="2" fillId="0" borderId="32" xfId="0" applyNumberFormat="1" applyFont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left" vertical="top" wrapText="1"/>
    </xf>
    <xf numFmtId="3" fontId="2" fillId="0" borderId="31" xfId="0" applyNumberFormat="1" applyFont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4" fillId="4" borderId="60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49" fontId="5" fillId="3" borderId="13" xfId="0" applyNumberFormat="1" applyFont="1" applyFill="1" applyBorder="1" applyAlignment="1">
      <alignment horizontal="center" vertical="top"/>
    </xf>
    <xf numFmtId="49" fontId="5" fillId="3" borderId="67" xfId="0" applyNumberFormat="1" applyFont="1" applyFill="1" applyBorder="1" applyAlignment="1">
      <alignment horizontal="center"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3" fontId="2" fillId="0" borderId="42" xfId="0" applyNumberFormat="1" applyFont="1" applyBorder="1" applyAlignment="1">
      <alignment horizontal="center" vertical="top"/>
    </xf>
    <xf numFmtId="3" fontId="4" fillId="3" borderId="8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164" fontId="14" fillId="4" borderId="61" xfId="0" applyNumberFormat="1" applyFont="1" applyFill="1" applyBorder="1" applyAlignment="1">
      <alignment horizontal="center" vertical="top"/>
    </xf>
    <xf numFmtId="164" fontId="14" fillId="4" borderId="33" xfId="0" applyNumberFormat="1" applyFont="1" applyFill="1" applyBorder="1" applyAlignment="1">
      <alignment horizontal="center" vertical="top"/>
    </xf>
    <xf numFmtId="164" fontId="14" fillId="4" borderId="37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32" xfId="0" applyNumberFormat="1" applyFont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5" fillId="4" borderId="42" xfId="0" applyNumberFormat="1" applyFont="1" applyFill="1" applyBorder="1" applyAlignment="1">
      <alignment horizontal="left" vertical="top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62" xfId="0" applyNumberFormat="1" applyFont="1" applyFill="1" applyBorder="1" applyAlignment="1">
      <alignment horizontal="left" vertical="top" wrapText="1"/>
    </xf>
    <xf numFmtId="164" fontId="1" fillId="4" borderId="18" xfId="0" applyNumberFormat="1" applyFont="1" applyFill="1" applyBorder="1" applyAlignment="1">
      <alignment horizontal="center" vertical="top"/>
    </xf>
    <xf numFmtId="49" fontId="2" fillId="3" borderId="18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49" fontId="5" fillId="3" borderId="18" xfId="0" applyNumberFormat="1" applyFont="1" applyFill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49" fontId="5" fillId="3" borderId="53" xfId="0" applyNumberFormat="1" applyFont="1" applyFill="1" applyBorder="1" applyAlignment="1">
      <alignment horizontal="center" vertical="top"/>
    </xf>
    <xf numFmtId="3" fontId="1" fillId="0" borderId="62" xfId="0" applyNumberFormat="1" applyFont="1" applyBorder="1" applyAlignment="1">
      <alignment horizontal="center" vertical="top"/>
    </xf>
    <xf numFmtId="49" fontId="2" fillId="3" borderId="53" xfId="0" applyNumberFormat="1" applyFont="1" applyFill="1" applyBorder="1" applyAlignment="1">
      <alignment vertical="top"/>
    </xf>
    <xf numFmtId="3" fontId="1" fillId="0" borderId="51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49" fontId="5" fillId="10" borderId="62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vertical="top"/>
    </xf>
    <xf numFmtId="0" fontId="4" fillId="4" borderId="41" xfId="0" applyFont="1" applyFill="1" applyBorder="1" applyAlignment="1">
      <alignment horizontal="center" vertical="top"/>
    </xf>
    <xf numFmtId="0" fontId="4" fillId="4" borderId="53" xfId="0" applyFont="1" applyFill="1" applyBorder="1" applyAlignment="1">
      <alignment horizontal="center" vertical="top"/>
    </xf>
    <xf numFmtId="0" fontId="1" fillId="4" borderId="60" xfId="0" applyFont="1" applyFill="1" applyBorder="1" applyAlignment="1">
      <alignment horizontal="center" vertical="top"/>
    </xf>
    <xf numFmtId="3" fontId="2" fillId="0" borderId="57" xfId="0" applyNumberFormat="1" applyFont="1" applyFill="1" applyBorder="1" applyAlignment="1">
      <alignment horizontal="center" vertical="top" textRotation="90" wrapText="1"/>
    </xf>
    <xf numFmtId="0" fontId="4" fillId="4" borderId="62" xfId="0" applyFont="1" applyFill="1" applyBorder="1" applyAlignment="1">
      <alignment vertical="center" wrapText="1"/>
    </xf>
    <xf numFmtId="0" fontId="4" fillId="6" borderId="41" xfId="0" applyFont="1" applyFill="1" applyBorder="1" applyAlignment="1">
      <alignment horizontal="center" vertical="center"/>
    </xf>
    <xf numFmtId="3" fontId="1" fillId="3" borderId="42" xfId="0" applyNumberFormat="1" applyFont="1" applyFill="1" applyBorder="1" applyAlignment="1">
      <alignment vertical="top" wrapText="1"/>
    </xf>
    <xf numFmtId="3" fontId="2" fillId="4" borderId="59" xfId="0" applyNumberFormat="1" applyFont="1" applyFill="1" applyBorder="1" applyAlignment="1">
      <alignment horizontal="center" vertical="top" textRotation="90" wrapText="1"/>
    </xf>
    <xf numFmtId="49" fontId="5" fillId="4" borderId="18" xfId="0" applyNumberFormat="1" applyFont="1" applyFill="1" applyBorder="1" applyAlignment="1">
      <alignment horizontal="center" vertical="top"/>
    </xf>
    <xf numFmtId="164" fontId="5" fillId="4" borderId="5" xfId="0" applyNumberFormat="1" applyFont="1" applyFill="1" applyBorder="1" applyAlignment="1">
      <alignment horizontal="center" vertical="top"/>
    </xf>
    <xf numFmtId="164" fontId="30" fillId="0" borderId="8" xfId="0" applyNumberFormat="1" applyFont="1" applyFill="1" applyBorder="1" applyAlignment="1">
      <alignment horizontal="center" vertical="top"/>
    </xf>
    <xf numFmtId="3" fontId="4" fillId="4" borderId="42" xfId="0" applyNumberFormat="1" applyFont="1" applyFill="1" applyBorder="1" applyAlignment="1">
      <alignment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53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1" fillId="4" borderId="56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left" vertical="top" wrapText="1"/>
    </xf>
    <xf numFmtId="3" fontId="2" fillId="0" borderId="18" xfId="0" applyNumberFormat="1" applyFont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49" fontId="2" fillId="10" borderId="56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1" fillId="0" borderId="51" xfId="0" applyNumberFormat="1" applyFont="1" applyBorder="1" applyAlignment="1">
      <alignment horizontal="center" vertical="top"/>
    </xf>
    <xf numFmtId="49" fontId="2" fillId="2" borderId="42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3" fontId="5" fillId="0" borderId="31" xfId="0" applyNumberFormat="1" applyFont="1" applyBorder="1" applyAlignment="1">
      <alignment horizontal="center" vertical="top"/>
    </xf>
    <xf numFmtId="3" fontId="10" fillId="4" borderId="32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2" fillId="0" borderId="42" xfId="0" applyNumberFormat="1" applyFont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center" vertical="top" wrapText="1"/>
    </xf>
    <xf numFmtId="3" fontId="1" fillId="4" borderId="64" xfId="0" applyNumberFormat="1" applyFont="1" applyFill="1" applyBorder="1" applyAlignment="1">
      <alignment horizontal="center" vertical="top" wrapText="1"/>
    </xf>
    <xf numFmtId="3" fontId="1" fillId="4" borderId="38" xfId="0" applyNumberFormat="1" applyFont="1" applyFill="1" applyBorder="1" applyAlignment="1">
      <alignment horizontal="center" vertical="top" wrapText="1"/>
    </xf>
    <xf numFmtId="49" fontId="2" fillId="3" borderId="53" xfId="0" applyNumberFormat="1" applyFont="1" applyFill="1" applyBorder="1" applyAlignment="1">
      <alignment horizontal="center" vertical="top"/>
    </xf>
    <xf numFmtId="3" fontId="5" fillId="4" borderId="42" xfId="0" applyNumberFormat="1" applyFont="1" applyFill="1" applyBorder="1" applyAlignment="1">
      <alignment horizontal="center" vertical="top"/>
    </xf>
    <xf numFmtId="49" fontId="2" fillId="3" borderId="75" xfId="0" applyNumberFormat="1" applyFont="1" applyFill="1" applyBorder="1" applyAlignment="1">
      <alignment horizontal="center" vertical="top"/>
    </xf>
    <xf numFmtId="3" fontId="1" fillId="3" borderId="62" xfId="0" applyNumberFormat="1" applyFont="1" applyFill="1" applyBorder="1" applyAlignment="1">
      <alignment horizontal="center" vertical="top"/>
    </xf>
    <xf numFmtId="49" fontId="2" fillId="3" borderId="42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 wrapText="1"/>
    </xf>
    <xf numFmtId="164" fontId="30" fillId="4" borderId="57" xfId="0" applyNumberFormat="1" applyFont="1" applyFill="1" applyBorder="1" applyAlignment="1">
      <alignment horizontal="center" vertical="top"/>
    </xf>
    <xf numFmtId="3" fontId="1" fillId="0" borderId="47" xfId="0" applyNumberFormat="1" applyFont="1" applyBorder="1" applyAlignment="1">
      <alignment horizontal="left" vertical="top" wrapText="1"/>
    </xf>
    <xf numFmtId="3" fontId="1" fillId="0" borderId="45" xfId="0" applyNumberFormat="1" applyFont="1" applyBorder="1" applyAlignment="1">
      <alignment horizontal="left" vertical="top" wrapText="1"/>
    </xf>
    <xf numFmtId="3" fontId="1" fillId="0" borderId="50" xfId="0" applyNumberFormat="1" applyFont="1" applyBorder="1" applyAlignment="1">
      <alignment horizontal="left" vertical="top" wrapText="1"/>
    </xf>
    <xf numFmtId="3" fontId="8" fillId="0" borderId="0" xfId="0" applyNumberFormat="1" applyFont="1" applyAlignment="1">
      <alignment horizontal="center" vertical="top"/>
    </xf>
    <xf numFmtId="3" fontId="11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wrapText="1"/>
    </xf>
    <xf numFmtId="11" fontId="1" fillId="0" borderId="35" xfId="0" applyNumberFormat="1" applyFont="1" applyBorder="1" applyAlignment="1">
      <alignment horizontal="center" vertical="center" textRotation="90" wrapText="1"/>
    </xf>
    <xf numFmtId="11" fontId="1" fillId="0" borderId="36" xfId="0" applyNumberFormat="1" applyFont="1" applyBorder="1" applyAlignment="1">
      <alignment horizontal="center" vertical="center" textRotation="90" wrapText="1"/>
    </xf>
    <xf numFmtId="11" fontId="1" fillId="0" borderId="37" xfId="0" applyNumberFormat="1" applyFont="1" applyBorder="1" applyAlignment="1">
      <alignment horizontal="center" vertical="center" textRotation="90" wrapText="1"/>
    </xf>
    <xf numFmtId="11" fontId="1" fillId="0" borderId="29" xfId="0" applyNumberFormat="1" applyFont="1" applyBorder="1" applyAlignment="1">
      <alignment horizontal="center" vertical="center" textRotation="90" wrapText="1"/>
    </xf>
    <xf numFmtId="11" fontId="1" fillId="0" borderId="66" xfId="0" applyNumberFormat="1" applyFont="1" applyBorder="1" applyAlignment="1">
      <alignment horizontal="center" vertical="center" textRotation="90" wrapText="1"/>
    </xf>
    <xf numFmtId="11" fontId="1" fillId="0" borderId="59" xfId="0" applyNumberFormat="1" applyFont="1" applyBorder="1" applyAlignment="1">
      <alignment horizontal="center" vertical="center" textRotation="90" wrapText="1"/>
    </xf>
    <xf numFmtId="49" fontId="1" fillId="0" borderId="29" xfId="0" applyNumberFormat="1" applyFont="1" applyBorder="1" applyAlignment="1">
      <alignment horizontal="center" vertical="center" textRotation="90" wrapText="1"/>
    </xf>
    <xf numFmtId="49" fontId="1" fillId="0" borderId="66" xfId="0" applyNumberFormat="1" applyFont="1" applyBorder="1" applyAlignment="1">
      <alignment horizontal="center" vertical="center" textRotation="90" wrapText="1"/>
    </xf>
    <xf numFmtId="49" fontId="1" fillId="0" borderId="59" xfId="0" applyNumberFormat="1" applyFont="1" applyBorder="1" applyAlignment="1">
      <alignment horizontal="center" vertical="center" textRotation="90" wrapText="1"/>
    </xf>
    <xf numFmtId="3" fontId="1" fillId="0" borderId="29" xfId="0" applyNumberFormat="1" applyFont="1" applyBorder="1" applyAlignment="1">
      <alignment horizontal="center" vertical="center" wrapText="1"/>
    </xf>
    <xf numFmtId="3" fontId="1" fillId="0" borderId="66" xfId="0" applyNumberFormat="1" applyFont="1" applyBorder="1" applyAlignment="1">
      <alignment horizontal="center" vertical="center" wrapText="1"/>
    </xf>
    <xf numFmtId="3" fontId="1" fillId="0" borderId="59" xfId="0" applyNumberFormat="1" applyFont="1" applyBorder="1" applyAlignment="1">
      <alignment horizontal="center" vertical="center" wrapText="1"/>
    </xf>
    <xf numFmtId="3" fontId="1" fillId="0" borderId="71" xfId="0" applyNumberFormat="1" applyFont="1" applyBorder="1" applyAlignment="1">
      <alignment horizontal="center" vertical="center" textRotation="90" wrapText="1"/>
    </xf>
    <xf numFmtId="3" fontId="1" fillId="0" borderId="51" xfId="0" applyNumberFormat="1" applyFont="1" applyBorder="1" applyAlignment="1">
      <alignment horizontal="center" vertical="center" textRotation="90" wrapText="1"/>
    </xf>
    <xf numFmtId="3" fontId="1" fillId="0" borderId="33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 textRotation="90" wrapText="1"/>
    </xf>
    <xf numFmtId="3" fontId="1" fillId="0" borderId="2" xfId="0" applyNumberFormat="1" applyFont="1" applyBorder="1" applyAlignment="1">
      <alignment horizontal="center" vertical="center" textRotation="90" wrapText="1"/>
    </xf>
    <xf numFmtId="3" fontId="1" fillId="0" borderId="55" xfId="0" applyNumberFormat="1" applyFont="1" applyBorder="1" applyAlignment="1">
      <alignment horizontal="center" vertical="center" textRotation="90" wrapText="1"/>
    </xf>
    <xf numFmtId="3" fontId="2" fillId="7" borderId="12" xfId="0" applyNumberFormat="1" applyFont="1" applyFill="1" applyBorder="1" applyAlignment="1">
      <alignment horizontal="left" vertical="top" wrapText="1"/>
    </xf>
    <xf numFmtId="3" fontId="2" fillId="7" borderId="54" xfId="0" applyNumberFormat="1" applyFont="1" applyFill="1" applyBorder="1" applyAlignment="1">
      <alignment horizontal="left" vertical="top" wrapText="1"/>
    </xf>
    <xf numFmtId="3" fontId="2" fillId="7" borderId="72" xfId="0" applyNumberFormat="1" applyFont="1" applyFill="1" applyBorder="1" applyAlignment="1">
      <alignment horizontal="left" vertical="top" wrapText="1"/>
    </xf>
    <xf numFmtId="3" fontId="6" fillId="9" borderId="12" xfId="0" applyNumberFormat="1" applyFont="1" applyFill="1" applyBorder="1" applyAlignment="1">
      <alignment horizontal="left" vertical="top" wrapText="1"/>
    </xf>
    <xf numFmtId="3" fontId="6" fillId="9" borderId="54" xfId="0" applyNumberFormat="1" applyFont="1" applyFill="1" applyBorder="1" applyAlignment="1">
      <alignment horizontal="left" vertical="top" wrapText="1"/>
    </xf>
    <xf numFmtId="3" fontId="6" fillId="9" borderId="72" xfId="0" applyNumberFormat="1" applyFont="1" applyFill="1" applyBorder="1" applyAlignment="1">
      <alignment horizontal="left" vertical="top" wrapText="1"/>
    </xf>
    <xf numFmtId="3" fontId="5" fillId="10" borderId="12" xfId="0" applyNumberFormat="1" applyFont="1" applyFill="1" applyBorder="1" applyAlignment="1">
      <alignment horizontal="left" vertical="top"/>
    </xf>
    <xf numFmtId="3" fontId="5" fillId="10" borderId="54" xfId="0" applyNumberFormat="1" applyFont="1" applyFill="1" applyBorder="1" applyAlignment="1">
      <alignment horizontal="left" vertical="top"/>
    </xf>
    <xf numFmtId="3" fontId="5" fillId="10" borderId="72" xfId="0" applyNumberFormat="1" applyFont="1" applyFill="1" applyBorder="1" applyAlignment="1">
      <alignment horizontal="left" vertical="top"/>
    </xf>
    <xf numFmtId="3" fontId="5" fillId="2" borderId="16" xfId="0" applyNumberFormat="1" applyFont="1" applyFill="1" applyBorder="1" applyAlignment="1">
      <alignment horizontal="left" vertical="top" wrapText="1"/>
    </xf>
    <xf numFmtId="3" fontId="5" fillId="2" borderId="3" xfId="0" applyNumberFormat="1" applyFont="1" applyFill="1" applyBorder="1" applyAlignment="1">
      <alignment horizontal="left" vertical="top" wrapText="1"/>
    </xf>
    <xf numFmtId="3" fontId="5" fillId="2" borderId="54" xfId="0" applyNumberFormat="1" applyFont="1" applyFill="1" applyBorder="1" applyAlignment="1">
      <alignment horizontal="left" vertical="top" wrapText="1"/>
    </xf>
    <xf numFmtId="3" fontId="5" fillId="2" borderId="72" xfId="0" applyNumberFormat="1" applyFont="1" applyFill="1" applyBorder="1" applyAlignment="1">
      <alignment horizontal="left" vertical="top" wrapText="1"/>
    </xf>
    <xf numFmtId="49" fontId="5" fillId="3" borderId="64" xfId="0" applyNumberFormat="1" applyFont="1" applyFill="1" applyBorder="1" applyAlignment="1">
      <alignment horizontal="center" vertical="top"/>
    </xf>
    <xf numFmtId="49" fontId="5" fillId="3" borderId="32" xfId="0" applyNumberFormat="1" applyFont="1" applyFill="1" applyBorder="1" applyAlignment="1">
      <alignment horizontal="center" vertical="top"/>
    </xf>
    <xf numFmtId="3" fontId="6" fillId="0" borderId="29" xfId="0" applyNumberFormat="1" applyFont="1" applyFill="1" applyBorder="1" applyAlignment="1">
      <alignment horizontal="left" vertical="top" wrapText="1"/>
    </xf>
    <xf numFmtId="3" fontId="6" fillId="0" borderId="59" xfId="0" applyNumberFormat="1" applyFont="1" applyFill="1" applyBorder="1" applyAlignment="1">
      <alignment horizontal="left" vertical="top" wrapText="1"/>
    </xf>
    <xf numFmtId="3" fontId="5" fillId="0" borderId="80" xfId="0" applyNumberFormat="1" applyFont="1" applyFill="1" applyBorder="1" applyAlignment="1">
      <alignment horizontal="center" vertical="top" wrapText="1"/>
    </xf>
    <xf numFmtId="3" fontId="5" fillId="0" borderId="70" xfId="0" applyNumberFormat="1" applyFont="1" applyFill="1" applyBorder="1" applyAlignment="1">
      <alignment horizontal="center" vertical="top" wrapText="1"/>
    </xf>
    <xf numFmtId="3" fontId="5" fillId="0" borderId="71" xfId="0" applyNumberFormat="1" applyFont="1" applyBorder="1" applyAlignment="1">
      <alignment horizontal="center" vertical="top"/>
    </xf>
    <xf numFmtId="3" fontId="5" fillId="0" borderId="33" xfId="0" applyNumberFormat="1" applyFont="1" applyBorder="1" applyAlignment="1">
      <alignment horizontal="center" vertical="top"/>
    </xf>
    <xf numFmtId="164" fontId="4" fillId="0" borderId="24" xfId="0" applyNumberFormat="1" applyFont="1" applyBorder="1" applyAlignment="1">
      <alignment horizontal="center" vertical="center" textRotation="90" wrapText="1"/>
    </xf>
    <xf numFmtId="164" fontId="4" fillId="0" borderId="7" xfId="0" applyNumberFormat="1" applyFont="1" applyBorder="1" applyAlignment="1">
      <alignment horizontal="center" vertical="center" textRotation="90" wrapText="1"/>
    </xf>
    <xf numFmtId="164" fontId="4" fillId="0" borderId="69" xfId="0" applyNumberFormat="1" applyFont="1" applyBorder="1" applyAlignment="1">
      <alignment horizontal="center" vertical="center" textRotation="90" wrapText="1"/>
    </xf>
    <xf numFmtId="3" fontId="1" fillId="0" borderId="74" xfId="0" applyNumberFormat="1" applyFont="1" applyBorder="1" applyAlignment="1">
      <alignment horizontal="center" vertical="center" wrapText="1"/>
    </xf>
    <xf numFmtId="3" fontId="1" fillId="0" borderId="58" xfId="0" applyNumberFormat="1" applyFont="1" applyBorder="1" applyAlignment="1">
      <alignment horizontal="center" vertical="center" wrapText="1"/>
    </xf>
    <xf numFmtId="3" fontId="1" fillId="0" borderId="73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top"/>
    </xf>
    <xf numFmtId="3" fontId="1" fillId="0" borderId="26" xfId="0" applyNumberFormat="1" applyFont="1" applyBorder="1" applyAlignment="1">
      <alignment horizontal="center" vertical="top"/>
    </xf>
    <xf numFmtId="3" fontId="4" fillId="4" borderId="74" xfId="0" applyNumberFormat="1" applyFont="1" applyFill="1" applyBorder="1" applyAlignment="1">
      <alignment horizontal="left" vertical="top" wrapText="1"/>
    </xf>
    <xf numFmtId="3" fontId="4" fillId="4" borderId="65" xfId="0" applyNumberFormat="1" applyFont="1" applyFill="1" applyBorder="1" applyAlignment="1">
      <alignment horizontal="left" vertical="top" wrapText="1"/>
    </xf>
    <xf numFmtId="3" fontId="4" fillId="0" borderId="59" xfId="0" applyNumberFormat="1" applyFont="1" applyFill="1" applyBorder="1" applyAlignment="1">
      <alignment horizontal="left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3" fontId="4" fillId="0" borderId="19" xfId="0" applyNumberFormat="1" applyFont="1" applyFill="1" applyBorder="1" applyAlignment="1">
      <alignment horizontal="left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49" fontId="5" fillId="10" borderId="40" xfId="0" applyNumberFormat="1" applyFont="1" applyFill="1" applyBorder="1" applyAlignment="1">
      <alignment horizontal="center" vertical="top"/>
    </xf>
    <xf numFmtId="49" fontId="5" fillId="3" borderId="0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left" vertical="top" wrapText="1"/>
    </xf>
    <xf numFmtId="3" fontId="4" fillId="0" borderId="66" xfId="0" applyNumberFormat="1" applyFont="1" applyFill="1" applyBorder="1" applyAlignment="1">
      <alignment horizontal="left" vertical="top" wrapText="1"/>
    </xf>
    <xf numFmtId="3" fontId="4" fillId="0" borderId="4" xfId="0" applyNumberFormat="1" applyFont="1" applyFill="1" applyBorder="1" applyAlignment="1">
      <alignment horizontal="left" vertical="top" wrapText="1"/>
    </xf>
    <xf numFmtId="3" fontId="5" fillId="0" borderId="63" xfId="0" applyNumberFormat="1" applyFont="1" applyFill="1" applyBorder="1" applyAlignment="1">
      <alignment horizontal="center" vertical="top" wrapText="1"/>
    </xf>
    <xf numFmtId="3" fontId="5" fillId="0" borderId="77" xfId="0" applyNumberFormat="1" applyFont="1" applyFill="1" applyBorder="1" applyAlignment="1">
      <alignment horizontal="center" vertical="top" wrapText="1"/>
    </xf>
    <xf numFmtId="3" fontId="5" fillId="0" borderId="53" xfId="0" applyNumberFormat="1" applyFont="1" applyBorder="1" applyAlignment="1">
      <alignment horizontal="center" vertical="top"/>
    </xf>
    <xf numFmtId="3" fontId="5" fillId="0" borderId="51" xfId="0" applyNumberFormat="1" applyFont="1" applyBorder="1" applyAlignment="1">
      <alignment horizontal="center" vertical="top"/>
    </xf>
    <xf numFmtId="3" fontId="5" fillId="0" borderId="32" xfId="0" applyNumberFormat="1" applyFont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left" vertical="top" wrapText="1"/>
    </xf>
    <xf numFmtId="49" fontId="5" fillId="2" borderId="18" xfId="0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 textRotation="180" wrapText="1"/>
    </xf>
    <xf numFmtId="3" fontId="4" fillId="4" borderId="61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5" fillId="4" borderId="59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5" fillId="0" borderId="59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left" vertical="top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top"/>
    </xf>
    <xf numFmtId="3" fontId="5" fillId="4" borderId="66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horizontal="center" vertical="top"/>
    </xf>
    <xf numFmtId="3" fontId="5" fillId="0" borderId="31" xfId="0" applyNumberFormat="1" applyFont="1" applyFill="1" applyBorder="1" applyAlignment="1">
      <alignment horizontal="center" vertical="top"/>
    </xf>
    <xf numFmtId="3" fontId="13" fillId="5" borderId="45" xfId="0" applyNumberFormat="1" applyFont="1" applyFill="1" applyBorder="1" applyAlignment="1">
      <alignment horizontal="right" vertical="top" wrapText="1"/>
    </xf>
    <xf numFmtId="3" fontId="13" fillId="5" borderId="69" xfId="0" applyNumberFormat="1" applyFont="1" applyFill="1" applyBorder="1" applyAlignment="1">
      <alignment horizontal="righ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67" xfId="0" applyNumberFormat="1" applyFont="1" applyFill="1" applyBorder="1" applyAlignment="1">
      <alignment horizontal="center" vertical="top" textRotation="90" wrapText="1"/>
    </xf>
    <xf numFmtId="3" fontId="2" fillId="0" borderId="53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4" fillId="4" borderId="19" xfId="0" applyNumberFormat="1" applyFont="1" applyFill="1" applyBorder="1" applyAlignment="1">
      <alignment horizontal="left" vertical="top" wrapText="1"/>
    </xf>
    <xf numFmtId="4" fontId="4" fillId="4" borderId="8" xfId="0" applyNumberFormat="1" applyFont="1" applyFill="1" applyBorder="1" applyAlignment="1">
      <alignment horizontal="center" vertical="top"/>
    </xf>
    <xf numFmtId="4" fontId="4" fillId="4" borderId="7" xfId="0" applyNumberFormat="1" applyFont="1" applyFill="1" applyBorder="1" applyAlignment="1">
      <alignment horizontal="center" vertical="top"/>
    </xf>
    <xf numFmtId="3" fontId="5" fillId="0" borderId="78" xfId="0" applyNumberFormat="1" applyFont="1" applyFill="1" applyBorder="1" applyAlignment="1">
      <alignment horizontal="center" vertical="center" textRotation="90" wrapText="1"/>
    </xf>
    <xf numFmtId="3" fontId="5" fillId="0" borderId="63" xfId="0" applyNumberFormat="1" applyFont="1" applyFill="1" applyBorder="1" applyAlignment="1">
      <alignment horizontal="center" vertical="center" textRotation="90" wrapText="1"/>
    </xf>
    <xf numFmtId="49" fontId="5" fillId="10" borderId="22" xfId="0" applyNumberFormat="1" applyFont="1" applyFill="1" applyBorder="1" applyAlignment="1">
      <alignment horizontal="center" vertical="top"/>
    </xf>
    <xf numFmtId="49" fontId="5" fillId="10" borderId="20" xfId="0" applyNumberFormat="1" applyFont="1" applyFill="1" applyBorder="1" applyAlignment="1">
      <alignment horizontal="center" vertical="top"/>
    </xf>
    <xf numFmtId="49" fontId="2" fillId="3" borderId="64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49" fontId="2" fillId="3" borderId="68" xfId="0" applyNumberFormat="1" applyFont="1" applyFill="1" applyBorder="1" applyAlignment="1">
      <alignment horizontal="center" vertical="top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0" borderId="78" xfId="0" applyNumberFormat="1" applyFont="1" applyFill="1" applyBorder="1" applyAlignment="1">
      <alignment horizontal="center" vertical="top" textRotation="90" wrapText="1"/>
    </xf>
    <xf numFmtId="3" fontId="2" fillId="0" borderId="75" xfId="0" applyNumberFormat="1" applyFont="1" applyFill="1" applyBorder="1" applyAlignment="1">
      <alignment horizontal="center" vertical="top" textRotation="90" wrapText="1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left" vertical="top" wrapText="1"/>
    </xf>
    <xf numFmtId="3" fontId="2" fillId="2" borderId="54" xfId="0" applyNumberFormat="1" applyFont="1" applyFill="1" applyBorder="1" applyAlignment="1">
      <alignment horizontal="right" vertical="top"/>
    </xf>
    <xf numFmtId="3" fontId="2" fillId="2" borderId="43" xfId="0" applyNumberFormat="1" applyFont="1" applyFill="1" applyBorder="1" applyAlignment="1">
      <alignment horizontal="right" vertical="top"/>
    </xf>
    <xf numFmtId="3" fontId="2" fillId="2" borderId="54" xfId="0" applyNumberFormat="1" applyFont="1" applyFill="1" applyBorder="1" applyAlignment="1">
      <alignment horizontal="center" vertical="top"/>
    </xf>
    <xf numFmtId="3" fontId="2" fillId="2" borderId="72" xfId="0" applyNumberFormat="1" applyFont="1" applyFill="1" applyBorder="1" applyAlignment="1">
      <alignment horizontal="center" vertical="top"/>
    </xf>
    <xf numFmtId="3" fontId="2" fillId="10" borderId="14" xfId="0" applyNumberFormat="1" applyFont="1" applyFill="1" applyBorder="1" applyAlignment="1">
      <alignment horizontal="right" vertical="top"/>
    </xf>
    <xf numFmtId="3" fontId="2" fillId="10" borderId="54" xfId="0" applyNumberFormat="1" applyFont="1" applyFill="1" applyBorder="1" applyAlignment="1">
      <alignment horizontal="right" vertical="top"/>
    </xf>
    <xf numFmtId="3" fontId="2" fillId="10" borderId="12" xfId="0" applyNumberFormat="1" applyFont="1" applyFill="1" applyBorder="1" applyAlignment="1">
      <alignment horizontal="center" vertical="top"/>
    </xf>
    <xf numFmtId="3" fontId="2" fillId="10" borderId="54" xfId="0" applyNumberFormat="1" applyFont="1" applyFill="1" applyBorder="1" applyAlignment="1">
      <alignment horizontal="center" vertical="top"/>
    </xf>
    <xf numFmtId="3" fontId="2" fillId="10" borderId="72" xfId="0" applyNumberFormat="1" applyFont="1" applyFill="1" applyBorder="1" applyAlignment="1">
      <alignment horizontal="center" vertical="top"/>
    </xf>
    <xf numFmtId="3" fontId="2" fillId="10" borderId="14" xfId="0" applyNumberFormat="1" applyFont="1" applyFill="1" applyBorder="1" applyAlignment="1">
      <alignment horizontal="left" vertical="top" wrapText="1"/>
    </xf>
    <xf numFmtId="3" fontId="2" fillId="10" borderId="54" xfId="0" applyNumberFormat="1" applyFont="1" applyFill="1" applyBorder="1" applyAlignment="1">
      <alignment horizontal="left" vertical="top" wrapText="1"/>
    </xf>
    <xf numFmtId="3" fontId="2" fillId="10" borderId="72" xfId="0" applyNumberFormat="1" applyFont="1" applyFill="1" applyBorder="1" applyAlignment="1">
      <alignment horizontal="left" vertical="top" wrapText="1"/>
    </xf>
    <xf numFmtId="3" fontId="2" fillId="4" borderId="64" xfId="0" applyNumberFormat="1" applyFont="1" applyFill="1" applyBorder="1" applyAlignment="1">
      <alignment horizontal="center" vertical="top"/>
    </xf>
    <xf numFmtId="3" fontId="2" fillId="4" borderId="68" xfId="0" applyNumberFormat="1" applyFont="1" applyFill="1" applyBorder="1" applyAlignment="1">
      <alignment horizontal="center" vertical="top"/>
    </xf>
    <xf numFmtId="3" fontId="22" fillId="4" borderId="18" xfId="0" applyNumberFormat="1" applyFont="1" applyFill="1" applyBorder="1" applyAlignment="1">
      <alignment horizontal="left" vertical="top" wrapText="1"/>
    </xf>
    <xf numFmtId="3" fontId="22" fillId="4" borderId="42" xfId="0" applyNumberFormat="1" applyFont="1" applyFill="1" applyBorder="1" applyAlignment="1">
      <alignment horizontal="left" vertical="top" wrapText="1"/>
    </xf>
    <xf numFmtId="3" fontId="2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2" borderId="12" xfId="0" applyNumberFormat="1" applyFont="1" applyFill="1" applyBorder="1" applyAlignment="1">
      <alignment horizontal="left" vertical="top" wrapText="1"/>
    </xf>
    <xf numFmtId="3" fontId="2" fillId="2" borderId="54" xfId="0" applyNumberFormat="1" applyFont="1" applyFill="1" applyBorder="1" applyAlignment="1">
      <alignment horizontal="left" vertical="top" wrapText="1"/>
    </xf>
    <xf numFmtId="3" fontId="2" fillId="2" borderId="72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2" fillId="5" borderId="46" xfId="0" applyNumberFormat="1" applyFont="1" applyFill="1" applyBorder="1" applyAlignment="1">
      <alignment horizontal="right" vertical="top" wrapText="1"/>
    </xf>
    <xf numFmtId="3" fontId="2" fillId="5" borderId="45" xfId="0" applyNumberFormat="1" applyFont="1" applyFill="1" applyBorder="1" applyAlignment="1">
      <alignment horizontal="right" vertical="top" wrapText="1"/>
    </xf>
    <xf numFmtId="3" fontId="2" fillId="5" borderId="5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5" fillId="4" borderId="13" xfId="0" applyNumberFormat="1" applyFont="1" applyFill="1" applyBorder="1" applyAlignment="1">
      <alignment horizontal="left" vertical="top" wrapText="1"/>
    </xf>
    <xf numFmtId="3" fontId="5" fillId="5" borderId="46" xfId="0" applyNumberFormat="1" applyFont="1" applyFill="1" applyBorder="1" applyAlignment="1">
      <alignment horizontal="right" vertical="top" wrapText="1"/>
    </xf>
    <xf numFmtId="3" fontId="5" fillId="5" borderId="45" xfId="0" applyNumberFormat="1" applyFont="1" applyFill="1" applyBorder="1" applyAlignment="1">
      <alignment horizontal="right" vertical="top" wrapText="1"/>
    </xf>
    <xf numFmtId="3" fontId="5" fillId="5" borderId="50" xfId="0" applyNumberFormat="1" applyFont="1" applyFill="1" applyBorder="1" applyAlignment="1">
      <alignment horizontal="right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horizontal="left" vertical="top" wrapText="1"/>
    </xf>
    <xf numFmtId="3" fontId="2" fillId="5" borderId="69" xfId="0" applyNumberFormat="1" applyFont="1" applyFill="1" applyBorder="1" applyAlignment="1">
      <alignment horizontal="right" vertical="top" wrapText="1"/>
    </xf>
    <xf numFmtId="3" fontId="2" fillId="2" borderId="68" xfId="0" applyNumberFormat="1" applyFont="1" applyFill="1" applyBorder="1" applyAlignment="1">
      <alignment horizontal="right" vertical="top"/>
    </xf>
    <xf numFmtId="3" fontId="2" fillId="2" borderId="12" xfId="0" applyNumberFormat="1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2" borderId="14" xfId="0" applyNumberFormat="1" applyFont="1" applyFill="1" applyBorder="1" applyAlignment="1">
      <alignment horizontal="right" vertical="top"/>
    </xf>
    <xf numFmtId="3" fontId="2" fillId="2" borderId="14" xfId="0" applyNumberFormat="1" applyFont="1" applyFill="1" applyBorder="1" applyAlignment="1">
      <alignment horizontal="left" vertical="top"/>
    </xf>
    <xf numFmtId="3" fontId="2" fillId="2" borderId="54" xfId="0" applyNumberFormat="1" applyFont="1" applyFill="1" applyBorder="1" applyAlignment="1">
      <alignment horizontal="left" vertical="top"/>
    </xf>
    <xf numFmtId="3" fontId="2" fillId="2" borderId="72" xfId="0" applyNumberFormat="1" applyFont="1" applyFill="1" applyBorder="1" applyAlignment="1">
      <alignment horizontal="left" vertical="top"/>
    </xf>
    <xf numFmtId="49" fontId="2" fillId="10" borderId="16" xfId="0" applyNumberFormat="1" applyFont="1" applyFill="1" applyBorder="1" applyAlignment="1">
      <alignment horizontal="center" vertical="top"/>
    </xf>
    <xf numFmtId="49" fontId="2" fillId="10" borderId="56" xfId="0" applyNumberFormat="1" applyFont="1" applyFill="1" applyBorder="1" applyAlignment="1">
      <alignment horizontal="center" vertical="top"/>
    </xf>
    <xf numFmtId="49" fontId="2" fillId="2" borderId="29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3" fontId="2" fillId="0" borderId="43" xfId="0" applyNumberFormat="1" applyFont="1" applyFill="1" applyBorder="1" applyAlignment="1">
      <alignment horizontal="center" vertical="top"/>
    </xf>
    <xf numFmtId="3" fontId="2" fillId="3" borderId="13" xfId="0" applyNumberFormat="1" applyFont="1" applyFill="1" applyBorder="1" applyAlignment="1">
      <alignment horizontal="left" vertical="top" wrapText="1"/>
    </xf>
    <xf numFmtId="3" fontId="2" fillId="3" borderId="42" xfId="0" applyNumberFormat="1" applyFont="1" applyFill="1" applyBorder="1" applyAlignment="1">
      <alignment horizontal="left" vertical="top" wrapText="1"/>
    </xf>
    <xf numFmtId="3" fontId="2" fillId="0" borderId="59" xfId="0" applyNumberFormat="1" applyFont="1" applyFill="1" applyBorder="1" applyAlignment="1">
      <alignment horizontal="center" vertical="center" textRotation="90" wrapText="1"/>
    </xf>
    <xf numFmtId="3" fontId="2" fillId="0" borderId="42" xfId="0" applyNumberFormat="1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left" vertical="top" wrapText="1"/>
    </xf>
    <xf numFmtId="0" fontId="1" fillId="4" borderId="42" xfId="0" applyFont="1" applyFill="1" applyBorder="1" applyAlignment="1">
      <alignment horizontal="left" vertical="top" wrapText="1"/>
    </xf>
    <xf numFmtId="0" fontId="1" fillId="4" borderId="19" xfId="0" applyFont="1" applyFill="1" applyBorder="1" applyAlignment="1">
      <alignment horizontal="left" vertical="top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56" xfId="0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49" xfId="0" applyFont="1" applyFill="1" applyBorder="1" applyAlignment="1">
      <alignment horizontal="left" vertical="top" wrapText="1"/>
    </xf>
    <xf numFmtId="3" fontId="1" fillId="3" borderId="37" xfId="0" applyNumberFormat="1" applyFont="1" applyFill="1" applyBorder="1" applyAlignment="1">
      <alignment horizontal="left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33" xfId="0" applyNumberFormat="1" applyFont="1" applyFill="1" applyBorder="1" applyAlignment="1">
      <alignment horizontal="left" vertical="top" wrapText="1"/>
    </xf>
    <xf numFmtId="3" fontId="4" fillId="0" borderId="65" xfId="0" applyNumberFormat="1" applyFont="1" applyBorder="1" applyAlignment="1">
      <alignment horizontal="left" vertical="top"/>
    </xf>
    <xf numFmtId="3" fontId="4" fillId="0" borderId="34" xfId="0" applyNumberFormat="1" applyFont="1" applyBorder="1" applyAlignment="1">
      <alignment horizontal="left" vertical="top"/>
    </xf>
    <xf numFmtId="3" fontId="4" fillId="0" borderId="26" xfId="0" applyNumberFormat="1" applyFont="1" applyBorder="1" applyAlignment="1">
      <alignment horizontal="left" vertical="top"/>
    </xf>
    <xf numFmtId="3" fontId="1" fillId="3" borderId="47" xfId="0" applyNumberFormat="1" applyFont="1" applyFill="1" applyBorder="1" applyAlignment="1">
      <alignment horizontal="left" vertical="top" wrapText="1"/>
    </xf>
    <xf numFmtId="3" fontId="1" fillId="3" borderId="45" xfId="0" applyNumberFormat="1" applyFont="1" applyFill="1" applyBorder="1" applyAlignment="1">
      <alignment horizontal="left" vertical="top" wrapText="1"/>
    </xf>
    <xf numFmtId="3" fontId="2" fillId="5" borderId="12" xfId="0" applyNumberFormat="1" applyFont="1" applyFill="1" applyBorder="1" applyAlignment="1">
      <alignment horizontal="right" vertical="top" wrapText="1"/>
    </xf>
    <xf numFmtId="3" fontId="2" fillId="5" borderId="54" xfId="0" applyNumberFormat="1" applyFont="1" applyFill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left" vertical="top" wrapText="1"/>
    </xf>
    <xf numFmtId="3" fontId="1" fillId="0" borderId="66" xfId="0" applyNumberFormat="1" applyFont="1" applyBorder="1" applyAlignment="1">
      <alignment horizontal="left" vertical="top" wrapText="1"/>
    </xf>
    <xf numFmtId="3" fontId="1" fillId="0" borderId="51" xfId="0" applyNumberFormat="1" applyFont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left" vertical="top" wrapText="1"/>
    </xf>
    <xf numFmtId="3" fontId="1" fillId="0" borderId="27" xfId="0" applyNumberFormat="1" applyFont="1" applyBorder="1" applyAlignment="1">
      <alignment horizontal="left" vertical="top" wrapText="1"/>
    </xf>
    <xf numFmtId="3" fontId="1" fillId="0" borderId="28" xfId="0" applyNumberFormat="1" applyFont="1" applyBorder="1" applyAlignment="1">
      <alignment horizontal="left" vertical="top" wrapText="1"/>
    </xf>
    <xf numFmtId="3" fontId="2" fillId="9" borderId="12" xfId="0" applyNumberFormat="1" applyFont="1" applyFill="1" applyBorder="1" applyAlignment="1">
      <alignment horizontal="right" vertical="top" wrapText="1"/>
    </xf>
    <xf numFmtId="3" fontId="2" fillId="9" borderId="54" xfId="0" applyNumberFormat="1" applyFont="1" applyFill="1" applyBorder="1" applyAlignment="1">
      <alignment horizontal="right" vertical="top" wrapText="1"/>
    </xf>
    <xf numFmtId="3" fontId="2" fillId="0" borderId="43" xfId="0" applyNumberFormat="1" applyFont="1" applyFill="1" applyBorder="1" applyAlignment="1">
      <alignment horizont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 wrapText="1"/>
    </xf>
    <xf numFmtId="3" fontId="2" fillId="9" borderId="74" xfId="0" applyNumberFormat="1" applyFont="1" applyFill="1" applyBorder="1" applyAlignment="1">
      <alignment horizontal="right" vertical="top" wrapText="1"/>
    </xf>
    <xf numFmtId="3" fontId="2" fillId="9" borderId="58" xfId="0" applyNumberFormat="1" applyFont="1" applyFill="1" applyBorder="1" applyAlignment="1">
      <alignment horizontal="right" vertical="top" wrapText="1"/>
    </xf>
    <xf numFmtId="3" fontId="1" fillId="0" borderId="65" xfId="0" applyNumberFormat="1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2" fillId="9" borderId="54" xfId="0" applyNumberFormat="1" applyFont="1" applyFill="1" applyBorder="1" applyAlignment="1">
      <alignment horizontal="right" vertical="top"/>
    </xf>
    <xf numFmtId="3" fontId="2" fillId="9" borderId="56" xfId="0" applyNumberFormat="1" applyFont="1" applyFill="1" applyBorder="1" applyAlignment="1">
      <alignment horizontal="center" vertical="top"/>
    </xf>
    <xf numFmtId="3" fontId="2" fillId="9" borderId="43" xfId="0" applyNumberFormat="1" applyFont="1" applyFill="1" applyBorder="1" applyAlignment="1">
      <alignment horizontal="center" vertical="top"/>
    </xf>
    <xf numFmtId="3" fontId="2" fillId="9" borderId="69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center" textRotation="90" wrapText="1"/>
    </xf>
    <xf numFmtId="164" fontId="4" fillId="0" borderId="0" xfId="0" applyNumberFormat="1" applyFont="1" applyBorder="1" applyAlignment="1">
      <alignment horizontal="center" vertical="center" textRotation="90" wrapText="1"/>
    </xf>
    <xf numFmtId="164" fontId="4" fillId="0" borderId="43" xfId="0" applyNumberFormat="1" applyFont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8" xfId="0" applyNumberFormat="1" applyFont="1" applyBorder="1" applyAlignment="1">
      <alignment horizontal="center" vertical="center" textRotation="90" wrapText="1"/>
    </xf>
    <xf numFmtId="164" fontId="4" fillId="0" borderId="19" xfId="0" applyNumberFormat="1" applyFont="1" applyBorder="1" applyAlignment="1">
      <alignment horizontal="center" vertical="center" textRotation="90" wrapText="1"/>
    </xf>
    <xf numFmtId="4" fontId="4" fillId="4" borderId="18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left" vertical="top" wrapText="1"/>
    </xf>
    <xf numFmtId="3" fontId="5" fillId="0" borderId="0" xfId="0" applyNumberFormat="1" applyFont="1" applyAlignment="1">
      <alignment horizontal="right" vertical="top" wrapText="1"/>
    </xf>
    <xf numFmtId="164" fontId="4" fillId="0" borderId="38" xfId="0" applyNumberFormat="1" applyFont="1" applyBorder="1" applyAlignment="1">
      <alignment horizontal="center" vertical="center" textRotation="90" wrapText="1"/>
    </xf>
    <xf numFmtId="164" fontId="4" fillId="0" borderId="31" xfId="0" applyNumberFormat="1" applyFont="1" applyBorder="1" applyAlignment="1">
      <alignment horizontal="center" vertical="center" textRotation="90" wrapText="1"/>
    </xf>
    <xf numFmtId="164" fontId="4" fillId="0" borderId="21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51" xfId="0" applyNumberFormat="1" applyFont="1" applyBorder="1" applyAlignment="1">
      <alignment horizontal="center" vertical="top"/>
    </xf>
    <xf numFmtId="3" fontId="4" fillId="4" borderId="60" xfId="0" applyNumberFormat="1" applyFont="1" applyFill="1" applyBorder="1" applyAlignment="1">
      <alignment horizontal="center" vertical="top"/>
    </xf>
    <xf numFmtId="0" fontId="1" fillId="4" borderId="59" xfId="0" applyFont="1" applyFill="1" applyBorder="1" applyAlignment="1">
      <alignment horizontal="left" vertical="top" wrapText="1"/>
    </xf>
    <xf numFmtId="164" fontId="4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3" fontId="33" fillId="0" borderId="0" xfId="0" applyNumberFormat="1" applyFont="1" applyAlignment="1">
      <alignment horizontal="right" vertical="top"/>
    </xf>
    <xf numFmtId="3" fontId="5" fillId="0" borderId="13" xfId="0" applyNumberFormat="1" applyFont="1" applyFill="1" applyBorder="1" applyAlignment="1">
      <alignment horizontal="center" vertical="center" textRotation="90" wrapText="1"/>
    </xf>
    <xf numFmtId="3" fontId="5" fillId="0" borderId="42" xfId="0" applyNumberFormat="1" applyFont="1" applyFill="1" applyBorder="1" applyAlignment="1">
      <alignment horizontal="center" vertical="center" textRotation="90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Fill="1" applyBorder="1" applyAlignment="1">
      <alignment horizontal="center" vertical="top"/>
    </xf>
    <xf numFmtId="164" fontId="4" fillId="0" borderId="41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31" xfId="0" applyNumberFormat="1" applyFont="1" applyBorder="1" applyAlignment="1">
      <alignment horizontal="center" vertical="top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2" fillId="7" borderId="43" xfId="0" applyNumberFormat="1" applyFont="1" applyFill="1" applyBorder="1" applyAlignment="1">
      <alignment horizontal="left" vertical="top" wrapText="1"/>
    </xf>
    <xf numFmtId="3" fontId="4" fillId="4" borderId="9" xfId="0" applyNumberFormat="1" applyFont="1" applyFill="1" applyBorder="1" applyAlignment="1">
      <alignment horizontal="left" vertical="top" wrapText="1"/>
    </xf>
    <xf numFmtId="3" fontId="4" fillId="4" borderId="2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164" fontId="17" fillId="0" borderId="38" xfId="0" applyNumberFormat="1" applyFont="1" applyBorder="1" applyAlignment="1">
      <alignment horizontal="center" vertical="top" wrapText="1"/>
    </xf>
    <xf numFmtId="164" fontId="17" fillId="0" borderId="31" xfId="0" applyNumberFormat="1" applyFont="1" applyBorder="1" applyAlignment="1">
      <alignment horizontal="center" vertical="top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20" xfId="0" applyNumberFormat="1" applyFont="1" applyBorder="1" applyAlignment="1">
      <alignment horizontal="center" vertical="center" textRotation="90" wrapText="1"/>
    </xf>
    <xf numFmtId="3" fontId="1" fillId="0" borderId="66" xfId="0" applyNumberFormat="1" applyFont="1" applyBorder="1" applyAlignment="1">
      <alignment horizontal="center" vertical="center"/>
    </xf>
    <xf numFmtId="3" fontId="1" fillId="0" borderId="39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4" fillId="4" borderId="5" xfId="0" applyNumberFormat="1" applyFont="1" applyFill="1" applyBorder="1" applyAlignment="1">
      <alignment horizontal="left" vertical="top" wrapText="1"/>
    </xf>
    <xf numFmtId="49" fontId="5" fillId="3" borderId="13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5" fillId="0" borderId="39" xfId="0" applyNumberFormat="1" applyFont="1" applyBorder="1" applyAlignment="1">
      <alignment horizontal="center" vertical="top"/>
    </xf>
    <xf numFmtId="49" fontId="5" fillId="3" borderId="67" xfId="0" applyNumberFormat="1" applyFont="1" applyFill="1" applyBorder="1" applyAlignment="1">
      <alignment horizontal="center" vertical="top"/>
    </xf>
    <xf numFmtId="3" fontId="5" fillId="0" borderId="42" xfId="0" applyNumberFormat="1" applyFont="1" applyFill="1" applyBorder="1" applyAlignment="1">
      <alignment horizontal="center" vertical="top" wrapText="1"/>
    </xf>
    <xf numFmtId="3" fontId="5" fillId="0" borderId="66" xfId="0" applyNumberFormat="1" applyFont="1" applyFill="1" applyBorder="1" applyAlignment="1">
      <alignment horizontal="center" vertical="top" wrapText="1"/>
    </xf>
    <xf numFmtId="3" fontId="5" fillId="0" borderId="59" xfId="0" applyNumberFormat="1" applyFont="1" applyFill="1" applyBorder="1" applyAlignment="1">
      <alignment horizontal="center" vertical="top" wrapText="1"/>
    </xf>
    <xf numFmtId="3" fontId="5" fillId="8" borderId="16" xfId="0" applyNumberFormat="1" applyFont="1" applyFill="1" applyBorder="1" applyAlignment="1">
      <alignment horizontal="left" vertical="top" wrapText="1"/>
    </xf>
    <xf numFmtId="3" fontId="5" fillId="8" borderId="3" xfId="0" applyNumberFormat="1" applyFont="1" applyFill="1" applyBorder="1" applyAlignment="1">
      <alignment horizontal="left" vertical="top" wrapText="1"/>
    </xf>
    <xf numFmtId="3" fontId="5" fillId="8" borderId="54" xfId="0" applyNumberFormat="1" applyFont="1" applyFill="1" applyBorder="1" applyAlignment="1">
      <alignment horizontal="left" vertical="top" wrapText="1"/>
    </xf>
    <xf numFmtId="3" fontId="5" fillId="8" borderId="72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/>
    </xf>
    <xf numFmtId="3" fontId="1" fillId="0" borderId="73" xfId="0" applyNumberFormat="1" applyFont="1" applyBorder="1" applyAlignment="1">
      <alignment horizontal="center" vertical="center" textRotation="90" wrapText="1"/>
    </xf>
    <xf numFmtId="3" fontId="1" fillId="0" borderId="26" xfId="0" applyNumberFormat="1" applyFont="1" applyBorder="1" applyAlignment="1">
      <alignment horizontal="center" vertical="center" textRotation="90" wrapText="1"/>
    </xf>
    <xf numFmtId="3" fontId="1" fillId="0" borderId="50" xfId="0" applyNumberFormat="1" applyFont="1" applyBorder="1" applyAlignment="1">
      <alignment horizontal="center" vertical="center" textRotation="90" wrapText="1"/>
    </xf>
    <xf numFmtId="165" fontId="17" fillId="0" borderId="16" xfId="0" applyNumberFormat="1" applyFont="1" applyBorder="1" applyAlignment="1">
      <alignment horizontal="center" vertical="top" wrapText="1"/>
    </xf>
    <xf numFmtId="165" fontId="17" fillId="0" borderId="17" xfId="0" applyNumberFormat="1" applyFont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49" xfId="0" applyNumberFormat="1" applyFont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top" textRotation="180" wrapText="1"/>
    </xf>
    <xf numFmtId="3" fontId="5" fillId="0" borderId="42" xfId="0" applyNumberFormat="1" applyFont="1" applyFill="1" applyBorder="1" applyAlignment="1">
      <alignment horizontal="left" vertical="top" wrapText="1"/>
    </xf>
    <xf numFmtId="3" fontId="4" fillId="4" borderId="37" xfId="0" applyNumberFormat="1" applyFont="1" applyFill="1" applyBorder="1" applyAlignment="1">
      <alignment horizontal="left" vertical="top" wrapText="1"/>
    </xf>
    <xf numFmtId="3" fontId="4" fillId="4" borderId="40" xfId="0" applyNumberFormat="1" applyFont="1" applyFill="1" applyBorder="1" applyAlignment="1">
      <alignment horizontal="left" vertical="top" wrapText="1"/>
    </xf>
    <xf numFmtId="3" fontId="10" fillId="4" borderId="33" xfId="0" applyNumberFormat="1" applyFont="1" applyFill="1" applyBorder="1" applyAlignment="1">
      <alignment horizontal="center" vertical="top"/>
    </xf>
    <xf numFmtId="3" fontId="10" fillId="4" borderId="32" xfId="0" applyNumberFormat="1" applyFont="1" applyFill="1" applyBorder="1" applyAlignment="1">
      <alignment horizontal="center" vertical="top"/>
    </xf>
    <xf numFmtId="3" fontId="4" fillId="3" borderId="0" xfId="0" applyNumberFormat="1" applyFont="1" applyFill="1" applyBorder="1" applyAlignment="1">
      <alignment horizontal="left" vertical="top" wrapText="1"/>
    </xf>
    <xf numFmtId="3" fontId="4" fillId="0" borderId="0" xfId="0" applyNumberFormat="1" applyFont="1" applyAlignment="1">
      <alignment vertical="top"/>
    </xf>
    <xf numFmtId="164" fontId="1" fillId="4" borderId="61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horizontal="center" vertical="top"/>
    </xf>
    <xf numFmtId="3" fontId="2" fillId="5" borderId="43" xfId="0" applyNumberFormat="1" applyFont="1" applyFill="1" applyBorder="1" applyAlignment="1">
      <alignment horizontal="right" vertical="top" wrapText="1"/>
    </xf>
    <xf numFmtId="3" fontId="1" fillId="4" borderId="37" xfId="0" applyNumberFormat="1" applyFont="1" applyFill="1" applyBorder="1" applyAlignment="1">
      <alignment horizontal="left" vertical="top" wrapText="1"/>
    </xf>
    <xf numFmtId="3" fontId="1" fillId="4" borderId="41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22" fillId="4" borderId="13" xfId="0" applyNumberFormat="1" applyFont="1" applyFill="1" applyBorder="1" applyAlignment="1">
      <alignment horizontal="left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164" fontId="5" fillId="0" borderId="74" xfId="0" applyNumberFormat="1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164" fontId="5" fillId="0" borderId="73" xfId="0" applyNumberFormat="1" applyFont="1" applyBorder="1" applyAlignment="1">
      <alignment horizontal="center" vertical="center" wrapText="1"/>
    </xf>
    <xf numFmtId="3" fontId="2" fillId="3" borderId="18" xfId="0" applyNumberFormat="1" applyFont="1" applyFill="1" applyBorder="1" applyAlignment="1">
      <alignment horizontal="left" vertical="top" wrapText="1"/>
    </xf>
    <xf numFmtId="3" fontId="1" fillId="4" borderId="20" xfId="0" applyNumberFormat="1" applyFont="1" applyFill="1" applyBorder="1" applyAlignment="1">
      <alignment horizontal="left" vertical="top" wrapText="1"/>
    </xf>
    <xf numFmtId="3" fontId="10" fillId="4" borderId="59" xfId="0" applyNumberFormat="1" applyFont="1" applyFill="1" applyBorder="1" applyAlignment="1">
      <alignment horizontal="left" vertical="top" wrapText="1"/>
    </xf>
    <xf numFmtId="3" fontId="10" fillId="4" borderId="18" xfId="0" applyNumberFormat="1" applyFont="1" applyFill="1" applyBorder="1" applyAlignment="1">
      <alignment horizontal="left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2" fillId="0" borderId="60" xfId="0" applyNumberFormat="1" applyFont="1" applyBorder="1" applyAlignment="1">
      <alignment horizontal="center" vertical="top"/>
    </xf>
    <xf numFmtId="3" fontId="1" fillId="4" borderId="40" xfId="0" applyNumberFormat="1" applyFont="1" applyFill="1" applyBorder="1" applyAlignment="1">
      <alignment horizontal="left" vertical="top" wrapText="1"/>
    </xf>
    <xf numFmtId="3" fontId="2" fillId="0" borderId="59" xfId="0" applyNumberFormat="1" applyFont="1" applyBorder="1" applyAlignment="1">
      <alignment horizontal="center" vertical="top"/>
    </xf>
    <xf numFmtId="3" fontId="2" fillId="0" borderId="42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left" vertical="top" wrapText="1"/>
    </xf>
    <xf numFmtId="3" fontId="1" fillId="3" borderId="22" xfId="0" applyNumberFormat="1" applyFont="1" applyFill="1" applyBorder="1" applyAlignment="1">
      <alignment horizontal="left" vertical="top" wrapText="1"/>
    </xf>
    <xf numFmtId="3" fontId="1" fillId="3" borderId="20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center" textRotation="90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0" borderId="17" xfId="0" applyNumberFormat="1" applyFont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164" fontId="1" fillId="4" borderId="51" xfId="0" applyNumberFormat="1" applyFont="1" applyFill="1" applyBorder="1" applyAlignment="1">
      <alignment horizontal="center" vertical="top"/>
    </xf>
    <xf numFmtId="164" fontId="1" fillId="4" borderId="33" xfId="0" applyNumberFormat="1" applyFont="1" applyFill="1" applyBorder="1" applyAlignment="1">
      <alignment horizontal="center" vertical="top"/>
    </xf>
    <xf numFmtId="0" fontId="1" fillId="4" borderId="37" xfId="0" applyFont="1" applyFill="1" applyBorder="1" applyAlignment="1">
      <alignment horizontal="left" vertical="top" wrapText="1"/>
    </xf>
    <xf numFmtId="0" fontId="1" fillId="4" borderId="20" xfId="0" applyFont="1" applyFill="1" applyBorder="1" applyAlignment="1">
      <alignment horizontal="left" vertical="top" wrapText="1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3" fontId="2" fillId="0" borderId="38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left" vertical="top" wrapText="1"/>
    </xf>
    <xf numFmtId="3" fontId="1" fillId="4" borderId="22" xfId="0" applyNumberFormat="1" applyFont="1" applyFill="1" applyBorder="1" applyAlignment="1">
      <alignment horizontal="left" vertical="top" wrapText="1"/>
    </xf>
    <xf numFmtId="3" fontId="5" fillId="4" borderId="51" xfId="0" applyNumberFormat="1" applyFont="1" applyFill="1" applyBorder="1" applyAlignment="1">
      <alignment horizontal="left" vertical="top" wrapText="1"/>
    </xf>
    <xf numFmtId="3" fontId="5" fillId="4" borderId="53" xfId="0" applyNumberFormat="1" applyFont="1" applyFill="1" applyBorder="1" applyAlignment="1">
      <alignment horizontal="left" vertical="top" wrapText="1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42" xfId="0" applyNumberFormat="1" applyFont="1" applyFill="1" applyBorder="1" applyAlignment="1">
      <alignment horizontal="center" vertical="top"/>
    </xf>
    <xf numFmtId="164" fontId="4" fillId="4" borderId="39" xfId="0" applyNumberFormat="1" applyFont="1" applyFill="1" applyBorder="1" applyAlignment="1">
      <alignment horizontal="center" vertical="top"/>
    </xf>
    <xf numFmtId="164" fontId="4" fillId="4" borderId="60" xfId="0" applyNumberFormat="1" applyFont="1" applyFill="1" applyBorder="1" applyAlignment="1">
      <alignment horizontal="center" vertical="top"/>
    </xf>
    <xf numFmtId="3" fontId="2" fillId="11" borderId="12" xfId="0" applyNumberFormat="1" applyFont="1" applyFill="1" applyBorder="1" applyAlignment="1">
      <alignment horizontal="center" vertical="top"/>
    </xf>
    <xf numFmtId="3" fontId="2" fillId="11" borderId="54" xfId="0" applyNumberFormat="1" applyFont="1" applyFill="1" applyBorder="1" applyAlignment="1">
      <alignment horizontal="center" vertical="top"/>
    </xf>
    <xf numFmtId="3" fontId="2" fillId="11" borderId="72" xfId="0" applyNumberFormat="1" applyFont="1" applyFill="1" applyBorder="1" applyAlignment="1">
      <alignment horizontal="center" vertical="top"/>
    </xf>
    <xf numFmtId="3" fontId="2" fillId="4" borderId="42" xfId="0" applyNumberFormat="1" applyFont="1" applyFill="1" applyBorder="1" applyAlignment="1">
      <alignment horizontal="left" vertical="top" wrapText="1"/>
    </xf>
    <xf numFmtId="3" fontId="2" fillId="11" borderId="54" xfId="0" applyNumberFormat="1" applyFont="1" applyFill="1" applyBorder="1" applyAlignment="1">
      <alignment horizontal="right" vertical="top"/>
    </xf>
    <xf numFmtId="49" fontId="2" fillId="3" borderId="18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 textRotation="90" wrapText="1"/>
    </xf>
    <xf numFmtId="3" fontId="1" fillId="0" borderId="18" xfId="0" applyNumberFormat="1" applyFont="1" applyFill="1" applyBorder="1" applyAlignment="1">
      <alignment horizontal="center" vertical="top" textRotation="90" wrapText="1"/>
    </xf>
    <xf numFmtId="3" fontId="2" fillId="11" borderId="14" xfId="0" applyNumberFormat="1" applyFont="1" applyFill="1" applyBorder="1" applyAlignment="1">
      <alignment horizontal="left" vertical="top" wrapText="1"/>
    </xf>
    <xf numFmtId="3" fontId="2" fillId="11" borderId="54" xfId="0" applyNumberFormat="1" applyFont="1" applyFill="1" applyBorder="1" applyAlignment="1">
      <alignment horizontal="left" vertical="top" wrapText="1"/>
    </xf>
    <xf numFmtId="3" fontId="2" fillId="11" borderId="72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2" fillId="11" borderId="14" xfId="0" applyNumberFormat="1" applyFont="1" applyFill="1" applyBorder="1" applyAlignment="1">
      <alignment horizontal="right" vertical="top"/>
    </xf>
    <xf numFmtId="3" fontId="4" fillId="4" borderId="8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4" fontId="4" fillId="4" borderId="27" xfId="0" applyNumberFormat="1" applyFont="1" applyFill="1" applyBorder="1" applyAlignment="1">
      <alignment horizontal="center" vertical="top"/>
    </xf>
    <xf numFmtId="4" fontId="4" fillId="4" borderId="57" xfId="0" applyNumberFormat="1" applyFont="1" applyFill="1" applyBorder="1" applyAlignment="1">
      <alignment horizontal="center" vertical="top"/>
    </xf>
    <xf numFmtId="3" fontId="13" fillId="5" borderId="46" xfId="0" applyNumberFormat="1" applyFont="1" applyFill="1" applyBorder="1" applyAlignment="1">
      <alignment horizontal="right" vertical="top" wrapText="1"/>
    </xf>
    <xf numFmtId="3" fontId="13" fillId="5" borderId="50" xfId="0" applyNumberFormat="1" applyFont="1" applyFill="1" applyBorder="1" applyAlignment="1">
      <alignment horizontal="right" vertical="top" wrapText="1"/>
    </xf>
    <xf numFmtId="4" fontId="4" fillId="4" borderId="37" xfId="0" applyNumberFormat="1" applyFont="1" applyFill="1" applyBorder="1" applyAlignment="1">
      <alignment horizontal="center" vertical="top"/>
    </xf>
    <xf numFmtId="4" fontId="4" fillId="4" borderId="41" xfId="0" applyNumberFormat="1" applyFont="1" applyFill="1" applyBorder="1" applyAlignment="1">
      <alignment horizontal="center" vertical="top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41" xfId="0" applyNumberFormat="1" applyFont="1" applyFill="1" applyBorder="1" applyAlignment="1">
      <alignment horizontal="center" vertical="top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FFFF99"/>
      <color rgb="FFCCFFCC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65"/>
  <sheetViews>
    <sheetView tabSelected="1" zoomScaleNormal="100" zoomScaleSheetLayoutView="70" workbookViewId="0"/>
  </sheetViews>
  <sheetFormatPr defaultRowHeight="12.75" x14ac:dyDescent="0.2"/>
  <cols>
    <col min="1" max="3" width="2.42578125" style="76" customWidth="1"/>
    <col min="4" max="4" width="32.5703125" style="50" customWidth="1"/>
    <col min="5" max="6" width="3" style="58" customWidth="1"/>
    <col min="7" max="7" width="9.7109375" style="121" customWidth="1"/>
    <col min="8" max="10" width="8.85546875" style="155" customWidth="1"/>
    <col min="11" max="11" width="23.5703125" style="50" customWidth="1"/>
    <col min="12" max="12" width="7" style="58" customWidth="1"/>
    <col min="13" max="14" width="6.42578125" style="52" customWidth="1"/>
    <col min="15" max="15" width="11.140625" style="49" customWidth="1"/>
    <col min="16" max="16384" width="9.140625" style="49"/>
  </cols>
  <sheetData>
    <row r="1" spans="1:15" ht="57.75" customHeight="1" x14ac:dyDescent="0.2">
      <c r="K1" s="2363" t="s">
        <v>345</v>
      </c>
      <c r="L1" s="2363"/>
      <c r="M1" s="2363"/>
      <c r="N1" s="2363"/>
    </row>
    <row r="2" spans="1:15" s="171" customFormat="1" ht="15.75" x14ac:dyDescent="0.2">
      <c r="A2" s="2170" t="s">
        <v>338</v>
      </c>
      <c r="B2" s="2170"/>
      <c r="C2" s="2170"/>
      <c r="D2" s="2170"/>
      <c r="E2" s="2170"/>
      <c r="F2" s="2170"/>
      <c r="G2" s="2170"/>
      <c r="H2" s="2170"/>
      <c r="I2" s="2170"/>
      <c r="J2" s="2170"/>
      <c r="K2" s="2170"/>
      <c r="L2" s="2170"/>
      <c r="M2" s="2170"/>
      <c r="N2" s="2170"/>
    </row>
    <row r="3" spans="1:15" s="171" customFormat="1" ht="15.75" x14ac:dyDescent="0.2">
      <c r="A3" s="2171" t="s">
        <v>31</v>
      </c>
      <c r="B3" s="2171"/>
      <c r="C3" s="2171"/>
      <c r="D3" s="2171"/>
      <c r="E3" s="2171"/>
      <c r="F3" s="2171"/>
      <c r="G3" s="2171"/>
      <c r="H3" s="2171"/>
      <c r="I3" s="2171"/>
      <c r="J3" s="2171"/>
      <c r="K3" s="2171"/>
      <c r="L3" s="2171"/>
      <c r="M3" s="2171"/>
      <c r="N3" s="2171"/>
    </row>
    <row r="4" spans="1:15" s="171" customFormat="1" ht="15.75" x14ac:dyDescent="0.2">
      <c r="A4" s="2172" t="s">
        <v>58</v>
      </c>
      <c r="B4" s="2172"/>
      <c r="C4" s="2172"/>
      <c r="D4" s="2172"/>
      <c r="E4" s="2172"/>
      <c r="F4" s="2172"/>
      <c r="G4" s="2172"/>
      <c r="H4" s="2172"/>
      <c r="I4" s="2172"/>
      <c r="J4" s="2172"/>
      <c r="K4" s="2172"/>
      <c r="L4" s="2172"/>
      <c r="M4" s="2172"/>
      <c r="N4" s="2172"/>
    </row>
    <row r="5" spans="1:15" ht="20.25" customHeight="1" thickBot="1" x14ac:dyDescent="0.25">
      <c r="A5" s="120"/>
      <c r="B5" s="120"/>
      <c r="C5" s="2173" t="s">
        <v>80</v>
      </c>
      <c r="D5" s="2173"/>
      <c r="E5" s="2173"/>
      <c r="F5" s="2173"/>
      <c r="G5" s="2173"/>
      <c r="H5" s="2173"/>
      <c r="I5" s="2173"/>
      <c r="J5" s="2173"/>
      <c r="K5" s="2173"/>
      <c r="L5" s="2173"/>
      <c r="M5" s="2173"/>
      <c r="N5" s="2173"/>
    </row>
    <row r="6" spans="1:15" ht="24" customHeight="1" x14ac:dyDescent="0.2">
      <c r="A6" s="2174" t="s">
        <v>8</v>
      </c>
      <c r="B6" s="2177" t="s">
        <v>9</v>
      </c>
      <c r="C6" s="2180" t="s">
        <v>10</v>
      </c>
      <c r="D6" s="2183" t="s">
        <v>148</v>
      </c>
      <c r="E6" s="2186" t="s">
        <v>11</v>
      </c>
      <c r="F6" s="2189" t="s">
        <v>12</v>
      </c>
      <c r="G6" s="2213" t="s">
        <v>13</v>
      </c>
      <c r="H6" s="2213" t="s">
        <v>149</v>
      </c>
      <c r="I6" s="2213" t="s">
        <v>84</v>
      </c>
      <c r="J6" s="2213" t="s">
        <v>150</v>
      </c>
      <c r="K6" s="2216" t="s">
        <v>151</v>
      </c>
      <c r="L6" s="2217"/>
      <c r="M6" s="2217"/>
      <c r="N6" s="2218"/>
    </row>
    <row r="7" spans="1:15" ht="15.75" customHeight="1" x14ac:dyDescent="0.2">
      <c r="A7" s="2175"/>
      <c r="B7" s="2178"/>
      <c r="C7" s="2181"/>
      <c r="D7" s="2184"/>
      <c r="E7" s="2187"/>
      <c r="F7" s="2190"/>
      <c r="G7" s="2214"/>
      <c r="H7" s="2214"/>
      <c r="I7" s="2214"/>
      <c r="J7" s="2214"/>
      <c r="K7" s="2219" t="s">
        <v>24</v>
      </c>
      <c r="L7" s="2221" t="s">
        <v>63</v>
      </c>
      <c r="M7" s="2221"/>
      <c r="N7" s="2222"/>
    </row>
    <row r="8" spans="1:15" ht="93.75" customHeight="1" thickBot="1" x14ac:dyDescent="0.25">
      <c r="A8" s="2176"/>
      <c r="B8" s="2179"/>
      <c r="C8" s="2182"/>
      <c r="D8" s="2185"/>
      <c r="E8" s="2188"/>
      <c r="F8" s="2191"/>
      <c r="G8" s="2215"/>
      <c r="H8" s="2215"/>
      <c r="I8" s="2215"/>
      <c r="J8" s="2215"/>
      <c r="K8" s="2220"/>
      <c r="L8" s="639" t="s">
        <v>64</v>
      </c>
      <c r="M8" s="639" t="s">
        <v>87</v>
      </c>
      <c r="N8" s="640" t="s">
        <v>147</v>
      </c>
    </row>
    <row r="9" spans="1:15" ht="13.5" thickBot="1" x14ac:dyDescent="0.25">
      <c r="A9" s="2192" t="s">
        <v>71</v>
      </c>
      <c r="B9" s="2193"/>
      <c r="C9" s="2193"/>
      <c r="D9" s="2193"/>
      <c r="E9" s="2193"/>
      <c r="F9" s="2193"/>
      <c r="G9" s="2193"/>
      <c r="H9" s="2193"/>
      <c r="I9" s="2193"/>
      <c r="J9" s="2193"/>
      <c r="K9" s="2193"/>
      <c r="L9" s="2193"/>
      <c r="M9" s="2193"/>
      <c r="N9" s="2194"/>
    </row>
    <row r="10" spans="1:15" s="66" customFormat="1" ht="12.75" customHeight="1" thickBot="1" x14ac:dyDescent="0.25">
      <c r="A10" s="2195" t="s">
        <v>32</v>
      </c>
      <c r="B10" s="2196"/>
      <c r="C10" s="2196"/>
      <c r="D10" s="2196"/>
      <c r="E10" s="2196"/>
      <c r="F10" s="2196"/>
      <c r="G10" s="2196"/>
      <c r="H10" s="2196"/>
      <c r="I10" s="2196"/>
      <c r="J10" s="2196"/>
      <c r="K10" s="2196"/>
      <c r="L10" s="2196"/>
      <c r="M10" s="2196"/>
      <c r="N10" s="2197"/>
      <c r="O10" s="321"/>
    </row>
    <row r="11" spans="1:15" s="66" customFormat="1" ht="13.5" thickBot="1" x14ac:dyDescent="0.25">
      <c r="A11" s="1714" t="s">
        <v>15</v>
      </c>
      <c r="B11" s="2198" t="s">
        <v>37</v>
      </c>
      <c r="C11" s="2199"/>
      <c r="D11" s="2199"/>
      <c r="E11" s="2199"/>
      <c r="F11" s="2199"/>
      <c r="G11" s="2199"/>
      <c r="H11" s="2199"/>
      <c r="I11" s="2199"/>
      <c r="J11" s="2199"/>
      <c r="K11" s="2199"/>
      <c r="L11" s="2199"/>
      <c r="M11" s="2199"/>
      <c r="N11" s="2200"/>
    </row>
    <row r="12" spans="1:15" s="66" customFormat="1" ht="13.5" thickBot="1" x14ac:dyDescent="0.25">
      <c r="A12" s="1719" t="s">
        <v>15</v>
      </c>
      <c r="B12" s="7" t="s">
        <v>15</v>
      </c>
      <c r="C12" s="2201" t="s">
        <v>76</v>
      </c>
      <c r="D12" s="2202"/>
      <c r="E12" s="2202"/>
      <c r="F12" s="2202"/>
      <c r="G12" s="2203"/>
      <c r="H12" s="2203"/>
      <c r="I12" s="2203"/>
      <c r="J12" s="2203"/>
      <c r="K12" s="2203"/>
      <c r="L12" s="2203"/>
      <c r="M12" s="2203"/>
      <c r="N12" s="2204"/>
    </row>
    <row r="13" spans="1:15" s="66" customFormat="1" x14ac:dyDescent="0.2">
      <c r="A13" s="1720" t="s">
        <v>15</v>
      </c>
      <c r="B13" s="3" t="s">
        <v>15</v>
      </c>
      <c r="C13" s="2205" t="s">
        <v>15</v>
      </c>
      <c r="D13" s="2207" t="s">
        <v>46</v>
      </c>
      <c r="E13" s="2209" t="s">
        <v>343</v>
      </c>
      <c r="F13" s="2211">
        <v>2</v>
      </c>
      <c r="G13" s="97" t="s">
        <v>16</v>
      </c>
      <c r="H13" s="1447">
        <v>29243.599999999999</v>
      </c>
      <c r="I13" s="1439">
        <v>29317.599999999999</v>
      </c>
      <c r="J13" s="1447">
        <v>29311.5</v>
      </c>
      <c r="K13" s="1171"/>
      <c r="L13" s="1383"/>
      <c r="M13" s="290"/>
      <c r="N13" s="720"/>
    </row>
    <row r="14" spans="1:15" s="66" customFormat="1" x14ac:dyDescent="0.2">
      <c r="A14" s="1721"/>
      <c r="B14" s="5"/>
      <c r="C14" s="2206"/>
      <c r="D14" s="2208"/>
      <c r="E14" s="2210"/>
      <c r="F14" s="2212"/>
      <c r="G14" s="815" t="s">
        <v>19</v>
      </c>
      <c r="H14" s="1448">
        <v>36475.699999999997</v>
      </c>
      <c r="I14" s="1440">
        <v>35492</v>
      </c>
      <c r="J14" s="1448">
        <v>35492</v>
      </c>
      <c r="K14" s="1172"/>
      <c r="L14" s="304"/>
      <c r="M14" s="291"/>
      <c r="N14" s="689"/>
    </row>
    <row r="15" spans="1:15" s="66" customFormat="1" ht="14.25" customHeight="1" x14ac:dyDescent="0.2">
      <c r="A15" s="1721"/>
      <c r="B15" s="1325"/>
      <c r="C15" s="13"/>
      <c r="D15" s="78"/>
      <c r="E15" s="1113"/>
      <c r="F15" s="1326"/>
      <c r="G15" s="1040" t="s">
        <v>45</v>
      </c>
      <c r="H15" s="1448">
        <v>5503.7</v>
      </c>
      <c r="I15" s="1440">
        <v>5509</v>
      </c>
      <c r="J15" s="1448">
        <v>5509</v>
      </c>
      <c r="K15" s="322"/>
      <c r="L15" s="98"/>
      <c r="M15" s="96"/>
      <c r="N15" s="378"/>
      <c r="O15" s="457"/>
    </row>
    <row r="16" spans="1:15" s="66" customFormat="1" ht="15" customHeight="1" x14ac:dyDescent="0.2">
      <c r="A16" s="1721"/>
      <c r="B16" s="5"/>
      <c r="C16" s="13"/>
      <c r="D16" s="78"/>
      <c r="E16" s="1113"/>
      <c r="F16" s="1326"/>
      <c r="G16" s="21" t="s">
        <v>318</v>
      </c>
      <c r="H16" s="1448">
        <v>43.3</v>
      </c>
      <c r="I16" s="1440">
        <v>7.7</v>
      </c>
      <c r="J16" s="1448"/>
      <c r="K16" s="322"/>
      <c r="L16" s="98"/>
      <c r="M16" s="96"/>
      <c r="N16" s="378"/>
      <c r="O16" s="457"/>
    </row>
    <row r="17" spans="1:15" s="66" customFormat="1" ht="15.75" customHeight="1" x14ac:dyDescent="0.2">
      <c r="A17" s="1721"/>
      <c r="B17" s="5"/>
      <c r="C17" s="13"/>
      <c r="D17" s="78"/>
      <c r="E17" s="1030"/>
      <c r="F17" s="1470"/>
      <c r="G17" s="21" t="s">
        <v>3</v>
      </c>
      <c r="H17" s="580">
        <v>3.8</v>
      </c>
      <c r="I17" s="151">
        <v>0.7</v>
      </c>
      <c r="J17" s="580"/>
      <c r="K17" s="322"/>
      <c r="L17" s="98"/>
      <c r="M17" s="96"/>
      <c r="N17" s="378"/>
      <c r="O17" s="457"/>
    </row>
    <row r="18" spans="1:15" s="66" customFormat="1" ht="15" customHeight="1" x14ac:dyDescent="0.2">
      <c r="A18" s="1721"/>
      <c r="B18" s="5"/>
      <c r="C18" s="13"/>
      <c r="D18" s="2225" t="s">
        <v>339</v>
      </c>
      <c r="E18" s="1113"/>
      <c r="F18" s="1454"/>
      <c r="G18" s="322"/>
      <c r="I18" s="322"/>
      <c r="K18" s="322"/>
      <c r="L18" s="98"/>
      <c r="M18" s="96"/>
      <c r="N18" s="378"/>
      <c r="O18" s="457"/>
    </row>
    <row r="19" spans="1:15" s="66" customFormat="1" ht="15" customHeight="1" x14ac:dyDescent="0.2">
      <c r="A19" s="1721"/>
      <c r="B19" s="5"/>
      <c r="C19" s="13"/>
      <c r="D19" s="2226"/>
      <c r="E19" s="1113"/>
      <c r="F19" s="1326"/>
      <c r="G19" s="322"/>
      <c r="I19" s="322"/>
      <c r="K19" s="322"/>
      <c r="L19" s="98"/>
      <c r="M19" s="96"/>
      <c r="N19" s="378"/>
      <c r="O19" s="457"/>
    </row>
    <row r="20" spans="1:15" s="66" customFormat="1" ht="14.25" customHeight="1" x14ac:dyDescent="0.2">
      <c r="A20" s="1721"/>
      <c r="B20" s="1325"/>
      <c r="C20" s="13"/>
      <c r="D20" s="2225" t="s">
        <v>214</v>
      </c>
      <c r="E20" s="1113"/>
      <c r="F20" s="1326"/>
      <c r="G20" s="1290"/>
      <c r="H20" s="220"/>
      <c r="I20" s="221"/>
      <c r="J20" s="130"/>
      <c r="K20" s="2231" t="s">
        <v>167</v>
      </c>
      <c r="L20" s="326">
        <v>48</v>
      </c>
      <c r="M20" s="1134">
        <v>48</v>
      </c>
      <c r="N20" s="415">
        <v>48</v>
      </c>
      <c r="O20" s="457"/>
    </row>
    <row r="21" spans="1:15" s="66" customFormat="1" ht="15" customHeight="1" x14ac:dyDescent="0.2">
      <c r="A21" s="1721"/>
      <c r="B21" s="5"/>
      <c r="C21" s="13"/>
      <c r="D21" s="2226"/>
      <c r="E21" s="1113"/>
      <c r="F21" s="1326"/>
      <c r="G21" s="1290"/>
      <c r="H21" s="220"/>
      <c r="I21" s="221"/>
      <c r="J21" s="130"/>
      <c r="K21" s="2224"/>
      <c r="L21" s="1382"/>
      <c r="M21" s="1079"/>
      <c r="N21" s="1173"/>
      <c r="O21" s="457"/>
    </row>
    <row r="22" spans="1:15" s="66" customFormat="1" ht="15.75" customHeight="1" x14ac:dyDescent="0.2">
      <c r="A22" s="1721"/>
      <c r="B22" s="5"/>
      <c r="C22" s="13"/>
      <c r="D22" s="2230"/>
      <c r="E22" s="1113"/>
      <c r="F22" s="1326"/>
      <c r="G22" s="349"/>
      <c r="H22" s="220"/>
      <c r="I22" s="221"/>
      <c r="J22" s="130"/>
      <c r="K22" s="1124" t="s">
        <v>168</v>
      </c>
      <c r="L22" s="1392">
        <v>8051</v>
      </c>
      <c r="M22" s="55">
        <v>8100</v>
      </c>
      <c r="N22" s="1331">
        <v>8100</v>
      </c>
      <c r="O22" s="458"/>
    </row>
    <row r="23" spans="1:15" s="66" customFormat="1" ht="15.75" customHeight="1" x14ac:dyDescent="0.2">
      <c r="A23" s="1721"/>
      <c r="B23" s="5"/>
      <c r="C23" s="13"/>
      <c r="D23" s="2226" t="s">
        <v>215</v>
      </c>
      <c r="E23" s="1113"/>
      <c r="F23" s="1326"/>
      <c r="G23" s="1290"/>
      <c r="H23" s="220"/>
      <c r="I23" s="221"/>
      <c r="J23" s="130"/>
      <c r="K23" s="2224" t="s">
        <v>167</v>
      </c>
      <c r="L23" s="1390">
        <v>7</v>
      </c>
      <c r="M23" s="247">
        <v>7</v>
      </c>
      <c r="N23" s="74">
        <v>7</v>
      </c>
    </row>
    <row r="24" spans="1:15" s="66" customFormat="1" ht="14.25" customHeight="1" x14ac:dyDescent="0.2">
      <c r="A24" s="1721"/>
      <c r="B24" s="1325"/>
      <c r="C24" s="13"/>
      <c r="D24" s="2226"/>
      <c r="E24" s="1113"/>
      <c r="F24" s="1326"/>
      <c r="G24" s="1290"/>
      <c r="H24" s="220"/>
      <c r="I24" s="324"/>
      <c r="J24" s="285"/>
      <c r="K24" s="2224"/>
      <c r="L24" s="1385"/>
      <c r="M24" s="250"/>
      <c r="N24" s="225"/>
    </row>
    <row r="25" spans="1:15" s="66" customFormat="1" ht="15" customHeight="1" thickBot="1" x14ac:dyDescent="0.25">
      <c r="A25" s="1721"/>
      <c r="B25" s="5"/>
      <c r="C25" s="13"/>
      <c r="D25" s="2227"/>
      <c r="E25" s="1113"/>
      <c r="F25" s="1326"/>
      <c r="G25" s="1471"/>
      <c r="H25" s="220"/>
      <c r="I25" s="221"/>
      <c r="J25" s="130"/>
      <c r="K25" s="1381" t="s">
        <v>168</v>
      </c>
      <c r="L25" s="1384">
        <v>301</v>
      </c>
      <c r="M25" s="733">
        <v>301</v>
      </c>
      <c r="N25" s="1205">
        <v>301</v>
      </c>
    </row>
    <row r="26" spans="1:15" s="66" customFormat="1" ht="12.75" customHeight="1" x14ac:dyDescent="0.2">
      <c r="A26" s="2232"/>
      <c r="B26" s="5"/>
      <c r="C26" s="2233"/>
      <c r="D26" s="2234" t="s">
        <v>78</v>
      </c>
      <c r="E26" s="2237"/>
      <c r="F26" s="2239"/>
      <c r="G26" s="349"/>
      <c r="H26" s="220"/>
      <c r="I26" s="221"/>
      <c r="J26" s="130"/>
      <c r="K26" s="2223" t="s">
        <v>167</v>
      </c>
      <c r="L26" s="1191">
        <v>4</v>
      </c>
      <c r="M26" s="1590">
        <v>4</v>
      </c>
      <c r="N26" s="1591">
        <v>4</v>
      </c>
    </row>
    <row r="27" spans="1:15" s="66" customFormat="1" ht="15.75" customHeight="1" x14ac:dyDescent="0.2">
      <c r="A27" s="2232"/>
      <c r="B27" s="5"/>
      <c r="C27" s="2233"/>
      <c r="D27" s="2235"/>
      <c r="E27" s="2238"/>
      <c r="F27" s="2240"/>
      <c r="G27" s="349"/>
      <c r="H27" s="220"/>
      <c r="I27" s="221"/>
      <c r="J27" s="130"/>
      <c r="K27" s="2224"/>
      <c r="L27" s="1586"/>
      <c r="M27" s="1587"/>
      <c r="N27" s="1588"/>
    </row>
    <row r="28" spans="1:15" s="66" customFormat="1" ht="15.75" customHeight="1" x14ac:dyDescent="0.2">
      <c r="A28" s="2232"/>
      <c r="B28" s="5"/>
      <c r="C28" s="2206"/>
      <c r="D28" s="2235"/>
      <c r="E28" s="2238"/>
      <c r="F28" s="2240"/>
      <c r="G28" s="349"/>
      <c r="H28" s="220"/>
      <c r="I28" s="221"/>
      <c r="J28" s="130"/>
      <c r="K28" s="1379" t="s">
        <v>168</v>
      </c>
      <c r="L28" s="1386">
        <v>1319</v>
      </c>
      <c r="M28" s="35">
        <v>1320</v>
      </c>
      <c r="N28" s="36">
        <v>1320</v>
      </c>
    </row>
    <row r="29" spans="1:15" s="66" customFormat="1" ht="15.75" customHeight="1" thickBot="1" x14ac:dyDescent="0.25">
      <c r="A29" s="2232"/>
      <c r="B29" s="5"/>
      <c r="C29" s="2206"/>
      <c r="D29" s="2236"/>
      <c r="E29" s="2210"/>
      <c r="F29" s="2212"/>
      <c r="G29" s="349"/>
      <c r="H29" s="220"/>
      <c r="I29" s="221"/>
      <c r="J29" s="130"/>
      <c r="K29" s="1592" t="s">
        <v>238</v>
      </c>
      <c r="L29" s="1593">
        <v>925</v>
      </c>
      <c r="M29" s="1594">
        <v>925</v>
      </c>
      <c r="N29" s="1205">
        <v>925</v>
      </c>
    </row>
    <row r="30" spans="1:15" s="66" customFormat="1" ht="30" customHeight="1" x14ac:dyDescent="0.2">
      <c r="A30" s="1722"/>
      <c r="B30" s="5"/>
      <c r="C30" s="1344"/>
      <c r="D30" s="1327" t="s">
        <v>239</v>
      </c>
      <c r="E30" s="1113"/>
      <c r="F30" s="1326"/>
      <c r="G30" s="349"/>
      <c r="H30" s="220"/>
      <c r="I30" s="221"/>
      <c r="J30" s="130"/>
      <c r="K30" s="1382"/>
      <c r="L30" s="323"/>
      <c r="M30" s="1330"/>
      <c r="N30" s="1332"/>
    </row>
    <row r="31" spans="1:15" s="66" customFormat="1" ht="15.75" customHeight="1" x14ac:dyDescent="0.2">
      <c r="A31" s="1722"/>
      <c r="B31" s="1325"/>
      <c r="C31" s="1344"/>
      <c r="D31" s="2225" t="s">
        <v>216</v>
      </c>
      <c r="E31" s="1113"/>
      <c r="F31" s="1334"/>
      <c r="G31" s="349"/>
      <c r="H31" s="1449"/>
      <c r="I31" s="221"/>
      <c r="J31" s="130"/>
      <c r="K31" s="1379" t="s">
        <v>167</v>
      </c>
      <c r="L31" s="1388">
        <v>32</v>
      </c>
      <c r="M31" s="188">
        <v>32</v>
      </c>
      <c r="N31" s="182">
        <v>32</v>
      </c>
    </row>
    <row r="32" spans="1:15" s="66" customFormat="1" ht="28.5" customHeight="1" x14ac:dyDescent="0.2">
      <c r="A32" s="1722"/>
      <c r="B32" s="1325"/>
      <c r="C32" s="1344"/>
      <c r="D32" s="2226"/>
      <c r="E32" s="1113"/>
      <c r="F32" s="1334"/>
      <c r="G32" s="349"/>
      <c r="H32" s="220"/>
      <c r="I32" s="221"/>
      <c r="J32" s="130"/>
      <c r="K32" s="1124" t="s">
        <v>169</v>
      </c>
      <c r="L32" s="284">
        <v>17438</v>
      </c>
      <c r="M32" s="195">
        <v>17450</v>
      </c>
      <c r="N32" s="74">
        <v>17450</v>
      </c>
    </row>
    <row r="33" spans="1:18" s="66" customFormat="1" ht="21.75" customHeight="1" x14ac:dyDescent="0.2">
      <c r="A33" s="1722"/>
      <c r="B33" s="1325"/>
      <c r="C33" s="1344"/>
      <c r="D33" s="2225" t="s">
        <v>217</v>
      </c>
      <c r="E33" s="1113"/>
      <c r="F33" s="1334"/>
      <c r="G33" s="349"/>
      <c r="H33" s="220"/>
      <c r="I33" s="221"/>
      <c r="J33" s="130"/>
      <c r="K33" s="1379" t="s">
        <v>167</v>
      </c>
      <c r="L33" s="1388">
        <v>5</v>
      </c>
      <c r="M33" s="188">
        <v>5</v>
      </c>
      <c r="N33" s="182">
        <v>5</v>
      </c>
    </row>
    <row r="34" spans="1:18" s="66" customFormat="1" ht="21.75" customHeight="1" thickBot="1" x14ac:dyDescent="0.25">
      <c r="A34" s="1722"/>
      <c r="B34" s="1325"/>
      <c r="C34" s="1344"/>
      <c r="D34" s="2227"/>
      <c r="E34" s="1113"/>
      <c r="F34" s="1334"/>
      <c r="G34" s="349"/>
      <c r="H34" s="220"/>
      <c r="I34" s="221"/>
      <c r="J34" s="130"/>
      <c r="K34" s="1381" t="s">
        <v>168</v>
      </c>
      <c r="L34" s="1389">
        <v>989</v>
      </c>
      <c r="M34" s="771">
        <v>990</v>
      </c>
      <c r="N34" s="185">
        <v>990</v>
      </c>
    </row>
    <row r="35" spans="1:18" s="66" customFormat="1" ht="21.75" customHeight="1" x14ac:dyDescent="0.2">
      <c r="A35" s="1722"/>
      <c r="B35" s="1325"/>
      <c r="C35" s="1344"/>
      <c r="D35" s="2228" t="s">
        <v>229</v>
      </c>
      <c r="E35" s="196"/>
      <c r="F35" s="439"/>
      <c r="G35" s="349"/>
      <c r="H35" s="220"/>
      <c r="I35" s="221"/>
      <c r="J35" s="130"/>
      <c r="K35" s="1086" t="s">
        <v>167</v>
      </c>
      <c r="L35" s="1191">
        <v>31</v>
      </c>
      <c r="M35" s="773">
        <v>31</v>
      </c>
      <c r="N35" s="774">
        <v>31</v>
      </c>
    </row>
    <row r="36" spans="1:18" s="207" customFormat="1" ht="27.75" customHeight="1" x14ac:dyDescent="0.2">
      <c r="A36" s="1721"/>
      <c r="B36" s="1325"/>
      <c r="C36" s="820"/>
      <c r="D36" s="2229"/>
      <c r="E36" s="1048"/>
      <c r="F36" s="1107"/>
      <c r="G36" s="22"/>
      <c r="H36" s="220"/>
      <c r="I36" s="221"/>
      <c r="J36" s="130"/>
      <c r="K36" s="1346" t="s">
        <v>240</v>
      </c>
      <c r="L36" s="1390">
        <v>2050</v>
      </c>
      <c r="M36" s="73">
        <v>2050</v>
      </c>
      <c r="N36" s="74">
        <v>2050</v>
      </c>
    </row>
    <row r="37" spans="1:18" s="66" customFormat="1" ht="18" customHeight="1" x14ac:dyDescent="0.2">
      <c r="A37" s="1722"/>
      <c r="B37" s="1325"/>
      <c r="C37" s="1344"/>
      <c r="D37" s="2225" t="s">
        <v>170</v>
      </c>
      <c r="E37" s="1113"/>
      <c r="F37" s="1334"/>
      <c r="G37" s="349"/>
      <c r="H37" s="220"/>
      <c r="I37" s="221"/>
      <c r="J37" s="130"/>
      <c r="K37" s="1305" t="s">
        <v>169</v>
      </c>
      <c r="L37" s="1391" t="s">
        <v>171</v>
      </c>
      <c r="M37" s="1081"/>
      <c r="N37" s="1176"/>
      <c r="O37" s="321"/>
    </row>
    <row r="38" spans="1:18" s="66" customFormat="1" ht="13.5" customHeight="1" x14ac:dyDescent="0.2">
      <c r="A38" s="1722"/>
      <c r="B38" s="1325"/>
      <c r="C38" s="1344"/>
      <c r="D38" s="2230"/>
      <c r="E38" s="1113"/>
      <c r="F38" s="1334"/>
      <c r="G38" s="349"/>
      <c r="H38" s="220"/>
      <c r="I38" s="324"/>
      <c r="J38" s="285"/>
      <c r="K38" s="1082"/>
      <c r="L38" s="1357"/>
      <c r="M38" s="197"/>
      <c r="N38" s="225"/>
    </row>
    <row r="39" spans="1:18" s="66" customFormat="1" ht="16.5" customHeight="1" x14ac:dyDescent="0.2">
      <c r="A39" s="2232"/>
      <c r="B39" s="2245"/>
      <c r="C39" s="2206"/>
      <c r="D39" s="2225" t="s">
        <v>213</v>
      </c>
      <c r="E39" s="2246"/>
      <c r="F39" s="2241"/>
      <c r="G39" s="1290"/>
      <c r="H39" s="220"/>
      <c r="I39" s="221"/>
      <c r="J39" s="130"/>
      <c r="K39" s="1379" t="s">
        <v>167</v>
      </c>
      <c r="L39" s="326">
        <v>6</v>
      </c>
      <c r="M39" s="192">
        <v>6</v>
      </c>
      <c r="N39" s="246">
        <v>6</v>
      </c>
    </row>
    <row r="40" spans="1:18" s="66" customFormat="1" ht="15.75" customHeight="1" x14ac:dyDescent="0.2">
      <c r="A40" s="2232"/>
      <c r="B40" s="2245"/>
      <c r="C40" s="2206"/>
      <c r="D40" s="2226"/>
      <c r="E40" s="2246"/>
      <c r="F40" s="2241"/>
      <c r="G40" s="1040"/>
      <c r="H40" s="220"/>
      <c r="I40" s="221"/>
      <c r="J40" s="130"/>
      <c r="K40" s="1379" t="s">
        <v>168</v>
      </c>
      <c r="L40" s="1386">
        <v>5430</v>
      </c>
      <c r="M40" s="35">
        <v>5430</v>
      </c>
      <c r="N40" s="36">
        <v>5430</v>
      </c>
      <c r="P40" s="2242"/>
      <c r="Q40" s="2242"/>
      <c r="R40" s="2242"/>
    </row>
    <row r="41" spans="1:18" s="66" customFormat="1" ht="15.75" customHeight="1" x14ac:dyDescent="0.2">
      <c r="A41" s="2232"/>
      <c r="B41" s="2245"/>
      <c r="C41" s="2206"/>
      <c r="D41" s="2226"/>
      <c r="E41" s="2246"/>
      <c r="F41" s="2241"/>
      <c r="G41" s="1040"/>
      <c r="H41" s="220"/>
      <c r="I41" s="221"/>
      <c r="J41" s="130"/>
      <c r="K41" s="2243" t="s">
        <v>315</v>
      </c>
      <c r="L41" s="1387">
        <v>90</v>
      </c>
      <c r="M41" s="1329">
        <v>90</v>
      </c>
      <c r="N41" s="74">
        <v>90</v>
      </c>
      <c r="P41" s="2242"/>
      <c r="Q41" s="2242"/>
      <c r="R41" s="2242"/>
    </row>
    <row r="42" spans="1:18" s="66" customFormat="1" ht="15.75" customHeight="1" x14ac:dyDescent="0.2">
      <c r="A42" s="2232"/>
      <c r="B42" s="2245"/>
      <c r="C42" s="2206"/>
      <c r="D42" s="2230"/>
      <c r="E42" s="2246"/>
      <c r="F42" s="2241"/>
      <c r="G42" s="1040"/>
      <c r="H42" s="1979"/>
      <c r="I42" s="221"/>
      <c r="J42" s="130"/>
      <c r="K42" s="2244"/>
      <c r="L42" s="323"/>
      <c r="M42" s="1330"/>
      <c r="N42" s="1332"/>
      <c r="P42" s="1324"/>
      <c r="Q42" s="1324"/>
      <c r="R42" s="1324"/>
    </row>
    <row r="43" spans="1:18" s="66" customFormat="1" ht="12.75" customHeight="1" x14ac:dyDescent="0.2">
      <c r="A43" s="2232"/>
      <c r="B43" s="2245"/>
      <c r="C43" s="2206"/>
      <c r="D43" s="2256" t="s">
        <v>53</v>
      </c>
      <c r="E43" s="2258"/>
      <c r="F43" s="2241"/>
      <c r="G43" s="1290"/>
      <c r="H43" s="220"/>
      <c r="I43" s="221"/>
      <c r="J43" s="130"/>
      <c r="K43" s="2243" t="s">
        <v>172</v>
      </c>
      <c r="L43" s="2247">
        <v>5450</v>
      </c>
      <c r="M43" s="2249">
        <v>5450</v>
      </c>
      <c r="N43" s="2251">
        <v>5450</v>
      </c>
    </row>
    <row r="44" spans="1:18" s="66" customFormat="1" x14ac:dyDescent="0.2">
      <c r="A44" s="2232"/>
      <c r="B44" s="2245"/>
      <c r="C44" s="2206"/>
      <c r="D44" s="2257"/>
      <c r="E44" s="2258"/>
      <c r="F44" s="2241"/>
      <c r="G44" s="1040"/>
      <c r="H44" s="220"/>
      <c r="I44" s="221"/>
      <c r="J44" s="130"/>
      <c r="K44" s="2244"/>
      <c r="L44" s="2248"/>
      <c r="M44" s="2250"/>
      <c r="N44" s="2252"/>
    </row>
    <row r="45" spans="1:18" s="66" customFormat="1" x14ac:dyDescent="0.2">
      <c r="A45" s="2232"/>
      <c r="B45" s="2245"/>
      <c r="C45" s="2206"/>
      <c r="D45" s="2257"/>
      <c r="E45" s="2258"/>
      <c r="F45" s="2241"/>
      <c r="G45" s="1040"/>
      <c r="H45" s="220"/>
      <c r="I45" s="221"/>
      <c r="J45" s="130"/>
      <c r="K45" s="2244"/>
      <c r="L45" s="2248"/>
      <c r="M45" s="2250"/>
      <c r="N45" s="2252"/>
    </row>
    <row r="46" spans="1:18" s="66" customFormat="1" ht="14.25" customHeight="1" x14ac:dyDescent="0.2">
      <c r="A46" s="1723"/>
      <c r="B46" s="1325"/>
      <c r="C46" s="1344"/>
      <c r="D46" s="2253" t="s">
        <v>173</v>
      </c>
      <c r="E46" s="1442"/>
      <c r="F46" s="1326"/>
      <c r="G46" s="1040"/>
      <c r="H46" s="220"/>
      <c r="I46" s="221"/>
      <c r="J46" s="130"/>
      <c r="K46" s="1305" t="s">
        <v>95</v>
      </c>
      <c r="L46" s="1392">
        <v>85</v>
      </c>
      <c r="M46" s="41">
        <v>100</v>
      </c>
      <c r="N46" s="1331"/>
    </row>
    <row r="47" spans="1:18" s="66" customFormat="1" ht="14.25" customHeight="1" x14ac:dyDescent="0.2">
      <c r="A47" s="1723"/>
      <c r="B47" s="1325"/>
      <c r="C47" s="1344"/>
      <c r="D47" s="2254"/>
      <c r="E47" s="1442"/>
      <c r="F47" s="1326"/>
      <c r="G47" s="1040"/>
      <c r="H47" s="220"/>
      <c r="I47" s="221"/>
      <c r="J47" s="130"/>
      <c r="K47" s="1346"/>
      <c r="L47" s="1393"/>
      <c r="M47" s="23"/>
      <c r="N47" s="1332"/>
    </row>
    <row r="48" spans="1:18" s="66" customFormat="1" ht="14.25" customHeight="1" x14ac:dyDescent="0.2">
      <c r="A48" s="1723"/>
      <c r="B48" s="1325"/>
      <c r="C48" s="1344"/>
      <c r="D48" s="2255"/>
      <c r="E48" s="1442"/>
      <c r="F48" s="1326"/>
      <c r="G48" s="1040"/>
      <c r="H48" s="220"/>
      <c r="I48" s="221"/>
      <c r="J48" s="130"/>
      <c r="K48" s="1346"/>
      <c r="L48" s="1393"/>
      <c r="M48" s="23"/>
      <c r="N48" s="1332"/>
    </row>
    <row r="49" spans="1:14" s="66" customFormat="1" ht="12.75" customHeight="1" x14ac:dyDescent="0.2">
      <c r="A49" s="1724"/>
      <c r="B49" s="5"/>
      <c r="C49" s="13"/>
      <c r="D49" s="2263" t="s">
        <v>241</v>
      </c>
      <c r="E49" s="2264"/>
      <c r="F49" s="2266"/>
      <c r="G49" s="1471"/>
      <c r="H49" s="1449"/>
      <c r="I49" s="221"/>
      <c r="J49" s="130"/>
      <c r="K49" s="2243" t="s">
        <v>172</v>
      </c>
      <c r="L49" s="1390">
        <v>152</v>
      </c>
      <c r="M49" s="73">
        <v>160</v>
      </c>
      <c r="N49" s="74">
        <v>160</v>
      </c>
    </row>
    <row r="50" spans="1:14" s="66" customFormat="1" ht="14.25" customHeight="1" x14ac:dyDescent="0.2">
      <c r="A50" s="1724"/>
      <c r="B50" s="5"/>
      <c r="C50" s="13"/>
      <c r="D50" s="2255"/>
      <c r="E50" s="2264"/>
      <c r="F50" s="2266"/>
      <c r="G50" s="1040"/>
      <c r="H50" s="126"/>
      <c r="I50" s="221"/>
      <c r="J50" s="130"/>
      <c r="K50" s="2244"/>
      <c r="L50" s="1394"/>
      <c r="M50" s="479"/>
      <c r="N50" s="480"/>
    </row>
    <row r="51" spans="1:14" s="66" customFormat="1" ht="14.25" customHeight="1" x14ac:dyDescent="0.2">
      <c r="A51" s="1724"/>
      <c r="B51" s="5"/>
      <c r="C51" s="13"/>
      <c r="D51" s="2255"/>
      <c r="E51" s="2265"/>
      <c r="F51" s="2267"/>
      <c r="G51" s="1040"/>
      <c r="H51" s="126"/>
      <c r="I51" s="221"/>
      <c r="J51" s="130"/>
      <c r="K51" s="2244"/>
      <c r="L51" s="1395"/>
      <c r="M51" s="481"/>
      <c r="N51" s="482"/>
    </row>
    <row r="52" spans="1:14" s="66" customFormat="1" ht="17.25" customHeight="1" x14ac:dyDescent="0.2">
      <c r="A52" s="1724"/>
      <c r="B52" s="5"/>
      <c r="C52" s="13"/>
      <c r="D52" s="2253" t="s">
        <v>242</v>
      </c>
      <c r="E52" s="2258"/>
      <c r="F52" s="2241"/>
      <c r="G52" s="1623"/>
      <c r="H52" s="126"/>
      <c r="I52" s="221"/>
      <c r="J52" s="130"/>
      <c r="K52" s="1379" t="s">
        <v>174</v>
      </c>
      <c r="L52" s="1388">
        <v>695</v>
      </c>
      <c r="M52" s="188">
        <v>695</v>
      </c>
      <c r="N52" s="182">
        <v>695</v>
      </c>
    </row>
    <row r="53" spans="1:14" ht="30.75" customHeight="1" x14ac:dyDescent="0.2">
      <c r="A53" s="1724"/>
      <c r="B53" s="5"/>
      <c r="C53" s="13"/>
      <c r="D53" s="2254"/>
      <c r="E53" s="2258"/>
      <c r="F53" s="2241"/>
      <c r="G53" s="1623"/>
      <c r="H53" s="126"/>
      <c r="I53" s="221"/>
      <c r="J53" s="130"/>
      <c r="K53" s="1599" t="s">
        <v>175</v>
      </c>
      <c r="L53" s="1390">
        <v>15000</v>
      </c>
      <c r="M53" s="73">
        <v>15000</v>
      </c>
      <c r="N53" s="74">
        <v>15000</v>
      </c>
    </row>
    <row r="54" spans="1:14" ht="21" customHeight="1" x14ac:dyDescent="0.2">
      <c r="A54" s="1724"/>
      <c r="B54" s="5"/>
      <c r="C54" s="13"/>
      <c r="D54" s="2259" t="s">
        <v>176</v>
      </c>
      <c r="E54" s="1706"/>
      <c r="F54" s="330"/>
      <c r="G54" s="1705"/>
      <c r="H54" s="126"/>
      <c r="I54" s="221"/>
      <c r="J54" s="130"/>
      <c r="K54" s="1379" t="s">
        <v>177</v>
      </c>
      <c r="L54" s="1388">
        <v>168</v>
      </c>
      <c r="M54" s="188">
        <v>168</v>
      </c>
      <c r="N54" s="182">
        <v>168</v>
      </c>
    </row>
    <row r="55" spans="1:14" ht="21" customHeight="1" x14ac:dyDescent="0.2">
      <c r="A55" s="1724"/>
      <c r="B55" s="5"/>
      <c r="C55" s="12"/>
      <c r="D55" s="2260"/>
      <c r="E55" s="2071"/>
      <c r="F55" s="330"/>
      <c r="G55" s="2053"/>
      <c r="H55" s="126"/>
      <c r="I55" s="221"/>
      <c r="J55" s="130"/>
      <c r="K55" s="1082" t="s">
        <v>178</v>
      </c>
      <c r="L55" s="1357">
        <v>16</v>
      </c>
      <c r="M55" s="197">
        <v>16</v>
      </c>
      <c r="N55" s="225">
        <v>16</v>
      </c>
    </row>
    <row r="56" spans="1:14" ht="42" customHeight="1" x14ac:dyDescent="0.2">
      <c r="A56" s="1741"/>
      <c r="B56" s="453"/>
      <c r="C56" s="1666"/>
      <c r="D56" s="2095" t="s">
        <v>347</v>
      </c>
      <c r="E56" s="1667"/>
      <c r="F56" s="331"/>
      <c r="G56" s="2105"/>
      <c r="H56" s="449"/>
      <c r="I56" s="2122"/>
      <c r="J56" s="646"/>
      <c r="K56" s="2098"/>
      <c r="L56" s="1357"/>
      <c r="M56" s="197"/>
      <c r="N56" s="225"/>
    </row>
    <row r="57" spans="1:14" ht="17.25" customHeight="1" x14ac:dyDescent="0.2">
      <c r="A57" s="1721"/>
      <c r="B57" s="5"/>
      <c r="C57" s="13"/>
      <c r="D57" s="2229" t="s">
        <v>180</v>
      </c>
      <c r="E57" s="2051"/>
      <c r="F57" s="330"/>
      <c r="G57" s="2261"/>
      <c r="H57" s="2262"/>
      <c r="I57" s="2276"/>
      <c r="J57" s="2277"/>
      <c r="K57" s="1082" t="s">
        <v>167</v>
      </c>
      <c r="L57" s="1385">
        <v>1</v>
      </c>
      <c r="M57" s="224">
        <v>1</v>
      </c>
      <c r="N57" s="225">
        <v>1</v>
      </c>
    </row>
    <row r="58" spans="1:14" ht="17.25" customHeight="1" x14ac:dyDescent="0.2">
      <c r="A58" s="1721"/>
      <c r="B58" s="5"/>
      <c r="C58" s="12"/>
      <c r="D58" s="2260"/>
      <c r="E58" s="2096"/>
      <c r="F58" s="329"/>
      <c r="G58" s="2261"/>
      <c r="H58" s="2262"/>
      <c r="I58" s="2276"/>
      <c r="J58" s="2277"/>
      <c r="K58" s="2042" t="s">
        <v>169</v>
      </c>
      <c r="L58" s="1388">
        <v>25</v>
      </c>
      <c r="M58" s="188">
        <v>25</v>
      </c>
      <c r="N58" s="182">
        <v>25</v>
      </c>
    </row>
    <row r="59" spans="1:14" ht="17.25" customHeight="1" x14ac:dyDescent="0.2">
      <c r="A59" s="1721"/>
      <c r="B59" s="5"/>
      <c r="C59" s="13"/>
      <c r="D59" s="1294" t="s">
        <v>181</v>
      </c>
      <c r="E59" s="1469"/>
      <c r="F59" s="329"/>
      <c r="G59" s="1485"/>
      <c r="H59" s="220"/>
      <c r="I59" s="221"/>
      <c r="J59" s="130"/>
      <c r="K59" s="2046" t="s">
        <v>167</v>
      </c>
      <c r="L59" s="326">
        <v>2</v>
      </c>
      <c r="M59" s="192"/>
      <c r="N59" s="246"/>
    </row>
    <row r="60" spans="1:14" ht="44.25" customHeight="1" thickBot="1" x14ac:dyDescent="0.25">
      <c r="A60" s="1721"/>
      <c r="B60" s="5"/>
      <c r="C60" s="13"/>
      <c r="D60" s="1450" t="s">
        <v>243</v>
      </c>
      <c r="E60" s="1113"/>
      <c r="F60" s="330"/>
      <c r="G60" s="1485"/>
      <c r="H60" s="220"/>
      <c r="I60" s="221"/>
      <c r="J60" s="130"/>
      <c r="K60" s="1305" t="s">
        <v>169</v>
      </c>
      <c r="L60" s="284"/>
      <c r="M60" s="195">
        <v>120</v>
      </c>
      <c r="N60" s="74">
        <v>170</v>
      </c>
    </row>
    <row r="61" spans="1:14" ht="18" customHeight="1" x14ac:dyDescent="0.2">
      <c r="A61" s="1725"/>
      <c r="B61" s="114"/>
      <c r="C61" s="9"/>
      <c r="D61" s="2228" t="s">
        <v>73</v>
      </c>
      <c r="E61" s="2278" t="s">
        <v>47</v>
      </c>
      <c r="F61" s="1326"/>
      <c r="G61" s="1471"/>
      <c r="H61" s="220"/>
      <c r="I61" s="221"/>
      <c r="J61" s="130"/>
      <c r="K61" s="1086" t="s">
        <v>167</v>
      </c>
      <c r="L61" s="1396">
        <v>4</v>
      </c>
      <c r="M61" s="775">
        <v>4</v>
      </c>
      <c r="N61" s="774">
        <v>4</v>
      </c>
    </row>
    <row r="62" spans="1:14" ht="18" customHeight="1" x14ac:dyDescent="0.2">
      <c r="A62" s="1725"/>
      <c r="B62" s="114"/>
      <c r="C62" s="9"/>
      <c r="D62" s="2260"/>
      <c r="E62" s="2279"/>
      <c r="F62" s="1326"/>
      <c r="G62" s="1471"/>
      <c r="H62" s="220"/>
      <c r="I62" s="221"/>
      <c r="J62" s="130"/>
      <c r="K62" s="1347" t="s">
        <v>169</v>
      </c>
      <c r="L62" s="1357">
        <v>57</v>
      </c>
      <c r="M62" s="197">
        <v>60</v>
      </c>
      <c r="N62" s="225">
        <v>60</v>
      </c>
    </row>
    <row r="63" spans="1:14" ht="18" customHeight="1" x14ac:dyDescent="0.2">
      <c r="A63" s="1726"/>
      <c r="B63" s="1306"/>
      <c r="C63" s="355"/>
      <c r="D63" s="2259" t="s">
        <v>96</v>
      </c>
      <c r="E63" s="1443"/>
      <c r="F63" s="1301"/>
      <c r="G63" s="24"/>
      <c r="H63" s="126"/>
      <c r="I63" s="127"/>
      <c r="J63" s="133"/>
      <c r="K63" s="768" t="s">
        <v>167</v>
      </c>
      <c r="L63" s="811">
        <v>90</v>
      </c>
      <c r="M63" s="327">
        <v>90</v>
      </c>
      <c r="N63" s="36">
        <v>90</v>
      </c>
    </row>
    <row r="64" spans="1:14" ht="29.25" customHeight="1" x14ac:dyDescent="0.2">
      <c r="A64" s="1726"/>
      <c r="B64" s="1306"/>
      <c r="C64" s="355"/>
      <c r="D64" s="2229"/>
      <c r="E64" s="1444"/>
      <c r="F64" s="1301"/>
      <c r="G64" s="24"/>
      <c r="H64" s="126"/>
      <c r="I64" s="127"/>
      <c r="J64" s="133"/>
      <c r="K64" s="187" t="s">
        <v>316</v>
      </c>
      <c r="L64" s="525"/>
      <c r="M64" s="166">
        <v>2010</v>
      </c>
      <c r="N64" s="116"/>
    </row>
    <row r="65" spans="1:19" ht="54.75" customHeight="1" x14ac:dyDescent="0.2">
      <c r="A65" s="1726"/>
      <c r="B65" s="1306"/>
      <c r="C65" s="355"/>
      <c r="D65" s="1294"/>
      <c r="E65" s="1444"/>
      <c r="F65" s="1301"/>
      <c r="G65" s="24"/>
      <c r="H65" s="126"/>
      <c r="I65" s="127"/>
      <c r="J65" s="130"/>
      <c r="K65" s="768" t="s">
        <v>244</v>
      </c>
      <c r="L65" s="1372">
        <v>448</v>
      </c>
      <c r="M65" s="677">
        <v>448</v>
      </c>
      <c r="N65" s="678">
        <v>448</v>
      </c>
    </row>
    <row r="66" spans="1:19" ht="18.75" customHeight="1" x14ac:dyDescent="0.2">
      <c r="A66" s="1726"/>
      <c r="B66" s="1306"/>
      <c r="C66" s="355"/>
      <c r="D66" s="1289"/>
      <c r="E66" s="296"/>
      <c r="F66" s="1107"/>
      <c r="G66" s="24"/>
      <c r="H66" s="126"/>
      <c r="I66" s="127"/>
      <c r="J66" s="130"/>
      <c r="K66" s="187" t="s">
        <v>182</v>
      </c>
      <c r="L66" s="310">
        <v>9</v>
      </c>
      <c r="M66" s="180">
        <v>9</v>
      </c>
      <c r="N66" s="164"/>
    </row>
    <row r="67" spans="1:19" ht="18.75" customHeight="1" x14ac:dyDescent="0.2">
      <c r="A67" s="1726"/>
      <c r="B67" s="1306"/>
      <c r="C67" s="355"/>
      <c r="D67" s="825" t="s">
        <v>62</v>
      </c>
      <c r="E67" s="296"/>
      <c r="F67" s="1107"/>
      <c r="G67" s="22"/>
      <c r="H67" s="126"/>
      <c r="I67" s="127"/>
      <c r="J67" s="133"/>
      <c r="K67" s="343" t="s">
        <v>183</v>
      </c>
      <c r="L67" s="46">
        <v>17</v>
      </c>
      <c r="M67" s="1340">
        <v>17</v>
      </c>
      <c r="N67" s="1342">
        <v>17</v>
      </c>
    </row>
    <row r="68" spans="1:19" ht="18.75" customHeight="1" x14ac:dyDescent="0.2">
      <c r="A68" s="1726"/>
      <c r="B68" s="1306"/>
      <c r="C68" s="9"/>
      <c r="D68" s="825" t="s">
        <v>143</v>
      </c>
      <c r="E68" s="339"/>
      <c r="F68" s="1312"/>
      <c r="G68" s="22"/>
      <c r="H68" s="126"/>
      <c r="I68" s="127"/>
      <c r="J68" s="133"/>
      <c r="K68" s="768" t="s">
        <v>168</v>
      </c>
      <c r="L68" s="811">
        <v>1168</v>
      </c>
      <c r="M68" s="327">
        <v>1168</v>
      </c>
      <c r="N68" s="54">
        <v>1168</v>
      </c>
    </row>
    <row r="69" spans="1:19" ht="21" customHeight="1" x14ac:dyDescent="0.2">
      <c r="A69" s="1726"/>
      <c r="B69" s="1306"/>
      <c r="C69" s="9"/>
      <c r="D69" s="2259" t="s">
        <v>245</v>
      </c>
      <c r="E69" s="339"/>
      <c r="F69" s="1312"/>
      <c r="G69" s="22"/>
      <c r="H69" s="126"/>
      <c r="I69" s="127"/>
      <c r="J69" s="133"/>
      <c r="K69" s="768" t="s">
        <v>167</v>
      </c>
      <c r="L69" s="1397">
        <v>1</v>
      </c>
      <c r="M69" s="781">
        <v>1</v>
      </c>
      <c r="N69" s="1177">
        <v>1</v>
      </c>
    </row>
    <row r="70" spans="1:19" s="66" customFormat="1" ht="21" customHeight="1" x14ac:dyDescent="0.2">
      <c r="A70" s="1726"/>
      <c r="B70" s="1306"/>
      <c r="C70" s="9"/>
      <c r="D70" s="2260"/>
      <c r="E70" s="339"/>
      <c r="F70" s="1312"/>
      <c r="G70" s="22"/>
      <c r="H70" s="126"/>
      <c r="I70" s="127"/>
      <c r="J70" s="133"/>
      <c r="K70" s="768" t="s">
        <v>168</v>
      </c>
      <c r="L70" s="1398">
        <v>26</v>
      </c>
      <c r="M70" s="783">
        <v>26</v>
      </c>
      <c r="N70" s="1178">
        <v>26</v>
      </c>
      <c r="P70" s="458"/>
    </row>
    <row r="71" spans="1:19" ht="30" customHeight="1" x14ac:dyDescent="0.2">
      <c r="A71" s="1727"/>
      <c r="B71" s="1306"/>
      <c r="C71" s="355"/>
      <c r="D71" s="488" t="s">
        <v>184</v>
      </c>
      <c r="E71" s="296"/>
      <c r="F71" s="1107"/>
      <c r="G71" s="288"/>
      <c r="H71" s="174"/>
      <c r="I71" s="181"/>
      <c r="J71" s="170"/>
      <c r="K71" s="177" t="s">
        <v>167</v>
      </c>
      <c r="L71" s="323">
        <v>90</v>
      </c>
      <c r="M71" s="1330">
        <v>90</v>
      </c>
      <c r="N71" s="1341">
        <v>90</v>
      </c>
    </row>
    <row r="72" spans="1:19" s="66" customFormat="1" ht="16.5" customHeight="1" x14ac:dyDescent="0.2">
      <c r="A72" s="1721"/>
      <c r="B72" s="5"/>
      <c r="C72" s="1441"/>
      <c r="D72" s="2259" t="s">
        <v>134</v>
      </c>
      <c r="E72" s="1445"/>
      <c r="F72" s="814">
        <v>1</v>
      </c>
      <c r="G72" s="1041" t="s">
        <v>16</v>
      </c>
      <c r="H72" s="248">
        <v>9</v>
      </c>
      <c r="I72" s="359"/>
      <c r="J72" s="425"/>
      <c r="K72" s="2334" t="s">
        <v>334</v>
      </c>
      <c r="L72" s="1392">
        <v>34</v>
      </c>
      <c r="M72" s="41"/>
      <c r="N72" s="1451"/>
    </row>
    <row r="73" spans="1:19" ht="16.5" customHeight="1" thickBot="1" x14ac:dyDescent="0.25">
      <c r="A73" s="1728"/>
      <c r="B73" s="15"/>
      <c r="C73" s="8"/>
      <c r="D73" s="2275"/>
      <c r="E73" s="2268" t="s">
        <v>57</v>
      </c>
      <c r="F73" s="2268"/>
      <c r="G73" s="2269"/>
      <c r="H73" s="1370">
        <f>SUM(H13:H72)</f>
        <v>71279.099999999991</v>
      </c>
      <c r="I73" s="2000">
        <f>SUM(I13:I72)</f>
        <v>70327</v>
      </c>
      <c r="J73" s="1928">
        <f>SUM(J13:J72)</f>
        <v>70312.5</v>
      </c>
      <c r="K73" s="2335"/>
      <c r="L73" s="1399"/>
      <c r="M73" s="236"/>
      <c r="N73" s="237"/>
    </row>
    <row r="74" spans="1:19" ht="32.25" customHeight="1" x14ac:dyDescent="0.2">
      <c r="A74" s="1729" t="s">
        <v>15</v>
      </c>
      <c r="B74" s="1314" t="s">
        <v>15</v>
      </c>
      <c r="C74" s="1303" t="s">
        <v>18</v>
      </c>
      <c r="D74" s="1302" t="s">
        <v>97</v>
      </c>
      <c r="E74" s="1343"/>
      <c r="F74" s="61">
        <v>2</v>
      </c>
      <c r="G74" s="42"/>
      <c r="H74" s="198"/>
      <c r="I74" s="125"/>
      <c r="J74" s="134"/>
      <c r="K74" s="524"/>
      <c r="L74" s="307"/>
      <c r="M74" s="846"/>
      <c r="N74" s="847"/>
    </row>
    <row r="75" spans="1:19" ht="40.5" customHeight="1" x14ac:dyDescent="0.2">
      <c r="A75" s="1726"/>
      <c r="B75" s="1306"/>
      <c r="C75" s="355"/>
      <c r="D75" s="289" t="s">
        <v>100</v>
      </c>
      <c r="E75" s="296"/>
      <c r="F75" s="1107"/>
      <c r="G75" s="233" t="s">
        <v>19</v>
      </c>
      <c r="H75" s="426">
        <v>207.3</v>
      </c>
      <c r="I75" s="238">
        <v>207.3</v>
      </c>
      <c r="J75" s="426">
        <v>207.3</v>
      </c>
      <c r="K75" s="768" t="s">
        <v>168</v>
      </c>
      <c r="L75" s="1400">
        <v>2570</v>
      </c>
      <c r="M75" s="834">
        <v>2570</v>
      </c>
      <c r="N75" s="835">
        <v>2570</v>
      </c>
      <c r="S75" s="49" t="s">
        <v>86</v>
      </c>
    </row>
    <row r="76" spans="1:19" s="66" customFormat="1" ht="16.5" customHeight="1" x14ac:dyDescent="0.2">
      <c r="A76" s="1727"/>
      <c r="B76" s="1306"/>
      <c r="C76" s="355"/>
      <c r="D76" s="2270" t="s">
        <v>186</v>
      </c>
      <c r="E76" s="296"/>
      <c r="F76" s="1312"/>
      <c r="G76" s="1350" t="s">
        <v>16</v>
      </c>
      <c r="H76" s="533">
        <v>232.6</v>
      </c>
      <c r="I76" s="365">
        <v>178</v>
      </c>
      <c r="J76" s="1452">
        <v>122</v>
      </c>
      <c r="K76" s="177" t="s">
        <v>174</v>
      </c>
      <c r="L76" s="26">
        <v>190</v>
      </c>
      <c r="M76" s="1339">
        <v>190</v>
      </c>
      <c r="N76" s="1341">
        <v>190</v>
      </c>
      <c r="O76" s="457"/>
      <c r="P76" s="457"/>
      <c r="Q76" s="457"/>
    </row>
    <row r="77" spans="1:19" s="66" customFormat="1" ht="43.5" customHeight="1" x14ac:dyDescent="0.2">
      <c r="A77" s="1726"/>
      <c r="B77" s="1306"/>
      <c r="C77" s="355"/>
      <c r="D77" s="2271"/>
      <c r="E77" s="296"/>
      <c r="F77" s="1312"/>
      <c r="G77" s="1484"/>
      <c r="H77" s="126"/>
      <c r="I77" s="127"/>
      <c r="J77" s="133"/>
      <c r="K77" s="768" t="s">
        <v>250</v>
      </c>
      <c r="L77" s="87">
        <v>30</v>
      </c>
      <c r="M77" s="194"/>
      <c r="N77" s="54"/>
      <c r="O77" s="457"/>
      <c r="P77" s="321"/>
      <c r="Q77" s="321"/>
    </row>
    <row r="78" spans="1:19" s="66" customFormat="1" ht="29.25" customHeight="1" x14ac:dyDescent="0.2">
      <c r="A78" s="1726"/>
      <c r="B78" s="1306"/>
      <c r="C78" s="355"/>
      <c r="D78" s="1292" t="s">
        <v>187</v>
      </c>
      <c r="E78" s="296"/>
      <c r="F78" s="1312"/>
      <c r="G78" s="1476"/>
      <c r="H78" s="126"/>
      <c r="I78" s="127"/>
      <c r="J78" s="133"/>
      <c r="K78" s="178" t="s">
        <v>251</v>
      </c>
      <c r="L78" s="308">
        <v>2000</v>
      </c>
      <c r="M78" s="194"/>
      <c r="N78" s="54"/>
      <c r="O78" s="458"/>
    </row>
    <row r="79" spans="1:19" s="66" customFormat="1" ht="18" customHeight="1" x14ac:dyDescent="0.2">
      <c r="A79" s="1726"/>
      <c r="B79" s="1306"/>
      <c r="C79" s="355"/>
      <c r="D79" s="2271" t="s">
        <v>61</v>
      </c>
      <c r="E79" s="2272"/>
      <c r="F79" s="2273"/>
      <c r="G79" s="22"/>
      <c r="H79" s="2295"/>
      <c r="I79" s="127"/>
      <c r="J79" s="133"/>
      <c r="K79" s="768" t="s">
        <v>252</v>
      </c>
      <c r="L79" s="1372">
        <v>40</v>
      </c>
      <c r="M79" s="677">
        <v>40</v>
      </c>
      <c r="N79" s="678">
        <v>40</v>
      </c>
      <c r="O79" s="458"/>
    </row>
    <row r="80" spans="1:19" s="66" customFormat="1" ht="15.75" customHeight="1" x14ac:dyDescent="0.2">
      <c r="A80" s="1726"/>
      <c r="B80" s="1306"/>
      <c r="C80" s="355"/>
      <c r="D80" s="2271"/>
      <c r="E80" s="2272"/>
      <c r="F80" s="2274"/>
      <c r="G80" s="22"/>
      <c r="H80" s="2295"/>
      <c r="I80" s="127"/>
      <c r="J80" s="133"/>
      <c r="K80" s="187" t="s">
        <v>251</v>
      </c>
      <c r="L80" s="1372">
        <v>3000</v>
      </c>
      <c r="M80" s="677">
        <v>3000</v>
      </c>
      <c r="N80" s="678">
        <v>3000</v>
      </c>
      <c r="O80" s="458"/>
    </row>
    <row r="81" spans="1:15" s="66" customFormat="1" ht="31.5" customHeight="1" x14ac:dyDescent="0.2">
      <c r="A81" s="1722"/>
      <c r="B81" s="1306"/>
      <c r="C81" s="355"/>
      <c r="D81" s="239" t="s">
        <v>188</v>
      </c>
      <c r="E81" s="296"/>
      <c r="F81" s="1312"/>
      <c r="G81" s="1348"/>
      <c r="H81" s="126"/>
      <c r="I81" s="127"/>
      <c r="J81" s="133"/>
      <c r="K81" s="178" t="s">
        <v>251</v>
      </c>
      <c r="L81" s="308">
        <v>4500</v>
      </c>
      <c r="M81" s="234">
        <v>4500</v>
      </c>
      <c r="N81" s="101">
        <v>4500</v>
      </c>
      <c r="O81" s="458"/>
    </row>
    <row r="82" spans="1:15" ht="41.25" customHeight="1" x14ac:dyDescent="0.2">
      <c r="A82" s="1722"/>
      <c r="B82" s="1306"/>
      <c r="C82" s="355"/>
      <c r="D82" s="93" t="s">
        <v>109</v>
      </c>
      <c r="E82" s="296"/>
      <c r="F82" s="1312"/>
      <c r="G82" s="288"/>
      <c r="H82" s="174"/>
      <c r="I82" s="181"/>
      <c r="J82" s="170"/>
      <c r="K82" s="768" t="s">
        <v>252</v>
      </c>
      <c r="L82" s="1372">
        <v>20</v>
      </c>
      <c r="M82" s="677">
        <v>20</v>
      </c>
      <c r="N82" s="678"/>
      <c r="O82" s="102"/>
    </row>
    <row r="83" spans="1:15" ht="15.75" customHeight="1" x14ac:dyDescent="0.2">
      <c r="A83" s="1722"/>
      <c r="B83" s="1306"/>
      <c r="C83" s="355"/>
      <c r="D83" s="2270" t="s">
        <v>82</v>
      </c>
      <c r="E83" s="296"/>
      <c r="F83" s="1312"/>
      <c r="G83" s="1786" t="s">
        <v>130</v>
      </c>
      <c r="H83" s="426">
        <v>653.20000000000005</v>
      </c>
      <c r="I83" s="238">
        <v>654.20000000000005</v>
      </c>
      <c r="J83" s="238">
        <v>654.20000000000005</v>
      </c>
      <c r="K83" s="2293" t="s">
        <v>252</v>
      </c>
      <c r="L83" s="308">
        <v>100</v>
      </c>
      <c r="M83" s="234">
        <v>100</v>
      </c>
      <c r="N83" s="101">
        <v>100</v>
      </c>
      <c r="O83" s="102"/>
    </row>
    <row r="84" spans="1:15" ht="15.75" customHeight="1" x14ac:dyDescent="0.2">
      <c r="A84" s="1722"/>
      <c r="B84" s="1306"/>
      <c r="C84" s="355"/>
      <c r="D84" s="2286"/>
      <c r="E84" s="296"/>
      <c r="F84" s="1312"/>
      <c r="G84" s="288"/>
      <c r="H84" s="174"/>
      <c r="I84" s="181"/>
      <c r="J84" s="174"/>
      <c r="K84" s="2296"/>
      <c r="L84" s="310"/>
      <c r="M84" s="180"/>
      <c r="N84" s="164"/>
      <c r="O84" s="102"/>
    </row>
    <row r="85" spans="1:15" ht="15.75" customHeight="1" thickBot="1" x14ac:dyDescent="0.25">
      <c r="A85" s="1730"/>
      <c r="B85" s="1315"/>
      <c r="C85" s="1304"/>
      <c r="D85" s="2287"/>
      <c r="E85" s="1446"/>
      <c r="F85" s="1313"/>
      <c r="G85" s="43" t="s">
        <v>17</v>
      </c>
      <c r="H85" s="139">
        <f>SUM(H74:H83)</f>
        <v>1093.0999999999999</v>
      </c>
      <c r="I85" s="140">
        <f>SUM(I74:I83)</f>
        <v>1039.5</v>
      </c>
      <c r="J85" s="146">
        <f t="shared" ref="J85" si="0">SUM(J74:J83)</f>
        <v>983.5</v>
      </c>
      <c r="K85" s="1180" t="s">
        <v>168</v>
      </c>
      <c r="L85" s="1401">
        <v>5000</v>
      </c>
      <c r="M85" s="240">
        <v>5000</v>
      </c>
      <c r="N85" s="241">
        <v>5000</v>
      </c>
    </row>
    <row r="86" spans="1:15" ht="29.25" customHeight="1" x14ac:dyDescent="0.2">
      <c r="A86" s="1729" t="s">
        <v>15</v>
      </c>
      <c r="B86" s="1314" t="s">
        <v>15</v>
      </c>
      <c r="C86" s="1303" t="s">
        <v>20</v>
      </c>
      <c r="D86" s="1300" t="s">
        <v>72</v>
      </c>
      <c r="E86" s="296"/>
      <c r="F86" s="1301">
        <v>1</v>
      </c>
      <c r="G86" s="40" t="s">
        <v>16</v>
      </c>
      <c r="H86" s="126">
        <v>3.9</v>
      </c>
      <c r="I86" s="1319">
        <v>3.9</v>
      </c>
      <c r="J86" s="127">
        <v>3.9</v>
      </c>
      <c r="K86" s="524" t="s">
        <v>189</v>
      </c>
      <c r="L86" s="307">
        <v>10</v>
      </c>
      <c r="M86" s="846">
        <v>10</v>
      </c>
      <c r="N86" s="847">
        <v>10</v>
      </c>
    </row>
    <row r="87" spans="1:15" ht="18" customHeight="1" thickBot="1" x14ac:dyDescent="0.25">
      <c r="A87" s="1731"/>
      <c r="B87" s="15"/>
      <c r="C87" s="1304"/>
      <c r="D87" s="1187"/>
      <c r="E87" s="1446"/>
      <c r="F87" s="1316"/>
      <c r="G87" s="43" t="s">
        <v>17</v>
      </c>
      <c r="H87" s="139">
        <f t="shared" ref="H87:J87" si="1">H86</f>
        <v>3.9</v>
      </c>
      <c r="I87" s="138">
        <f t="shared" si="1"/>
        <v>3.9</v>
      </c>
      <c r="J87" s="140">
        <f t="shared" si="1"/>
        <v>3.9</v>
      </c>
      <c r="K87" s="768" t="s">
        <v>169</v>
      </c>
      <c r="L87" s="87">
        <v>860</v>
      </c>
      <c r="M87" s="194">
        <v>860</v>
      </c>
      <c r="N87" s="347">
        <v>860</v>
      </c>
    </row>
    <row r="88" spans="1:15" ht="18" customHeight="1" x14ac:dyDescent="0.2">
      <c r="A88" s="1719" t="s">
        <v>15</v>
      </c>
      <c r="B88" s="2297" t="s">
        <v>15</v>
      </c>
      <c r="C88" s="2282" t="s">
        <v>22</v>
      </c>
      <c r="D88" s="2285" t="s">
        <v>211</v>
      </c>
      <c r="E88" s="2288"/>
      <c r="F88" s="2290">
        <v>2</v>
      </c>
      <c r="G88" s="1345" t="s">
        <v>16</v>
      </c>
      <c r="H88" s="126">
        <v>17.8</v>
      </c>
      <c r="I88" s="1319">
        <v>17.8</v>
      </c>
      <c r="J88" s="127">
        <v>17.8</v>
      </c>
      <c r="K88" s="2293" t="s">
        <v>253</v>
      </c>
      <c r="L88" s="308">
        <v>39</v>
      </c>
      <c r="M88" s="234">
        <v>39</v>
      </c>
      <c r="N88" s="101">
        <v>39</v>
      </c>
    </row>
    <row r="89" spans="1:15" ht="16.5" customHeight="1" thickBot="1" x14ac:dyDescent="0.25">
      <c r="A89" s="1730"/>
      <c r="B89" s="2298"/>
      <c r="C89" s="2284"/>
      <c r="D89" s="2287"/>
      <c r="E89" s="2289"/>
      <c r="F89" s="2292"/>
      <c r="G89" s="43" t="s">
        <v>17</v>
      </c>
      <c r="H89" s="139">
        <f t="shared" ref="H89:J89" si="2">SUM(H88)</f>
        <v>17.8</v>
      </c>
      <c r="I89" s="138">
        <f t="shared" si="2"/>
        <v>17.8</v>
      </c>
      <c r="J89" s="140">
        <f t="shared" si="2"/>
        <v>17.8</v>
      </c>
      <c r="K89" s="2294"/>
      <c r="L89" s="1402"/>
      <c r="M89" s="810"/>
      <c r="N89" s="259"/>
    </row>
    <row r="90" spans="1:15" ht="18" customHeight="1" x14ac:dyDescent="0.2">
      <c r="A90" s="2280" t="s">
        <v>15</v>
      </c>
      <c r="B90" s="1611" t="s">
        <v>15</v>
      </c>
      <c r="C90" s="2282" t="s">
        <v>23</v>
      </c>
      <c r="D90" s="2285" t="s">
        <v>190</v>
      </c>
      <c r="E90" s="2288" t="s">
        <v>50</v>
      </c>
      <c r="F90" s="2290">
        <v>2</v>
      </c>
      <c r="G90" s="1660" t="s">
        <v>16</v>
      </c>
      <c r="H90" s="122">
        <v>26.2</v>
      </c>
      <c r="I90" s="208">
        <v>26.2</v>
      </c>
      <c r="J90" s="123">
        <v>26.2</v>
      </c>
      <c r="K90" s="358" t="s">
        <v>167</v>
      </c>
      <c r="L90" s="1403">
        <v>68</v>
      </c>
      <c r="M90" s="841">
        <v>68</v>
      </c>
      <c r="N90" s="433">
        <v>68</v>
      </c>
    </row>
    <row r="91" spans="1:15" ht="39" customHeight="1" x14ac:dyDescent="0.2">
      <c r="A91" s="2232"/>
      <c r="B91" s="1618"/>
      <c r="C91" s="2283"/>
      <c r="D91" s="2286"/>
      <c r="E91" s="2272"/>
      <c r="F91" s="2291"/>
      <c r="G91" s="118" t="s">
        <v>126</v>
      </c>
      <c r="H91" s="508">
        <v>107.4</v>
      </c>
      <c r="I91" s="210"/>
      <c r="J91" s="143"/>
      <c r="K91" s="2293" t="s">
        <v>112</v>
      </c>
      <c r="L91" s="26">
        <v>7560</v>
      </c>
      <c r="M91" s="1653">
        <v>7560</v>
      </c>
      <c r="N91" s="1655">
        <v>7560</v>
      </c>
    </row>
    <row r="92" spans="1:15" ht="13.5" thickBot="1" x14ac:dyDescent="0.25">
      <c r="A92" s="2281"/>
      <c r="B92" s="1612"/>
      <c r="C92" s="2284"/>
      <c r="D92" s="2287"/>
      <c r="E92" s="2289"/>
      <c r="F92" s="2292"/>
      <c r="G92" s="43" t="s">
        <v>17</v>
      </c>
      <c r="H92" s="139">
        <f t="shared" ref="H92:J92" si="3">SUM(H90:H91)</f>
        <v>133.6</v>
      </c>
      <c r="I92" s="138">
        <f t="shared" si="3"/>
        <v>26.2</v>
      </c>
      <c r="J92" s="140">
        <f t="shared" si="3"/>
        <v>26.2</v>
      </c>
      <c r="K92" s="2294"/>
      <c r="L92" s="1404"/>
      <c r="M92" s="494"/>
      <c r="N92" s="215"/>
    </row>
    <row r="93" spans="1:15" ht="28.5" customHeight="1" x14ac:dyDescent="0.2">
      <c r="A93" s="2280" t="s">
        <v>15</v>
      </c>
      <c r="B93" s="1314" t="s">
        <v>15</v>
      </c>
      <c r="C93" s="2282" t="s">
        <v>122</v>
      </c>
      <c r="D93" s="2285" t="s">
        <v>254</v>
      </c>
      <c r="E93" s="2288"/>
      <c r="F93" s="2312">
        <v>1</v>
      </c>
      <c r="G93" s="1348" t="s">
        <v>16</v>
      </c>
      <c r="H93" s="126">
        <v>35</v>
      </c>
      <c r="I93" s="1319">
        <v>5</v>
      </c>
      <c r="J93" s="127">
        <v>5</v>
      </c>
      <c r="K93" s="187" t="s">
        <v>255</v>
      </c>
      <c r="L93" s="46">
        <v>1</v>
      </c>
      <c r="M93" s="1340"/>
      <c r="N93" s="1342"/>
    </row>
    <row r="94" spans="1:15" ht="28.5" customHeight="1" thickBot="1" x14ac:dyDescent="0.25">
      <c r="A94" s="2281"/>
      <c r="B94" s="1315"/>
      <c r="C94" s="2284"/>
      <c r="D94" s="2287"/>
      <c r="E94" s="2289"/>
      <c r="F94" s="2313"/>
      <c r="G94" s="43" t="s">
        <v>17</v>
      </c>
      <c r="H94" s="139">
        <f>H93</f>
        <v>35</v>
      </c>
      <c r="I94" s="138">
        <f>+I93</f>
        <v>5</v>
      </c>
      <c r="J94" s="140">
        <f>+J93</f>
        <v>5</v>
      </c>
      <c r="K94" s="258" t="s">
        <v>256</v>
      </c>
      <c r="L94" s="1404">
        <v>1</v>
      </c>
      <c r="M94" s="494">
        <v>1</v>
      </c>
      <c r="N94" s="215">
        <v>1</v>
      </c>
    </row>
    <row r="95" spans="1:15" ht="18.75" customHeight="1" x14ac:dyDescent="0.2">
      <c r="A95" s="2280" t="s">
        <v>15</v>
      </c>
      <c r="B95" s="1314" t="s">
        <v>15</v>
      </c>
      <c r="C95" s="2282" t="s">
        <v>123</v>
      </c>
      <c r="D95" s="2285" t="s">
        <v>232</v>
      </c>
      <c r="E95" s="2288"/>
      <c r="F95" s="2290">
        <v>2</v>
      </c>
      <c r="G95" s="1345" t="s">
        <v>16</v>
      </c>
      <c r="H95" s="126">
        <v>16</v>
      </c>
      <c r="I95" s="144">
        <v>16</v>
      </c>
      <c r="J95" s="142">
        <v>16</v>
      </c>
      <c r="K95" s="2299" t="s">
        <v>167</v>
      </c>
      <c r="L95" s="307">
        <v>89</v>
      </c>
      <c r="M95" s="846">
        <v>89</v>
      </c>
      <c r="N95" s="847">
        <v>89</v>
      </c>
    </row>
    <row r="96" spans="1:15" ht="16.5" customHeight="1" thickBot="1" x14ac:dyDescent="0.25">
      <c r="A96" s="2281"/>
      <c r="B96" s="1315"/>
      <c r="C96" s="2284"/>
      <c r="D96" s="2287"/>
      <c r="E96" s="2289"/>
      <c r="F96" s="2292"/>
      <c r="G96" s="43" t="s">
        <v>17</v>
      </c>
      <c r="H96" s="139">
        <f>H95</f>
        <v>16</v>
      </c>
      <c r="I96" s="138">
        <f>SUM(I95)</f>
        <v>16</v>
      </c>
      <c r="J96" s="140">
        <f>SUM(J95)</f>
        <v>16</v>
      </c>
      <c r="K96" s="2294"/>
      <c r="L96" s="1404"/>
      <c r="M96" s="494"/>
      <c r="N96" s="215"/>
    </row>
    <row r="97" spans="1:16" ht="13.5" thickBot="1" x14ac:dyDescent="0.25">
      <c r="A97" s="1715" t="s">
        <v>15</v>
      </c>
      <c r="B97" s="2" t="s">
        <v>15</v>
      </c>
      <c r="C97" s="2300" t="s">
        <v>21</v>
      </c>
      <c r="D97" s="2300"/>
      <c r="E97" s="2300"/>
      <c r="F97" s="2300"/>
      <c r="G97" s="2301"/>
      <c r="H97" s="348">
        <f>H92+H89+H87+H85+H73+H94+H96</f>
        <v>72578.499999999985</v>
      </c>
      <c r="I97" s="148">
        <f t="shared" ref="I97:J97" si="4">I92+I89+I87+I85+I73+I94+I96</f>
        <v>71435.399999999994</v>
      </c>
      <c r="J97" s="149">
        <f t="shared" si="4"/>
        <v>71364.899999999994</v>
      </c>
      <c r="K97" s="1317"/>
      <c r="L97" s="2302"/>
      <c r="M97" s="2302"/>
      <c r="N97" s="2303"/>
    </row>
    <row r="98" spans="1:16" ht="15.75" customHeight="1" thickBot="1" x14ac:dyDescent="0.25">
      <c r="A98" s="1715" t="s">
        <v>15</v>
      </c>
      <c r="B98" s="2304" t="s">
        <v>6</v>
      </c>
      <c r="C98" s="2305"/>
      <c r="D98" s="2305"/>
      <c r="E98" s="2305"/>
      <c r="F98" s="2305"/>
      <c r="G98" s="2305"/>
      <c r="H98" s="1716">
        <f t="shared" ref="H98:J98" si="5">H97</f>
        <v>72578.499999999985</v>
      </c>
      <c r="I98" s="1717">
        <f t="shared" si="5"/>
        <v>71435.399999999994</v>
      </c>
      <c r="J98" s="1716">
        <f t="shared" si="5"/>
        <v>71364.899999999994</v>
      </c>
      <c r="K98" s="2306"/>
      <c r="L98" s="2307"/>
      <c r="M98" s="2307"/>
      <c r="N98" s="2308"/>
    </row>
    <row r="99" spans="1:16" ht="15.75" customHeight="1" thickBot="1" x14ac:dyDescent="0.25">
      <c r="A99" s="1718" t="s">
        <v>18</v>
      </c>
      <c r="B99" s="2309" t="s">
        <v>38</v>
      </c>
      <c r="C99" s="2310"/>
      <c r="D99" s="2310"/>
      <c r="E99" s="2310"/>
      <c r="F99" s="2310"/>
      <c r="G99" s="2310"/>
      <c r="H99" s="2310"/>
      <c r="I99" s="2310"/>
      <c r="J99" s="2310"/>
      <c r="K99" s="2310"/>
      <c r="L99" s="2310"/>
      <c r="M99" s="2310"/>
      <c r="N99" s="2311"/>
    </row>
    <row r="100" spans="1:16" ht="15.75" customHeight="1" thickBot="1" x14ac:dyDescent="0.25">
      <c r="A100" s="1732" t="s">
        <v>18</v>
      </c>
      <c r="B100" s="4" t="s">
        <v>15</v>
      </c>
      <c r="C100" s="2318" t="s">
        <v>34</v>
      </c>
      <c r="D100" s="2319"/>
      <c r="E100" s="2319"/>
      <c r="F100" s="2319"/>
      <c r="G100" s="2319"/>
      <c r="H100" s="2319"/>
      <c r="I100" s="2319"/>
      <c r="J100" s="2319"/>
      <c r="K100" s="2319"/>
      <c r="L100" s="2319"/>
      <c r="M100" s="2319"/>
      <c r="N100" s="2320"/>
    </row>
    <row r="101" spans="1:16" ht="15" customHeight="1" x14ac:dyDescent="0.2">
      <c r="A101" s="1729" t="s">
        <v>18</v>
      </c>
      <c r="B101" s="1314" t="s">
        <v>15</v>
      </c>
      <c r="C101" s="1298" t="s">
        <v>15</v>
      </c>
      <c r="D101" s="2323" t="s">
        <v>257</v>
      </c>
      <c r="E101" s="417" t="s">
        <v>2</v>
      </c>
      <c r="F101" s="1508">
        <v>5</v>
      </c>
      <c r="G101" s="1377" t="s">
        <v>16</v>
      </c>
      <c r="H101" s="1518">
        <f>948.2+18.8</f>
        <v>967</v>
      </c>
      <c r="I101" s="1518">
        <v>5474.7</v>
      </c>
      <c r="J101" s="1518">
        <v>3983.1</v>
      </c>
      <c r="K101" s="245"/>
      <c r="L101" s="1412"/>
      <c r="M101" s="200"/>
      <c r="N101" s="1335"/>
      <c r="O101" s="154"/>
      <c r="P101" s="154"/>
    </row>
    <row r="102" spans="1:16" ht="15" customHeight="1" x14ac:dyDescent="0.2">
      <c r="A102" s="1727"/>
      <c r="B102" s="1306"/>
      <c r="C102" s="1299"/>
      <c r="D102" s="2324"/>
      <c r="E102" s="416"/>
      <c r="F102" s="417"/>
      <c r="G102" s="1377" t="s">
        <v>126</v>
      </c>
      <c r="H102" s="210">
        <f>193.4-18.8</f>
        <v>174.6</v>
      </c>
      <c r="I102" s="210">
        <f>SUMIF(G110:G130,"sb(l)'",I110:I130)</f>
        <v>0</v>
      </c>
      <c r="J102" s="143">
        <f>SUMIF(G110:G130,"sb(l)'",J110:J130)</f>
        <v>0</v>
      </c>
      <c r="K102" s="418"/>
      <c r="L102" s="1413"/>
      <c r="M102" s="169"/>
      <c r="N102" s="104"/>
      <c r="O102" s="154"/>
    </row>
    <row r="103" spans="1:16" ht="15" customHeight="1" x14ac:dyDescent="0.2">
      <c r="A103" s="1727"/>
      <c r="B103" s="1895"/>
      <c r="C103" s="1889"/>
      <c r="D103" s="2324"/>
      <c r="E103" s="416"/>
      <c r="F103" s="417"/>
      <c r="G103" s="1377" t="s">
        <v>130</v>
      </c>
      <c r="H103" s="210">
        <v>425.5</v>
      </c>
      <c r="I103" s="210">
        <v>524.9</v>
      </c>
      <c r="J103" s="143">
        <v>77.400000000000006</v>
      </c>
      <c r="K103" s="418"/>
      <c r="L103" s="1413"/>
      <c r="M103" s="169"/>
      <c r="N103" s="104"/>
      <c r="O103" s="154"/>
    </row>
    <row r="104" spans="1:16" ht="15" customHeight="1" x14ac:dyDescent="0.2">
      <c r="A104" s="1727"/>
      <c r="B104" s="1895"/>
      <c r="C104" s="1889"/>
      <c r="D104" s="1893"/>
      <c r="E104" s="416"/>
      <c r="F104" s="417"/>
      <c r="G104" s="1976" t="s">
        <v>4</v>
      </c>
      <c r="H104" s="144">
        <v>297.5</v>
      </c>
      <c r="I104" s="144">
        <v>403.9</v>
      </c>
      <c r="J104" s="144">
        <v>403.9</v>
      </c>
      <c r="K104" s="418"/>
      <c r="L104" s="1413"/>
      <c r="M104" s="169"/>
      <c r="N104" s="104"/>
      <c r="O104" s="154"/>
    </row>
    <row r="105" spans="1:16" ht="15" customHeight="1" x14ac:dyDescent="0.2">
      <c r="A105" s="1727"/>
      <c r="B105" s="1895"/>
      <c r="C105" s="1889"/>
      <c r="D105" s="1893"/>
      <c r="E105" s="416"/>
      <c r="F105" s="417"/>
      <c r="G105" s="1377" t="s">
        <v>19</v>
      </c>
      <c r="H105" s="210">
        <v>194.2</v>
      </c>
      <c r="I105" s="210">
        <v>263.89999999999998</v>
      </c>
      <c r="J105" s="143">
        <v>1515.2</v>
      </c>
      <c r="K105" s="418"/>
      <c r="L105" s="1413"/>
      <c r="M105" s="169"/>
      <c r="N105" s="104"/>
      <c r="O105" s="154"/>
    </row>
    <row r="106" spans="1:16" ht="15" customHeight="1" x14ac:dyDescent="0.2">
      <c r="A106" s="1727"/>
      <c r="B106" s="1895"/>
      <c r="C106" s="1889"/>
      <c r="D106" s="1893"/>
      <c r="E106" s="416"/>
      <c r="F106" s="417"/>
      <c r="G106" s="420" t="s">
        <v>3</v>
      </c>
      <c r="H106" s="136">
        <v>52.5</v>
      </c>
      <c r="I106" s="136">
        <v>35.700000000000003</v>
      </c>
      <c r="J106" s="135">
        <v>35.700000000000003</v>
      </c>
      <c r="K106" s="418"/>
      <c r="L106" s="1413"/>
      <c r="M106" s="169"/>
      <c r="N106" s="104"/>
      <c r="O106" s="154"/>
    </row>
    <row r="107" spans="1:16" ht="28.5" customHeight="1" x14ac:dyDescent="0.2">
      <c r="A107" s="1727"/>
      <c r="B107" s="1306"/>
      <c r="C107" s="355"/>
      <c r="D107" s="2321" t="s">
        <v>259</v>
      </c>
      <c r="E107" s="416"/>
      <c r="F107" s="417"/>
      <c r="G107" s="1378"/>
      <c r="H107" s="144"/>
      <c r="I107" s="144"/>
      <c r="J107" s="142"/>
      <c r="K107" s="1349" t="s">
        <v>60</v>
      </c>
      <c r="L107" s="1414"/>
      <c r="M107" s="234">
        <v>1</v>
      </c>
      <c r="N107" s="101"/>
    </row>
    <row r="108" spans="1:16" ht="15.75" customHeight="1" x14ac:dyDescent="0.2">
      <c r="A108" s="1727"/>
      <c r="B108" s="1306"/>
      <c r="C108" s="355"/>
      <c r="D108" s="2286"/>
      <c r="E108" s="416"/>
      <c r="F108" s="417"/>
      <c r="G108" s="1378"/>
      <c r="H108" s="144"/>
      <c r="I108" s="144"/>
      <c r="J108" s="142"/>
      <c r="K108" s="2293" t="s">
        <v>117</v>
      </c>
      <c r="L108" s="308"/>
      <c r="M108" s="234">
        <v>20</v>
      </c>
      <c r="N108" s="101">
        <v>60</v>
      </c>
    </row>
    <row r="109" spans="1:16" ht="15.75" customHeight="1" x14ac:dyDescent="0.2">
      <c r="A109" s="1727"/>
      <c r="B109" s="1306"/>
      <c r="C109" s="355"/>
      <c r="D109" s="2286"/>
      <c r="E109" s="416"/>
      <c r="F109" s="417"/>
      <c r="G109" s="1378"/>
      <c r="H109" s="144"/>
      <c r="I109" s="144"/>
      <c r="J109" s="142"/>
      <c r="K109" s="2322"/>
      <c r="L109" s="297"/>
      <c r="M109" s="158"/>
      <c r="N109" s="65"/>
    </row>
    <row r="110" spans="1:16" ht="27.75" customHeight="1" x14ac:dyDescent="0.2">
      <c r="A110" s="1727"/>
      <c r="B110" s="1306"/>
      <c r="C110" s="355"/>
      <c r="D110" s="2259" t="s">
        <v>322</v>
      </c>
      <c r="E110" s="416"/>
      <c r="F110" s="417"/>
      <c r="G110" s="1378"/>
      <c r="H110" s="144"/>
      <c r="I110" s="144"/>
      <c r="J110" s="144"/>
      <c r="K110" s="257" t="s">
        <v>133</v>
      </c>
      <c r="L110" s="1372">
        <v>3</v>
      </c>
      <c r="M110" s="677">
        <v>2</v>
      </c>
      <c r="N110" s="678">
        <v>2</v>
      </c>
    </row>
    <row r="111" spans="1:16" ht="27.75" customHeight="1" x14ac:dyDescent="0.2">
      <c r="A111" s="1727"/>
      <c r="B111" s="1306"/>
      <c r="C111" s="355"/>
      <c r="D111" s="2286"/>
      <c r="E111" s="1295"/>
      <c r="F111" s="1107"/>
      <c r="G111" s="24"/>
      <c r="H111" s="1518"/>
      <c r="I111" s="127"/>
      <c r="J111" s="133"/>
      <c r="K111" s="1460" t="s">
        <v>260</v>
      </c>
      <c r="L111" s="308">
        <v>3</v>
      </c>
      <c r="M111" s="234">
        <v>2</v>
      </c>
      <c r="N111" s="101">
        <v>2</v>
      </c>
    </row>
    <row r="112" spans="1:16" ht="27" customHeight="1" x14ac:dyDescent="0.2">
      <c r="A112" s="1727"/>
      <c r="B112" s="1306"/>
      <c r="C112" s="355"/>
      <c r="D112" s="2271"/>
      <c r="E112" s="1507"/>
      <c r="F112" s="1509"/>
      <c r="G112" s="24"/>
      <c r="H112" s="1518"/>
      <c r="I112" s="127"/>
      <c r="J112" s="133"/>
      <c r="K112" s="1462"/>
      <c r="L112" s="310"/>
      <c r="M112" s="180"/>
      <c r="N112" s="164"/>
    </row>
    <row r="113" spans="1:17" ht="28.5" customHeight="1" x14ac:dyDescent="0.2">
      <c r="A113" s="1727"/>
      <c r="B113" s="1306"/>
      <c r="C113" s="355"/>
      <c r="D113" s="2259" t="s">
        <v>323</v>
      </c>
      <c r="E113" s="857"/>
      <c r="F113" s="1533"/>
      <c r="G113" s="24"/>
      <c r="H113" s="1518"/>
      <c r="I113" s="127"/>
      <c r="J113" s="126"/>
      <c r="K113" s="768" t="s">
        <v>261</v>
      </c>
      <c r="L113" s="1415"/>
      <c r="M113" s="194">
        <v>1</v>
      </c>
      <c r="N113" s="54"/>
    </row>
    <row r="114" spans="1:17" ht="27" customHeight="1" x14ac:dyDescent="0.2">
      <c r="A114" s="1727"/>
      <c r="B114" s="1306"/>
      <c r="C114" s="355"/>
      <c r="D114" s="2286"/>
      <c r="E114" s="857"/>
      <c r="F114" s="1533"/>
      <c r="G114" s="24"/>
      <c r="H114" s="1518"/>
      <c r="I114" s="127"/>
      <c r="J114" s="133"/>
      <c r="K114" s="257" t="s">
        <v>90</v>
      </c>
      <c r="L114" s="46"/>
      <c r="M114" s="1479">
        <v>30</v>
      </c>
      <c r="N114" s="1481">
        <v>100</v>
      </c>
    </row>
    <row r="115" spans="1:17" ht="30" customHeight="1" x14ac:dyDescent="0.2">
      <c r="A115" s="1727"/>
      <c r="B115" s="1306"/>
      <c r="C115" s="355"/>
      <c r="D115" s="1291" t="s">
        <v>258</v>
      </c>
      <c r="E115" s="1507"/>
      <c r="F115" s="1509"/>
      <c r="G115" s="22"/>
      <c r="H115" s="1518"/>
      <c r="I115" s="127"/>
      <c r="J115" s="126"/>
      <c r="K115" s="1349"/>
      <c r="L115" s="1416"/>
      <c r="M115" s="665"/>
      <c r="N115" s="666"/>
    </row>
    <row r="116" spans="1:17" ht="35.25" customHeight="1" x14ac:dyDescent="0.2">
      <c r="A116" s="1727"/>
      <c r="B116" s="1306"/>
      <c r="C116" s="355"/>
      <c r="D116" s="2314" t="s">
        <v>235</v>
      </c>
      <c r="E116" s="1295"/>
      <c r="F116" s="1107"/>
      <c r="G116" s="1536"/>
      <c r="H116" s="1518"/>
      <c r="I116" s="127"/>
      <c r="J116" s="133"/>
      <c r="K116" s="974" t="s">
        <v>90</v>
      </c>
      <c r="L116" s="1417">
        <v>100</v>
      </c>
      <c r="M116" s="169"/>
      <c r="N116" s="104"/>
    </row>
    <row r="117" spans="1:17" ht="35.25" customHeight="1" x14ac:dyDescent="0.2">
      <c r="A117" s="1726"/>
      <c r="B117" s="1306"/>
      <c r="C117" s="355"/>
      <c r="D117" s="2315"/>
      <c r="E117" s="1507"/>
      <c r="F117" s="1509"/>
      <c r="G117" s="1536"/>
      <c r="H117" s="1518"/>
      <c r="I117" s="127"/>
      <c r="J117" s="133"/>
      <c r="K117" s="257" t="s">
        <v>159</v>
      </c>
      <c r="L117" s="1415">
        <v>100</v>
      </c>
      <c r="M117" s="1333"/>
      <c r="N117" s="107"/>
    </row>
    <row r="118" spans="1:17" ht="25.5" customHeight="1" x14ac:dyDescent="0.2">
      <c r="A118" s="1726"/>
      <c r="B118" s="1306"/>
      <c r="C118" s="355"/>
      <c r="D118" s="2259" t="s">
        <v>348</v>
      </c>
      <c r="E118" s="857"/>
      <c r="F118" s="1301"/>
      <c r="G118" s="1536"/>
      <c r="H118" s="1518"/>
      <c r="I118" s="127"/>
      <c r="J118" s="133"/>
      <c r="K118" s="1137" t="s">
        <v>60</v>
      </c>
      <c r="L118" s="1418"/>
      <c r="M118" s="1478">
        <v>1</v>
      </c>
      <c r="N118" s="1480"/>
    </row>
    <row r="119" spans="1:17" ht="27.75" customHeight="1" x14ac:dyDescent="0.2">
      <c r="A119" s="1726"/>
      <c r="B119" s="1306"/>
      <c r="C119" s="355"/>
      <c r="D119" s="2286"/>
      <c r="E119" s="857"/>
      <c r="F119" s="1533"/>
      <c r="G119" s="1536"/>
      <c r="H119" s="1518"/>
      <c r="I119" s="127"/>
      <c r="J119" s="133"/>
      <c r="K119" s="1137" t="s">
        <v>117</v>
      </c>
      <c r="L119" s="867"/>
      <c r="M119" s="1479">
        <v>10</v>
      </c>
      <c r="N119" s="1481">
        <v>100</v>
      </c>
    </row>
    <row r="120" spans="1:17" ht="27.75" customHeight="1" x14ac:dyDescent="0.2">
      <c r="A120" s="1726"/>
      <c r="B120" s="1306"/>
      <c r="C120" s="355"/>
      <c r="D120" s="1450" t="s">
        <v>325</v>
      </c>
      <c r="E120" s="857"/>
      <c r="F120" s="1533"/>
      <c r="G120" s="1536"/>
      <c r="H120" s="157"/>
      <c r="I120" s="221"/>
      <c r="J120" s="130"/>
      <c r="K120" s="1406" t="s">
        <v>209</v>
      </c>
      <c r="L120" s="1419">
        <v>1</v>
      </c>
      <c r="M120" s="191"/>
      <c r="N120" s="347"/>
    </row>
    <row r="121" spans="1:17" ht="18.75" customHeight="1" x14ac:dyDescent="0.2">
      <c r="A121" s="1727"/>
      <c r="B121" s="1306"/>
      <c r="C121" s="355"/>
      <c r="D121" s="173"/>
      <c r="E121" s="857"/>
      <c r="F121" s="1533"/>
      <c r="G121" s="1536"/>
      <c r="H121" s="157"/>
      <c r="I121" s="221"/>
      <c r="J121" s="130"/>
      <c r="K121" s="1407" t="s">
        <v>67</v>
      </c>
      <c r="L121" s="1420">
        <v>10</v>
      </c>
      <c r="M121" s="194">
        <v>80</v>
      </c>
      <c r="N121" s="54">
        <v>100</v>
      </c>
    </row>
    <row r="122" spans="1:17" ht="30" customHeight="1" x14ac:dyDescent="0.2">
      <c r="A122" s="1726"/>
      <c r="B122" s="1306"/>
      <c r="C122" s="9"/>
      <c r="D122" s="2259" t="s">
        <v>262</v>
      </c>
      <c r="E122" s="2316"/>
      <c r="F122" s="2317"/>
      <c r="G122" s="1560"/>
      <c r="H122" s="157"/>
      <c r="I122" s="221"/>
      <c r="J122" s="220"/>
      <c r="K122" s="1379" t="s">
        <v>60</v>
      </c>
      <c r="L122" s="409"/>
      <c r="M122" s="189">
        <v>1</v>
      </c>
      <c r="N122" s="182"/>
    </row>
    <row r="123" spans="1:17" ht="16.5" customHeight="1" x14ac:dyDescent="0.2">
      <c r="A123" s="1726"/>
      <c r="B123" s="1306"/>
      <c r="C123" s="1123"/>
      <c r="D123" s="2271"/>
      <c r="E123" s="2316"/>
      <c r="F123" s="2317"/>
      <c r="G123" s="1560"/>
      <c r="H123" s="157"/>
      <c r="I123" s="221"/>
      <c r="J123" s="130"/>
      <c r="K123" s="1124" t="s">
        <v>160</v>
      </c>
      <c r="L123" s="1390"/>
      <c r="M123" s="247"/>
      <c r="N123" s="74">
        <v>80</v>
      </c>
    </row>
    <row r="124" spans="1:17" ht="15.75" customHeight="1" x14ac:dyDescent="0.2">
      <c r="A124" s="1727"/>
      <c r="B124" s="1306"/>
      <c r="C124" s="86"/>
      <c r="D124" s="2259" t="s">
        <v>103</v>
      </c>
      <c r="E124" s="165"/>
      <c r="F124" s="1521"/>
      <c r="G124" s="1519"/>
      <c r="H124" s="1564"/>
      <c r="I124" s="221"/>
      <c r="J124" s="130"/>
      <c r="K124" s="1124" t="s">
        <v>79</v>
      </c>
      <c r="L124" s="34">
        <v>1</v>
      </c>
      <c r="M124" s="222"/>
      <c r="N124" s="71"/>
    </row>
    <row r="125" spans="1:17" ht="16.5" customHeight="1" x14ac:dyDescent="0.2">
      <c r="A125" s="1727"/>
      <c r="B125" s="1306"/>
      <c r="C125" s="86"/>
      <c r="D125" s="2229"/>
      <c r="E125" s="165"/>
      <c r="F125" s="1521"/>
      <c r="G125" s="1519"/>
      <c r="H125" s="1564"/>
      <c r="I125" s="221"/>
      <c r="J125" s="285"/>
      <c r="K125" s="1082"/>
      <c r="L125" s="896"/>
      <c r="M125" s="302"/>
      <c r="N125" s="303"/>
    </row>
    <row r="126" spans="1:17" s="102" customFormat="1" ht="30.75" customHeight="1" x14ac:dyDescent="0.2">
      <c r="A126" s="1727"/>
      <c r="B126" s="1306"/>
      <c r="C126" s="1098"/>
      <c r="D126" s="2253" t="s">
        <v>349</v>
      </c>
      <c r="E126" s="534"/>
      <c r="F126" s="439"/>
      <c r="G126" s="1526"/>
      <c r="H126" s="1363"/>
      <c r="I126" s="312"/>
      <c r="J126" s="1566"/>
      <c r="K126" s="1546" t="s">
        <v>66</v>
      </c>
      <c r="L126" s="1573">
        <v>1</v>
      </c>
      <c r="M126" s="1330"/>
      <c r="N126" s="1332"/>
      <c r="O126" s="457"/>
    </row>
    <row r="127" spans="1:17" s="102" customFormat="1" ht="17.25" customHeight="1" thickBot="1" x14ac:dyDescent="0.25">
      <c r="A127" s="1727"/>
      <c r="B127" s="1306"/>
      <c r="C127" s="1098"/>
      <c r="D127" s="2333"/>
      <c r="E127" s="534"/>
      <c r="F127" s="439"/>
      <c r="G127" s="1526"/>
      <c r="H127" s="379"/>
      <c r="I127" s="312"/>
      <c r="J127" s="1557"/>
      <c r="K127" s="1305" t="s">
        <v>160</v>
      </c>
      <c r="L127" s="1424">
        <v>100</v>
      </c>
      <c r="M127" s="1329"/>
      <c r="N127" s="1331"/>
      <c r="O127" s="457"/>
    </row>
    <row r="128" spans="1:17" ht="36.75" customHeight="1" x14ac:dyDescent="0.2">
      <c r="A128" s="1726"/>
      <c r="B128" s="1306"/>
      <c r="C128" s="9"/>
      <c r="D128" s="2228" t="s">
        <v>341</v>
      </c>
      <c r="E128" s="895" t="s">
        <v>2</v>
      </c>
      <c r="F128" s="332">
        <v>6</v>
      </c>
      <c r="G128" s="493" t="s">
        <v>16</v>
      </c>
      <c r="H128" s="514">
        <v>2193.5</v>
      </c>
      <c r="I128" s="338">
        <v>2530.4</v>
      </c>
      <c r="J128" s="735">
        <v>1972.9</v>
      </c>
      <c r="K128" s="1410" t="s">
        <v>340</v>
      </c>
      <c r="L128" s="309">
        <v>7</v>
      </c>
      <c r="M128" s="1487">
        <v>5</v>
      </c>
      <c r="N128" s="226">
        <v>5</v>
      </c>
      <c r="O128" s="154"/>
      <c r="P128" s="154"/>
      <c r="Q128" s="154"/>
    </row>
    <row r="129" spans="1:18" ht="44.25" customHeight="1" x14ac:dyDescent="0.2">
      <c r="A129" s="1726"/>
      <c r="B129" s="1306"/>
      <c r="C129" s="9"/>
      <c r="D129" s="2260"/>
      <c r="E129" s="165"/>
      <c r="F129" s="1521"/>
      <c r="G129" s="1453"/>
      <c r="H129" s="368"/>
      <c r="I129" s="324"/>
      <c r="J129" s="285"/>
      <c r="K129" s="1124" t="s">
        <v>303</v>
      </c>
      <c r="L129" s="34">
        <v>2</v>
      </c>
      <c r="M129" s="112">
        <v>2</v>
      </c>
      <c r="N129" s="75">
        <v>3</v>
      </c>
      <c r="O129" s="154"/>
      <c r="P129" s="154"/>
      <c r="Q129" s="154"/>
    </row>
    <row r="130" spans="1:18" ht="30.75" customHeight="1" x14ac:dyDescent="0.2">
      <c r="A130" s="1727"/>
      <c r="B130" s="1306"/>
      <c r="C130" s="77"/>
      <c r="D130" s="2321" t="s">
        <v>326</v>
      </c>
      <c r="E130" s="857"/>
      <c r="F130" s="1533"/>
      <c r="G130" s="1536"/>
      <c r="H130" s="1518"/>
      <c r="I130" s="127"/>
      <c r="J130" s="126"/>
      <c r="K130" s="875" t="s">
        <v>117</v>
      </c>
      <c r="L130" s="1421" t="s">
        <v>92</v>
      </c>
      <c r="M130" s="876" t="s">
        <v>83</v>
      </c>
      <c r="N130" s="633"/>
    </row>
    <row r="131" spans="1:18" ht="35.25" customHeight="1" x14ac:dyDescent="0.2">
      <c r="A131" s="1727"/>
      <c r="B131" s="1306"/>
      <c r="C131" s="77"/>
      <c r="D131" s="2324"/>
      <c r="E131" s="857"/>
      <c r="F131" s="1301"/>
      <c r="G131" s="1536"/>
      <c r="H131" s="1518"/>
      <c r="I131" s="127"/>
      <c r="J131" s="133"/>
      <c r="K131" s="413" t="s">
        <v>129</v>
      </c>
      <c r="L131" s="1422" t="s">
        <v>83</v>
      </c>
      <c r="M131" s="879"/>
      <c r="N131" s="414"/>
      <c r="O131" s="790"/>
    </row>
    <row r="132" spans="1:18" ht="26.25" customHeight="1" x14ac:dyDescent="0.2">
      <c r="A132" s="1727"/>
      <c r="B132" s="1618"/>
      <c r="C132" s="77"/>
      <c r="D132" s="2259" t="s">
        <v>263</v>
      </c>
      <c r="E132" s="893"/>
      <c r="F132" s="439"/>
      <c r="G132" s="1648"/>
      <c r="H132" s="157"/>
      <c r="I132" s="221"/>
      <c r="J132" s="130"/>
      <c r="K132" s="1408" t="s">
        <v>142</v>
      </c>
      <c r="L132" s="1423" t="s">
        <v>83</v>
      </c>
      <c r="M132" s="882"/>
      <c r="N132" s="883"/>
      <c r="O132" s="458"/>
    </row>
    <row r="133" spans="1:18" ht="27.75" customHeight="1" x14ac:dyDescent="0.2">
      <c r="A133" s="1727"/>
      <c r="B133" s="2066"/>
      <c r="C133" s="489"/>
      <c r="D133" s="2260"/>
      <c r="E133" s="893"/>
      <c r="F133" s="439"/>
      <c r="G133" s="2086"/>
      <c r="H133" s="157"/>
      <c r="I133" s="221"/>
      <c r="J133" s="130"/>
      <c r="K133" s="1409"/>
      <c r="L133" s="1673"/>
      <c r="M133" s="886"/>
      <c r="N133" s="887"/>
      <c r="O133" s="458"/>
    </row>
    <row r="134" spans="1:18" ht="31.5" customHeight="1" x14ac:dyDescent="0.2">
      <c r="A134" s="1727"/>
      <c r="B134" s="1306"/>
      <c r="C134" s="1344"/>
      <c r="D134" s="2254" t="s">
        <v>264</v>
      </c>
      <c r="E134" s="534"/>
      <c r="F134" s="439"/>
      <c r="G134" s="1526"/>
      <c r="H134" s="379"/>
      <c r="I134" s="312"/>
      <c r="J134" s="1557"/>
      <c r="K134" s="1668" t="s">
        <v>209</v>
      </c>
      <c r="L134" s="1669">
        <v>1</v>
      </c>
      <c r="M134" s="1670"/>
      <c r="N134" s="1671"/>
      <c r="O134" s="66"/>
    </row>
    <row r="135" spans="1:18" ht="16.5" customHeight="1" x14ac:dyDescent="0.2">
      <c r="A135" s="1727"/>
      <c r="B135" s="1306"/>
      <c r="C135" s="1344"/>
      <c r="D135" s="2254"/>
      <c r="E135" s="534"/>
      <c r="F135" s="439"/>
      <c r="G135" s="1092"/>
      <c r="H135" s="1358"/>
      <c r="I135" s="1375"/>
      <c r="J135" s="1362"/>
      <c r="K135" s="2364" t="s">
        <v>210</v>
      </c>
      <c r="L135" s="1424">
        <v>20</v>
      </c>
      <c r="M135" s="1574">
        <v>60</v>
      </c>
      <c r="N135" s="1575">
        <v>100</v>
      </c>
      <c r="O135" s="66"/>
    </row>
    <row r="136" spans="1:18" ht="16.5" customHeight="1" thickBot="1" x14ac:dyDescent="0.25">
      <c r="A136" s="1734"/>
      <c r="B136" s="1315"/>
      <c r="C136" s="350"/>
      <c r="D136" s="1563"/>
      <c r="E136" s="2330" t="s">
        <v>57</v>
      </c>
      <c r="F136" s="2331"/>
      <c r="G136" s="2332"/>
      <c r="H136" s="380">
        <f>SUM(H101:H135)</f>
        <v>4304.7999999999993</v>
      </c>
      <c r="I136" s="380">
        <f>SUM(I101:I135)</f>
        <v>9233.4999999999982</v>
      </c>
      <c r="J136" s="380">
        <f>SUM(J101:J135)</f>
        <v>7988.1999999999989</v>
      </c>
      <c r="K136" s="2365"/>
      <c r="L136" s="1425"/>
      <c r="M136" s="632"/>
      <c r="N136" s="229"/>
    </row>
    <row r="137" spans="1:18" ht="16.5" customHeight="1" x14ac:dyDescent="0.2">
      <c r="A137" s="1729" t="s">
        <v>18</v>
      </c>
      <c r="B137" s="2061" t="s">
        <v>15</v>
      </c>
      <c r="C137" s="2072" t="s">
        <v>18</v>
      </c>
      <c r="D137" s="2329" t="s">
        <v>272</v>
      </c>
      <c r="E137" s="817" t="s">
        <v>2</v>
      </c>
      <c r="F137" s="70">
        <v>5</v>
      </c>
      <c r="G137" s="119" t="s">
        <v>16</v>
      </c>
      <c r="H137" s="712">
        <v>60.4</v>
      </c>
      <c r="I137" s="712">
        <v>588.29999999999995</v>
      </c>
      <c r="J137" s="712">
        <v>1085.8</v>
      </c>
      <c r="K137" s="1191"/>
      <c r="L137" s="305"/>
      <c r="M137" s="200"/>
      <c r="N137" s="1773"/>
      <c r="O137" s="154"/>
      <c r="P137" s="154"/>
      <c r="Q137" s="154"/>
    </row>
    <row r="138" spans="1:18" ht="16.5" customHeight="1" x14ac:dyDescent="0.2">
      <c r="A138" s="1727"/>
      <c r="B138" s="2066"/>
      <c r="C138" s="2041"/>
      <c r="D138" s="2254"/>
      <c r="E138" s="1030"/>
      <c r="F138" s="59"/>
      <c r="G138" s="2053" t="s">
        <v>126</v>
      </c>
      <c r="H138" s="668">
        <v>32</v>
      </c>
      <c r="I138" s="361"/>
      <c r="J138" s="406"/>
      <c r="K138" s="2048"/>
      <c r="L138" s="306"/>
      <c r="M138" s="169"/>
      <c r="N138" s="104"/>
    </row>
    <row r="139" spans="1:18" ht="16.5" customHeight="1" x14ac:dyDescent="0.2">
      <c r="A139" s="1727"/>
      <c r="B139" s="2091"/>
      <c r="C139" s="2103"/>
      <c r="D139" s="2255"/>
      <c r="E139" s="1030"/>
      <c r="F139" s="2104"/>
      <c r="G139" s="118" t="s">
        <v>55</v>
      </c>
      <c r="H139" s="509">
        <v>125</v>
      </c>
      <c r="I139" s="359">
        <v>1300</v>
      </c>
      <c r="J139" s="425">
        <v>1000</v>
      </c>
      <c r="K139" s="525"/>
      <c r="L139" s="2107"/>
      <c r="M139" s="193"/>
      <c r="N139" s="51"/>
    </row>
    <row r="140" spans="1:18" ht="27" customHeight="1" x14ac:dyDescent="0.2">
      <c r="A140" s="1727"/>
      <c r="B140" s="1306"/>
      <c r="C140" s="1344"/>
      <c r="D140" s="2229" t="s">
        <v>350</v>
      </c>
      <c r="E140" s="534"/>
      <c r="F140" s="439"/>
      <c r="G140" s="349"/>
      <c r="H140" s="157"/>
      <c r="I140" s="221"/>
      <c r="J140" s="130"/>
      <c r="K140" s="2046" t="s">
        <v>60</v>
      </c>
      <c r="L140" s="2048">
        <v>1</v>
      </c>
      <c r="M140" s="2049"/>
      <c r="N140" s="2050"/>
    </row>
    <row r="141" spans="1:18" ht="18" customHeight="1" x14ac:dyDescent="0.2">
      <c r="A141" s="1727"/>
      <c r="B141" s="1306"/>
      <c r="C141" s="1344"/>
      <c r="D141" s="2260"/>
      <c r="E141" s="534"/>
      <c r="F141" s="439"/>
      <c r="G141" s="349"/>
      <c r="H141" s="157"/>
      <c r="I141" s="221"/>
      <c r="J141" s="130"/>
      <c r="K141" s="1347" t="s">
        <v>165</v>
      </c>
      <c r="L141" s="525"/>
      <c r="M141" s="166">
        <v>50</v>
      </c>
      <c r="N141" s="116">
        <v>100</v>
      </c>
    </row>
    <row r="142" spans="1:18" ht="26.25" customHeight="1" x14ac:dyDescent="0.2">
      <c r="A142" s="1727"/>
      <c r="B142" s="1306"/>
      <c r="C142" s="355"/>
      <c r="D142" s="2259" t="s">
        <v>330</v>
      </c>
      <c r="E142" s="893"/>
      <c r="F142" s="439"/>
      <c r="G142" s="349"/>
      <c r="H142" s="157"/>
      <c r="I142" s="221"/>
      <c r="J142" s="130"/>
      <c r="K142" s="1124" t="s">
        <v>114</v>
      </c>
      <c r="L142" s="1387">
        <v>5</v>
      </c>
      <c r="M142" s="1329"/>
      <c r="N142" s="1331"/>
      <c r="P142" s="462"/>
      <c r="Q142" s="299"/>
      <c r="R142" s="299"/>
    </row>
    <row r="143" spans="1:18" ht="26.25" customHeight="1" x14ac:dyDescent="0.2">
      <c r="A143" s="1727"/>
      <c r="B143" s="1306"/>
      <c r="C143" s="355"/>
      <c r="D143" s="2229"/>
      <c r="E143" s="893"/>
      <c r="F143" s="1330"/>
      <c r="G143" s="349"/>
      <c r="H143" s="157"/>
      <c r="I143" s="221"/>
      <c r="J143" s="130"/>
      <c r="K143" s="1346" t="s">
        <v>60</v>
      </c>
      <c r="L143" s="323"/>
      <c r="M143" s="1330">
        <v>3</v>
      </c>
      <c r="N143" s="1332">
        <v>5</v>
      </c>
      <c r="P143" s="462"/>
      <c r="Q143" s="299"/>
      <c r="R143" s="299"/>
    </row>
    <row r="144" spans="1:18" ht="26.25" customHeight="1" x14ac:dyDescent="0.2">
      <c r="A144" s="1726"/>
      <c r="B144" s="1306"/>
      <c r="C144" s="355"/>
      <c r="D144" s="2260"/>
      <c r="E144" s="893"/>
      <c r="F144" s="1455"/>
      <c r="G144" s="1376"/>
      <c r="H144" s="368"/>
      <c r="I144" s="324"/>
      <c r="J144" s="285"/>
      <c r="K144" s="1347" t="s">
        <v>69</v>
      </c>
      <c r="L144" s="525"/>
      <c r="M144" s="166"/>
      <c r="N144" s="116">
        <v>10</v>
      </c>
      <c r="P144" s="462"/>
      <c r="Q144" s="299"/>
      <c r="R144" s="299"/>
    </row>
    <row r="145" spans="1:19" ht="28.5" customHeight="1" x14ac:dyDescent="0.2">
      <c r="A145" s="1727"/>
      <c r="B145" s="1306"/>
      <c r="C145" s="355"/>
      <c r="D145" s="239" t="s">
        <v>274</v>
      </c>
      <c r="E145" s="1466"/>
      <c r="F145" s="1458"/>
      <c r="G145" s="1476"/>
      <c r="H145" s="1319"/>
      <c r="I145" s="127"/>
      <c r="J145" s="133"/>
      <c r="K145" s="1411" t="s">
        <v>66</v>
      </c>
      <c r="L145" s="26"/>
      <c r="M145" s="20">
        <v>1</v>
      </c>
      <c r="N145" s="101"/>
      <c r="O145" s="1125"/>
    </row>
    <row r="146" spans="1:19" ht="30" customHeight="1" x14ac:dyDescent="0.2">
      <c r="A146" s="1726"/>
      <c r="B146" s="1306"/>
      <c r="C146" s="82"/>
      <c r="D146" s="173"/>
      <c r="E146" s="404"/>
      <c r="F146" s="183"/>
      <c r="G146" s="403"/>
      <c r="H146" s="1461"/>
      <c r="I146" s="127"/>
      <c r="J146" s="133"/>
      <c r="K146" s="1192" t="s">
        <v>90</v>
      </c>
      <c r="L146" s="1426"/>
      <c r="M146" s="1338">
        <v>30</v>
      </c>
      <c r="N146" s="65">
        <v>100</v>
      </c>
    </row>
    <row r="147" spans="1:19" ht="29.25" customHeight="1" x14ac:dyDescent="0.2">
      <c r="A147" s="1726"/>
      <c r="B147" s="1306"/>
      <c r="C147" s="355"/>
      <c r="D147" s="1288" t="s">
        <v>236</v>
      </c>
      <c r="E147" s="1473"/>
      <c r="F147" s="1473"/>
      <c r="G147" s="1476"/>
      <c r="H147" s="1461"/>
      <c r="I147" s="127"/>
      <c r="J147" s="133"/>
      <c r="K147" s="1349" t="s">
        <v>66</v>
      </c>
      <c r="L147" s="89">
        <v>1</v>
      </c>
      <c r="M147" s="191"/>
      <c r="N147" s="347"/>
    </row>
    <row r="148" spans="1:19" ht="18.75" customHeight="1" thickBot="1" x14ac:dyDescent="0.25">
      <c r="A148" s="1734"/>
      <c r="B148" s="1315"/>
      <c r="C148" s="1304"/>
      <c r="D148" s="1287"/>
      <c r="E148" s="2325" t="s">
        <v>57</v>
      </c>
      <c r="F148" s="2326"/>
      <c r="G148" s="2327"/>
      <c r="H148" s="235">
        <f>SUM(H137:H139)</f>
        <v>217.4</v>
      </c>
      <c r="I148" s="235">
        <f>SUM(I137:I139)</f>
        <v>1888.3</v>
      </c>
      <c r="J148" s="235">
        <f>SUM(J137:J139)</f>
        <v>2085.8000000000002</v>
      </c>
      <c r="K148" s="1460" t="s">
        <v>67</v>
      </c>
      <c r="L148" s="1429"/>
      <c r="M148" s="452">
        <v>50</v>
      </c>
      <c r="N148" s="1088">
        <v>80</v>
      </c>
      <c r="O148" s="154"/>
      <c r="P148" s="154"/>
      <c r="Q148" s="154"/>
      <c r="R148" s="335"/>
      <c r="S148" s="2328"/>
    </row>
    <row r="149" spans="1:19" ht="16.5" customHeight="1" x14ac:dyDescent="0.2">
      <c r="A149" s="1729" t="s">
        <v>18</v>
      </c>
      <c r="B149" s="1314" t="s">
        <v>15</v>
      </c>
      <c r="C149" s="1303" t="s">
        <v>20</v>
      </c>
      <c r="D149" s="2323" t="s">
        <v>277</v>
      </c>
      <c r="E149" s="80" t="s">
        <v>2</v>
      </c>
      <c r="F149" s="103">
        <v>5</v>
      </c>
      <c r="G149" s="1483" t="s">
        <v>16</v>
      </c>
      <c r="H149" s="208"/>
      <c r="I149" s="123">
        <v>645.20000000000005</v>
      </c>
      <c r="J149" s="208">
        <v>444.4</v>
      </c>
      <c r="K149" s="1482"/>
      <c r="L149" s="1495"/>
      <c r="M149" s="200"/>
      <c r="N149" s="1335"/>
      <c r="P149" s="335"/>
      <c r="Q149" s="335"/>
      <c r="R149" s="335"/>
      <c r="S149" s="2328"/>
    </row>
    <row r="150" spans="1:19" ht="16.5" customHeight="1" x14ac:dyDescent="0.2">
      <c r="A150" s="1727"/>
      <c r="B150" s="1306"/>
      <c r="C150" s="1299"/>
      <c r="D150" s="2324"/>
      <c r="E150" s="1492"/>
      <c r="F150" s="417"/>
      <c r="G150" s="1475" t="s">
        <v>126</v>
      </c>
      <c r="H150" s="210">
        <v>30.1</v>
      </c>
      <c r="I150" s="210"/>
      <c r="J150" s="210"/>
      <c r="K150" s="1477"/>
      <c r="L150" s="52"/>
      <c r="M150" s="169"/>
      <c r="N150" s="104"/>
      <c r="P150" s="463"/>
      <c r="Q150" s="1293"/>
      <c r="R150" s="1293"/>
      <c r="S150" s="1293"/>
    </row>
    <row r="151" spans="1:19" ht="16.5" customHeight="1" x14ac:dyDescent="0.2">
      <c r="A151" s="1727"/>
      <c r="B151" s="1468"/>
      <c r="C151" s="1459"/>
      <c r="D151" s="1463"/>
      <c r="E151" s="1492"/>
      <c r="F151" s="417"/>
      <c r="G151" s="1475" t="s">
        <v>130</v>
      </c>
      <c r="H151" s="144">
        <v>31.6</v>
      </c>
      <c r="I151" s="142">
        <v>516.29999999999995</v>
      </c>
      <c r="J151" s="128"/>
      <c r="K151" s="1477"/>
      <c r="L151" s="52"/>
      <c r="M151" s="169"/>
      <c r="N151" s="104"/>
      <c r="P151" s="463"/>
      <c r="Q151" s="1465"/>
      <c r="R151" s="1465"/>
      <c r="S151" s="1465"/>
    </row>
    <row r="152" spans="1:19" ht="15.75" customHeight="1" x14ac:dyDescent="0.2">
      <c r="A152" s="1727"/>
      <c r="B152" s="1306"/>
      <c r="C152" s="355"/>
      <c r="D152" s="2270" t="s">
        <v>278</v>
      </c>
      <c r="E152" s="2316"/>
      <c r="F152" s="2317"/>
      <c r="G152" s="1484"/>
      <c r="H152" s="1461"/>
      <c r="I152" s="127"/>
      <c r="J152" s="133"/>
      <c r="K152" s="1493" t="s">
        <v>68</v>
      </c>
      <c r="L152" s="836">
        <v>1</v>
      </c>
      <c r="M152" s="234"/>
      <c r="N152" s="101"/>
      <c r="P152" s="463"/>
      <c r="Q152" s="1293"/>
      <c r="R152" s="1293"/>
      <c r="S152" s="1293"/>
    </row>
    <row r="153" spans="1:19" ht="30.75" customHeight="1" x14ac:dyDescent="0.2">
      <c r="A153" s="1726"/>
      <c r="B153" s="1306"/>
      <c r="C153" s="82"/>
      <c r="D153" s="2286"/>
      <c r="E153" s="2316"/>
      <c r="F153" s="2317"/>
      <c r="G153" s="1476"/>
      <c r="H153" s="1461"/>
      <c r="I153" s="127"/>
      <c r="J153" s="126"/>
      <c r="K153" s="1493" t="s">
        <v>115</v>
      </c>
      <c r="L153" s="836"/>
      <c r="M153" s="234">
        <v>100</v>
      </c>
      <c r="N153" s="101"/>
      <c r="P153" s="463"/>
      <c r="Q153" s="1293"/>
      <c r="R153" s="1293"/>
      <c r="S153" s="1293"/>
    </row>
    <row r="154" spans="1:19" ht="15.75" customHeight="1" x14ac:dyDescent="0.2">
      <c r="A154" s="1726"/>
      <c r="B154" s="1306"/>
      <c r="C154" s="287"/>
      <c r="D154" s="2271"/>
      <c r="E154" s="2316"/>
      <c r="F154" s="2317"/>
      <c r="G154" s="403"/>
      <c r="H154" s="381"/>
      <c r="I154" s="333"/>
      <c r="J154" s="334"/>
      <c r="K154" s="1494" t="s">
        <v>159</v>
      </c>
      <c r="L154" s="83"/>
      <c r="M154" s="194">
        <v>100</v>
      </c>
      <c r="N154" s="54"/>
      <c r="P154" s="463"/>
      <c r="Q154" s="1293"/>
      <c r="R154" s="1293"/>
      <c r="S154" s="1293"/>
    </row>
    <row r="155" spans="1:19" ht="27" customHeight="1" x14ac:dyDescent="0.2">
      <c r="A155" s="1727"/>
      <c r="B155" s="1306"/>
      <c r="C155" s="355"/>
      <c r="D155" s="2270" t="s">
        <v>279</v>
      </c>
      <c r="E155" s="2316"/>
      <c r="F155" s="2274"/>
      <c r="G155" s="1476"/>
      <c r="H155" s="1461"/>
      <c r="I155" s="127"/>
      <c r="J155" s="133"/>
      <c r="K155" s="1493" t="s">
        <v>60</v>
      </c>
      <c r="L155" s="1496">
        <v>1</v>
      </c>
      <c r="M155" s="234"/>
      <c r="N155" s="101"/>
      <c r="P155" s="463"/>
      <c r="Q155" s="1293"/>
      <c r="R155" s="1293"/>
      <c r="S155" s="1293"/>
    </row>
    <row r="156" spans="1:19" ht="17.25" customHeight="1" x14ac:dyDescent="0.2">
      <c r="A156" s="1726"/>
      <c r="B156" s="1306"/>
      <c r="C156" s="82"/>
      <c r="D156" s="2286"/>
      <c r="E156" s="2316"/>
      <c r="F156" s="2274"/>
      <c r="G156" s="1486"/>
      <c r="H156" s="1461"/>
      <c r="I156" s="127"/>
      <c r="J156" s="126"/>
      <c r="K156" s="2334" t="s">
        <v>116</v>
      </c>
      <c r="L156" s="855"/>
      <c r="M156" s="234">
        <v>50</v>
      </c>
      <c r="N156" s="101">
        <v>100</v>
      </c>
    </row>
    <row r="157" spans="1:19" ht="17.25" customHeight="1" thickBot="1" x14ac:dyDescent="0.25">
      <c r="A157" s="1731"/>
      <c r="B157" s="1315"/>
      <c r="C157" s="1304"/>
      <c r="D157" s="2287"/>
      <c r="E157" s="2325" t="s">
        <v>57</v>
      </c>
      <c r="F157" s="2326"/>
      <c r="G157" s="2336"/>
      <c r="H157" s="235">
        <f>SUM(H149:H156)</f>
        <v>61.7</v>
      </c>
      <c r="I157" s="235">
        <f t="shared" ref="I157:J157" si="6">SUM(I149:I156)</f>
        <v>1161.5</v>
      </c>
      <c r="J157" s="235">
        <f t="shared" si="6"/>
        <v>444.4</v>
      </c>
      <c r="K157" s="2335"/>
      <c r="L157" s="1109"/>
      <c r="M157" s="494"/>
      <c r="N157" s="215"/>
      <c r="O157" s="154"/>
      <c r="P157" s="154"/>
      <c r="Q157" s="154"/>
      <c r="R157" s="335"/>
      <c r="S157" s="2328"/>
    </row>
    <row r="158" spans="1:19" ht="29.25" customHeight="1" x14ac:dyDescent="0.2">
      <c r="A158" s="1729" t="s">
        <v>18</v>
      </c>
      <c r="B158" s="1314" t="s">
        <v>15</v>
      </c>
      <c r="C158" s="1303" t="s">
        <v>22</v>
      </c>
      <c r="D158" s="1302" t="s">
        <v>119</v>
      </c>
      <c r="E158" s="495"/>
      <c r="F158" s="495"/>
      <c r="G158" s="493"/>
      <c r="H158" s="144"/>
      <c r="I158" s="144"/>
      <c r="J158" s="144"/>
      <c r="K158" s="1464"/>
      <c r="L158" s="305"/>
      <c r="M158" s="200"/>
      <c r="N158" s="1335"/>
      <c r="P158" s="335"/>
      <c r="Q158" s="335"/>
      <c r="R158" s="335"/>
      <c r="S158" s="2328"/>
    </row>
    <row r="159" spans="1:19" ht="55.5" customHeight="1" x14ac:dyDescent="0.2">
      <c r="A159" s="1726"/>
      <c r="B159" s="1306"/>
      <c r="C159" s="86"/>
      <c r="D159" s="1288" t="s">
        <v>351</v>
      </c>
      <c r="E159" s="165"/>
      <c r="F159" s="1328">
        <v>2</v>
      </c>
      <c r="G159" s="34" t="s">
        <v>16</v>
      </c>
      <c r="H159" s="533">
        <v>242.7</v>
      </c>
      <c r="I159" s="228">
        <v>254.1</v>
      </c>
      <c r="J159" s="184">
        <v>297.39999999999998</v>
      </c>
      <c r="K159" s="1020" t="s">
        <v>167</v>
      </c>
      <c r="L159" s="1427">
        <v>3</v>
      </c>
      <c r="M159" s="191">
        <v>5</v>
      </c>
      <c r="N159" s="71">
        <v>6</v>
      </c>
    </row>
    <row r="160" spans="1:19" ht="30" customHeight="1" x14ac:dyDescent="0.2">
      <c r="A160" s="1726"/>
      <c r="B160" s="1306"/>
      <c r="C160" s="298"/>
      <c r="D160" s="1288" t="s">
        <v>185</v>
      </c>
      <c r="E160" s="1074"/>
      <c r="F160" s="1301"/>
      <c r="G160" s="297"/>
      <c r="H160" s="1461"/>
      <c r="I160" s="127"/>
      <c r="J160" s="133"/>
      <c r="K160" s="257" t="s">
        <v>167</v>
      </c>
      <c r="L160" s="811">
        <v>21</v>
      </c>
      <c r="M160" s="194">
        <v>21</v>
      </c>
      <c r="N160" s="54">
        <v>21</v>
      </c>
    </row>
    <row r="161" spans="1:19" ht="40.5" customHeight="1" x14ac:dyDescent="0.2">
      <c r="A161" s="1727"/>
      <c r="B161" s="1306"/>
      <c r="C161" s="355"/>
      <c r="D161" s="1254" t="s">
        <v>281</v>
      </c>
      <c r="E161" s="492"/>
      <c r="F161" s="492"/>
      <c r="G161" s="1485"/>
      <c r="H161" s="1461"/>
      <c r="I161" s="127"/>
      <c r="J161" s="133"/>
      <c r="K161" s="768" t="s">
        <v>354</v>
      </c>
      <c r="L161" s="87"/>
      <c r="M161" s="194">
        <v>262</v>
      </c>
      <c r="N161" s="107"/>
      <c r="P161" s="335"/>
      <c r="Q161" s="335"/>
      <c r="R161" s="335"/>
      <c r="S161" s="1293"/>
    </row>
    <row r="162" spans="1:19" ht="31.5" customHeight="1" x14ac:dyDescent="0.2">
      <c r="A162" s="1727"/>
      <c r="B162" s="1306"/>
      <c r="C162" s="355"/>
      <c r="D162" s="825" t="s">
        <v>280</v>
      </c>
      <c r="E162" s="492"/>
      <c r="F162" s="1257"/>
      <c r="G162" s="1456"/>
      <c r="H162" s="1472"/>
      <c r="I162" s="181"/>
      <c r="J162" s="170"/>
      <c r="K162" s="768" t="s">
        <v>121</v>
      </c>
      <c r="L162" s="99">
        <v>3</v>
      </c>
      <c r="M162" s="1333"/>
      <c r="N162" s="107"/>
      <c r="P162" s="335"/>
      <c r="Q162" s="335"/>
      <c r="R162" s="335"/>
      <c r="S162" s="1293"/>
    </row>
    <row r="163" spans="1:19" ht="54" customHeight="1" x14ac:dyDescent="0.2">
      <c r="A163" s="1727"/>
      <c r="B163" s="1306"/>
      <c r="C163" s="355"/>
      <c r="D163" s="2259" t="s">
        <v>352</v>
      </c>
      <c r="E163" s="1503" t="s">
        <v>342</v>
      </c>
      <c r="F163" s="1256">
        <v>6</v>
      </c>
      <c r="G163" s="428" t="s">
        <v>16</v>
      </c>
      <c r="H163" s="1365">
        <v>299.3</v>
      </c>
      <c r="I163" s="359"/>
      <c r="J163" s="425"/>
      <c r="K163" s="178" t="s">
        <v>353</v>
      </c>
      <c r="L163" s="1428">
        <v>2023</v>
      </c>
      <c r="M163" s="191"/>
      <c r="N163" s="56"/>
      <c r="P163" s="335"/>
      <c r="Q163" s="335"/>
      <c r="R163" s="335"/>
      <c r="S163" s="1293"/>
    </row>
    <row r="164" spans="1:19" ht="17.25" customHeight="1" thickBot="1" x14ac:dyDescent="0.25">
      <c r="A164" s="1726"/>
      <c r="B164" s="1306"/>
      <c r="C164" s="287"/>
      <c r="D164" s="2275"/>
      <c r="E164" s="2325" t="s">
        <v>57</v>
      </c>
      <c r="F164" s="2326"/>
      <c r="G164" s="2327"/>
      <c r="H164" s="138">
        <f>SUM(H159:H163)</f>
        <v>542</v>
      </c>
      <c r="I164" s="140">
        <f>SUM(I159:I163)</f>
        <v>254.1</v>
      </c>
      <c r="J164" s="139">
        <f>SUM(J159:J163)</f>
        <v>297.39999999999998</v>
      </c>
      <c r="K164" s="1307"/>
      <c r="L164" s="1404"/>
      <c r="M164" s="494"/>
      <c r="N164" s="215"/>
    </row>
    <row r="165" spans="1:19" ht="15.75" customHeight="1" thickBot="1" x14ac:dyDescent="0.25">
      <c r="A165" s="1735" t="s">
        <v>18</v>
      </c>
      <c r="B165" s="6" t="s">
        <v>15</v>
      </c>
      <c r="C165" s="2341" t="s">
        <v>21</v>
      </c>
      <c r="D165" s="2300"/>
      <c r="E165" s="2300"/>
      <c r="F165" s="2300"/>
      <c r="G165" s="2300"/>
      <c r="H165" s="148">
        <f>H157+H148+H136+H164</f>
        <v>5125.8999999999996</v>
      </c>
      <c r="I165" s="148">
        <f>I157+I148+I136+I164</f>
        <v>12537.4</v>
      </c>
      <c r="J165" s="149">
        <f>J157+J148+J136+J164</f>
        <v>10815.8</v>
      </c>
      <c r="K165" s="2338"/>
      <c r="L165" s="2302"/>
      <c r="M165" s="2302"/>
      <c r="N165" s="2303"/>
    </row>
    <row r="166" spans="1:19" ht="17.25" customHeight="1" thickBot="1" x14ac:dyDescent="0.25">
      <c r="A166" s="1726" t="s">
        <v>18</v>
      </c>
      <c r="B166" s="2" t="s">
        <v>18</v>
      </c>
      <c r="C166" s="2342" t="s">
        <v>77</v>
      </c>
      <c r="D166" s="2343"/>
      <c r="E166" s="2343"/>
      <c r="F166" s="2343"/>
      <c r="G166" s="2343"/>
      <c r="H166" s="2343"/>
      <c r="I166" s="2343"/>
      <c r="J166" s="2343"/>
      <c r="K166" s="2343"/>
      <c r="L166" s="2343"/>
      <c r="M166" s="2343"/>
      <c r="N166" s="2344"/>
    </row>
    <row r="167" spans="1:19" ht="15.75" customHeight="1" x14ac:dyDescent="0.2">
      <c r="A167" s="1736" t="s">
        <v>18</v>
      </c>
      <c r="B167" s="113" t="s">
        <v>18</v>
      </c>
      <c r="C167" s="1298" t="s">
        <v>15</v>
      </c>
      <c r="D167" s="2285" t="s">
        <v>288</v>
      </c>
      <c r="E167" s="2339"/>
      <c r="F167" s="1311">
        <v>2</v>
      </c>
      <c r="G167" s="261" t="s">
        <v>16</v>
      </c>
      <c r="H167" s="1374">
        <v>44.1</v>
      </c>
      <c r="I167" s="262">
        <v>57.8</v>
      </c>
      <c r="J167" s="1374"/>
      <c r="K167" s="524" t="s">
        <v>167</v>
      </c>
      <c r="L167" s="307">
        <v>8</v>
      </c>
      <c r="M167" s="846">
        <v>11</v>
      </c>
      <c r="N167" s="847"/>
    </row>
    <row r="168" spans="1:19" ht="17.25" customHeight="1" thickBot="1" x14ac:dyDescent="0.25">
      <c r="A168" s="1737"/>
      <c r="B168" s="15"/>
      <c r="C168" s="1304"/>
      <c r="D168" s="2287"/>
      <c r="E168" s="2340"/>
      <c r="F168" s="1313"/>
      <c r="G168" s="450" t="s">
        <v>17</v>
      </c>
      <c r="H168" s="140">
        <f t="shared" ref="H168:J168" si="7">H167</f>
        <v>44.1</v>
      </c>
      <c r="I168" s="138">
        <f t="shared" si="7"/>
        <v>57.8</v>
      </c>
      <c r="J168" s="140">
        <f t="shared" si="7"/>
        <v>0</v>
      </c>
      <c r="K168" s="1180" t="s">
        <v>295</v>
      </c>
      <c r="L168" s="1429">
        <v>590</v>
      </c>
      <c r="M168" s="452">
        <v>781</v>
      </c>
      <c r="N168" s="1088"/>
    </row>
    <row r="169" spans="1:19" ht="18.75" customHeight="1" x14ac:dyDescent="0.2">
      <c r="A169" s="1736" t="s">
        <v>18</v>
      </c>
      <c r="B169" s="113" t="s">
        <v>18</v>
      </c>
      <c r="C169" s="1298" t="s">
        <v>18</v>
      </c>
      <c r="D169" s="2285" t="s">
        <v>355</v>
      </c>
      <c r="E169" s="2339"/>
      <c r="F169" s="1311">
        <v>2</v>
      </c>
      <c r="G169" s="42" t="s">
        <v>16</v>
      </c>
      <c r="H169" s="211">
        <v>65</v>
      </c>
      <c r="I169" s="211"/>
      <c r="J169" s="214"/>
      <c r="K169" s="178" t="s">
        <v>296</v>
      </c>
      <c r="L169" s="305">
        <v>1</v>
      </c>
      <c r="M169" s="200"/>
      <c r="N169" s="1335"/>
    </row>
    <row r="170" spans="1:19" ht="17.25" customHeight="1" thickBot="1" x14ac:dyDescent="0.25">
      <c r="A170" s="1737"/>
      <c r="B170" s="15"/>
      <c r="C170" s="1304"/>
      <c r="D170" s="2287"/>
      <c r="E170" s="2340"/>
      <c r="F170" s="1313"/>
      <c r="G170" s="29" t="s">
        <v>17</v>
      </c>
      <c r="H170" s="138">
        <f t="shared" ref="H170" si="8">H169</f>
        <v>65</v>
      </c>
      <c r="I170" s="138"/>
      <c r="J170" s="140"/>
      <c r="K170" s="258"/>
      <c r="L170" s="1430"/>
      <c r="M170" s="201"/>
      <c r="N170" s="1336"/>
    </row>
    <row r="171" spans="1:19" ht="16.5" customHeight="1" x14ac:dyDescent="0.2">
      <c r="A171" s="1729" t="s">
        <v>18</v>
      </c>
      <c r="B171" s="1314" t="s">
        <v>18</v>
      </c>
      <c r="C171" s="85" t="s">
        <v>20</v>
      </c>
      <c r="D171" s="280" t="s">
        <v>104</v>
      </c>
      <c r="E171" s="1308"/>
      <c r="F171" s="1311">
        <v>2</v>
      </c>
      <c r="G171" s="42" t="s">
        <v>16</v>
      </c>
      <c r="H171" s="510">
        <v>232.2</v>
      </c>
      <c r="I171" s="510">
        <v>174.2</v>
      </c>
      <c r="J171" s="1499">
        <v>191.3</v>
      </c>
      <c r="K171" s="1497"/>
      <c r="L171" s="270"/>
      <c r="M171" s="203"/>
      <c r="N171" s="162"/>
    </row>
    <row r="172" spans="1:19" ht="32.25" customHeight="1" x14ac:dyDescent="0.2">
      <c r="A172" s="1727"/>
      <c r="B172" s="1306"/>
      <c r="C172" s="9"/>
      <c r="D172" s="1457" t="s">
        <v>289</v>
      </c>
      <c r="E172" s="823"/>
      <c r="F172" s="1473"/>
      <c r="G172" s="24"/>
      <c r="H172" s="1461"/>
      <c r="I172" s="1461"/>
      <c r="J172" s="127"/>
      <c r="K172" s="1493" t="s">
        <v>208</v>
      </c>
      <c r="L172" s="89">
        <v>362</v>
      </c>
      <c r="M172" s="1339"/>
      <c r="N172" s="1341"/>
    </row>
    <row r="173" spans="1:19" ht="30.75" customHeight="1" x14ac:dyDescent="0.2">
      <c r="A173" s="1727"/>
      <c r="B173" s="2066"/>
      <c r="C173" s="86"/>
      <c r="D173" s="289" t="s">
        <v>290</v>
      </c>
      <c r="E173" s="823"/>
      <c r="F173" s="2077"/>
      <c r="G173" s="24"/>
      <c r="H173" s="2059"/>
      <c r="I173" s="2059"/>
      <c r="J173" s="127"/>
      <c r="K173" s="1494" t="s">
        <v>201</v>
      </c>
      <c r="L173" s="87">
        <v>25</v>
      </c>
      <c r="M173" s="194"/>
      <c r="N173" s="54"/>
      <c r="O173" s="102"/>
    </row>
    <row r="174" spans="1:19" ht="18" customHeight="1" x14ac:dyDescent="0.2">
      <c r="A174" s="1727"/>
      <c r="B174" s="2142"/>
      <c r="C174" s="9"/>
      <c r="D174" s="2286" t="s">
        <v>110</v>
      </c>
      <c r="E174" s="823"/>
      <c r="F174" s="2150"/>
      <c r="G174" s="297"/>
      <c r="H174" s="264"/>
      <c r="I174" s="264"/>
      <c r="J174" s="264"/>
      <c r="K174" s="519" t="s">
        <v>167</v>
      </c>
      <c r="L174" s="46">
        <v>20</v>
      </c>
      <c r="M174" s="1779">
        <v>26</v>
      </c>
      <c r="N174" s="1781">
        <v>5</v>
      </c>
      <c r="O174" s="102"/>
    </row>
    <row r="175" spans="1:19" ht="18" customHeight="1" x14ac:dyDescent="0.2">
      <c r="A175" s="1727"/>
      <c r="B175" s="2142"/>
      <c r="C175" s="9"/>
      <c r="D175" s="2271"/>
      <c r="E175" s="823"/>
      <c r="F175" s="2150"/>
      <c r="G175" s="297"/>
      <c r="H175" s="264"/>
      <c r="I175" s="264"/>
      <c r="J175" s="254"/>
      <c r="K175" s="1493" t="s">
        <v>74</v>
      </c>
      <c r="L175" s="89">
        <v>20</v>
      </c>
      <c r="M175" s="1778">
        <v>32</v>
      </c>
      <c r="N175" s="1780">
        <v>5</v>
      </c>
      <c r="O175" s="102"/>
    </row>
    <row r="176" spans="1:19" ht="17.25" customHeight="1" x14ac:dyDescent="0.2">
      <c r="A176" s="1733"/>
      <c r="B176" s="2144"/>
      <c r="C176" s="2108"/>
      <c r="D176" s="2127" t="s">
        <v>291</v>
      </c>
      <c r="E176" s="1674"/>
      <c r="F176" s="860"/>
      <c r="G176" s="310"/>
      <c r="H176" s="2149"/>
      <c r="I176" s="2149"/>
      <c r="J176" s="181"/>
      <c r="K176" s="1494" t="s">
        <v>199</v>
      </c>
      <c r="L176" s="811">
        <v>39</v>
      </c>
      <c r="M176" s="327"/>
      <c r="N176" s="36"/>
    </row>
    <row r="177" spans="1:14" ht="31.5" customHeight="1" x14ac:dyDescent="0.2">
      <c r="A177" s="1727"/>
      <c r="B177" s="2066"/>
      <c r="C177" s="9"/>
      <c r="D177" s="2055" t="s">
        <v>369</v>
      </c>
      <c r="E177" s="823"/>
      <c r="F177" s="2077"/>
      <c r="G177" s="297"/>
      <c r="H177" s="2059"/>
      <c r="I177" s="2059"/>
      <c r="J177" s="127"/>
      <c r="K177" s="532" t="s">
        <v>297</v>
      </c>
      <c r="L177" s="525">
        <v>5</v>
      </c>
      <c r="M177" s="166"/>
      <c r="N177" s="2068"/>
    </row>
    <row r="178" spans="1:14" ht="30.75" customHeight="1" x14ac:dyDescent="0.2">
      <c r="A178" s="1727"/>
      <c r="B178" s="2091"/>
      <c r="C178" s="9"/>
      <c r="D178" s="239" t="s">
        <v>202</v>
      </c>
      <c r="E178" s="823"/>
      <c r="F178" s="2101"/>
      <c r="G178" s="297"/>
      <c r="H178" s="2094"/>
      <c r="I178" s="2094"/>
      <c r="J178" s="127"/>
      <c r="K178" s="1494" t="s">
        <v>356</v>
      </c>
      <c r="L178" s="87">
        <v>55</v>
      </c>
      <c r="M178" s="194">
        <v>55</v>
      </c>
      <c r="N178" s="54">
        <v>50</v>
      </c>
    </row>
    <row r="179" spans="1:14" ht="30.75" customHeight="1" x14ac:dyDescent="0.2">
      <c r="A179" s="1727"/>
      <c r="B179" s="1306"/>
      <c r="C179" s="9"/>
      <c r="D179" s="1367"/>
      <c r="E179" s="823"/>
      <c r="F179" s="1301"/>
      <c r="G179" s="297"/>
      <c r="H179" s="1319"/>
      <c r="I179" s="1319"/>
      <c r="J179" s="1461"/>
      <c r="K179" s="532" t="s">
        <v>206</v>
      </c>
      <c r="L179" s="46">
        <v>100</v>
      </c>
      <c r="M179" s="1340"/>
      <c r="N179" s="1342"/>
    </row>
    <row r="180" spans="1:14" ht="17.25" customHeight="1" x14ac:dyDescent="0.2">
      <c r="A180" s="1727"/>
      <c r="B180" s="1306"/>
      <c r="C180" s="9"/>
      <c r="D180" s="927"/>
      <c r="E180" s="823"/>
      <c r="F180" s="1301"/>
      <c r="G180" s="297"/>
      <c r="H180" s="1461"/>
      <c r="I180" s="1461"/>
      <c r="J180" s="127"/>
      <c r="K180" s="532" t="s">
        <v>178</v>
      </c>
      <c r="L180" s="46">
        <v>13</v>
      </c>
      <c r="M180" s="1340">
        <v>11</v>
      </c>
      <c r="N180" s="1342">
        <v>10</v>
      </c>
    </row>
    <row r="181" spans="1:14" ht="21" customHeight="1" x14ac:dyDescent="0.2">
      <c r="A181" s="1727"/>
      <c r="B181" s="1306"/>
      <c r="C181" s="9"/>
      <c r="D181" s="2270" t="s">
        <v>220</v>
      </c>
      <c r="E181" s="823"/>
      <c r="F181" s="1301"/>
      <c r="G181" s="297"/>
      <c r="H181" s="1461"/>
      <c r="I181" s="1461"/>
      <c r="J181" s="1461"/>
      <c r="K181" s="532" t="s">
        <v>207</v>
      </c>
      <c r="L181" s="525">
        <v>19</v>
      </c>
      <c r="M181" s="1339"/>
      <c r="N181" s="1341"/>
    </row>
    <row r="182" spans="1:14" ht="21" customHeight="1" x14ac:dyDescent="0.2">
      <c r="A182" s="1727"/>
      <c r="B182" s="1306"/>
      <c r="C182" s="9"/>
      <c r="D182" s="2271"/>
      <c r="E182" s="823"/>
      <c r="F182" s="1301"/>
      <c r="G182" s="297"/>
      <c r="H182" s="1461"/>
      <c r="I182" s="1461"/>
      <c r="J182" s="127"/>
      <c r="K182" s="532" t="s">
        <v>178</v>
      </c>
      <c r="L182" s="525">
        <v>8</v>
      </c>
      <c r="M182" s="194"/>
      <c r="N182" s="54"/>
    </row>
    <row r="183" spans="1:14" ht="26.25" customHeight="1" x14ac:dyDescent="0.2">
      <c r="A183" s="1727"/>
      <c r="B183" s="1306"/>
      <c r="C183" s="9"/>
      <c r="D183" s="2270" t="s">
        <v>203</v>
      </c>
      <c r="E183" s="1310"/>
      <c r="F183" s="1312"/>
      <c r="G183" s="45"/>
      <c r="H183" s="1474"/>
      <c r="I183" s="1322"/>
      <c r="J183" s="1472"/>
      <c r="K183" s="1467" t="s">
        <v>167</v>
      </c>
      <c r="L183" s="1392">
        <v>12</v>
      </c>
      <c r="M183" s="1339">
        <v>8</v>
      </c>
      <c r="N183" s="1341">
        <v>20</v>
      </c>
    </row>
    <row r="184" spans="1:14" ht="17.25" customHeight="1" thickBot="1" x14ac:dyDescent="0.25">
      <c r="A184" s="1734"/>
      <c r="B184" s="1315"/>
      <c r="C184" s="8"/>
      <c r="D184" s="2287"/>
      <c r="E184" s="1309"/>
      <c r="F184" s="1313"/>
      <c r="G184" s="43" t="s">
        <v>17</v>
      </c>
      <c r="H184" s="538">
        <f>SUM(H171:H183)</f>
        <v>232.2</v>
      </c>
      <c r="I184" s="138">
        <f>SUM(I171:I183)</f>
        <v>174.2</v>
      </c>
      <c r="J184" s="138">
        <f>SUM(J171:J183)</f>
        <v>191.3</v>
      </c>
      <c r="K184" s="1498"/>
      <c r="L184" s="1404"/>
      <c r="M184" s="494"/>
      <c r="N184" s="215"/>
    </row>
    <row r="185" spans="1:14" ht="18" customHeight="1" thickBot="1" x14ac:dyDescent="0.25">
      <c r="A185" s="1731" t="s">
        <v>18</v>
      </c>
      <c r="B185" s="1315" t="s">
        <v>18</v>
      </c>
      <c r="C185" s="2337" t="s">
        <v>21</v>
      </c>
      <c r="D185" s="2301"/>
      <c r="E185" s="2301"/>
      <c r="F185" s="2301"/>
      <c r="G185" s="2301"/>
      <c r="H185" s="387">
        <f>H184+H170+H168</f>
        <v>341.3</v>
      </c>
      <c r="I185" s="148">
        <f>I184+I170+I168</f>
        <v>232</v>
      </c>
      <c r="J185" s="313">
        <f>J184+J170+J168</f>
        <v>191.3</v>
      </c>
      <c r="K185" s="2338"/>
      <c r="L185" s="2302"/>
      <c r="M185" s="2302"/>
      <c r="N185" s="2303"/>
    </row>
    <row r="186" spans="1:14" ht="17.25" customHeight="1" thickBot="1" x14ac:dyDescent="0.25">
      <c r="A186" s="1715" t="s">
        <v>18</v>
      </c>
      <c r="B186" s="11" t="s">
        <v>20</v>
      </c>
      <c r="C186" s="2319" t="s">
        <v>35</v>
      </c>
      <c r="D186" s="2319"/>
      <c r="E186" s="2319"/>
      <c r="F186" s="2319"/>
      <c r="G186" s="2319"/>
      <c r="H186" s="2319"/>
      <c r="I186" s="2319"/>
      <c r="J186" s="2319"/>
      <c r="K186" s="2319"/>
      <c r="L186" s="2319"/>
      <c r="M186" s="2319"/>
      <c r="N186" s="2320"/>
    </row>
    <row r="187" spans="1:14" ht="15.75" customHeight="1" x14ac:dyDescent="0.2">
      <c r="A187" s="1729" t="s">
        <v>18</v>
      </c>
      <c r="B187" s="1314" t="s">
        <v>20</v>
      </c>
      <c r="C187" s="1303" t="s">
        <v>15</v>
      </c>
      <c r="D187" s="2351" t="s">
        <v>36</v>
      </c>
      <c r="E187" s="1308"/>
      <c r="F187" s="61">
        <v>6</v>
      </c>
      <c r="G187" s="44" t="s">
        <v>16</v>
      </c>
      <c r="H187" s="160">
        <v>2277.1999999999998</v>
      </c>
      <c r="I187" s="160">
        <v>2953.2</v>
      </c>
      <c r="J187" s="160">
        <v>2843.2</v>
      </c>
      <c r="K187" s="62"/>
      <c r="L187" s="62"/>
      <c r="M187" s="200"/>
      <c r="N187" s="1335"/>
    </row>
    <row r="188" spans="1:14" s="57" customFormat="1" ht="15.75" customHeight="1" x14ac:dyDescent="0.2">
      <c r="A188" s="1727"/>
      <c r="B188" s="1306"/>
      <c r="C188" s="355"/>
      <c r="D188" s="2352"/>
      <c r="E188" s="1310"/>
      <c r="F188" s="1107"/>
      <c r="G188" s="89" t="s">
        <v>19</v>
      </c>
      <c r="H188" s="135">
        <v>7.4</v>
      </c>
      <c r="I188" s="426">
        <v>7.4</v>
      </c>
      <c r="J188" s="238">
        <f>+I188</f>
        <v>7.4</v>
      </c>
      <c r="K188" s="90"/>
      <c r="L188" s="90"/>
      <c r="M188" s="169"/>
      <c r="N188" s="104"/>
    </row>
    <row r="189" spans="1:14" ht="93" customHeight="1" x14ac:dyDescent="0.2">
      <c r="A189" s="1727"/>
      <c r="B189" s="1306"/>
      <c r="C189" s="1299"/>
      <c r="D189" s="91" t="s">
        <v>357</v>
      </c>
      <c r="E189" s="1310"/>
      <c r="F189" s="1107"/>
      <c r="G189" s="45"/>
      <c r="H189" s="1500"/>
      <c r="I189" s="126"/>
      <c r="J189" s="127"/>
      <c r="K189" s="257" t="s">
        <v>298</v>
      </c>
      <c r="L189" s="87">
        <v>15</v>
      </c>
      <c r="M189" s="194">
        <v>17</v>
      </c>
      <c r="N189" s="54">
        <v>17</v>
      </c>
    </row>
    <row r="190" spans="1:14" s="57" customFormat="1" ht="30.75" customHeight="1" x14ac:dyDescent="0.2">
      <c r="A190" s="1727"/>
      <c r="B190" s="1306"/>
      <c r="C190" s="1299"/>
      <c r="D190" s="91" t="s">
        <v>108</v>
      </c>
      <c r="E190" s="1310"/>
      <c r="F190" s="1107"/>
      <c r="G190" s="45"/>
      <c r="H190" s="142"/>
      <c r="I190" s="126"/>
      <c r="J190" s="127"/>
      <c r="K190" s="257" t="s">
        <v>167</v>
      </c>
      <c r="L190" s="1433">
        <v>93</v>
      </c>
      <c r="M190" s="351">
        <v>93</v>
      </c>
      <c r="N190" s="268">
        <f>+M190</f>
        <v>93</v>
      </c>
    </row>
    <row r="191" spans="1:14" ht="28.5" customHeight="1" x14ac:dyDescent="0.2">
      <c r="A191" s="1727"/>
      <c r="B191" s="1306"/>
      <c r="C191" s="355"/>
      <c r="D191" s="63" t="s">
        <v>41</v>
      </c>
      <c r="E191" s="1310"/>
      <c r="F191" s="1107"/>
      <c r="G191" s="45"/>
      <c r="H191" s="142"/>
      <c r="I191" s="147"/>
      <c r="J191" s="142"/>
      <c r="K191" s="343" t="s">
        <v>299</v>
      </c>
      <c r="L191" s="341">
        <v>30</v>
      </c>
      <c r="M191" s="921">
        <v>30</v>
      </c>
      <c r="N191" s="39">
        <v>30</v>
      </c>
    </row>
    <row r="192" spans="1:14" ht="29.25" customHeight="1" x14ac:dyDescent="0.2">
      <c r="A192" s="1727"/>
      <c r="B192" s="1306"/>
      <c r="C192" s="1299"/>
      <c r="D192" s="91" t="s">
        <v>43</v>
      </c>
      <c r="E192" s="1310"/>
      <c r="F192" s="1107"/>
      <c r="G192" s="45"/>
      <c r="H192" s="142"/>
      <c r="I192" s="147"/>
      <c r="J192" s="142"/>
      <c r="K192" s="257" t="s">
        <v>300</v>
      </c>
      <c r="L192" s="1434">
        <v>3</v>
      </c>
      <c r="M192" s="351">
        <f>+L192</f>
        <v>3</v>
      </c>
      <c r="N192" s="268">
        <f>+M192</f>
        <v>3</v>
      </c>
    </row>
    <row r="193" spans="1:17" ht="18" customHeight="1" x14ac:dyDescent="0.2">
      <c r="A193" s="1727"/>
      <c r="B193" s="1306"/>
      <c r="C193" s="1299"/>
      <c r="D193" s="91" t="s">
        <v>40</v>
      </c>
      <c r="E193" s="1310"/>
      <c r="F193" s="1107"/>
      <c r="G193" s="45"/>
      <c r="H193" s="142"/>
      <c r="I193" s="126"/>
      <c r="J193" s="127"/>
      <c r="K193" s="257" t="s">
        <v>44</v>
      </c>
      <c r="L193" s="87">
        <v>33</v>
      </c>
      <c r="M193" s="351">
        <f t="shared" ref="M193:N195" si="9">+L193</f>
        <v>33</v>
      </c>
      <c r="N193" s="268">
        <f t="shared" si="9"/>
        <v>33</v>
      </c>
      <c r="O193" s="57"/>
      <c r="Q193" s="94"/>
    </row>
    <row r="194" spans="1:17" ht="30.75" customHeight="1" x14ac:dyDescent="0.2">
      <c r="A194" s="1727"/>
      <c r="B194" s="1306"/>
      <c r="C194" s="355"/>
      <c r="D194" s="352" t="s">
        <v>157</v>
      </c>
      <c r="E194" s="1310"/>
      <c r="F194" s="1107"/>
      <c r="G194" s="45"/>
      <c r="H194" s="142"/>
      <c r="I194" s="126"/>
      <c r="J194" s="127"/>
      <c r="K194" s="1349" t="s">
        <v>301</v>
      </c>
      <c r="L194" s="87">
        <v>7</v>
      </c>
      <c r="M194" s="351">
        <f t="shared" si="9"/>
        <v>7</v>
      </c>
      <c r="N194" s="268">
        <f t="shared" si="9"/>
        <v>7</v>
      </c>
      <c r="O194" s="57"/>
      <c r="Q194" s="94"/>
    </row>
    <row r="195" spans="1:17" ht="14.25" customHeight="1" x14ac:dyDescent="0.2">
      <c r="A195" s="1727"/>
      <c r="B195" s="1306"/>
      <c r="C195" s="355"/>
      <c r="D195" s="1321" t="s">
        <v>42</v>
      </c>
      <c r="E195" s="1310"/>
      <c r="F195" s="1107"/>
      <c r="G195" s="45"/>
      <c r="H195" s="142"/>
      <c r="I195" s="126"/>
      <c r="J195" s="127"/>
      <c r="K195" s="2293" t="s">
        <v>302</v>
      </c>
      <c r="L195" s="26">
        <v>101</v>
      </c>
      <c r="M195" s="1339">
        <f>+L195</f>
        <v>101</v>
      </c>
      <c r="N195" s="1341">
        <f t="shared" si="9"/>
        <v>101</v>
      </c>
      <c r="O195" s="57"/>
      <c r="Q195" s="94"/>
    </row>
    <row r="196" spans="1:17" ht="14.25" customHeight="1" x14ac:dyDescent="0.2">
      <c r="A196" s="1727"/>
      <c r="B196" s="1306"/>
      <c r="C196" s="355"/>
      <c r="D196" s="1337"/>
      <c r="E196" s="1310"/>
      <c r="F196" s="1107"/>
      <c r="G196" s="26"/>
      <c r="H196" s="142"/>
      <c r="I196" s="126"/>
      <c r="J196" s="127"/>
      <c r="K196" s="2296"/>
      <c r="L196" s="26"/>
      <c r="M196" s="1339"/>
      <c r="N196" s="1341"/>
      <c r="O196" s="57"/>
      <c r="Q196" s="94"/>
    </row>
    <row r="197" spans="1:17" ht="31.5" customHeight="1" x14ac:dyDescent="0.2">
      <c r="A197" s="1727"/>
      <c r="B197" s="1306"/>
      <c r="C197" s="1299"/>
      <c r="D197" s="93" t="s">
        <v>52</v>
      </c>
      <c r="E197" s="64"/>
      <c r="F197" s="158"/>
      <c r="G197" s="26"/>
      <c r="H197" s="142"/>
      <c r="I197" s="126"/>
      <c r="J197" s="127"/>
      <c r="K197" s="768" t="s">
        <v>167</v>
      </c>
      <c r="L197" s="87">
        <v>16</v>
      </c>
      <c r="M197" s="194">
        <f t="shared" ref="M197:N199" si="10">+L197</f>
        <v>16</v>
      </c>
      <c r="N197" s="54">
        <f t="shared" si="10"/>
        <v>16</v>
      </c>
      <c r="O197" s="81"/>
      <c r="Q197" s="94"/>
    </row>
    <row r="198" spans="1:17" ht="54.75" customHeight="1" x14ac:dyDescent="0.2">
      <c r="A198" s="1727"/>
      <c r="B198" s="1306"/>
      <c r="C198" s="1299"/>
      <c r="D198" s="289" t="s">
        <v>358</v>
      </c>
      <c r="E198" s="64"/>
      <c r="F198" s="158"/>
      <c r="G198" s="26"/>
      <c r="H198" s="142"/>
      <c r="I198" s="126"/>
      <c r="J198" s="127"/>
      <c r="K198" s="768" t="s">
        <v>167</v>
      </c>
      <c r="L198" s="1433">
        <v>1</v>
      </c>
      <c r="M198" s="351">
        <f t="shared" si="10"/>
        <v>1</v>
      </c>
      <c r="N198" s="268">
        <f t="shared" si="10"/>
        <v>1</v>
      </c>
      <c r="O198" s="28"/>
      <c r="Q198" s="94"/>
    </row>
    <row r="199" spans="1:17" ht="30.75" customHeight="1" x14ac:dyDescent="0.2">
      <c r="A199" s="1727"/>
      <c r="B199" s="1306"/>
      <c r="C199" s="1299"/>
      <c r="D199" s="1292" t="s">
        <v>65</v>
      </c>
      <c r="E199" s="64"/>
      <c r="F199" s="158"/>
      <c r="G199" s="26"/>
      <c r="H199" s="142"/>
      <c r="I199" s="126"/>
      <c r="J199" s="127"/>
      <c r="K199" s="768" t="s">
        <v>167</v>
      </c>
      <c r="L199" s="46">
        <v>7</v>
      </c>
      <c r="M199" s="1340">
        <f t="shared" si="10"/>
        <v>7</v>
      </c>
      <c r="N199" s="1342">
        <f t="shared" si="10"/>
        <v>7</v>
      </c>
    </row>
    <row r="200" spans="1:17" ht="18" customHeight="1" x14ac:dyDescent="0.2">
      <c r="A200" s="1727"/>
      <c r="B200" s="1306"/>
      <c r="C200" s="1299"/>
      <c r="D200" s="1292" t="s">
        <v>94</v>
      </c>
      <c r="E200" s="64"/>
      <c r="F200" s="158"/>
      <c r="G200" s="26"/>
      <c r="H200" s="142"/>
      <c r="I200" s="126"/>
      <c r="J200" s="127"/>
      <c r="K200" s="768" t="s">
        <v>167</v>
      </c>
      <c r="L200" s="46">
        <v>10</v>
      </c>
      <c r="M200" s="1340">
        <v>10</v>
      </c>
      <c r="N200" s="1342">
        <v>10</v>
      </c>
    </row>
    <row r="201" spans="1:17" ht="65.25" customHeight="1" x14ac:dyDescent="0.2">
      <c r="A201" s="1727"/>
      <c r="B201" s="1306"/>
      <c r="C201" s="1299"/>
      <c r="D201" s="1292" t="s">
        <v>359</v>
      </c>
      <c r="E201" s="1501" t="s">
        <v>51</v>
      </c>
      <c r="F201" s="1107"/>
      <c r="G201" s="45"/>
      <c r="H201" s="127"/>
      <c r="I201" s="126"/>
      <c r="J201" s="127"/>
      <c r="K201" s="768" t="s">
        <v>167</v>
      </c>
      <c r="L201" s="46"/>
      <c r="M201" s="1340">
        <v>5</v>
      </c>
      <c r="N201" s="1342"/>
    </row>
    <row r="202" spans="1:17" ht="26.25" customHeight="1" x14ac:dyDescent="0.2">
      <c r="A202" s="1727"/>
      <c r="B202" s="1306"/>
      <c r="C202" s="355"/>
      <c r="D202" s="2270" t="s">
        <v>360</v>
      </c>
      <c r="E202" s="296"/>
      <c r="F202" s="1107"/>
      <c r="G202" s="45"/>
      <c r="H202" s="142"/>
      <c r="I202" s="126"/>
      <c r="J202" s="127"/>
      <c r="K202" s="974" t="s">
        <v>303</v>
      </c>
      <c r="L202" s="26">
        <v>2</v>
      </c>
      <c r="M202" s="1339"/>
      <c r="N202" s="1341"/>
    </row>
    <row r="203" spans="1:17" ht="15.75" customHeight="1" x14ac:dyDescent="0.2">
      <c r="A203" s="1727"/>
      <c r="B203" s="1306"/>
      <c r="C203" s="355"/>
      <c r="D203" s="2271"/>
      <c r="E203" s="296"/>
      <c r="F203" s="1107"/>
      <c r="G203" s="45"/>
      <c r="H203" s="142"/>
      <c r="I203" s="126"/>
      <c r="J203" s="127"/>
      <c r="K203" s="257" t="s">
        <v>167</v>
      </c>
      <c r="L203" s="87"/>
      <c r="M203" s="194">
        <v>1</v>
      </c>
      <c r="N203" s="54">
        <v>1</v>
      </c>
    </row>
    <row r="204" spans="1:17" ht="27.75" customHeight="1" x14ac:dyDescent="0.2">
      <c r="A204" s="1727"/>
      <c r="B204" s="1306"/>
      <c r="C204" s="355"/>
      <c r="D204" s="2270" t="s">
        <v>361</v>
      </c>
      <c r="E204" s="2353" t="s">
        <v>51</v>
      </c>
      <c r="F204" s="1107"/>
      <c r="G204" s="45"/>
      <c r="H204" s="142"/>
      <c r="I204" s="126"/>
      <c r="J204" s="127"/>
      <c r="K204" s="974" t="s">
        <v>304</v>
      </c>
      <c r="L204" s="87">
        <v>3</v>
      </c>
      <c r="M204" s="194"/>
      <c r="N204" s="54"/>
    </row>
    <row r="205" spans="1:17" ht="27.75" customHeight="1" x14ac:dyDescent="0.2">
      <c r="A205" s="1727"/>
      <c r="B205" s="1306"/>
      <c r="C205" s="355"/>
      <c r="D205" s="2271"/>
      <c r="E205" s="2354"/>
      <c r="F205" s="1107"/>
      <c r="G205" s="45"/>
      <c r="H205" s="142"/>
      <c r="I205" s="126"/>
      <c r="J205" s="127"/>
      <c r="K205" s="257" t="s">
        <v>332</v>
      </c>
      <c r="L205" s="87">
        <v>3</v>
      </c>
      <c r="M205" s="191"/>
      <c r="N205" s="347"/>
    </row>
    <row r="206" spans="1:17" ht="14.25" customHeight="1" x14ac:dyDescent="0.2">
      <c r="A206" s="1727"/>
      <c r="B206" s="1306"/>
      <c r="C206" s="355"/>
      <c r="D206" s="2259" t="s">
        <v>231</v>
      </c>
      <c r="E206" s="1015"/>
      <c r="F206" s="1301"/>
      <c r="G206" s="310"/>
      <c r="H206" s="181"/>
      <c r="I206" s="174"/>
      <c r="J206" s="181"/>
      <c r="K206" s="1349" t="s">
        <v>167</v>
      </c>
      <c r="L206" s="1435">
        <v>90</v>
      </c>
      <c r="M206" s="191">
        <v>90</v>
      </c>
      <c r="N206" s="347">
        <v>90</v>
      </c>
    </row>
    <row r="207" spans="1:17" ht="14.25" customHeight="1" thickBot="1" x14ac:dyDescent="0.25">
      <c r="A207" s="1727"/>
      <c r="B207" s="1306"/>
      <c r="C207" s="355"/>
      <c r="D207" s="2275"/>
      <c r="E207" s="1309"/>
      <c r="F207" s="205"/>
      <c r="G207" s="47" t="s">
        <v>17</v>
      </c>
      <c r="H207" s="140">
        <f>SUM(H187:H206)</f>
        <v>2284.6</v>
      </c>
      <c r="I207" s="140">
        <f t="shared" ref="I207:J207" si="11">SUM(I187:I206)</f>
        <v>2960.6</v>
      </c>
      <c r="J207" s="140">
        <f t="shared" si="11"/>
        <v>2850.6</v>
      </c>
      <c r="K207" s="1371"/>
      <c r="L207" s="1430"/>
      <c r="M207" s="201"/>
      <c r="N207" s="1336"/>
    </row>
    <row r="208" spans="1:17" ht="27.75" customHeight="1" x14ac:dyDescent="0.2">
      <c r="A208" s="2345" t="s">
        <v>18</v>
      </c>
      <c r="B208" s="2347" t="s">
        <v>20</v>
      </c>
      <c r="C208" s="10" t="s">
        <v>18</v>
      </c>
      <c r="D208" s="2285" t="s">
        <v>39</v>
      </c>
      <c r="E208" s="2339"/>
      <c r="F208" s="2349">
        <v>2</v>
      </c>
      <c r="G208" s="270" t="s">
        <v>16</v>
      </c>
      <c r="H208" s="142">
        <v>31.3</v>
      </c>
      <c r="I208" s="147">
        <v>32</v>
      </c>
      <c r="J208" s="142">
        <v>32</v>
      </c>
      <c r="K208" s="2299" t="s">
        <v>305</v>
      </c>
      <c r="L208" s="305">
        <v>300</v>
      </c>
      <c r="M208" s="200">
        <v>300</v>
      </c>
      <c r="N208" s="1335">
        <v>300</v>
      </c>
    </row>
    <row r="209" spans="1:27" ht="15.75" customHeight="1" thickBot="1" x14ac:dyDescent="0.25">
      <c r="A209" s="2346"/>
      <c r="B209" s="2348"/>
      <c r="C209" s="286"/>
      <c r="D209" s="2287"/>
      <c r="E209" s="2340"/>
      <c r="F209" s="2350"/>
      <c r="G209" s="47" t="s">
        <v>17</v>
      </c>
      <c r="H209" s="140">
        <f t="shared" ref="H209:J209" si="12">SUM(H208)</f>
        <v>31.3</v>
      </c>
      <c r="I209" s="139">
        <f t="shared" si="12"/>
        <v>32</v>
      </c>
      <c r="J209" s="140">
        <f t="shared" si="12"/>
        <v>32</v>
      </c>
      <c r="K209" s="2294"/>
      <c r="L209" s="1430"/>
      <c r="M209" s="201"/>
      <c r="N209" s="1336"/>
    </row>
    <row r="210" spans="1:27" ht="19.5" customHeight="1" x14ac:dyDescent="0.2">
      <c r="A210" s="1729" t="s">
        <v>18</v>
      </c>
      <c r="B210" s="2135" t="s">
        <v>20</v>
      </c>
      <c r="C210" s="85" t="s">
        <v>20</v>
      </c>
      <c r="D210" s="2285" t="s">
        <v>230</v>
      </c>
      <c r="E210" s="2339" t="s">
        <v>48</v>
      </c>
      <c r="F210" s="682">
        <v>2</v>
      </c>
      <c r="G210" s="44" t="s">
        <v>16</v>
      </c>
      <c r="H210" s="125">
        <v>35</v>
      </c>
      <c r="I210" s="122">
        <v>15</v>
      </c>
      <c r="J210" s="123"/>
      <c r="K210" s="524" t="s">
        <v>306</v>
      </c>
      <c r="L210" s="1191">
        <v>1</v>
      </c>
      <c r="M210" s="803">
        <v>1</v>
      </c>
      <c r="N210" s="1773"/>
    </row>
    <row r="211" spans="1:27" ht="19.5" customHeight="1" x14ac:dyDescent="0.2">
      <c r="A211" s="1727"/>
      <c r="B211" s="2142"/>
      <c r="C211" s="86"/>
      <c r="D211" s="2286"/>
      <c r="E211" s="2361"/>
      <c r="F211" s="685"/>
      <c r="G211" s="45"/>
      <c r="H211" s="127"/>
      <c r="I211" s="147"/>
      <c r="J211" s="142"/>
      <c r="K211" s="177"/>
      <c r="L211" s="1436"/>
      <c r="M211" s="2148"/>
      <c r="N211" s="104"/>
    </row>
    <row r="212" spans="1:27" ht="15" customHeight="1" thickBot="1" x14ac:dyDescent="0.25">
      <c r="A212" s="1734"/>
      <c r="B212" s="2136"/>
      <c r="C212" s="286"/>
      <c r="D212" s="2287"/>
      <c r="E212" s="806" t="s">
        <v>342</v>
      </c>
      <c r="F212" s="684"/>
      <c r="G212" s="424" t="s">
        <v>17</v>
      </c>
      <c r="H212" s="360">
        <f t="shared" ref="H212:I212" si="13">+H210</f>
        <v>35</v>
      </c>
      <c r="I212" s="807">
        <f t="shared" si="13"/>
        <v>15</v>
      </c>
      <c r="J212" s="360"/>
      <c r="K212" s="258"/>
      <c r="L212" s="1430"/>
      <c r="M212" s="201"/>
      <c r="N212" s="1774"/>
    </row>
    <row r="213" spans="1:27" ht="15" customHeight="1" x14ac:dyDescent="0.2">
      <c r="A213" s="1729" t="s">
        <v>18</v>
      </c>
      <c r="B213" s="2061" t="s">
        <v>20</v>
      </c>
      <c r="C213" s="2082" t="s">
        <v>22</v>
      </c>
      <c r="D213" s="2329" t="s">
        <v>111</v>
      </c>
      <c r="E213" s="281"/>
      <c r="F213" s="682">
        <v>6</v>
      </c>
      <c r="G213" s="337" t="s">
        <v>16</v>
      </c>
      <c r="H213" s="338">
        <v>1960.9</v>
      </c>
      <c r="I213" s="735">
        <v>1885.6</v>
      </c>
      <c r="J213" s="338">
        <v>1888.5</v>
      </c>
      <c r="K213" s="2063"/>
      <c r="L213" s="305"/>
      <c r="M213" s="200"/>
      <c r="N213" s="1773"/>
      <c r="O213" s="466"/>
    </row>
    <row r="214" spans="1:27" ht="15" customHeight="1" x14ac:dyDescent="0.2">
      <c r="A214" s="1727"/>
      <c r="B214" s="2066"/>
      <c r="C214" s="2084"/>
      <c r="D214" s="2254"/>
      <c r="E214" s="339"/>
      <c r="F214" s="685"/>
      <c r="G214" s="409" t="s">
        <v>126</v>
      </c>
      <c r="H214" s="217">
        <v>250</v>
      </c>
      <c r="I214" s="427"/>
      <c r="J214" s="217"/>
      <c r="K214" s="2065"/>
      <c r="L214" s="306"/>
      <c r="M214" s="169"/>
      <c r="N214" s="104"/>
      <c r="O214" s="466"/>
    </row>
    <row r="215" spans="1:27" s="14" customFormat="1" ht="15" customHeight="1" x14ac:dyDescent="0.2">
      <c r="A215" s="1727"/>
      <c r="B215" s="2066"/>
      <c r="C215" s="2084"/>
      <c r="D215" s="2254"/>
      <c r="E215" s="339"/>
      <c r="F215" s="685"/>
      <c r="G215" s="275" t="s">
        <v>19</v>
      </c>
      <c r="H215" s="421">
        <v>324</v>
      </c>
      <c r="I215" s="227"/>
      <c r="J215" s="228"/>
      <c r="K215" s="2065"/>
      <c r="L215" s="306"/>
      <c r="M215" s="169"/>
      <c r="N215" s="104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s="14" customFormat="1" ht="15" customHeight="1" x14ac:dyDescent="0.2">
      <c r="A216" s="1727"/>
      <c r="B216" s="2091"/>
      <c r="C216" s="86"/>
      <c r="D216" s="825" t="s">
        <v>93</v>
      </c>
      <c r="E216" s="787"/>
      <c r="F216" s="685"/>
      <c r="G216" s="45"/>
      <c r="H216" s="2123"/>
      <c r="I216" s="147"/>
      <c r="J216" s="142"/>
      <c r="K216" s="257" t="s">
        <v>307</v>
      </c>
      <c r="L216" s="265">
        <v>96</v>
      </c>
      <c r="M216" s="2109">
        <f>+L216</f>
        <v>96</v>
      </c>
      <c r="N216" s="2110">
        <f>+M216</f>
        <v>96</v>
      </c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s="14" customFormat="1" ht="28.5" customHeight="1" x14ac:dyDescent="0.2">
      <c r="A217" s="1727"/>
      <c r="B217" s="2355"/>
      <c r="C217" s="271"/>
      <c r="D217" s="2356" t="s">
        <v>105</v>
      </c>
      <c r="E217" s="788"/>
      <c r="F217" s="685"/>
      <c r="G217" s="272"/>
      <c r="H217" s="142"/>
      <c r="I217" s="126"/>
      <c r="J217" s="127"/>
      <c r="K217" s="1432" t="s">
        <v>308</v>
      </c>
      <c r="L217" s="1426">
        <v>59</v>
      </c>
      <c r="M217" s="92">
        <v>79</v>
      </c>
      <c r="N217" s="1781">
        <v>99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s="14" customFormat="1" ht="29.25" customHeight="1" x14ac:dyDescent="0.2">
      <c r="A218" s="1727"/>
      <c r="B218" s="2355"/>
      <c r="C218" s="276"/>
      <c r="D218" s="2357"/>
      <c r="E218" s="787"/>
      <c r="F218" s="685"/>
      <c r="G218" s="272"/>
      <c r="H218" s="1502"/>
      <c r="I218" s="156"/>
      <c r="J218" s="1502"/>
      <c r="K218" s="1431" t="s">
        <v>309</v>
      </c>
      <c r="L218" s="1437">
        <v>20</v>
      </c>
      <c r="M218" s="590">
        <v>20</v>
      </c>
      <c r="N218" s="356">
        <v>20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s="14" customFormat="1" ht="30.75" customHeight="1" x14ac:dyDescent="0.2">
      <c r="A219" s="1727"/>
      <c r="B219" s="114"/>
      <c r="C219" s="271"/>
      <c r="D219" s="1323" t="s">
        <v>106</v>
      </c>
      <c r="E219" s="788"/>
      <c r="F219" s="685"/>
      <c r="G219" s="272"/>
      <c r="H219" s="1373"/>
      <c r="I219" s="517"/>
      <c r="J219" s="1373"/>
      <c r="K219" s="1432" t="s">
        <v>310</v>
      </c>
      <c r="L219" s="1417">
        <v>4</v>
      </c>
      <c r="M219" s="81"/>
      <c r="N219" s="134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54.75" customHeight="1" x14ac:dyDescent="0.2">
      <c r="A220" s="1727"/>
      <c r="B220" s="114"/>
      <c r="C220" s="276"/>
      <c r="D220" s="1489" t="s">
        <v>362</v>
      </c>
      <c r="E220" s="787"/>
      <c r="F220" s="685"/>
      <c r="G220" s="272"/>
      <c r="H220" s="1502"/>
      <c r="I220" s="156"/>
      <c r="J220" s="1502"/>
      <c r="K220" s="1431" t="s">
        <v>167</v>
      </c>
      <c r="L220" s="1437">
        <v>4</v>
      </c>
      <c r="M220" s="590"/>
      <c r="N220" s="356"/>
    </row>
    <row r="221" spans="1:27" ht="28.5" customHeight="1" x14ac:dyDescent="0.2">
      <c r="A221" s="1727"/>
      <c r="B221" s="1306"/>
      <c r="C221" s="271"/>
      <c r="D221" s="2356" t="s">
        <v>363</v>
      </c>
      <c r="E221" s="788"/>
      <c r="F221" s="685"/>
      <c r="G221" s="272"/>
      <c r="H221" s="1373"/>
      <c r="I221" s="517"/>
      <c r="J221" s="1373"/>
      <c r="K221" s="1405" t="s">
        <v>60</v>
      </c>
      <c r="L221" s="1435">
        <v>1</v>
      </c>
      <c r="M221" s="855"/>
      <c r="N221" s="347"/>
    </row>
    <row r="222" spans="1:27" ht="17.25" customHeight="1" x14ac:dyDescent="0.2">
      <c r="A222" s="1727"/>
      <c r="B222" s="277"/>
      <c r="C222" s="680"/>
      <c r="D222" s="2356"/>
      <c r="E222" s="788"/>
      <c r="F222" s="685"/>
      <c r="G222" s="272"/>
      <c r="H222" s="1491"/>
      <c r="I222" s="516"/>
      <c r="J222" s="1491"/>
      <c r="K222" s="2359"/>
      <c r="L222" s="1417"/>
      <c r="M222" s="81"/>
      <c r="N222" s="1480"/>
    </row>
    <row r="223" spans="1:27" ht="14.25" customHeight="1" thickBot="1" x14ac:dyDescent="0.25">
      <c r="A223" s="1727"/>
      <c r="B223" s="277"/>
      <c r="C223" s="278"/>
      <c r="D223" s="2358"/>
      <c r="E223" s="789"/>
      <c r="F223" s="684"/>
      <c r="G223" s="17" t="s">
        <v>17</v>
      </c>
      <c r="H223" s="140">
        <f>SUM(H213:H222)</f>
        <v>2534.9</v>
      </c>
      <c r="I223" s="138">
        <f t="shared" ref="I223:J223" si="14">SUM(I213:I222)</f>
        <v>1885.6</v>
      </c>
      <c r="J223" s="140">
        <f t="shared" si="14"/>
        <v>1888.5</v>
      </c>
      <c r="K223" s="2360"/>
      <c r="L223" s="1438"/>
      <c r="M223" s="837"/>
      <c r="N223" s="1351"/>
    </row>
    <row r="224" spans="1:27" s="69" customFormat="1" ht="14.25" customHeight="1" thickBot="1" x14ac:dyDescent="0.25">
      <c r="A224" s="1738" t="s">
        <v>18</v>
      </c>
      <c r="B224" s="6" t="s">
        <v>22</v>
      </c>
      <c r="C224" s="2341" t="s">
        <v>21</v>
      </c>
      <c r="D224" s="2300"/>
      <c r="E224" s="2300"/>
      <c r="F224" s="2300"/>
      <c r="G224" s="2300"/>
      <c r="H224" s="149">
        <f>H209+H207+H212+H223</f>
        <v>4885.8</v>
      </c>
      <c r="I224" s="497">
        <f>I209+I207+I212+I223</f>
        <v>4893.2</v>
      </c>
      <c r="J224" s="149">
        <f>J209+J207+J212+J223</f>
        <v>4771.1000000000004</v>
      </c>
      <c r="K224" s="2338"/>
      <c r="L224" s="2302"/>
      <c r="M224" s="2302"/>
      <c r="N224" s="2303"/>
    </row>
    <row r="225" spans="1:22" s="50" customFormat="1" ht="14.25" customHeight="1" thickBot="1" x14ac:dyDescent="0.25">
      <c r="A225" s="1738" t="s">
        <v>18</v>
      </c>
      <c r="B225" s="2305" t="s">
        <v>6</v>
      </c>
      <c r="C225" s="2305"/>
      <c r="D225" s="2305"/>
      <c r="E225" s="2305"/>
      <c r="F225" s="2305"/>
      <c r="G225" s="2305"/>
      <c r="H225" s="1739">
        <f>H224+H185+H165</f>
        <v>10353</v>
      </c>
      <c r="I225" s="1740">
        <f>I224+I185+I165</f>
        <v>17662.599999999999</v>
      </c>
      <c r="J225" s="1739">
        <f>J224+J185+J165</f>
        <v>15778.2</v>
      </c>
      <c r="K225" s="2306"/>
      <c r="L225" s="2307"/>
      <c r="M225" s="2307"/>
      <c r="N225" s="2308"/>
      <c r="Q225" s="49"/>
      <c r="S225" s="49"/>
    </row>
    <row r="226" spans="1:22" s="50" customFormat="1" ht="14.25" customHeight="1" thickBot="1" x14ac:dyDescent="0.25">
      <c r="A226" s="1707" t="s">
        <v>5</v>
      </c>
      <c r="B226" s="2392" t="s">
        <v>7</v>
      </c>
      <c r="C226" s="2392"/>
      <c r="D226" s="2392"/>
      <c r="E226" s="2392"/>
      <c r="F226" s="2392"/>
      <c r="G226" s="2392"/>
      <c r="H226" s="1708">
        <f>H225+H98</f>
        <v>82931.499999999985</v>
      </c>
      <c r="I226" s="1709">
        <f>I225+I98</f>
        <v>89098</v>
      </c>
      <c r="J226" s="1708">
        <f>J225+J98</f>
        <v>87143.099999999991</v>
      </c>
      <c r="K226" s="2393"/>
      <c r="L226" s="2394"/>
      <c r="M226" s="2394"/>
      <c r="N226" s="2395"/>
    </row>
    <row r="227" spans="1:22" s="50" customFormat="1" ht="23.25" customHeight="1" thickBot="1" x14ac:dyDescent="0.25">
      <c r="A227" s="2384" t="s">
        <v>0</v>
      </c>
      <c r="B227" s="2384"/>
      <c r="C227" s="2384"/>
      <c r="D227" s="2384"/>
      <c r="E227" s="2384"/>
      <c r="F227" s="2384"/>
      <c r="G227" s="2384"/>
      <c r="H227" s="2384"/>
      <c r="I227" s="2384"/>
      <c r="J227" s="2384"/>
      <c r="K227" s="67"/>
      <c r="L227" s="161"/>
      <c r="M227" s="68"/>
      <c r="N227" s="68"/>
    </row>
    <row r="228" spans="1:22" s="50" customFormat="1" ht="63" customHeight="1" thickBot="1" x14ac:dyDescent="0.25">
      <c r="A228" s="2385" t="s">
        <v>1</v>
      </c>
      <c r="B228" s="2386"/>
      <c r="C228" s="2386"/>
      <c r="D228" s="2386"/>
      <c r="E228" s="2386"/>
      <c r="F228" s="2386"/>
      <c r="G228" s="2386"/>
      <c r="H228" s="315" t="s">
        <v>149</v>
      </c>
      <c r="I228" s="643" t="s">
        <v>85</v>
      </c>
      <c r="J228" s="644" t="s">
        <v>155</v>
      </c>
      <c r="K228" s="293"/>
      <c r="L228" s="293"/>
      <c r="M228" s="58"/>
      <c r="N228" s="58"/>
    </row>
    <row r="229" spans="1:22" s="50" customFormat="1" ht="13.5" customHeight="1" x14ac:dyDescent="0.2">
      <c r="A229" s="2387" t="s">
        <v>25</v>
      </c>
      <c r="B229" s="2388"/>
      <c r="C229" s="2388"/>
      <c r="D229" s="2388"/>
      <c r="E229" s="2388"/>
      <c r="F229" s="2388"/>
      <c r="G229" s="2388"/>
      <c r="H229" s="1710">
        <f>SUM(H230:H235)</f>
        <v>82452.7</v>
      </c>
      <c r="I229" s="1710">
        <f t="shared" ref="I229:J229" si="15">SUM(I230:I235)</f>
        <v>87357.7</v>
      </c>
      <c r="J229" s="1710">
        <f t="shared" si="15"/>
        <v>85703.500000000015</v>
      </c>
      <c r="K229" s="293"/>
      <c r="L229" s="293"/>
      <c r="M229" s="58"/>
      <c r="N229" s="58"/>
    </row>
    <row r="230" spans="1:22" s="50" customFormat="1" ht="14.25" customHeight="1" x14ac:dyDescent="0.2">
      <c r="A230" s="2376" t="s">
        <v>28</v>
      </c>
      <c r="B230" s="2377"/>
      <c r="C230" s="2377"/>
      <c r="D230" s="2377"/>
      <c r="E230" s="2377"/>
      <c r="F230" s="2377"/>
      <c r="G230" s="2378"/>
      <c r="H230" s="572">
        <f>SUMIF(G13:G222,"sb",H13:H222)</f>
        <v>37992.699999999997</v>
      </c>
      <c r="I230" s="141">
        <f>SUMIF(G13:G222,"sb",I13:I222)</f>
        <v>44174.999999999993</v>
      </c>
      <c r="J230" s="141">
        <f>SUMIF(G13:G221,"sb",J13:J221)</f>
        <v>42241.000000000007</v>
      </c>
      <c r="K230" s="669"/>
      <c r="L230" s="292"/>
      <c r="M230" s="58"/>
      <c r="N230" s="58"/>
    </row>
    <row r="231" spans="1:22" s="50" customFormat="1" x14ac:dyDescent="0.2">
      <c r="A231" s="2389" t="s">
        <v>127</v>
      </c>
      <c r="B231" s="2390"/>
      <c r="C231" s="2390"/>
      <c r="D231" s="2390"/>
      <c r="E231" s="2390"/>
      <c r="F231" s="2390"/>
      <c r="G231" s="2391"/>
      <c r="H231" s="1094">
        <f>SUMIF(G13:G223,"sb(l)",H13:H223)</f>
        <v>594.1</v>
      </c>
      <c r="I231" s="572">
        <f>SUMIF(G13:G223,"sb(l)",I13:I223)</f>
        <v>0</v>
      </c>
      <c r="J231" s="141">
        <f>SUMIF(G18:G223,"sb(l)",J18:J223)</f>
        <v>0</v>
      </c>
      <c r="K231" s="292"/>
      <c r="L231" s="292"/>
      <c r="M231" s="58"/>
      <c r="N231" s="58"/>
    </row>
    <row r="232" spans="1:22" s="50" customFormat="1" x14ac:dyDescent="0.2">
      <c r="A232" s="2376" t="s">
        <v>33</v>
      </c>
      <c r="B232" s="2377"/>
      <c r="C232" s="2377"/>
      <c r="D232" s="2377"/>
      <c r="E232" s="2377"/>
      <c r="F232" s="2377"/>
      <c r="G232" s="2378"/>
      <c r="H232" s="572">
        <f>SUMIF(G13:G222,"sb(sp)",H13:H222)</f>
        <v>5503.7</v>
      </c>
      <c r="I232" s="141">
        <f>SUMIF(G13:G221,"sb(sp)",I13:I221)</f>
        <v>5509</v>
      </c>
      <c r="J232" s="141">
        <f>SUMIF(G13:G221,"sb(sp)",J13:J221)</f>
        <v>5509</v>
      </c>
      <c r="K232" s="292"/>
      <c r="L232" s="292"/>
      <c r="M232" s="58"/>
      <c r="N232" s="58"/>
    </row>
    <row r="233" spans="1:22" s="50" customFormat="1" x14ac:dyDescent="0.2">
      <c r="A233" s="2376" t="s">
        <v>29</v>
      </c>
      <c r="B233" s="2377"/>
      <c r="C233" s="2377"/>
      <c r="D233" s="2377"/>
      <c r="E233" s="2377"/>
      <c r="F233" s="2377"/>
      <c r="G233" s="2378"/>
      <c r="H233" s="573">
        <f>SUMIF(G13:G222,"sb(vb)",H13:H222)</f>
        <v>37208.6</v>
      </c>
      <c r="I233" s="150">
        <f>SUMIF(G13:G221,"sb(vb)",I13:I221)</f>
        <v>35970.600000000006</v>
      </c>
      <c r="J233" s="150">
        <f>SUMIF(G13:G221,"sb(vb)",J13:J221)</f>
        <v>37221.9</v>
      </c>
      <c r="K233" s="292"/>
      <c r="L233" s="292"/>
      <c r="M233" s="58"/>
      <c r="N233" s="58"/>
    </row>
    <row r="234" spans="1:22" ht="30" customHeight="1" x14ac:dyDescent="0.2">
      <c r="A234" s="2379" t="s">
        <v>319</v>
      </c>
      <c r="B234" s="2380"/>
      <c r="C234" s="2380"/>
      <c r="D234" s="2380"/>
      <c r="E234" s="2380"/>
      <c r="F234" s="2380"/>
      <c r="G234" s="2381"/>
      <c r="H234" s="1230">
        <f>SUMIF(G13:G223,"sb(esa)",H13:H223)</f>
        <v>43.3</v>
      </c>
      <c r="I234" s="2008">
        <f>SUMIF(G13:G223,"sb(esa)",I13:I223)</f>
        <v>7.7</v>
      </c>
      <c r="J234" s="362"/>
      <c r="K234" s="292"/>
      <c r="L234" s="292"/>
      <c r="M234" s="58"/>
      <c r="N234" s="58"/>
      <c r="O234" s="50"/>
      <c r="P234" s="50"/>
      <c r="Q234" s="50"/>
      <c r="R234" s="50"/>
      <c r="S234" s="50"/>
      <c r="T234" s="50"/>
      <c r="U234" s="50"/>
      <c r="V234" s="50"/>
    </row>
    <row r="235" spans="1:22" ht="30.75" customHeight="1" thickBot="1" x14ac:dyDescent="0.25">
      <c r="A235" s="2167" t="s">
        <v>131</v>
      </c>
      <c r="B235" s="2168"/>
      <c r="C235" s="2168"/>
      <c r="D235" s="2168"/>
      <c r="E235" s="2168"/>
      <c r="F235" s="2168"/>
      <c r="G235" s="2169"/>
      <c r="H235" s="152">
        <f>SUMIF(G14:G224,"sb(es)",H14:H224)</f>
        <v>1110.3</v>
      </c>
      <c r="I235" s="2008">
        <f>SUMIF(G14:G224,"sb(es)",I14:I224)</f>
        <v>1695.3999999999999</v>
      </c>
      <c r="J235" s="362">
        <f>SUMIF(G14:G224,"sb(es)",J14:J224)</f>
        <v>731.6</v>
      </c>
      <c r="K235" s="292"/>
      <c r="L235" s="292"/>
      <c r="M235" s="58"/>
      <c r="N235" s="58"/>
      <c r="O235" s="50"/>
      <c r="P235" s="50"/>
      <c r="Q235" s="50"/>
      <c r="R235" s="50"/>
      <c r="S235" s="50"/>
      <c r="T235" s="50"/>
      <c r="U235" s="50"/>
      <c r="V235" s="50"/>
    </row>
    <row r="236" spans="1:22" ht="13.5" thickBot="1" x14ac:dyDescent="0.25">
      <c r="A236" s="2382" t="s">
        <v>26</v>
      </c>
      <c r="B236" s="2383"/>
      <c r="C236" s="2383"/>
      <c r="D236" s="2383"/>
      <c r="E236" s="2383"/>
      <c r="F236" s="2383"/>
      <c r="G236" s="2383"/>
      <c r="H236" s="1712">
        <f>SUM(H237:H239)</f>
        <v>478.8</v>
      </c>
      <c r="I236" s="1713">
        <f t="shared" ref="I236:J236" si="16">SUM(I237:I239)</f>
        <v>1740.3</v>
      </c>
      <c r="J236" s="1713">
        <f t="shared" si="16"/>
        <v>1439.6</v>
      </c>
      <c r="K236" s="294"/>
      <c r="L236" s="294"/>
      <c r="M236" s="58"/>
      <c r="N236" s="58"/>
      <c r="O236" s="50"/>
      <c r="P236" s="50"/>
      <c r="Q236" s="50"/>
      <c r="R236" s="50"/>
      <c r="S236" s="50"/>
      <c r="U236" s="50"/>
      <c r="V236" s="50"/>
    </row>
    <row r="237" spans="1:22" x14ac:dyDescent="0.2">
      <c r="A237" s="2366" t="s">
        <v>30</v>
      </c>
      <c r="B237" s="2367"/>
      <c r="C237" s="2367"/>
      <c r="D237" s="2367"/>
      <c r="E237" s="2367"/>
      <c r="F237" s="2367"/>
      <c r="G237" s="2368"/>
      <c r="H237" s="574">
        <f>SUMIF(G13:G222,"es",H13:H222)</f>
        <v>297.5</v>
      </c>
      <c r="I237" s="151">
        <f>SUMIF(G18:G221,"es",I18:I221)</f>
        <v>403.9</v>
      </c>
      <c r="J237" s="151">
        <f>SUMIF(G18:G221,"es",J18:J221)</f>
        <v>403.9</v>
      </c>
      <c r="K237" s="295"/>
      <c r="L237" s="295"/>
      <c r="M237" s="58"/>
      <c r="N237" s="58"/>
    </row>
    <row r="238" spans="1:22" ht="15" customHeight="1" x14ac:dyDescent="0.2">
      <c r="A238" s="2369" t="s">
        <v>141</v>
      </c>
      <c r="B238" s="2370"/>
      <c r="C238" s="2370"/>
      <c r="D238" s="2370"/>
      <c r="E238" s="2370"/>
      <c r="F238" s="2370"/>
      <c r="G238" s="2371"/>
      <c r="H238" s="318">
        <f>SUMIF(G13:G222,"lrvb",H13:H222)</f>
        <v>56.3</v>
      </c>
      <c r="I238" s="574">
        <f>SUMIF(G13:G222,"lrvb",I13:I222)</f>
        <v>36.400000000000006</v>
      </c>
      <c r="J238" s="151">
        <f>SUMIF(G13:G222,"lrvb",J13:J222)</f>
        <v>35.700000000000003</v>
      </c>
      <c r="K238" s="295"/>
      <c r="L238" s="295"/>
      <c r="M238" s="58"/>
      <c r="N238" s="58"/>
    </row>
    <row r="239" spans="1:22" ht="13.5" thickBot="1" x14ac:dyDescent="0.25">
      <c r="A239" s="2372" t="s">
        <v>56</v>
      </c>
      <c r="B239" s="2373"/>
      <c r="C239" s="2373"/>
      <c r="D239" s="2373"/>
      <c r="E239" s="2373"/>
      <c r="F239" s="2373"/>
      <c r="G239" s="2373"/>
      <c r="H239" s="575">
        <f>SUMIF(G13:G222,"kt",H13:H222)</f>
        <v>125</v>
      </c>
      <c r="I239" s="152">
        <f>SUMIF(G18:G221,"kt",I18:I221)</f>
        <v>1300</v>
      </c>
      <c r="J239" s="152">
        <f>SUMIF(G18:G221,"kt",J18:J221)</f>
        <v>1000</v>
      </c>
      <c r="K239" s="295"/>
      <c r="L239" s="295"/>
      <c r="M239" s="58"/>
      <c r="N239" s="58"/>
    </row>
    <row r="240" spans="1:22" ht="13.5" thickBot="1" x14ac:dyDescent="0.25">
      <c r="A240" s="2374" t="s">
        <v>27</v>
      </c>
      <c r="B240" s="2375"/>
      <c r="C240" s="2375"/>
      <c r="D240" s="2375"/>
      <c r="E240" s="2375"/>
      <c r="F240" s="2375"/>
      <c r="G240" s="2375"/>
      <c r="H240" s="576">
        <f>H236+H229</f>
        <v>82931.5</v>
      </c>
      <c r="I240" s="153">
        <f>I236+I229</f>
        <v>89098</v>
      </c>
      <c r="J240" s="153">
        <f>J236+J229</f>
        <v>87143.10000000002</v>
      </c>
      <c r="K240" s="293"/>
      <c r="L240" s="293"/>
    </row>
    <row r="242" spans="1:14" x14ac:dyDescent="0.2">
      <c r="D242" s="49"/>
      <c r="E242" s="52"/>
      <c r="F242" s="52"/>
      <c r="G242" s="48"/>
      <c r="H242" s="156"/>
      <c r="I242" s="156"/>
      <c r="J242" s="156"/>
    </row>
    <row r="243" spans="1:14" x14ac:dyDescent="0.2">
      <c r="D243" s="49"/>
      <c r="E243" s="52"/>
      <c r="F243" s="2362" t="s">
        <v>364</v>
      </c>
      <c r="G243" s="2362"/>
      <c r="H243" s="2362"/>
      <c r="I243" s="2362"/>
      <c r="J243" s="154"/>
    </row>
    <row r="244" spans="1:14" x14ac:dyDescent="0.2">
      <c r="D244" s="49"/>
      <c r="E244" s="52"/>
      <c r="F244" s="52"/>
      <c r="G244" s="48"/>
      <c r="H244" s="154"/>
      <c r="I244" s="154"/>
      <c r="J244" s="154"/>
    </row>
    <row r="245" spans="1:14" x14ac:dyDescent="0.2">
      <c r="D245" s="49"/>
      <c r="E245" s="52"/>
      <c r="F245" s="52"/>
      <c r="G245" s="48"/>
      <c r="H245" s="154"/>
      <c r="I245" s="154"/>
      <c r="J245" s="154"/>
    </row>
    <row r="246" spans="1:14" x14ac:dyDescent="0.2">
      <c r="D246" s="49"/>
      <c r="E246" s="52"/>
      <c r="F246" s="52"/>
      <c r="G246" s="48"/>
      <c r="H246" s="154"/>
      <c r="I246" s="154"/>
      <c r="J246" s="154"/>
    </row>
    <row r="247" spans="1:14" x14ac:dyDescent="0.2">
      <c r="D247" s="49"/>
      <c r="E247" s="52"/>
      <c r="F247" s="52"/>
      <c r="G247" s="48"/>
      <c r="H247" s="154"/>
      <c r="I247" s="154"/>
      <c r="J247" s="154"/>
    </row>
    <row r="248" spans="1:14" x14ac:dyDescent="0.2">
      <c r="D248" s="49"/>
      <c r="E248" s="52"/>
      <c r="F248" s="52"/>
      <c r="G248" s="48"/>
      <c r="H248" s="154"/>
      <c r="I248" s="154"/>
      <c r="J248" s="154"/>
    </row>
    <row r="249" spans="1:14" x14ac:dyDescent="0.2">
      <c r="D249" s="49"/>
      <c r="E249" s="52"/>
      <c r="F249" s="52"/>
      <c r="G249" s="48"/>
      <c r="H249" s="154"/>
      <c r="I249" s="154"/>
      <c r="J249" s="154"/>
    </row>
    <row r="250" spans="1:14" x14ac:dyDescent="0.2">
      <c r="D250" s="49"/>
      <c r="E250" s="52"/>
      <c r="F250" s="52"/>
      <c r="G250" s="48"/>
      <c r="H250" s="154"/>
      <c r="I250" s="154"/>
      <c r="J250" s="154"/>
    </row>
    <row r="251" spans="1:14" x14ac:dyDescent="0.2">
      <c r="D251" s="49"/>
      <c r="E251" s="52"/>
      <c r="F251" s="52"/>
      <c r="G251" s="48"/>
      <c r="H251" s="154"/>
      <c r="I251" s="154"/>
      <c r="J251" s="154"/>
      <c r="M251" s="49"/>
      <c r="N251" s="49"/>
    </row>
    <row r="252" spans="1:14" x14ac:dyDescent="0.2">
      <c r="D252" s="49"/>
      <c r="E252" s="52"/>
      <c r="F252" s="52"/>
      <c r="G252" s="48"/>
      <c r="H252" s="154"/>
      <c r="I252" s="154"/>
      <c r="J252" s="154"/>
      <c r="M252" s="49"/>
      <c r="N252" s="49"/>
    </row>
    <row r="253" spans="1:14" x14ac:dyDescent="0.2">
      <c r="A253" s="77"/>
      <c r="B253" s="77"/>
      <c r="C253" s="77"/>
      <c r="D253" s="49"/>
      <c r="E253" s="52"/>
      <c r="F253" s="52"/>
      <c r="G253" s="48"/>
      <c r="H253" s="154"/>
      <c r="I253" s="154"/>
      <c r="J253" s="154"/>
      <c r="K253" s="49"/>
      <c r="L253" s="52"/>
      <c r="M253" s="49"/>
      <c r="N253" s="49"/>
    </row>
    <row r="254" spans="1:14" x14ac:dyDescent="0.2">
      <c r="A254" s="77"/>
      <c r="B254" s="77"/>
      <c r="C254" s="77"/>
      <c r="D254" s="49"/>
      <c r="E254" s="52"/>
      <c r="F254" s="52"/>
      <c r="G254" s="48"/>
      <c r="H254" s="154"/>
      <c r="I254" s="154"/>
      <c r="J254" s="154"/>
      <c r="K254" s="49"/>
      <c r="L254" s="52"/>
      <c r="M254" s="49"/>
      <c r="N254" s="49"/>
    </row>
    <row r="255" spans="1:14" x14ac:dyDescent="0.2">
      <c r="A255" s="77"/>
      <c r="B255" s="77"/>
      <c r="C255" s="77"/>
      <c r="D255" s="49"/>
      <c r="E255" s="52"/>
      <c r="F255" s="52"/>
      <c r="G255" s="48"/>
      <c r="H255" s="154"/>
      <c r="I255" s="154"/>
      <c r="J255" s="154"/>
      <c r="K255" s="49"/>
      <c r="L255" s="52"/>
      <c r="M255" s="49"/>
      <c r="N255" s="49"/>
    </row>
    <row r="256" spans="1:14" x14ac:dyDescent="0.2">
      <c r="A256" s="77"/>
      <c r="B256" s="77"/>
      <c r="C256" s="77"/>
      <c r="D256" s="49"/>
      <c r="E256" s="52"/>
      <c r="F256" s="52"/>
      <c r="G256" s="48"/>
      <c r="H256" s="154"/>
      <c r="I256" s="154"/>
      <c r="J256" s="154"/>
      <c r="K256" s="49"/>
      <c r="L256" s="52"/>
      <c r="M256" s="49"/>
      <c r="N256" s="49"/>
    </row>
    <row r="257" spans="1:14" x14ac:dyDescent="0.2">
      <c r="A257" s="77"/>
      <c r="B257" s="77"/>
      <c r="C257" s="77"/>
      <c r="D257" s="49"/>
      <c r="E257" s="52"/>
      <c r="F257" s="52"/>
      <c r="G257" s="48"/>
      <c r="H257" s="154"/>
      <c r="I257" s="154"/>
      <c r="J257" s="154"/>
      <c r="K257" s="49"/>
      <c r="L257" s="52"/>
      <c r="M257" s="49"/>
      <c r="N257" s="49"/>
    </row>
    <row r="258" spans="1:14" x14ac:dyDescent="0.2">
      <c r="A258" s="77"/>
      <c r="B258" s="77"/>
      <c r="C258" s="77"/>
      <c r="D258" s="49"/>
      <c r="E258" s="52"/>
      <c r="F258" s="52"/>
      <c r="G258" s="48"/>
      <c r="H258" s="154"/>
      <c r="I258" s="154"/>
      <c r="J258" s="154"/>
      <c r="K258" s="49"/>
      <c r="L258" s="52"/>
      <c r="M258" s="49"/>
      <c r="N258" s="49"/>
    </row>
    <row r="259" spans="1:14" x14ac:dyDescent="0.2">
      <c r="A259" s="77"/>
      <c r="B259" s="77"/>
      <c r="C259" s="77"/>
      <c r="D259" s="49"/>
      <c r="E259" s="52"/>
      <c r="F259" s="52"/>
      <c r="G259" s="48"/>
      <c r="H259" s="154"/>
      <c r="I259" s="154"/>
      <c r="J259" s="154"/>
      <c r="K259" s="49"/>
      <c r="L259" s="52"/>
      <c r="M259" s="49"/>
      <c r="N259" s="49"/>
    </row>
    <row r="260" spans="1:14" x14ac:dyDescent="0.2">
      <c r="A260" s="77"/>
      <c r="B260" s="77"/>
      <c r="C260" s="77"/>
      <c r="D260" s="49"/>
      <c r="E260" s="52"/>
      <c r="F260" s="52"/>
      <c r="G260" s="48"/>
      <c r="H260" s="154"/>
      <c r="I260" s="154"/>
      <c r="J260" s="154"/>
      <c r="K260" s="49"/>
      <c r="L260" s="52"/>
      <c r="M260" s="49"/>
      <c r="N260" s="49"/>
    </row>
    <row r="261" spans="1:14" x14ac:dyDescent="0.2">
      <c r="A261" s="77"/>
      <c r="B261" s="77"/>
      <c r="C261" s="77"/>
      <c r="D261" s="49"/>
      <c r="E261" s="52"/>
      <c r="F261" s="52"/>
      <c r="G261" s="48"/>
      <c r="H261" s="154"/>
      <c r="I261" s="154"/>
      <c r="J261" s="154"/>
      <c r="K261" s="49"/>
      <c r="L261" s="52"/>
      <c r="M261" s="49"/>
      <c r="N261" s="49"/>
    </row>
    <row r="262" spans="1:14" x14ac:dyDescent="0.2">
      <c r="A262" s="77"/>
      <c r="B262" s="77"/>
      <c r="C262" s="77"/>
      <c r="D262" s="49"/>
      <c r="E262" s="52"/>
      <c r="F262" s="52"/>
      <c r="G262" s="48"/>
      <c r="H262" s="154"/>
      <c r="I262" s="154"/>
      <c r="J262" s="154"/>
      <c r="K262" s="49"/>
      <c r="L262" s="52"/>
      <c r="M262" s="49"/>
      <c r="N262" s="49"/>
    </row>
    <row r="263" spans="1:14" x14ac:dyDescent="0.2">
      <c r="A263" s="77"/>
      <c r="B263" s="77"/>
      <c r="C263" s="77"/>
      <c r="D263" s="49"/>
      <c r="E263" s="52"/>
      <c r="F263" s="52"/>
      <c r="G263" s="48"/>
      <c r="H263" s="154"/>
      <c r="I263" s="154"/>
      <c r="J263" s="154"/>
      <c r="K263" s="49"/>
      <c r="L263" s="52"/>
      <c r="M263" s="49"/>
      <c r="N263" s="49"/>
    </row>
    <row r="264" spans="1:14" x14ac:dyDescent="0.2">
      <c r="A264" s="77"/>
      <c r="B264" s="77"/>
      <c r="C264" s="77"/>
      <c r="D264" s="49"/>
      <c r="E264" s="52"/>
      <c r="F264" s="52"/>
      <c r="G264" s="48"/>
      <c r="H264" s="154"/>
      <c r="I264" s="154"/>
      <c r="J264" s="154"/>
      <c r="K264" s="49"/>
      <c r="L264" s="52"/>
      <c r="M264" s="49"/>
      <c r="N264" s="49"/>
    </row>
    <row r="265" spans="1:14" x14ac:dyDescent="0.2">
      <c r="A265" s="77"/>
      <c r="B265" s="77"/>
      <c r="C265" s="77"/>
      <c r="D265" s="49"/>
      <c r="E265" s="52"/>
      <c r="F265" s="52"/>
      <c r="G265" s="48"/>
      <c r="H265" s="154"/>
      <c r="I265" s="154"/>
      <c r="J265" s="154"/>
      <c r="K265" s="49"/>
      <c r="L265" s="52"/>
      <c r="M265" s="49"/>
      <c r="N265" s="49"/>
    </row>
  </sheetData>
  <mergeCells count="206">
    <mergeCell ref="F243:I243"/>
    <mergeCell ref="K1:N1"/>
    <mergeCell ref="K135:K136"/>
    <mergeCell ref="D18:D19"/>
    <mergeCell ref="K72:K73"/>
    <mergeCell ref="D128:D129"/>
    <mergeCell ref="A237:G237"/>
    <mergeCell ref="A238:G238"/>
    <mergeCell ref="A239:G239"/>
    <mergeCell ref="A240:G240"/>
    <mergeCell ref="D206:D207"/>
    <mergeCell ref="A232:G232"/>
    <mergeCell ref="A233:G233"/>
    <mergeCell ref="A234:G234"/>
    <mergeCell ref="A236:G236"/>
    <mergeCell ref="A227:J227"/>
    <mergeCell ref="A228:G228"/>
    <mergeCell ref="A229:G229"/>
    <mergeCell ref="A230:G230"/>
    <mergeCell ref="A231:G231"/>
    <mergeCell ref="B225:G225"/>
    <mergeCell ref="K225:N225"/>
    <mergeCell ref="B226:G226"/>
    <mergeCell ref="K226:N226"/>
    <mergeCell ref="B217:B218"/>
    <mergeCell ref="D217:D218"/>
    <mergeCell ref="D221:D223"/>
    <mergeCell ref="K222:K223"/>
    <mergeCell ref="C224:G224"/>
    <mergeCell ref="K224:N224"/>
    <mergeCell ref="K208:K209"/>
    <mergeCell ref="D210:D212"/>
    <mergeCell ref="E210:E211"/>
    <mergeCell ref="D213:D215"/>
    <mergeCell ref="A208:A209"/>
    <mergeCell ref="B208:B209"/>
    <mergeCell ref="D208:D209"/>
    <mergeCell ref="E208:E209"/>
    <mergeCell ref="F208:F209"/>
    <mergeCell ref="C186:N186"/>
    <mergeCell ref="D187:D188"/>
    <mergeCell ref="K195:K196"/>
    <mergeCell ref="D202:D203"/>
    <mergeCell ref="D204:D205"/>
    <mergeCell ref="E204:E205"/>
    <mergeCell ref="D174:D175"/>
    <mergeCell ref="D181:D182"/>
    <mergeCell ref="D183:D184"/>
    <mergeCell ref="C185:G185"/>
    <mergeCell ref="K185:N185"/>
    <mergeCell ref="D169:D170"/>
    <mergeCell ref="E169:E170"/>
    <mergeCell ref="D163:D164"/>
    <mergeCell ref="E164:G164"/>
    <mergeCell ref="C165:G165"/>
    <mergeCell ref="K165:N165"/>
    <mergeCell ref="C166:N166"/>
    <mergeCell ref="D167:D168"/>
    <mergeCell ref="E167:E168"/>
    <mergeCell ref="K156:K157"/>
    <mergeCell ref="E157:G157"/>
    <mergeCell ref="S157:S158"/>
    <mergeCell ref="D152:D154"/>
    <mergeCell ref="E152:E154"/>
    <mergeCell ref="F152:F154"/>
    <mergeCell ref="D155:D157"/>
    <mergeCell ref="E155:E156"/>
    <mergeCell ref="F155:F156"/>
    <mergeCell ref="E148:G148"/>
    <mergeCell ref="S148:S149"/>
    <mergeCell ref="D149:D150"/>
    <mergeCell ref="D137:D139"/>
    <mergeCell ref="D140:D141"/>
    <mergeCell ref="D142:D144"/>
    <mergeCell ref="E136:G136"/>
    <mergeCell ref="D124:D125"/>
    <mergeCell ref="D130:D131"/>
    <mergeCell ref="D132:D133"/>
    <mergeCell ref="D134:D135"/>
    <mergeCell ref="D126:D127"/>
    <mergeCell ref="D113:D114"/>
    <mergeCell ref="D116:D117"/>
    <mergeCell ref="D118:D119"/>
    <mergeCell ref="D122:D123"/>
    <mergeCell ref="E122:E123"/>
    <mergeCell ref="F122:F123"/>
    <mergeCell ref="C100:N100"/>
    <mergeCell ref="D107:D109"/>
    <mergeCell ref="K108:K109"/>
    <mergeCell ref="D110:D112"/>
    <mergeCell ref="D101:D103"/>
    <mergeCell ref="K95:K96"/>
    <mergeCell ref="C97:G97"/>
    <mergeCell ref="L97:N97"/>
    <mergeCell ref="B98:G98"/>
    <mergeCell ref="K98:N98"/>
    <mergeCell ref="B99:N99"/>
    <mergeCell ref="A93:A94"/>
    <mergeCell ref="C93:C94"/>
    <mergeCell ref="D93:D94"/>
    <mergeCell ref="E93:E94"/>
    <mergeCell ref="F93:F94"/>
    <mergeCell ref="A95:A96"/>
    <mergeCell ref="C95:C96"/>
    <mergeCell ref="D95:D96"/>
    <mergeCell ref="E95:E96"/>
    <mergeCell ref="F95:F96"/>
    <mergeCell ref="A90:A92"/>
    <mergeCell ref="C90:C92"/>
    <mergeCell ref="D90:D92"/>
    <mergeCell ref="E90:E92"/>
    <mergeCell ref="F90:F92"/>
    <mergeCell ref="K91:K92"/>
    <mergeCell ref="H79:H80"/>
    <mergeCell ref="D83:D85"/>
    <mergeCell ref="K83:K84"/>
    <mergeCell ref="B88:B89"/>
    <mergeCell ref="C88:C89"/>
    <mergeCell ref="D88:D89"/>
    <mergeCell ref="E88:E89"/>
    <mergeCell ref="F88:F89"/>
    <mergeCell ref="K88:K89"/>
    <mergeCell ref="D69:D70"/>
    <mergeCell ref="E73:G73"/>
    <mergeCell ref="D76:D77"/>
    <mergeCell ref="D79:D80"/>
    <mergeCell ref="E79:E80"/>
    <mergeCell ref="F79:F80"/>
    <mergeCell ref="D72:D73"/>
    <mergeCell ref="I57:I58"/>
    <mergeCell ref="J57:J58"/>
    <mergeCell ref="D61:D62"/>
    <mergeCell ref="E61:E62"/>
    <mergeCell ref="D63:D64"/>
    <mergeCell ref="D54:D55"/>
    <mergeCell ref="D57:D58"/>
    <mergeCell ref="G57:G58"/>
    <mergeCell ref="H57:H58"/>
    <mergeCell ref="D49:D51"/>
    <mergeCell ref="E49:E51"/>
    <mergeCell ref="F49:F51"/>
    <mergeCell ref="K49:K51"/>
    <mergeCell ref="D52:D53"/>
    <mergeCell ref="E52:E53"/>
    <mergeCell ref="F52:F53"/>
    <mergeCell ref="K43:K45"/>
    <mergeCell ref="L43:L45"/>
    <mergeCell ref="M43:M45"/>
    <mergeCell ref="N43:N45"/>
    <mergeCell ref="D46:D48"/>
    <mergeCell ref="A43:A45"/>
    <mergeCell ref="B43:B45"/>
    <mergeCell ref="C43:C45"/>
    <mergeCell ref="D43:D45"/>
    <mergeCell ref="E43:E45"/>
    <mergeCell ref="F43:F45"/>
    <mergeCell ref="A26:A29"/>
    <mergeCell ref="C26:C29"/>
    <mergeCell ref="D26:D29"/>
    <mergeCell ref="E26:E29"/>
    <mergeCell ref="F26:F29"/>
    <mergeCell ref="F39:F42"/>
    <mergeCell ref="P40:P41"/>
    <mergeCell ref="Q40:Q41"/>
    <mergeCell ref="R40:R41"/>
    <mergeCell ref="K41:K42"/>
    <mergeCell ref="D37:D38"/>
    <mergeCell ref="A39:A42"/>
    <mergeCell ref="B39:B42"/>
    <mergeCell ref="C39:C42"/>
    <mergeCell ref="D39:D42"/>
    <mergeCell ref="E39:E42"/>
    <mergeCell ref="G6:G8"/>
    <mergeCell ref="I6:I8"/>
    <mergeCell ref="K26:K27"/>
    <mergeCell ref="D31:D32"/>
    <mergeCell ref="D33:D34"/>
    <mergeCell ref="D35:D36"/>
    <mergeCell ref="D20:D22"/>
    <mergeCell ref="K20:K21"/>
    <mergeCell ref="D23:D25"/>
    <mergeCell ref="K23:K24"/>
    <mergeCell ref="A235:G235"/>
    <mergeCell ref="A2:N2"/>
    <mergeCell ref="A3:N3"/>
    <mergeCell ref="A4:N4"/>
    <mergeCell ref="C5:N5"/>
    <mergeCell ref="A6:A8"/>
    <mergeCell ref="B6:B8"/>
    <mergeCell ref="C6:C8"/>
    <mergeCell ref="D6:D8"/>
    <mergeCell ref="E6:E8"/>
    <mergeCell ref="F6:F8"/>
    <mergeCell ref="A9:N9"/>
    <mergeCell ref="A10:N10"/>
    <mergeCell ref="B11:N11"/>
    <mergeCell ref="C12:N12"/>
    <mergeCell ref="C13:C14"/>
    <mergeCell ref="D13:D14"/>
    <mergeCell ref="E13:E14"/>
    <mergeCell ref="F13:F14"/>
    <mergeCell ref="J6:J8"/>
    <mergeCell ref="K6:N6"/>
    <mergeCell ref="K7:K8"/>
    <mergeCell ref="L7:N7"/>
    <mergeCell ref="H6:H8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74" orientation="portrait" r:id="rId1"/>
  <rowBreaks count="5" manualBreakCount="5">
    <brk id="56" max="13" man="1"/>
    <brk id="96" max="13" man="1"/>
    <brk id="136" max="13" man="1"/>
    <brk id="176" max="13" man="1"/>
    <brk id="212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66"/>
  <sheetViews>
    <sheetView zoomScaleNormal="100" workbookViewId="0"/>
  </sheetViews>
  <sheetFormatPr defaultRowHeight="12.75" x14ac:dyDescent="0.2"/>
  <cols>
    <col min="1" max="3" width="2.42578125" style="76" customWidth="1"/>
    <col min="4" max="4" width="32.5703125" style="50" customWidth="1"/>
    <col min="5" max="6" width="3" style="58" customWidth="1"/>
    <col min="7" max="7" width="9.7109375" style="121" customWidth="1"/>
    <col min="8" max="16" width="8.85546875" style="155" customWidth="1"/>
    <col min="17" max="17" width="23.5703125" style="50" customWidth="1"/>
    <col min="18" max="18" width="7" style="58" customWidth="1"/>
    <col min="19" max="19" width="6.42578125" style="1767" customWidth="1"/>
    <col min="20" max="20" width="6.42578125" style="1808" customWidth="1"/>
    <col min="21" max="21" width="21.7109375" style="1808" customWidth="1"/>
    <col min="22" max="22" width="11.140625" style="49" customWidth="1"/>
    <col min="23" max="16384" width="9.140625" style="49"/>
  </cols>
  <sheetData>
    <row r="1" spans="1:22" ht="28.5" customHeight="1" x14ac:dyDescent="0.2">
      <c r="Q1" s="2411" t="s">
        <v>124</v>
      </c>
      <c r="R1" s="2411"/>
      <c r="S1" s="2411"/>
      <c r="T1" s="2411"/>
      <c r="U1" s="2411"/>
    </row>
    <row r="2" spans="1:22" s="171" customFormat="1" ht="15.75" x14ac:dyDescent="0.2">
      <c r="A2" s="2170" t="s">
        <v>338</v>
      </c>
      <c r="B2" s="2170"/>
      <c r="C2" s="2170"/>
      <c r="D2" s="2170"/>
      <c r="E2" s="2170"/>
      <c r="F2" s="2170"/>
      <c r="G2" s="2170"/>
      <c r="H2" s="2170"/>
      <c r="I2" s="2170"/>
      <c r="J2" s="2170"/>
      <c r="K2" s="2170"/>
      <c r="L2" s="2170"/>
      <c r="M2" s="2170"/>
      <c r="N2" s="2170"/>
      <c r="O2" s="2170"/>
      <c r="P2" s="2170"/>
      <c r="Q2" s="2170"/>
      <c r="R2" s="2170"/>
      <c r="S2" s="2170"/>
      <c r="T2" s="2170"/>
      <c r="U2" s="2170"/>
    </row>
    <row r="3" spans="1:22" s="171" customFormat="1" ht="15.75" x14ac:dyDescent="0.2">
      <c r="A3" s="2171" t="s">
        <v>31</v>
      </c>
      <c r="B3" s="2171"/>
      <c r="C3" s="2171"/>
      <c r="D3" s="2171"/>
      <c r="E3" s="2171"/>
      <c r="F3" s="2171"/>
      <c r="G3" s="2171"/>
      <c r="H3" s="2171"/>
      <c r="I3" s="2171"/>
      <c r="J3" s="2171"/>
      <c r="K3" s="2171"/>
      <c r="L3" s="2171"/>
      <c r="M3" s="2171"/>
      <c r="N3" s="2171"/>
      <c r="O3" s="2171"/>
      <c r="P3" s="2171"/>
      <c r="Q3" s="2171"/>
      <c r="R3" s="2171"/>
      <c r="S3" s="2171"/>
      <c r="T3" s="2171"/>
      <c r="U3" s="2171"/>
    </row>
    <row r="4" spans="1:22" s="171" customFormat="1" ht="15.75" x14ac:dyDescent="0.2">
      <c r="A4" s="2172" t="s">
        <v>58</v>
      </c>
      <c r="B4" s="2172"/>
      <c r="C4" s="2172"/>
      <c r="D4" s="2172"/>
      <c r="E4" s="2172"/>
      <c r="F4" s="2172"/>
      <c r="G4" s="2172"/>
      <c r="H4" s="2172"/>
      <c r="I4" s="2172"/>
      <c r="J4" s="2172"/>
      <c r="K4" s="2172"/>
      <c r="L4" s="2172"/>
      <c r="M4" s="2172"/>
      <c r="N4" s="2172"/>
      <c r="O4" s="2172"/>
      <c r="P4" s="2172"/>
      <c r="Q4" s="2172"/>
      <c r="R4" s="2172"/>
      <c r="S4" s="2172"/>
      <c r="T4" s="2172"/>
      <c r="U4" s="2172"/>
    </row>
    <row r="5" spans="1:22" ht="20.25" customHeight="1" thickBot="1" x14ac:dyDescent="0.25">
      <c r="A5" s="120"/>
      <c r="B5" s="120"/>
      <c r="C5" s="2173" t="s">
        <v>80</v>
      </c>
      <c r="D5" s="2173"/>
      <c r="E5" s="2173"/>
      <c r="F5" s="2173"/>
      <c r="G5" s="2173"/>
      <c r="H5" s="2173"/>
      <c r="I5" s="2173"/>
      <c r="J5" s="2173"/>
      <c r="K5" s="2173"/>
      <c r="L5" s="2173"/>
      <c r="M5" s="2173"/>
      <c r="N5" s="2173"/>
      <c r="O5" s="2173"/>
      <c r="P5" s="2173"/>
      <c r="Q5" s="2173"/>
      <c r="R5" s="2173"/>
      <c r="S5" s="2173"/>
      <c r="T5" s="2173"/>
      <c r="U5" s="2173"/>
    </row>
    <row r="6" spans="1:22" ht="24" customHeight="1" x14ac:dyDescent="0.2">
      <c r="A6" s="2174" t="s">
        <v>8</v>
      </c>
      <c r="B6" s="2177" t="s">
        <v>9</v>
      </c>
      <c r="C6" s="2180" t="s">
        <v>10</v>
      </c>
      <c r="D6" s="2183" t="s">
        <v>148</v>
      </c>
      <c r="E6" s="2186" t="s">
        <v>11</v>
      </c>
      <c r="F6" s="2189" t="s">
        <v>12</v>
      </c>
      <c r="G6" s="2213" t="s">
        <v>13</v>
      </c>
      <c r="H6" s="2400" t="s">
        <v>149</v>
      </c>
      <c r="I6" s="2404" t="s">
        <v>367</v>
      </c>
      <c r="J6" s="2412" t="s">
        <v>125</v>
      </c>
      <c r="K6" s="2400" t="s">
        <v>84</v>
      </c>
      <c r="L6" s="2404" t="s">
        <v>373</v>
      </c>
      <c r="M6" s="2412" t="s">
        <v>125</v>
      </c>
      <c r="N6" s="2400" t="s">
        <v>150</v>
      </c>
      <c r="O6" s="2404" t="s">
        <v>374</v>
      </c>
      <c r="P6" s="2213" t="s">
        <v>125</v>
      </c>
      <c r="Q6" s="2216" t="s">
        <v>151</v>
      </c>
      <c r="R6" s="2217"/>
      <c r="S6" s="2217"/>
      <c r="T6" s="2217"/>
      <c r="U6" s="2415" t="s">
        <v>371</v>
      </c>
    </row>
    <row r="7" spans="1:22" ht="15.75" customHeight="1" x14ac:dyDescent="0.2">
      <c r="A7" s="2175"/>
      <c r="B7" s="2178"/>
      <c r="C7" s="2181"/>
      <c r="D7" s="2184"/>
      <c r="E7" s="2187"/>
      <c r="F7" s="2190"/>
      <c r="G7" s="2214"/>
      <c r="H7" s="2401"/>
      <c r="I7" s="2405"/>
      <c r="J7" s="2413"/>
      <c r="K7" s="2401"/>
      <c r="L7" s="2405"/>
      <c r="M7" s="2413"/>
      <c r="N7" s="2401"/>
      <c r="O7" s="2405"/>
      <c r="P7" s="2214"/>
      <c r="Q7" s="2219" t="s">
        <v>24</v>
      </c>
      <c r="R7" s="2418" t="s">
        <v>63</v>
      </c>
      <c r="S7" s="2221"/>
      <c r="T7" s="2221"/>
      <c r="U7" s="2416"/>
    </row>
    <row r="8" spans="1:22" ht="91.5" customHeight="1" thickBot="1" x14ac:dyDescent="0.25">
      <c r="A8" s="2176"/>
      <c r="B8" s="2179"/>
      <c r="C8" s="2182"/>
      <c r="D8" s="2185"/>
      <c r="E8" s="2188"/>
      <c r="F8" s="2191"/>
      <c r="G8" s="2215"/>
      <c r="H8" s="2402"/>
      <c r="I8" s="2406"/>
      <c r="J8" s="2414"/>
      <c r="K8" s="2402"/>
      <c r="L8" s="2406"/>
      <c r="M8" s="2414"/>
      <c r="N8" s="2402"/>
      <c r="O8" s="2406"/>
      <c r="P8" s="2215"/>
      <c r="Q8" s="2220"/>
      <c r="R8" s="639" t="s">
        <v>64</v>
      </c>
      <c r="S8" s="639" t="s">
        <v>87</v>
      </c>
      <c r="T8" s="639" t="s">
        <v>147</v>
      </c>
      <c r="U8" s="2417"/>
    </row>
    <row r="9" spans="1:22" ht="13.5" thickBot="1" x14ac:dyDescent="0.25">
      <c r="A9" s="2192" t="s">
        <v>71</v>
      </c>
      <c r="B9" s="2193"/>
      <c r="C9" s="2193"/>
      <c r="D9" s="2193"/>
      <c r="E9" s="2193"/>
      <c r="F9" s="2193"/>
      <c r="G9" s="2193"/>
      <c r="H9" s="2193"/>
      <c r="I9" s="2193"/>
      <c r="J9" s="2193"/>
      <c r="K9" s="2193"/>
      <c r="L9" s="2193"/>
      <c r="M9" s="2193"/>
      <c r="N9" s="2193"/>
      <c r="O9" s="2193"/>
      <c r="P9" s="2193"/>
      <c r="Q9" s="2193"/>
      <c r="R9" s="2193"/>
      <c r="S9" s="2193"/>
      <c r="T9" s="2193"/>
      <c r="U9" s="2194"/>
    </row>
    <row r="10" spans="1:22" s="66" customFormat="1" ht="12.75" customHeight="1" thickBot="1" x14ac:dyDescent="0.25">
      <c r="A10" s="2195" t="s">
        <v>32</v>
      </c>
      <c r="B10" s="2196"/>
      <c r="C10" s="2196"/>
      <c r="D10" s="2196"/>
      <c r="E10" s="2196"/>
      <c r="F10" s="2196"/>
      <c r="G10" s="2196"/>
      <c r="H10" s="2196"/>
      <c r="I10" s="2196"/>
      <c r="J10" s="2196"/>
      <c r="K10" s="2196"/>
      <c r="L10" s="2196"/>
      <c r="M10" s="2196"/>
      <c r="N10" s="2196"/>
      <c r="O10" s="2196"/>
      <c r="P10" s="2196"/>
      <c r="Q10" s="2196"/>
      <c r="R10" s="2196"/>
      <c r="S10" s="2196"/>
      <c r="T10" s="2196"/>
      <c r="U10" s="2197"/>
      <c r="V10" s="321"/>
    </row>
    <row r="11" spans="1:22" s="66" customFormat="1" ht="13.5" thickBot="1" x14ac:dyDescent="0.25">
      <c r="A11" s="1714" t="s">
        <v>15</v>
      </c>
      <c r="B11" s="2198" t="s">
        <v>37</v>
      </c>
      <c r="C11" s="2199"/>
      <c r="D11" s="2199"/>
      <c r="E11" s="2199"/>
      <c r="F11" s="2199"/>
      <c r="G11" s="2199"/>
      <c r="H11" s="2199"/>
      <c r="I11" s="2199"/>
      <c r="J11" s="2199"/>
      <c r="K11" s="2199"/>
      <c r="L11" s="2199"/>
      <c r="M11" s="2199"/>
      <c r="N11" s="2199"/>
      <c r="O11" s="2199"/>
      <c r="P11" s="2199"/>
      <c r="Q11" s="2199"/>
      <c r="R11" s="2199"/>
      <c r="S11" s="2199"/>
      <c r="T11" s="2199"/>
      <c r="U11" s="2200"/>
    </row>
    <row r="12" spans="1:22" s="66" customFormat="1" ht="13.5" thickBot="1" x14ac:dyDescent="0.25">
      <c r="A12" s="1719" t="s">
        <v>15</v>
      </c>
      <c r="B12" s="7" t="s">
        <v>15</v>
      </c>
      <c r="C12" s="2201" t="s">
        <v>76</v>
      </c>
      <c r="D12" s="2202"/>
      <c r="E12" s="2202"/>
      <c r="F12" s="2202"/>
      <c r="G12" s="2203"/>
      <c r="H12" s="2203"/>
      <c r="I12" s="2203"/>
      <c r="J12" s="2203"/>
      <c r="K12" s="2203"/>
      <c r="L12" s="2203"/>
      <c r="M12" s="2203"/>
      <c r="N12" s="2203"/>
      <c r="O12" s="2203"/>
      <c r="P12" s="2203"/>
      <c r="Q12" s="2203"/>
      <c r="R12" s="2203"/>
      <c r="S12" s="2203"/>
      <c r="T12" s="2203"/>
      <c r="U12" s="2204"/>
    </row>
    <row r="13" spans="1:22" s="66" customFormat="1" x14ac:dyDescent="0.2">
      <c r="A13" s="1720" t="s">
        <v>15</v>
      </c>
      <c r="B13" s="3" t="s">
        <v>15</v>
      </c>
      <c r="C13" s="2205" t="s">
        <v>15</v>
      </c>
      <c r="D13" s="2207" t="s">
        <v>46</v>
      </c>
      <c r="E13" s="2209" t="s">
        <v>343</v>
      </c>
      <c r="F13" s="2211">
        <v>2</v>
      </c>
      <c r="G13" s="97" t="s">
        <v>16</v>
      </c>
      <c r="H13" s="1447">
        <f>27457.6-9</f>
        <v>27448.6</v>
      </c>
      <c r="I13" s="2036">
        <v>29243.599999999999</v>
      </c>
      <c r="J13" s="2037">
        <f>+I13-H13</f>
        <v>1795</v>
      </c>
      <c r="K13" s="1930">
        <v>27522.6</v>
      </c>
      <c r="L13" s="2036">
        <v>29317.599999999999</v>
      </c>
      <c r="M13" s="2037">
        <f>+L13-K13</f>
        <v>1795</v>
      </c>
      <c r="N13" s="1930">
        <v>27516.5</v>
      </c>
      <c r="O13" s="2036">
        <v>29311.5</v>
      </c>
      <c r="P13" s="2038">
        <f>+O13-N13</f>
        <v>1795</v>
      </c>
      <c r="Q13" s="1171"/>
      <c r="R13" s="1383"/>
      <c r="S13" s="290"/>
      <c r="T13" s="720"/>
      <c r="U13" s="2397" t="s">
        <v>379</v>
      </c>
    </row>
    <row r="14" spans="1:22" s="66" customFormat="1" x14ac:dyDescent="0.2">
      <c r="A14" s="1721"/>
      <c r="B14" s="5"/>
      <c r="C14" s="2206"/>
      <c r="D14" s="2208"/>
      <c r="E14" s="2210"/>
      <c r="F14" s="2212"/>
      <c r="G14" s="815" t="s">
        <v>19</v>
      </c>
      <c r="H14" s="1448">
        <v>34889.9</v>
      </c>
      <c r="I14" s="1998">
        <v>36475.699999999997</v>
      </c>
      <c r="J14" s="1806">
        <f>+I14-H14</f>
        <v>1585.7999999999956</v>
      </c>
      <c r="K14" s="1931">
        <v>34940.5</v>
      </c>
      <c r="L14" s="1998">
        <v>35492</v>
      </c>
      <c r="M14" s="1806">
        <f>+L14-K14</f>
        <v>551.5</v>
      </c>
      <c r="N14" s="1931">
        <v>34940.5</v>
      </c>
      <c r="O14" s="1998">
        <v>35492</v>
      </c>
      <c r="P14" s="1999">
        <f>+O14-N14</f>
        <v>551.5</v>
      </c>
      <c r="Q14" s="1172"/>
      <c r="R14" s="304"/>
      <c r="S14" s="291"/>
      <c r="T14" s="689"/>
      <c r="U14" s="2398"/>
    </row>
    <row r="15" spans="1:22" s="66" customFormat="1" ht="14.25" customHeight="1" x14ac:dyDescent="0.2">
      <c r="A15" s="1721"/>
      <c r="B15" s="1863"/>
      <c r="C15" s="13"/>
      <c r="D15" s="78"/>
      <c r="E15" s="1113"/>
      <c r="F15" s="1856"/>
      <c r="G15" s="1040" t="s">
        <v>45</v>
      </c>
      <c r="H15" s="1448">
        <v>5503.7</v>
      </c>
      <c r="I15" s="715">
        <v>5503.7</v>
      </c>
      <c r="J15" s="1448"/>
      <c r="K15" s="1931">
        <v>5509</v>
      </c>
      <c r="L15" s="715">
        <v>5509</v>
      </c>
      <c r="M15" s="1448"/>
      <c r="N15" s="1931">
        <v>5509</v>
      </c>
      <c r="O15" s="715">
        <v>5509</v>
      </c>
      <c r="P15" s="1954"/>
      <c r="Q15" s="322"/>
      <c r="R15" s="98"/>
      <c r="S15" s="96"/>
      <c r="T15" s="378"/>
      <c r="U15" s="2398"/>
      <c r="V15" s="457"/>
    </row>
    <row r="16" spans="1:22" s="66" customFormat="1" ht="15" customHeight="1" x14ac:dyDescent="0.2">
      <c r="A16" s="1721"/>
      <c r="B16" s="5"/>
      <c r="C16" s="13"/>
      <c r="D16" s="78"/>
      <c r="E16" s="1113"/>
      <c r="F16" s="1856"/>
      <c r="G16" s="21" t="s">
        <v>318</v>
      </c>
      <c r="H16" s="1448">
        <v>43.3</v>
      </c>
      <c r="I16" s="715">
        <v>43.3</v>
      </c>
      <c r="J16" s="1448"/>
      <c r="K16" s="1931">
        <v>7.7</v>
      </c>
      <c r="L16" s="715">
        <v>7.7</v>
      </c>
      <c r="M16" s="1448"/>
      <c r="N16" s="1931"/>
      <c r="O16" s="715"/>
      <c r="P16" s="1954"/>
      <c r="Q16" s="322"/>
      <c r="R16" s="98"/>
      <c r="S16" s="96"/>
      <c r="T16" s="378"/>
      <c r="U16" s="2398"/>
      <c r="V16" s="457"/>
    </row>
    <row r="17" spans="1:22" s="66" customFormat="1" ht="15.75" customHeight="1" x14ac:dyDescent="0.2">
      <c r="A17" s="1721"/>
      <c r="B17" s="5"/>
      <c r="C17" s="13"/>
      <c r="D17" s="78"/>
      <c r="E17" s="1030"/>
      <c r="F17" s="1885"/>
      <c r="G17" s="21" t="s">
        <v>3</v>
      </c>
      <c r="H17" s="580">
        <v>3.8</v>
      </c>
      <c r="I17" s="467">
        <v>3.8</v>
      </c>
      <c r="J17" s="580"/>
      <c r="K17" s="318">
        <v>0.7</v>
      </c>
      <c r="L17" s="467">
        <v>0.7</v>
      </c>
      <c r="M17" s="580"/>
      <c r="N17" s="318"/>
      <c r="O17" s="467"/>
      <c r="P17" s="569"/>
      <c r="Q17" s="322"/>
      <c r="R17" s="98"/>
      <c r="S17" s="96"/>
      <c r="T17" s="378"/>
      <c r="U17" s="2398"/>
      <c r="V17" s="457"/>
    </row>
    <row r="18" spans="1:22" s="66" customFormat="1" ht="15" customHeight="1" x14ac:dyDescent="0.2">
      <c r="A18" s="1721"/>
      <c r="B18" s="5"/>
      <c r="C18" s="13"/>
      <c r="D18" s="2225" t="s">
        <v>339</v>
      </c>
      <c r="E18" s="1113"/>
      <c r="F18" s="1856"/>
      <c r="G18" s="322"/>
      <c r="I18" s="96"/>
      <c r="K18" s="98"/>
      <c r="L18" s="96"/>
      <c r="N18" s="98"/>
      <c r="O18" s="96"/>
      <c r="P18" s="378"/>
      <c r="Q18" s="322"/>
      <c r="R18" s="98"/>
      <c r="S18" s="96"/>
      <c r="T18" s="378"/>
      <c r="U18" s="2398"/>
      <c r="V18" s="457"/>
    </row>
    <row r="19" spans="1:22" s="66" customFormat="1" ht="15" customHeight="1" x14ac:dyDescent="0.2">
      <c r="A19" s="1721"/>
      <c r="B19" s="5"/>
      <c r="C19" s="13"/>
      <c r="D19" s="2226"/>
      <c r="E19" s="1113"/>
      <c r="F19" s="1856"/>
      <c r="G19" s="322"/>
      <c r="I19" s="96"/>
      <c r="K19" s="98"/>
      <c r="L19" s="96"/>
      <c r="N19" s="98"/>
      <c r="O19" s="96"/>
      <c r="P19" s="378"/>
      <c r="Q19" s="322"/>
      <c r="R19" s="98"/>
      <c r="S19" s="96"/>
      <c r="T19" s="378"/>
      <c r="U19" s="2398"/>
      <c r="V19" s="457"/>
    </row>
    <row r="20" spans="1:22" s="66" customFormat="1" ht="14.25" customHeight="1" x14ac:dyDescent="0.2">
      <c r="A20" s="1721"/>
      <c r="B20" s="1863"/>
      <c r="C20" s="13"/>
      <c r="D20" s="2225" t="s">
        <v>214</v>
      </c>
      <c r="E20" s="1113"/>
      <c r="F20" s="1856"/>
      <c r="G20" s="1871"/>
      <c r="H20" s="1870"/>
      <c r="I20" s="1868"/>
      <c r="J20" s="1870"/>
      <c r="K20" s="157"/>
      <c r="L20" s="1898"/>
      <c r="M20" s="1897"/>
      <c r="N20" s="157"/>
      <c r="O20" s="1898"/>
      <c r="P20" s="130"/>
      <c r="Q20" s="2231" t="s">
        <v>167</v>
      </c>
      <c r="R20" s="326">
        <v>48</v>
      </c>
      <c r="S20" s="1134">
        <v>48</v>
      </c>
      <c r="T20" s="415">
        <v>48</v>
      </c>
      <c r="U20" s="2398"/>
      <c r="V20" s="457"/>
    </row>
    <row r="21" spans="1:22" s="66" customFormat="1" ht="15" customHeight="1" x14ac:dyDescent="0.2">
      <c r="A21" s="1721"/>
      <c r="B21" s="5"/>
      <c r="C21" s="13"/>
      <c r="D21" s="2226"/>
      <c r="E21" s="1113"/>
      <c r="F21" s="1856"/>
      <c r="G21" s="1871"/>
      <c r="H21" s="1870"/>
      <c r="I21" s="1868"/>
      <c r="J21" s="1870"/>
      <c r="K21" s="157"/>
      <c r="L21" s="1898"/>
      <c r="M21" s="1897"/>
      <c r="N21" s="157"/>
      <c r="O21" s="1898"/>
      <c r="P21" s="130"/>
      <c r="Q21" s="2224"/>
      <c r="R21" s="1382"/>
      <c r="S21" s="1079"/>
      <c r="T21" s="1173"/>
      <c r="U21" s="2399"/>
      <c r="V21" s="457"/>
    </row>
    <row r="22" spans="1:22" s="66" customFormat="1" ht="17.25" customHeight="1" x14ac:dyDescent="0.2">
      <c r="A22" s="1721"/>
      <c r="B22" s="5"/>
      <c r="C22" s="13"/>
      <c r="D22" s="2230"/>
      <c r="E22" s="1113"/>
      <c r="F22" s="1856"/>
      <c r="G22" s="349"/>
      <c r="H22" s="1870"/>
      <c r="I22" s="1868"/>
      <c r="J22" s="1870"/>
      <c r="K22" s="157"/>
      <c r="L22" s="1898"/>
      <c r="M22" s="1897"/>
      <c r="N22" s="157"/>
      <c r="O22" s="1898"/>
      <c r="P22" s="130"/>
      <c r="Q22" s="1124" t="s">
        <v>168</v>
      </c>
      <c r="R22" s="1392">
        <v>8051</v>
      </c>
      <c r="S22" s="55">
        <v>8100</v>
      </c>
      <c r="T22" s="1861">
        <v>8100</v>
      </c>
      <c r="U22" s="1451"/>
      <c r="V22" s="458"/>
    </row>
    <row r="23" spans="1:22" s="66" customFormat="1" ht="15.75" customHeight="1" x14ac:dyDescent="0.2">
      <c r="A23" s="1721"/>
      <c r="B23" s="5"/>
      <c r="C23" s="13"/>
      <c r="D23" s="2226" t="s">
        <v>215</v>
      </c>
      <c r="E23" s="1113"/>
      <c r="F23" s="1856"/>
      <c r="G23" s="1871"/>
      <c r="H23" s="1870"/>
      <c r="I23" s="1868"/>
      <c r="J23" s="1870"/>
      <c r="K23" s="157"/>
      <c r="L23" s="1898"/>
      <c r="M23" s="1897"/>
      <c r="N23" s="157"/>
      <c r="O23" s="1898"/>
      <c r="P23" s="130"/>
      <c r="Q23" s="2224" t="s">
        <v>167</v>
      </c>
      <c r="R23" s="1390">
        <v>7</v>
      </c>
      <c r="S23" s="247">
        <v>7</v>
      </c>
      <c r="T23" s="74">
        <v>7</v>
      </c>
      <c r="U23" s="1912"/>
    </row>
    <row r="24" spans="1:22" s="66" customFormat="1" ht="14.25" customHeight="1" x14ac:dyDescent="0.2">
      <c r="A24" s="1721"/>
      <c r="B24" s="1863"/>
      <c r="C24" s="13"/>
      <c r="D24" s="2226"/>
      <c r="E24" s="1113"/>
      <c r="F24" s="1856"/>
      <c r="G24" s="1871"/>
      <c r="H24" s="1870"/>
      <c r="I24" s="1868"/>
      <c r="J24" s="1870"/>
      <c r="K24" s="368"/>
      <c r="L24" s="370"/>
      <c r="M24" s="325"/>
      <c r="N24" s="368"/>
      <c r="O24" s="370"/>
      <c r="P24" s="285"/>
      <c r="Q24" s="2224"/>
      <c r="R24" s="1385"/>
      <c r="S24" s="250"/>
      <c r="T24" s="225"/>
      <c r="U24" s="1913"/>
    </row>
    <row r="25" spans="1:22" s="66" customFormat="1" ht="15" customHeight="1" thickBot="1" x14ac:dyDescent="0.25">
      <c r="A25" s="1721"/>
      <c r="B25" s="5"/>
      <c r="C25" s="13"/>
      <c r="D25" s="2227"/>
      <c r="E25" s="1113"/>
      <c r="F25" s="1856"/>
      <c r="G25" s="1871"/>
      <c r="H25" s="1870"/>
      <c r="I25" s="1868"/>
      <c r="J25" s="1870"/>
      <c r="K25" s="157"/>
      <c r="L25" s="1898"/>
      <c r="M25" s="1897"/>
      <c r="N25" s="157"/>
      <c r="O25" s="1898"/>
      <c r="P25" s="130"/>
      <c r="Q25" s="1381" t="s">
        <v>168</v>
      </c>
      <c r="R25" s="1384">
        <v>301</v>
      </c>
      <c r="S25" s="733">
        <v>301</v>
      </c>
      <c r="T25" s="1205">
        <v>301</v>
      </c>
      <c r="U25" s="1914"/>
    </row>
    <row r="26" spans="1:22" s="66" customFormat="1" ht="12.75" customHeight="1" x14ac:dyDescent="0.2">
      <c r="A26" s="2232"/>
      <c r="B26" s="5"/>
      <c r="C26" s="2233"/>
      <c r="D26" s="2234" t="s">
        <v>78</v>
      </c>
      <c r="E26" s="2237"/>
      <c r="F26" s="2239"/>
      <c r="G26" s="349"/>
      <c r="H26" s="1870"/>
      <c r="I26" s="1868"/>
      <c r="J26" s="1870"/>
      <c r="K26" s="157"/>
      <c r="L26" s="1898"/>
      <c r="M26" s="1897"/>
      <c r="N26" s="157"/>
      <c r="O26" s="1898"/>
      <c r="P26" s="130"/>
      <c r="Q26" s="2223" t="s">
        <v>167</v>
      </c>
      <c r="R26" s="1191">
        <v>4</v>
      </c>
      <c r="S26" s="1590">
        <v>4</v>
      </c>
      <c r="T26" s="1591">
        <v>4</v>
      </c>
      <c r="U26" s="1591"/>
    </row>
    <row r="27" spans="1:22" s="66" customFormat="1" ht="15.75" customHeight="1" x14ac:dyDescent="0.2">
      <c r="A27" s="2232"/>
      <c r="B27" s="5"/>
      <c r="C27" s="2233"/>
      <c r="D27" s="2235"/>
      <c r="E27" s="2238"/>
      <c r="F27" s="2240"/>
      <c r="G27" s="349"/>
      <c r="H27" s="1870"/>
      <c r="I27" s="1868"/>
      <c r="J27" s="1870"/>
      <c r="K27" s="157"/>
      <c r="L27" s="1898"/>
      <c r="M27" s="1897"/>
      <c r="N27" s="157"/>
      <c r="O27" s="1898"/>
      <c r="P27" s="130"/>
      <c r="Q27" s="2224"/>
      <c r="R27" s="1858"/>
      <c r="S27" s="1860"/>
      <c r="T27" s="1862"/>
      <c r="U27" s="1862"/>
    </row>
    <row r="28" spans="1:22" s="66" customFormat="1" ht="15.75" customHeight="1" x14ac:dyDescent="0.2">
      <c r="A28" s="2232"/>
      <c r="B28" s="5"/>
      <c r="C28" s="2206"/>
      <c r="D28" s="2235"/>
      <c r="E28" s="2238"/>
      <c r="F28" s="2240"/>
      <c r="G28" s="349"/>
      <c r="H28" s="1870"/>
      <c r="I28" s="1868"/>
      <c r="J28" s="1870"/>
      <c r="K28" s="157"/>
      <c r="L28" s="1898"/>
      <c r="M28" s="1897"/>
      <c r="N28" s="157"/>
      <c r="O28" s="1898"/>
      <c r="P28" s="130"/>
      <c r="Q28" s="1379" t="s">
        <v>168</v>
      </c>
      <c r="R28" s="1386">
        <v>1319</v>
      </c>
      <c r="S28" s="35">
        <v>1320</v>
      </c>
      <c r="T28" s="36">
        <v>1320</v>
      </c>
      <c r="U28" s="36"/>
    </row>
    <row r="29" spans="1:22" s="66" customFormat="1" ht="15.75" customHeight="1" thickBot="1" x14ac:dyDescent="0.25">
      <c r="A29" s="2232"/>
      <c r="B29" s="5"/>
      <c r="C29" s="2206"/>
      <c r="D29" s="2236"/>
      <c r="E29" s="2210"/>
      <c r="F29" s="2212"/>
      <c r="G29" s="349"/>
      <c r="H29" s="1870"/>
      <c r="I29" s="1868"/>
      <c r="J29" s="1870"/>
      <c r="K29" s="157"/>
      <c r="L29" s="1898"/>
      <c r="M29" s="1897"/>
      <c r="N29" s="157"/>
      <c r="O29" s="1898"/>
      <c r="P29" s="130"/>
      <c r="Q29" s="1592" t="s">
        <v>238</v>
      </c>
      <c r="R29" s="1593">
        <v>925</v>
      </c>
      <c r="S29" s="1594">
        <v>925</v>
      </c>
      <c r="T29" s="1205">
        <v>925</v>
      </c>
      <c r="U29" s="1205"/>
    </row>
    <row r="30" spans="1:22" s="66" customFormat="1" ht="30" customHeight="1" x14ac:dyDescent="0.2">
      <c r="A30" s="1722"/>
      <c r="B30" s="5"/>
      <c r="C30" s="1864"/>
      <c r="D30" s="1809" t="s">
        <v>239</v>
      </c>
      <c r="E30" s="1113"/>
      <c r="F30" s="1856"/>
      <c r="G30" s="349"/>
      <c r="H30" s="1870"/>
      <c r="I30" s="1868"/>
      <c r="J30" s="1870"/>
      <c r="K30" s="157"/>
      <c r="L30" s="1898"/>
      <c r="M30" s="1897"/>
      <c r="N30" s="157"/>
      <c r="O30" s="1898"/>
      <c r="P30" s="130"/>
      <c r="Q30" s="1382"/>
      <c r="R30" s="1858"/>
      <c r="S30" s="1860"/>
      <c r="T30" s="1862"/>
      <c r="U30" s="1862"/>
    </row>
    <row r="31" spans="1:22" s="66" customFormat="1" ht="15.75" customHeight="1" x14ac:dyDescent="0.2">
      <c r="A31" s="1722"/>
      <c r="B31" s="1863"/>
      <c r="C31" s="1864"/>
      <c r="D31" s="2225" t="s">
        <v>216</v>
      </c>
      <c r="E31" s="1113"/>
      <c r="F31" s="1772"/>
      <c r="G31" s="349"/>
      <c r="H31" s="1449"/>
      <c r="I31" s="1789"/>
      <c r="J31" s="1449"/>
      <c r="K31" s="157"/>
      <c r="L31" s="1898"/>
      <c r="M31" s="1897"/>
      <c r="N31" s="157"/>
      <c r="O31" s="1898"/>
      <c r="P31" s="130"/>
      <c r="Q31" s="1379" t="s">
        <v>167</v>
      </c>
      <c r="R31" s="1388">
        <v>32</v>
      </c>
      <c r="S31" s="188">
        <v>32</v>
      </c>
      <c r="T31" s="182">
        <v>32</v>
      </c>
      <c r="U31" s="182"/>
    </row>
    <row r="32" spans="1:22" s="66" customFormat="1" ht="28.5" customHeight="1" x14ac:dyDescent="0.2">
      <c r="A32" s="1722"/>
      <c r="B32" s="1863"/>
      <c r="C32" s="1864"/>
      <c r="D32" s="2226"/>
      <c r="E32" s="1113"/>
      <c r="F32" s="1772"/>
      <c r="G32" s="349"/>
      <c r="H32" s="1870"/>
      <c r="I32" s="1868"/>
      <c r="J32" s="1870"/>
      <c r="K32" s="157"/>
      <c r="L32" s="1898"/>
      <c r="M32" s="1897"/>
      <c r="N32" s="157"/>
      <c r="O32" s="1898"/>
      <c r="P32" s="130"/>
      <c r="Q32" s="1124" t="s">
        <v>169</v>
      </c>
      <c r="R32" s="284">
        <v>17438</v>
      </c>
      <c r="S32" s="195">
        <v>17450</v>
      </c>
      <c r="T32" s="74">
        <v>17450</v>
      </c>
      <c r="U32" s="74"/>
    </row>
    <row r="33" spans="1:25" s="66" customFormat="1" ht="21.75" customHeight="1" x14ac:dyDescent="0.2">
      <c r="A33" s="1722"/>
      <c r="B33" s="1863"/>
      <c r="C33" s="1864"/>
      <c r="D33" s="2225" t="s">
        <v>217</v>
      </c>
      <c r="E33" s="1113"/>
      <c r="F33" s="1772"/>
      <c r="G33" s="349"/>
      <c r="H33" s="1870"/>
      <c r="I33" s="1868"/>
      <c r="J33" s="1870"/>
      <c r="K33" s="157"/>
      <c r="L33" s="1898"/>
      <c r="M33" s="1897"/>
      <c r="N33" s="157"/>
      <c r="O33" s="1898"/>
      <c r="P33" s="130"/>
      <c r="Q33" s="1379" t="s">
        <v>167</v>
      </c>
      <c r="R33" s="1388">
        <v>5</v>
      </c>
      <c r="S33" s="188">
        <v>5</v>
      </c>
      <c r="T33" s="182">
        <v>5</v>
      </c>
      <c r="U33" s="182"/>
    </row>
    <row r="34" spans="1:25" s="66" customFormat="1" ht="21.75" customHeight="1" thickBot="1" x14ac:dyDescent="0.25">
      <c r="A34" s="1722"/>
      <c r="B34" s="1863"/>
      <c r="C34" s="1864"/>
      <c r="D34" s="2227"/>
      <c r="E34" s="1113"/>
      <c r="F34" s="1772"/>
      <c r="G34" s="349"/>
      <c r="H34" s="1870"/>
      <c r="I34" s="1868"/>
      <c r="J34" s="1870"/>
      <c r="K34" s="157"/>
      <c r="L34" s="1898"/>
      <c r="M34" s="1897"/>
      <c r="N34" s="157"/>
      <c r="O34" s="1898"/>
      <c r="P34" s="130"/>
      <c r="Q34" s="1381" t="s">
        <v>168</v>
      </c>
      <c r="R34" s="1389">
        <v>989</v>
      </c>
      <c r="S34" s="771">
        <v>990</v>
      </c>
      <c r="T34" s="185">
        <v>990</v>
      </c>
      <c r="U34" s="185"/>
    </row>
    <row r="35" spans="1:25" s="66" customFormat="1" ht="21.75" customHeight="1" x14ac:dyDescent="0.2">
      <c r="A35" s="1722"/>
      <c r="B35" s="1863"/>
      <c r="C35" s="1864"/>
      <c r="D35" s="2228" t="s">
        <v>229</v>
      </c>
      <c r="E35" s="196"/>
      <c r="F35" s="439"/>
      <c r="G35" s="349"/>
      <c r="H35" s="1870"/>
      <c r="I35" s="1868"/>
      <c r="J35" s="1870"/>
      <c r="K35" s="157"/>
      <c r="L35" s="1898"/>
      <c r="M35" s="1897"/>
      <c r="N35" s="157"/>
      <c r="O35" s="1898"/>
      <c r="P35" s="130"/>
      <c r="Q35" s="1086" t="s">
        <v>167</v>
      </c>
      <c r="R35" s="1191">
        <v>31</v>
      </c>
      <c r="S35" s="773">
        <v>31</v>
      </c>
      <c r="T35" s="774">
        <v>31</v>
      </c>
      <c r="U35" s="774"/>
    </row>
    <row r="36" spans="1:25" s="207" customFormat="1" ht="27.75" customHeight="1" x14ac:dyDescent="0.2">
      <c r="A36" s="1721"/>
      <c r="B36" s="1863"/>
      <c r="C36" s="1867"/>
      <c r="D36" s="2229"/>
      <c r="E36" s="1048"/>
      <c r="F36" s="1831"/>
      <c r="G36" s="22"/>
      <c r="H36" s="1870"/>
      <c r="I36" s="1868"/>
      <c r="J36" s="1870"/>
      <c r="K36" s="157"/>
      <c r="L36" s="1898"/>
      <c r="M36" s="1897"/>
      <c r="N36" s="157"/>
      <c r="O36" s="1898"/>
      <c r="P36" s="130"/>
      <c r="Q36" s="1854" t="s">
        <v>240</v>
      </c>
      <c r="R36" s="1390">
        <v>2050</v>
      </c>
      <c r="S36" s="73">
        <v>2050</v>
      </c>
      <c r="T36" s="74">
        <v>2050</v>
      </c>
      <c r="U36" s="74"/>
    </row>
    <row r="37" spans="1:25" s="66" customFormat="1" ht="18" customHeight="1" x14ac:dyDescent="0.2">
      <c r="A37" s="1722"/>
      <c r="B37" s="2047"/>
      <c r="C37" s="2041"/>
      <c r="D37" s="2225" t="s">
        <v>170</v>
      </c>
      <c r="E37" s="1113"/>
      <c r="F37" s="1772"/>
      <c r="G37" s="349"/>
      <c r="H37" s="2054"/>
      <c r="I37" s="2069"/>
      <c r="J37" s="2054"/>
      <c r="K37" s="157"/>
      <c r="L37" s="2069"/>
      <c r="M37" s="2054"/>
      <c r="N37" s="157"/>
      <c r="O37" s="2069"/>
      <c r="P37" s="130"/>
      <c r="Q37" s="2045" t="s">
        <v>169</v>
      </c>
      <c r="R37" s="1391" t="s">
        <v>171</v>
      </c>
      <c r="S37" s="1081"/>
      <c r="T37" s="1176"/>
      <c r="U37" s="1176"/>
      <c r="V37" s="321"/>
    </row>
    <row r="38" spans="1:25" s="66" customFormat="1" ht="13.5" customHeight="1" x14ac:dyDescent="0.2">
      <c r="A38" s="2111"/>
      <c r="B38" s="1679"/>
      <c r="C38" s="2106"/>
      <c r="D38" s="2230"/>
      <c r="E38" s="2044"/>
      <c r="F38" s="2112"/>
      <c r="G38" s="717"/>
      <c r="H38" s="554"/>
      <c r="I38" s="2083"/>
      <c r="J38" s="554"/>
      <c r="K38" s="446"/>
      <c r="L38" s="447"/>
      <c r="M38" s="449"/>
      <c r="N38" s="446"/>
      <c r="O38" s="447"/>
      <c r="P38" s="646"/>
      <c r="Q38" s="1082"/>
      <c r="R38" s="1357"/>
      <c r="S38" s="197"/>
      <c r="T38" s="225"/>
      <c r="U38" s="225"/>
    </row>
    <row r="39" spans="1:25" s="66" customFormat="1" ht="16.5" customHeight="1" x14ac:dyDescent="0.2">
      <c r="A39" s="2232"/>
      <c r="B39" s="2245"/>
      <c r="C39" s="2206"/>
      <c r="D39" s="2226" t="s">
        <v>213</v>
      </c>
      <c r="E39" s="2246"/>
      <c r="F39" s="2241"/>
      <c r="G39" s="1871"/>
      <c r="H39" s="1870"/>
      <c r="I39" s="1868"/>
      <c r="J39" s="1870"/>
      <c r="K39" s="157"/>
      <c r="L39" s="1898"/>
      <c r="M39" s="1897"/>
      <c r="N39" s="157"/>
      <c r="O39" s="1898"/>
      <c r="P39" s="130"/>
      <c r="Q39" s="1082" t="s">
        <v>167</v>
      </c>
      <c r="R39" s="326">
        <v>6</v>
      </c>
      <c r="S39" s="192">
        <v>6</v>
      </c>
      <c r="T39" s="246">
        <v>6</v>
      </c>
      <c r="U39" s="246"/>
    </row>
    <row r="40" spans="1:25" s="66" customFormat="1" ht="15.75" customHeight="1" x14ac:dyDescent="0.2">
      <c r="A40" s="2232"/>
      <c r="B40" s="2245"/>
      <c r="C40" s="2206"/>
      <c r="D40" s="2226"/>
      <c r="E40" s="2246"/>
      <c r="F40" s="2241"/>
      <c r="G40" s="1040"/>
      <c r="H40" s="1870"/>
      <c r="I40" s="1868"/>
      <c r="J40" s="1870"/>
      <c r="K40" s="157"/>
      <c r="L40" s="1898"/>
      <c r="M40" s="1897"/>
      <c r="N40" s="157"/>
      <c r="O40" s="1898"/>
      <c r="P40" s="130"/>
      <c r="Q40" s="1379" t="s">
        <v>168</v>
      </c>
      <c r="R40" s="1386">
        <v>5430</v>
      </c>
      <c r="S40" s="35">
        <v>5430</v>
      </c>
      <c r="T40" s="36">
        <v>5430</v>
      </c>
      <c r="U40" s="36"/>
      <c r="W40" s="2242"/>
      <c r="X40" s="2242"/>
      <c r="Y40" s="2242"/>
    </row>
    <row r="41" spans="1:25" s="66" customFormat="1" ht="15.75" customHeight="1" x14ac:dyDescent="0.2">
      <c r="A41" s="2232"/>
      <c r="B41" s="2245"/>
      <c r="C41" s="2206"/>
      <c r="D41" s="2226"/>
      <c r="E41" s="2246"/>
      <c r="F41" s="2241"/>
      <c r="G41" s="1040"/>
      <c r="H41" s="1870"/>
      <c r="I41" s="1868"/>
      <c r="J41" s="1870"/>
      <c r="K41" s="157"/>
      <c r="L41" s="1898"/>
      <c r="M41" s="1897"/>
      <c r="N41" s="157"/>
      <c r="O41" s="1898"/>
      <c r="P41" s="130"/>
      <c r="Q41" s="2243" t="s">
        <v>315</v>
      </c>
      <c r="R41" s="1857">
        <v>90</v>
      </c>
      <c r="S41" s="1859">
        <v>90</v>
      </c>
      <c r="T41" s="74">
        <v>90</v>
      </c>
      <c r="U41" s="1861"/>
      <c r="W41" s="2242"/>
      <c r="X41" s="2242"/>
      <c r="Y41" s="2242"/>
    </row>
    <row r="42" spans="1:25" s="66" customFormat="1" ht="15.75" customHeight="1" x14ac:dyDescent="0.2">
      <c r="A42" s="2232"/>
      <c r="B42" s="2245"/>
      <c r="C42" s="2206"/>
      <c r="D42" s="2230"/>
      <c r="E42" s="2246"/>
      <c r="F42" s="2241"/>
      <c r="G42" s="1040"/>
      <c r="H42" s="1870"/>
      <c r="I42" s="1868"/>
      <c r="J42" s="1870"/>
      <c r="K42" s="157"/>
      <c r="L42" s="1898"/>
      <c r="M42" s="1897"/>
      <c r="N42" s="157"/>
      <c r="O42" s="1898"/>
      <c r="P42" s="130"/>
      <c r="Q42" s="2244"/>
      <c r="R42" s="1858"/>
      <c r="S42" s="1860"/>
      <c r="T42" s="1862"/>
      <c r="U42" s="1862"/>
      <c r="W42" s="1769"/>
      <c r="X42" s="1769"/>
      <c r="Y42" s="1769"/>
    </row>
    <row r="43" spans="1:25" s="66" customFormat="1" ht="12.75" customHeight="1" x14ac:dyDescent="0.2">
      <c r="A43" s="2232"/>
      <c r="B43" s="2245"/>
      <c r="C43" s="2206"/>
      <c r="D43" s="2256" t="s">
        <v>53</v>
      </c>
      <c r="E43" s="2258"/>
      <c r="F43" s="2241"/>
      <c r="G43" s="1871"/>
      <c r="H43" s="1870"/>
      <c r="I43" s="1868"/>
      <c r="J43" s="1870"/>
      <c r="K43" s="157"/>
      <c r="L43" s="1898"/>
      <c r="M43" s="1897"/>
      <c r="N43" s="157"/>
      <c r="O43" s="1898"/>
      <c r="P43" s="130"/>
      <c r="Q43" s="2243" t="s">
        <v>172</v>
      </c>
      <c r="R43" s="2247">
        <v>5450</v>
      </c>
      <c r="S43" s="2249">
        <v>5450</v>
      </c>
      <c r="T43" s="2251">
        <v>5450</v>
      </c>
      <c r="U43" s="1861"/>
    </row>
    <row r="44" spans="1:25" s="66" customFormat="1" x14ac:dyDescent="0.2">
      <c r="A44" s="2232"/>
      <c r="B44" s="2245"/>
      <c r="C44" s="2206"/>
      <c r="D44" s="2257"/>
      <c r="E44" s="2258"/>
      <c r="F44" s="2241"/>
      <c r="G44" s="1040"/>
      <c r="H44" s="1870"/>
      <c r="I44" s="1868"/>
      <c r="J44" s="1870"/>
      <c r="K44" s="157"/>
      <c r="L44" s="1898"/>
      <c r="M44" s="1897"/>
      <c r="N44" s="157"/>
      <c r="O44" s="1898"/>
      <c r="P44" s="130"/>
      <c r="Q44" s="2244"/>
      <c r="R44" s="2248"/>
      <c r="S44" s="2250"/>
      <c r="T44" s="2252"/>
      <c r="U44" s="1862"/>
    </row>
    <row r="45" spans="1:25" s="66" customFormat="1" x14ac:dyDescent="0.2">
      <c r="A45" s="2232"/>
      <c r="B45" s="2245"/>
      <c r="C45" s="2206"/>
      <c r="D45" s="2257"/>
      <c r="E45" s="2258"/>
      <c r="F45" s="2241"/>
      <c r="G45" s="1040"/>
      <c r="H45" s="1870"/>
      <c r="I45" s="1868"/>
      <c r="J45" s="1870"/>
      <c r="K45" s="157"/>
      <c r="L45" s="1898"/>
      <c r="M45" s="1897"/>
      <c r="N45" s="157"/>
      <c r="O45" s="1898"/>
      <c r="P45" s="130"/>
      <c r="Q45" s="2244"/>
      <c r="R45" s="2248"/>
      <c r="S45" s="2250"/>
      <c r="T45" s="2419"/>
      <c r="U45" s="1862"/>
    </row>
    <row r="46" spans="1:25" s="66" customFormat="1" ht="14.25" customHeight="1" x14ac:dyDescent="0.2">
      <c r="A46" s="1844"/>
      <c r="B46" s="1863"/>
      <c r="C46" s="1864"/>
      <c r="D46" s="2253" t="s">
        <v>173</v>
      </c>
      <c r="E46" s="1855"/>
      <c r="F46" s="1856"/>
      <c r="G46" s="1040"/>
      <c r="H46" s="1870"/>
      <c r="I46" s="1868"/>
      <c r="J46" s="1870"/>
      <c r="K46" s="157"/>
      <c r="L46" s="1898"/>
      <c r="M46" s="1897"/>
      <c r="N46" s="157"/>
      <c r="O46" s="1898"/>
      <c r="P46" s="130"/>
      <c r="Q46" s="1853" t="s">
        <v>95</v>
      </c>
      <c r="R46" s="1392">
        <v>85</v>
      </c>
      <c r="S46" s="41">
        <v>100</v>
      </c>
      <c r="T46" s="1861"/>
      <c r="U46" s="1861"/>
    </row>
    <row r="47" spans="1:25" s="66" customFormat="1" ht="14.25" customHeight="1" x14ac:dyDescent="0.2">
      <c r="A47" s="1844"/>
      <c r="B47" s="1863"/>
      <c r="C47" s="1864"/>
      <c r="D47" s="2254"/>
      <c r="E47" s="1855"/>
      <c r="F47" s="1856"/>
      <c r="G47" s="1040"/>
      <c r="H47" s="1870"/>
      <c r="I47" s="1868"/>
      <c r="J47" s="1870"/>
      <c r="K47" s="157"/>
      <c r="L47" s="1898"/>
      <c r="M47" s="1897"/>
      <c r="N47" s="157"/>
      <c r="O47" s="1898"/>
      <c r="P47" s="130"/>
      <c r="Q47" s="1854"/>
      <c r="R47" s="1393"/>
      <c r="S47" s="23"/>
      <c r="T47" s="1862"/>
      <c r="U47" s="1862"/>
    </row>
    <row r="48" spans="1:25" s="66" customFormat="1" ht="14.25" customHeight="1" x14ac:dyDescent="0.2">
      <c r="A48" s="1844"/>
      <c r="B48" s="1863"/>
      <c r="C48" s="1864"/>
      <c r="D48" s="2255"/>
      <c r="E48" s="1855"/>
      <c r="F48" s="1856"/>
      <c r="G48" s="1040"/>
      <c r="H48" s="1870"/>
      <c r="I48" s="1868"/>
      <c r="J48" s="1870"/>
      <c r="K48" s="157"/>
      <c r="L48" s="1898"/>
      <c r="M48" s="1897"/>
      <c r="N48" s="157"/>
      <c r="O48" s="1898"/>
      <c r="P48" s="130"/>
      <c r="Q48" s="1854"/>
      <c r="R48" s="1393"/>
      <c r="S48" s="23"/>
      <c r="T48" s="1862"/>
      <c r="U48" s="1862"/>
    </row>
    <row r="49" spans="1:21" s="66" customFormat="1" ht="12.75" customHeight="1" x14ac:dyDescent="0.2">
      <c r="A49" s="1724"/>
      <c r="B49" s="5"/>
      <c r="C49" s="13"/>
      <c r="D49" s="2263" t="s">
        <v>241</v>
      </c>
      <c r="E49" s="2264"/>
      <c r="F49" s="2266"/>
      <c r="G49" s="1871"/>
      <c r="H49" s="1449"/>
      <c r="I49" s="1789"/>
      <c r="J49" s="1449"/>
      <c r="K49" s="157"/>
      <c r="L49" s="1898"/>
      <c r="M49" s="1897"/>
      <c r="N49" s="157"/>
      <c r="O49" s="1898"/>
      <c r="P49" s="130"/>
      <c r="Q49" s="2243" t="s">
        <v>172</v>
      </c>
      <c r="R49" s="1390">
        <v>152</v>
      </c>
      <c r="S49" s="73">
        <v>160</v>
      </c>
      <c r="T49" s="74">
        <v>160</v>
      </c>
      <c r="U49" s="74"/>
    </row>
    <row r="50" spans="1:21" s="66" customFormat="1" ht="14.25" customHeight="1" x14ac:dyDescent="0.2">
      <c r="A50" s="1724"/>
      <c r="B50" s="5"/>
      <c r="C50" s="13"/>
      <c r="D50" s="2255"/>
      <c r="E50" s="2264"/>
      <c r="F50" s="2266"/>
      <c r="G50" s="1040"/>
      <c r="H50" s="126"/>
      <c r="I50" s="1869"/>
      <c r="J50" s="126"/>
      <c r="K50" s="157"/>
      <c r="L50" s="1898"/>
      <c r="M50" s="1897"/>
      <c r="N50" s="157"/>
      <c r="O50" s="1898"/>
      <c r="P50" s="130"/>
      <c r="Q50" s="2244"/>
      <c r="R50" s="1394"/>
      <c r="S50" s="479"/>
      <c r="T50" s="480"/>
      <c r="U50" s="480"/>
    </row>
    <row r="51" spans="1:21" s="66" customFormat="1" ht="14.25" customHeight="1" x14ac:dyDescent="0.2">
      <c r="A51" s="1724"/>
      <c r="B51" s="5"/>
      <c r="C51" s="13"/>
      <c r="D51" s="2255"/>
      <c r="E51" s="2265"/>
      <c r="F51" s="2267"/>
      <c r="G51" s="1040"/>
      <c r="H51" s="126"/>
      <c r="I51" s="1869"/>
      <c r="J51" s="126"/>
      <c r="K51" s="157"/>
      <c r="L51" s="1898"/>
      <c r="M51" s="1897"/>
      <c r="N51" s="157"/>
      <c r="O51" s="1898"/>
      <c r="P51" s="130"/>
      <c r="Q51" s="2244"/>
      <c r="R51" s="1395"/>
      <c r="S51" s="481"/>
      <c r="T51" s="482"/>
      <c r="U51" s="482"/>
    </row>
    <row r="52" spans="1:21" s="66" customFormat="1" ht="17.25" customHeight="1" x14ac:dyDescent="0.2">
      <c r="A52" s="1724"/>
      <c r="B52" s="5"/>
      <c r="C52" s="13"/>
      <c r="D52" s="2253" t="s">
        <v>242</v>
      </c>
      <c r="E52" s="2258"/>
      <c r="F52" s="2241"/>
      <c r="G52" s="1871"/>
      <c r="H52" s="126"/>
      <c r="I52" s="1869"/>
      <c r="J52" s="126"/>
      <c r="K52" s="157"/>
      <c r="L52" s="1898"/>
      <c r="M52" s="1897"/>
      <c r="N52" s="157"/>
      <c r="O52" s="1898"/>
      <c r="P52" s="130"/>
      <c r="Q52" s="1379" t="s">
        <v>174</v>
      </c>
      <c r="R52" s="1388">
        <v>695</v>
      </c>
      <c r="S52" s="188">
        <v>695</v>
      </c>
      <c r="T52" s="182">
        <v>695</v>
      </c>
      <c r="U52" s="182"/>
    </row>
    <row r="53" spans="1:21" ht="30.75" customHeight="1" x14ac:dyDescent="0.2">
      <c r="A53" s="1724"/>
      <c r="B53" s="5"/>
      <c r="C53" s="13"/>
      <c r="D53" s="2254"/>
      <c r="E53" s="2258"/>
      <c r="F53" s="2241"/>
      <c r="G53" s="1871"/>
      <c r="H53" s="126"/>
      <c r="I53" s="1869"/>
      <c r="J53" s="126"/>
      <c r="K53" s="157"/>
      <c r="L53" s="1898"/>
      <c r="M53" s="1897"/>
      <c r="N53" s="157"/>
      <c r="O53" s="1898"/>
      <c r="P53" s="130"/>
      <c r="Q53" s="1853" t="s">
        <v>175</v>
      </c>
      <c r="R53" s="1390">
        <v>15000</v>
      </c>
      <c r="S53" s="73">
        <v>15000</v>
      </c>
      <c r="T53" s="74">
        <v>15000</v>
      </c>
      <c r="U53" s="74"/>
    </row>
    <row r="54" spans="1:21" ht="21" customHeight="1" x14ac:dyDescent="0.2">
      <c r="A54" s="1724"/>
      <c r="B54" s="5"/>
      <c r="C54" s="13"/>
      <c r="D54" s="2259" t="s">
        <v>176</v>
      </c>
      <c r="E54" s="1855"/>
      <c r="F54" s="330"/>
      <c r="G54" s="1851"/>
      <c r="H54" s="126"/>
      <c r="I54" s="1869"/>
      <c r="J54" s="126"/>
      <c r="K54" s="157"/>
      <c r="L54" s="1898"/>
      <c r="M54" s="1897"/>
      <c r="N54" s="157"/>
      <c r="O54" s="1898"/>
      <c r="P54" s="130"/>
      <c r="Q54" s="1379" t="s">
        <v>177</v>
      </c>
      <c r="R54" s="1388">
        <v>168</v>
      </c>
      <c r="S54" s="188">
        <v>168</v>
      </c>
      <c r="T54" s="182">
        <v>168</v>
      </c>
      <c r="U54" s="182"/>
    </row>
    <row r="55" spans="1:21" ht="21" customHeight="1" x14ac:dyDescent="0.2">
      <c r="A55" s="1724"/>
      <c r="B55" s="5"/>
      <c r="C55" s="12"/>
      <c r="D55" s="2260"/>
      <c r="E55" s="1884"/>
      <c r="F55" s="330"/>
      <c r="G55" s="1851"/>
      <c r="H55" s="126"/>
      <c r="I55" s="1869"/>
      <c r="J55" s="126"/>
      <c r="K55" s="157"/>
      <c r="L55" s="1898"/>
      <c r="M55" s="1897"/>
      <c r="N55" s="157"/>
      <c r="O55" s="1898"/>
      <c r="P55" s="130"/>
      <c r="Q55" s="1082" t="s">
        <v>178</v>
      </c>
      <c r="R55" s="1357">
        <v>16</v>
      </c>
      <c r="S55" s="197">
        <v>16</v>
      </c>
      <c r="T55" s="225">
        <v>16</v>
      </c>
      <c r="U55" s="225"/>
    </row>
    <row r="56" spans="1:21" ht="42" customHeight="1" x14ac:dyDescent="0.2">
      <c r="A56" s="1721"/>
      <c r="B56" s="5"/>
      <c r="C56" s="13"/>
      <c r="D56" s="1852" t="s">
        <v>347</v>
      </c>
      <c r="E56" s="1855"/>
      <c r="F56" s="330"/>
      <c r="G56" s="1851"/>
      <c r="H56" s="325"/>
      <c r="I56" s="370"/>
      <c r="J56" s="325"/>
      <c r="K56" s="368"/>
      <c r="L56" s="370"/>
      <c r="M56" s="325"/>
      <c r="N56" s="368"/>
      <c r="O56" s="370"/>
      <c r="P56" s="285"/>
      <c r="Q56" s="1866"/>
      <c r="R56" s="1357"/>
      <c r="S56" s="197"/>
      <c r="T56" s="225"/>
      <c r="U56" s="225"/>
    </row>
    <row r="57" spans="1:21" ht="17.25" customHeight="1" x14ac:dyDescent="0.2">
      <c r="A57" s="1721"/>
      <c r="B57" s="5"/>
      <c r="C57" s="13"/>
      <c r="D57" s="2259" t="s">
        <v>180</v>
      </c>
      <c r="E57" s="1855"/>
      <c r="F57" s="330"/>
      <c r="G57" s="2261"/>
      <c r="H57" s="2262"/>
      <c r="I57" s="2421"/>
      <c r="J57" s="1870"/>
      <c r="K57" s="2403"/>
      <c r="L57" s="2407"/>
      <c r="M57" s="1929"/>
      <c r="N57" s="2403"/>
      <c r="O57" s="2407"/>
      <c r="P57" s="1955"/>
      <c r="Q57" s="1379" t="s">
        <v>167</v>
      </c>
      <c r="R57" s="1388">
        <v>1</v>
      </c>
      <c r="S57" s="188">
        <v>1</v>
      </c>
      <c r="T57" s="182">
        <v>1</v>
      </c>
      <c r="U57" s="182"/>
    </row>
    <row r="58" spans="1:21" ht="17.25" customHeight="1" x14ac:dyDescent="0.2">
      <c r="A58" s="1721"/>
      <c r="B58" s="5"/>
      <c r="C58" s="13"/>
      <c r="D58" s="2260"/>
      <c r="E58" s="1855"/>
      <c r="F58" s="330"/>
      <c r="G58" s="2261"/>
      <c r="H58" s="2262"/>
      <c r="I58" s="2421"/>
      <c r="J58" s="1870"/>
      <c r="K58" s="2403"/>
      <c r="L58" s="2407"/>
      <c r="M58" s="1929"/>
      <c r="N58" s="2403"/>
      <c r="O58" s="2407"/>
      <c r="P58" s="1955"/>
      <c r="Q58" s="1865" t="s">
        <v>169</v>
      </c>
      <c r="R58" s="1388">
        <v>25</v>
      </c>
      <c r="S58" s="188">
        <v>25</v>
      </c>
      <c r="T58" s="182">
        <v>25</v>
      </c>
      <c r="U58" s="182"/>
    </row>
    <row r="59" spans="1:21" ht="17.25" customHeight="1" x14ac:dyDescent="0.2">
      <c r="A59" s="1721"/>
      <c r="B59" s="5"/>
      <c r="C59" s="13"/>
      <c r="D59" s="1834" t="s">
        <v>181</v>
      </c>
      <c r="E59" s="1884"/>
      <c r="F59" s="329"/>
      <c r="G59" s="1851"/>
      <c r="H59" s="1870"/>
      <c r="I59" s="1868"/>
      <c r="J59" s="1870"/>
      <c r="K59" s="157"/>
      <c r="L59" s="1898"/>
      <c r="M59" s="1897"/>
      <c r="N59" s="157"/>
      <c r="O59" s="1898"/>
      <c r="P59" s="130"/>
      <c r="Q59" s="1853" t="s">
        <v>167</v>
      </c>
      <c r="R59" s="284">
        <v>2</v>
      </c>
      <c r="S59" s="195"/>
      <c r="T59" s="74"/>
      <c r="U59" s="74"/>
    </row>
    <row r="60" spans="1:21" ht="44.25" customHeight="1" thickBot="1" x14ac:dyDescent="0.25">
      <c r="A60" s="1721"/>
      <c r="B60" s="5"/>
      <c r="C60" s="13"/>
      <c r="D60" s="1450" t="s">
        <v>243</v>
      </c>
      <c r="E60" s="1113"/>
      <c r="F60" s="330"/>
      <c r="G60" s="1851"/>
      <c r="H60" s="1870"/>
      <c r="I60" s="1868"/>
      <c r="J60" s="1870"/>
      <c r="K60" s="157"/>
      <c r="L60" s="1898"/>
      <c r="M60" s="1897"/>
      <c r="N60" s="157"/>
      <c r="O60" s="1898"/>
      <c r="P60" s="130"/>
      <c r="Q60" s="1853" t="s">
        <v>169</v>
      </c>
      <c r="R60" s="284"/>
      <c r="S60" s="195">
        <v>120</v>
      </c>
      <c r="T60" s="74">
        <v>170</v>
      </c>
      <c r="U60" s="74"/>
    </row>
    <row r="61" spans="1:21" ht="18" customHeight="1" x14ac:dyDescent="0.2">
      <c r="A61" s="1725"/>
      <c r="B61" s="114"/>
      <c r="C61" s="9"/>
      <c r="D61" s="2228" t="s">
        <v>73</v>
      </c>
      <c r="E61" s="2278" t="s">
        <v>47</v>
      </c>
      <c r="F61" s="1856"/>
      <c r="G61" s="1871"/>
      <c r="H61" s="1870"/>
      <c r="I61" s="1868"/>
      <c r="J61" s="1870"/>
      <c r="K61" s="157"/>
      <c r="L61" s="1898"/>
      <c r="M61" s="1897"/>
      <c r="N61" s="157"/>
      <c r="O61" s="1898"/>
      <c r="P61" s="130"/>
      <c r="Q61" s="1086" t="s">
        <v>167</v>
      </c>
      <c r="R61" s="1396">
        <v>4</v>
      </c>
      <c r="S61" s="775">
        <v>4</v>
      </c>
      <c r="T61" s="774">
        <v>4</v>
      </c>
      <c r="U61" s="774"/>
    </row>
    <row r="62" spans="1:21" ht="18" customHeight="1" x14ac:dyDescent="0.2">
      <c r="A62" s="1725"/>
      <c r="B62" s="114"/>
      <c r="C62" s="9"/>
      <c r="D62" s="2260"/>
      <c r="E62" s="2279"/>
      <c r="F62" s="1856"/>
      <c r="G62" s="1871"/>
      <c r="H62" s="1870"/>
      <c r="I62" s="1868"/>
      <c r="J62" s="1870"/>
      <c r="K62" s="157"/>
      <c r="L62" s="1898"/>
      <c r="M62" s="1897"/>
      <c r="N62" s="157"/>
      <c r="O62" s="1898"/>
      <c r="P62" s="130"/>
      <c r="Q62" s="1866" t="s">
        <v>169</v>
      </c>
      <c r="R62" s="1357">
        <v>57</v>
      </c>
      <c r="S62" s="197">
        <v>60</v>
      </c>
      <c r="T62" s="225">
        <v>60</v>
      </c>
      <c r="U62" s="225"/>
    </row>
    <row r="63" spans="1:21" ht="18" customHeight="1" x14ac:dyDescent="0.2">
      <c r="A63" s="1726"/>
      <c r="B63" s="1814"/>
      <c r="C63" s="1845"/>
      <c r="D63" s="2259" t="s">
        <v>96</v>
      </c>
      <c r="E63" s="1443"/>
      <c r="F63" s="1877"/>
      <c r="G63" s="24"/>
      <c r="H63" s="126"/>
      <c r="I63" s="1869"/>
      <c r="J63" s="126"/>
      <c r="K63" s="1848"/>
      <c r="L63" s="1899"/>
      <c r="M63" s="126"/>
      <c r="N63" s="1890"/>
      <c r="O63" s="1899"/>
      <c r="P63" s="133"/>
      <c r="Q63" s="768" t="s">
        <v>167</v>
      </c>
      <c r="R63" s="811">
        <v>90</v>
      </c>
      <c r="S63" s="327">
        <v>90</v>
      </c>
      <c r="T63" s="36">
        <v>90</v>
      </c>
      <c r="U63" s="36"/>
    </row>
    <row r="64" spans="1:21" ht="29.25" customHeight="1" x14ac:dyDescent="0.2">
      <c r="A64" s="1726"/>
      <c r="B64" s="1814"/>
      <c r="C64" s="1845"/>
      <c r="D64" s="2229"/>
      <c r="E64" s="1444"/>
      <c r="F64" s="1877"/>
      <c r="G64" s="24"/>
      <c r="H64" s="126"/>
      <c r="I64" s="1869"/>
      <c r="J64" s="126"/>
      <c r="K64" s="1848"/>
      <c r="L64" s="1899"/>
      <c r="M64" s="126"/>
      <c r="N64" s="1890"/>
      <c r="O64" s="1899"/>
      <c r="P64" s="133"/>
      <c r="Q64" s="187" t="s">
        <v>316</v>
      </c>
      <c r="R64" s="525"/>
      <c r="S64" s="166">
        <v>2010</v>
      </c>
      <c r="T64" s="116"/>
      <c r="U64" s="116"/>
    </row>
    <row r="65" spans="1:26" ht="54.75" customHeight="1" x14ac:dyDescent="0.2">
      <c r="A65" s="1726"/>
      <c r="B65" s="1814"/>
      <c r="C65" s="1845"/>
      <c r="D65" s="1834"/>
      <c r="E65" s="1444"/>
      <c r="F65" s="1877"/>
      <c r="G65" s="24"/>
      <c r="H65" s="126"/>
      <c r="I65" s="1869"/>
      <c r="J65" s="126"/>
      <c r="K65" s="1848"/>
      <c r="L65" s="1899"/>
      <c r="M65" s="126"/>
      <c r="N65" s="157"/>
      <c r="O65" s="1898"/>
      <c r="P65" s="130"/>
      <c r="Q65" s="768" t="s">
        <v>244</v>
      </c>
      <c r="R65" s="1372">
        <v>448</v>
      </c>
      <c r="S65" s="677">
        <v>448</v>
      </c>
      <c r="T65" s="678">
        <v>448</v>
      </c>
      <c r="U65" s="678"/>
    </row>
    <row r="66" spans="1:26" ht="18.75" customHeight="1" x14ac:dyDescent="0.2">
      <c r="A66" s="1726"/>
      <c r="B66" s="1814"/>
      <c r="C66" s="1845"/>
      <c r="D66" s="1811"/>
      <c r="E66" s="1846"/>
      <c r="F66" s="1831"/>
      <c r="G66" s="24"/>
      <c r="H66" s="126"/>
      <c r="I66" s="1869"/>
      <c r="J66" s="126"/>
      <c r="K66" s="1848"/>
      <c r="L66" s="1899"/>
      <c r="M66" s="126"/>
      <c r="N66" s="157"/>
      <c r="O66" s="1898"/>
      <c r="P66" s="130"/>
      <c r="Q66" s="187" t="s">
        <v>182</v>
      </c>
      <c r="R66" s="310">
        <v>9</v>
      </c>
      <c r="S66" s="180">
        <v>9</v>
      </c>
      <c r="T66" s="164"/>
      <c r="U66" s="164"/>
    </row>
    <row r="67" spans="1:26" ht="18.75" customHeight="1" x14ac:dyDescent="0.2">
      <c r="A67" s="1726"/>
      <c r="B67" s="2066"/>
      <c r="C67" s="2058"/>
      <c r="D67" s="825" t="s">
        <v>62</v>
      </c>
      <c r="E67" s="2056"/>
      <c r="F67" s="2057"/>
      <c r="G67" s="22"/>
      <c r="H67" s="126"/>
      <c r="I67" s="2070"/>
      <c r="J67" s="126"/>
      <c r="K67" s="2059"/>
      <c r="L67" s="2070"/>
      <c r="M67" s="126"/>
      <c r="N67" s="2059"/>
      <c r="O67" s="2070"/>
      <c r="P67" s="133"/>
      <c r="Q67" s="2060" t="s">
        <v>183</v>
      </c>
      <c r="R67" s="46">
        <v>17</v>
      </c>
      <c r="S67" s="1779">
        <v>17</v>
      </c>
      <c r="T67" s="1781">
        <v>17</v>
      </c>
      <c r="U67" s="1781"/>
    </row>
    <row r="68" spans="1:26" ht="18.75" customHeight="1" x14ac:dyDescent="0.2">
      <c r="A68" s="1742"/>
      <c r="B68" s="1658"/>
      <c r="C68" s="2108"/>
      <c r="D68" s="825" t="s">
        <v>143</v>
      </c>
      <c r="E68" s="2116"/>
      <c r="F68" s="908"/>
      <c r="G68" s="263"/>
      <c r="H68" s="174"/>
      <c r="I68" s="2087"/>
      <c r="J68" s="174"/>
      <c r="K68" s="2075"/>
      <c r="L68" s="2087"/>
      <c r="M68" s="174"/>
      <c r="N68" s="2075"/>
      <c r="O68" s="2087"/>
      <c r="P68" s="170"/>
      <c r="Q68" s="768" t="s">
        <v>168</v>
      </c>
      <c r="R68" s="811">
        <v>1168</v>
      </c>
      <c r="S68" s="327">
        <v>1168</v>
      </c>
      <c r="T68" s="54">
        <v>1168</v>
      </c>
      <c r="U68" s="36"/>
    </row>
    <row r="69" spans="1:26" ht="21" customHeight="1" x14ac:dyDescent="0.2">
      <c r="A69" s="1726"/>
      <c r="B69" s="1814"/>
      <c r="C69" s="9"/>
      <c r="D69" s="2229" t="s">
        <v>245</v>
      </c>
      <c r="E69" s="339"/>
      <c r="F69" s="1847"/>
      <c r="G69" s="22"/>
      <c r="H69" s="126"/>
      <c r="I69" s="1869"/>
      <c r="J69" s="126"/>
      <c r="K69" s="1848"/>
      <c r="L69" s="1899"/>
      <c r="M69" s="126"/>
      <c r="N69" s="1890"/>
      <c r="O69" s="1899"/>
      <c r="P69" s="133"/>
      <c r="Q69" s="187" t="s">
        <v>167</v>
      </c>
      <c r="R69" s="2113">
        <v>1</v>
      </c>
      <c r="S69" s="2114">
        <v>1</v>
      </c>
      <c r="T69" s="2115">
        <v>1</v>
      </c>
      <c r="U69" s="1671"/>
    </row>
    <row r="70" spans="1:26" s="66" customFormat="1" ht="21" customHeight="1" x14ac:dyDescent="0.2">
      <c r="A70" s="1726"/>
      <c r="B70" s="1814"/>
      <c r="C70" s="9"/>
      <c r="D70" s="2260"/>
      <c r="E70" s="339"/>
      <c r="F70" s="1847"/>
      <c r="G70" s="22"/>
      <c r="H70" s="126"/>
      <c r="I70" s="1869"/>
      <c r="J70" s="126"/>
      <c r="K70" s="1848"/>
      <c r="L70" s="1899"/>
      <c r="M70" s="126"/>
      <c r="N70" s="1890"/>
      <c r="O70" s="1899"/>
      <c r="P70" s="133"/>
      <c r="Q70" s="768" t="s">
        <v>168</v>
      </c>
      <c r="R70" s="1398">
        <v>26</v>
      </c>
      <c r="S70" s="783">
        <v>26</v>
      </c>
      <c r="T70" s="1178">
        <v>26</v>
      </c>
      <c r="U70" s="1915"/>
      <c r="W70" s="458"/>
    </row>
    <row r="71" spans="1:26" ht="30" customHeight="1" x14ac:dyDescent="0.2">
      <c r="A71" s="1727"/>
      <c r="B71" s="1814"/>
      <c r="C71" s="1845"/>
      <c r="D71" s="488" t="s">
        <v>184</v>
      </c>
      <c r="E71" s="1846"/>
      <c r="F71" s="1831"/>
      <c r="G71" s="288"/>
      <c r="H71" s="174"/>
      <c r="I71" s="1874"/>
      <c r="J71" s="174"/>
      <c r="K71" s="1883"/>
      <c r="L71" s="1911"/>
      <c r="M71" s="174"/>
      <c r="N71" s="1902"/>
      <c r="O71" s="1911"/>
      <c r="P71" s="170"/>
      <c r="Q71" s="177" t="s">
        <v>167</v>
      </c>
      <c r="R71" s="1858">
        <v>90</v>
      </c>
      <c r="S71" s="1860">
        <v>90</v>
      </c>
      <c r="T71" s="1780">
        <v>90</v>
      </c>
      <c r="U71" s="1862"/>
    </row>
    <row r="72" spans="1:26" s="66" customFormat="1" ht="16.5" customHeight="1" x14ac:dyDescent="0.2">
      <c r="A72" s="1721"/>
      <c r="B72" s="5"/>
      <c r="C72" s="1441"/>
      <c r="D72" s="2259" t="s">
        <v>134</v>
      </c>
      <c r="E72" s="1445"/>
      <c r="F72" s="814">
        <v>1</v>
      </c>
      <c r="G72" s="1041" t="s">
        <v>16</v>
      </c>
      <c r="H72" s="248">
        <v>9</v>
      </c>
      <c r="I72" s="1882">
        <v>9</v>
      </c>
      <c r="J72" s="248"/>
      <c r="K72" s="509"/>
      <c r="L72" s="1905"/>
      <c r="M72" s="248"/>
      <c r="N72" s="509"/>
      <c r="O72" s="1905"/>
      <c r="P72" s="425"/>
      <c r="Q72" s="2334" t="s">
        <v>334</v>
      </c>
      <c r="R72" s="1392">
        <v>34</v>
      </c>
      <c r="S72" s="41"/>
      <c r="T72" s="1451"/>
      <c r="U72" s="1451"/>
    </row>
    <row r="73" spans="1:26" ht="16.5" customHeight="1" thickBot="1" x14ac:dyDescent="0.25">
      <c r="A73" s="1728"/>
      <c r="B73" s="15"/>
      <c r="C73" s="8"/>
      <c r="D73" s="2275"/>
      <c r="E73" s="2268" t="s">
        <v>57</v>
      </c>
      <c r="F73" s="2268"/>
      <c r="G73" s="2269"/>
      <c r="H73" s="1370">
        <f t="shared" ref="H73:P73" si="0">SUM(H13:H72)</f>
        <v>67898.3</v>
      </c>
      <c r="I73" s="1790">
        <f t="shared" si="0"/>
        <v>71279.099999999991</v>
      </c>
      <c r="J73" s="1790">
        <f t="shared" si="0"/>
        <v>3380.7999999999956</v>
      </c>
      <c r="K73" s="1370">
        <f t="shared" si="0"/>
        <v>67980.5</v>
      </c>
      <c r="L73" s="1790">
        <f t="shared" si="0"/>
        <v>70327</v>
      </c>
      <c r="M73" s="1790">
        <f t="shared" si="0"/>
        <v>2346.5</v>
      </c>
      <c r="N73" s="1370">
        <f t="shared" si="0"/>
        <v>67966</v>
      </c>
      <c r="O73" s="1790">
        <f t="shared" si="0"/>
        <v>70312.5</v>
      </c>
      <c r="P73" s="1790">
        <f t="shared" si="0"/>
        <v>2346.5</v>
      </c>
      <c r="Q73" s="2335"/>
      <c r="R73" s="1399"/>
      <c r="S73" s="236"/>
      <c r="T73" s="237"/>
      <c r="U73" s="237"/>
    </row>
    <row r="74" spans="1:26" ht="32.25" customHeight="1" x14ac:dyDescent="0.2">
      <c r="A74" s="1729" t="s">
        <v>15</v>
      </c>
      <c r="B74" s="1849" t="s">
        <v>15</v>
      </c>
      <c r="C74" s="1837" t="s">
        <v>18</v>
      </c>
      <c r="D74" s="1832" t="s">
        <v>97</v>
      </c>
      <c r="E74" s="1839"/>
      <c r="F74" s="61">
        <v>2</v>
      </c>
      <c r="G74" s="42"/>
      <c r="H74" s="198"/>
      <c r="I74" s="373"/>
      <c r="J74" s="198"/>
      <c r="K74" s="124"/>
      <c r="L74" s="373"/>
      <c r="M74" s="134"/>
      <c r="N74" s="198"/>
      <c r="O74" s="373"/>
      <c r="P74" s="134"/>
      <c r="Q74" s="524"/>
      <c r="R74" s="307"/>
      <c r="S74" s="846"/>
      <c r="T74" s="847"/>
      <c r="U74" s="847"/>
    </row>
    <row r="75" spans="1:26" ht="40.5" customHeight="1" x14ac:dyDescent="0.2">
      <c r="A75" s="1726"/>
      <c r="B75" s="1814"/>
      <c r="C75" s="1845"/>
      <c r="D75" s="289" t="s">
        <v>100</v>
      </c>
      <c r="E75" s="1846"/>
      <c r="F75" s="1831"/>
      <c r="G75" s="233" t="s">
        <v>19</v>
      </c>
      <c r="H75" s="426">
        <v>145.30000000000001</v>
      </c>
      <c r="I75" s="2005">
        <v>207.3</v>
      </c>
      <c r="J75" s="2006">
        <f>+I75-H75</f>
        <v>62</v>
      </c>
      <c r="K75" s="2014">
        <v>145.30000000000001</v>
      </c>
      <c r="L75" s="2005">
        <v>207.3</v>
      </c>
      <c r="M75" s="2007">
        <f>+L75-K75</f>
        <v>62</v>
      </c>
      <c r="N75" s="426">
        <v>145.30000000000001</v>
      </c>
      <c r="O75" s="2005">
        <v>207.3</v>
      </c>
      <c r="P75" s="2007">
        <f>+O75-N75</f>
        <v>62</v>
      </c>
      <c r="Q75" s="768" t="s">
        <v>168</v>
      </c>
      <c r="R75" s="1400">
        <v>2570</v>
      </c>
      <c r="S75" s="834">
        <v>2570</v>
      </c>
      <c r="T75" s="835">
        <v>2570</v>
      </c>
      <c r="U75" s="835"/>
      <c r="Z75" s="49" t="s">
        <v>86</v>
      </c>
    </row>
    <row r="76" spans="1:26" s="66" customFormat="1" ht="16.5" customHeight="1" x14ac:dyDescent="0.2">
      <c r="A76" s="1727"/>
      <c r="B76" s="1814"/>
      <c r="C76" s="1845"/>
      <c r="D76" s="2270" t="s">
        <v>186</v>
      </c>
      <c r="E76" s="1846"/>
      <c r="F76" s="1847"/>
      <c r="G76" s="1786" t="s">
        <v>16</v>
      </c>
      <c r="H76" s="533">
        <v>232.6</v>
      </c>
      <c r="I76" s="1880">
        <v>232.6</v>
      </c>
      <c r="J76" s="227"/>
      <c r="K76" s="1932">
        <v>178</v>
      </c>
      <c r="L76" s="1933">
        <v>178</v>
      </c>
      <c r="M76" s="1452"/>
      <c r="N76" s="1934">
        <v>122</v>
      </c>
      <c r="O76" s="1933">
        <v>122</v>
      </c>
      <c r="P76" s="1452"/>
      <c r="Q76" s="177" t="s">
        <v>174</v>
      </c>
      <c r="R76" s="26">
        <v>190</v>
      </c>
      <c r="S76" s="1778">
        <v>190</v>
      </c>
      <c r="T76" s="1780">
        <v>190</v>
      </c>
      <c r="U76" s="1780"/>
      <c r="V76" s="457"/>
      <c r="W76" s="457"/>
      <c r="X76" s="457"/>
    </row>
    <row r="77" spans="1:26" s="66" customFormat="1" ht="43.5" customHeight="1" x14ac:dyDescent="0.2">
      <c r="A77" s="1726"/>
      <c r="B77" s="1814"/>
      <c r="C77" s="1845"/>
      <c r="D77" s="2271"/>
      <c r="E77" s="1846"/>
      <c r="F77" s="1847"/>
      <c r="G77" s="1785"/>
      <c r="H77" s="126"/>
      <c r="I77" s="1869"/>
      <c r="J77" s="126"/>
      <c r="K77" s="2009"/>
      <c r="L77" s="2010"/>
      <c r="M77" s="133"/>
      <c r="N77" s="126"/>
      <c r="O77" s="1899"/>
      <c r="P77" s="133"/>
      <c r="Q77" s="768" t="s">
        <v>250</v>
      </c>
      <c r="R77" s="87">
        <v>30</v>
      </c>
      <c r="S77" s="194"/>
      <c r="T77" s="54"/>
      <c r="U77" s="54"/>
      <c r="V77" s="457"/>
      <c r="W77" s="321"/>
      <c r="X77" s="321"/>
    </row>
    <row r="78" spans="1:26" s="66" customFormat="1" ht="29.25" customHeight="1" x14ac:dyDescent="0.2">
      <c r="A78" s="1726"/>
      <c r="B78" s="1814"/>
      <c r="C78" s="1845"/>
      <c r="D78" s="1828" t="s">
        <v>187</v>
      </c>
      <c r="E78" s="1846"/>
      <c r="F78" s="1847"/>
      <c r="G78" s="1879"/>
      <c r="H78" s="126"/>
      <c r="I78" s="1869"/>
      <c r="J78" s="126"/>
      <c r="K78" s="2009"/>
      <c r="L78" s="2010"/>
      <c r="M78" s="133"/>
      <c r="N78" s="126"/>
      <c r="O78" s="1899"/>
      <c r="P78" s="133"/>
      <c r="Q78" s="178" t="s">
        <v>251</v>
      </c>
      <c r="R78" s="308">
        <v>2000</v>
      </c>
      <c r="S78" s="194"/>
      <c r="T78" s="54"/>
      <c r="U78" s="54"/>
      <c r="V78" s="458"/>
    </row>
    <row r="79" spans="1:26" s="66" customFormat="1" ht="18" customHeight="1" x14ac:dyDescent="0.2">
      <c r="A79" s="1726"/>
      <c r="B79" s="1814"/>
      <c r="C79" s="1845"/>
      <c r="D79" s="2271" t="s">
        <v>61</v>
      </c>
      <c r="E79" s="2272"/>
      <c r="F79" s="2273"/>
      <c r="G79" s="22"/>
      <c r="H79" s="2295"/>
      <c r="I79" s="2422"/>
      <c r="J79" s="126"/>
      <c r="K79" s="2009"/>
      <c r="L79" s="2010"/>
      <c r="M79" s="133"/>
      <c r="N79" s="126"/>
      <c r="O79" s="1899"/>
      <c r="P79" s="133"/>
      <c r="Q79" s="768" t="s">
        <v>252</v>
      </c>
      <c r="R79" s="1372">
        <v>40</v>
      </c>
      <c r="S79" s="677">
        <v>40</v>
      </c>
      <c r="T79" s="678">
        <v>40</v>
      </c>
      <c r="U79" s="678"/>
      <c r="V79" s="458"/>
    </row>
    <row r="80" spans="1:26" s="66" customFormat="1" ht="15.75" customHeight="1" x14ac:dyDescent="0.2">
      <c r="A80" s="1726"/>
      <c r="B80" s="1814"/>
      <c r="C80" s="1845"/>
      <c r="D80" s="2271"/>
      <c r="E80" s="2272"/>
      <c r="F80" s="2274"/>
      <c r="G80" s="22"/>
      <c r="H80" s="2295"/>
      <c r="I80" s="2422"/>
      <c r="J80" s="126"/>
      <c r="K80" s="2009"/>
      <c r="L80" s="2010"/>
      <c r="M80" s="133"/>
      <c r="N80" s="126"/>
      <c r="O80" s="1899"/>
      <c r="P80" s="133"/>
      <c r="Q80" s="187" t="s">
        <v>251</v>
      </c>
      <c r="R80" s="1372">
        <v>3000</v>
      </c>
      <c r="S80" s="677">
        <v>3000</v>
      </c>
      <c r="T80" s="678">
        <v>3000</v>
      </c>
      <c r="U80" s="678"/>
      <c r="V80" s="458"/>
    </row>
    <row r="81" spans="1:22" s="66" customFormat="1" ht="31.5" customHeight="1" x14ac:dyDescent="0.2">
      <c r="A81" s="1722"/>
      <c r="B81" s="1814"/>
      <c r="C81" s="1845"/>
      <c r="D81" s="239" t="s">
        <v>188</v>
      </c>
      <c r="E81" s="1846"/>
      <c r="F81" s="1847"/>
      <c r="G81" s="1785"/>
      <c r="H81" s="126"/>
      <c r="I81" s="1869"/>
      <c r="J81" s="126"/>
      <c r="K81" s="2009"/>
      <c r="L81" s="2010"/>
      <c r="M81" s="133"/>
      <c r="N81" s="126"/>
      <c r="O81" s="1899"/>
      <c r="P81" s="133"/>
      <c r="Q81" s="178" t="s">
        <v>251</v>
      </c>
      <c r="R81" s="308">
        <v>4500</v>
      </c>
      <c r="S81" s="234">
        <v>4500</v>
      </c>
      <c r="T81" s="101">
        <v>4500</v>
      </c>
      <c r="U81" s="101"/>
      <c r="V81" s="458"/>
    </row>
    <row r="82" spans="1:22" ht="41.25" customHeight="1" x14ac:dyDescent="0.2">
      <c r="A82" s="1722"/>
      <c r="B82" s="1814"/>
      <c r="C82" s="1845"/>
      <c r="D82" s="93" t="s">
        <v>109</v>
      </c>
      <c r="E82" s="1846"/>
      <c r="F82" s="1847"/>
      <c r="G82" s="288"/>
      <c r="H82" s="174"/>
      <c r="I82" s="1874"/>
      <c r="J82" s="174"/>
      <c r="K82" s="2018"/>
      <c r="L82" s="2011"/>
      <c r="M82" s="170"/>
      <c r="N82" s="174"/>
      <c r="O82" s="1911"/>
      <c r="P82" s="170"/>
      <c r="Q82" s="768" t="s">
        <v>252</v>
      </c>
      <c r="R82" s="1372">
        <v>20</v>
      </c>
      <c r="S82" s="677">
        <v>20</v>
      </c>
      <c r="T82" s="678"/>
      <c r="U82" s="678"/>
      <c r="V82" s="102"/>
    </row>
    <row r="83" spans="1:22" ht="48" customHeight="1" x14ac:dyDescent="0.2">
      <c r="A83" s="1722"/>
      <c r="B83" s="1814"/>
      <c r="C83" s="1845"/>
      <c r="D83" s="2270" t="s">
        <v>82</v>
      </c>
      <c r="E83" s="1846"/>
      <c r="F83" s="1847"/>
      <c r="G83" s="1879" t="s">
        <v>19</v>
      </c>
      <c r="H83" s="248">
        <v>497.6</v>
      </c>
      <c r="I83" s="1947">
        <v>0</v>
      </c>
      <c r="J83" s="1807">
        <f>+I83-H83</f>
        <v>-497.6</v>
      </c>
      <c r="K83" s="2018">
        <v>497.6</v>
      </c>
      <c r="L83" s="2015">
        <v>0</v>
      </c>
      <c r="M83" s="2004">
        <f>+L83-K83</f>
        <v>-497.6</v>
      </c>
      <c r="N83" s="174">
        <v>497.6</v>
      </c>
      <c r="O83" s="2015">
        <v>0</v>
      </c>
      <c r="P83" s="2004">
        <f>+O83-N83</f>
        <v>-497.6</v>
      </c>
      <c r="Q83" s="2293" t="s">
        <v>252</v>
      </c>
      <c r="R83" s="308">
        <v>100</v>
      </c>
      <c r="S83" s="234">
        <v>100</v>
      </c>
      <c r="T83" s="101">
        <v>100</v>
      </c>
      <c r="U83" s="2334" t="s">
        <v>380</v>
      </c>
      <c r="V83" s="102"/>
    </row>
    <row r="84" spans="1:22" ht="31.5" customHeight="1" x14ac:dyDescent="0.2">
      <c r="A84" s="1722"/>
      <c r="B84" s="1814"/>
      <c r="C84" s="1845"/>
      <c r="D84" s="2286"/>
      <c r="E84" s="1846"/>
      <c r="F84" s="1847"/>
      <c r="G84" s="118" t="s">
        <v>130</v>
      </c>
      <c r="H84" s="248"/>
      <c r="I84" s="1947">
        <v>653.20000000000005</v>
      </c>
      <c r="J84" s="1807">
        <f>+I84-H84</f>
        <v>653.20000000000005</v>
      </c>
      <c r="K84" s="2009"/>
      <c r="L84" s="2003">
        <v>654.20000000000005</v>
      </c>
      <c r="M84" s="2004">
        <f>+L84-K84</f>
        <v>654.20000000000005</v>
      </c>
      <c r="N84" s="126"/>
      <c r="O84" s="2003">
        <v>654.20000000000005</v>
      </c>
      <c r="P84" s="2004">
        <f>+O84-N84</f>
        <v>654.20000000000005</v>
      </c>
      <c r="Q84" s="2296"/>
      <c r="R84" s="310"/>
      <c r="S84" s="180"/>
      <c r="T84" s="164"/>
      <c r="U84" s="2396"/>
      <c r="V84" s="102"/>
    </row>
    <row r="85" spans="1:22" ht="15.75" customHeight="1" thickBot="1" x14ac:dyDescent="0.25">
      <c r="A85" s="1730"/>
      <c r="B85" s="1850"/>
      <c r="C85" s="1838"/>
      <c r="D85" s="2287"/>
      <c r="E85" s="1840"/>
      <c r="F85" s="1843"/>
      <c r="G85" s="43" t="s">
        <v>17</v>
      </c>
      <c r="H85" s="139">
        <f t="shared" ref="H85" si="1">SUM(H74:H83)</f>
        <v>875.5</v>
      </c>
      <c r="I85" s="375">
        <f>SUM(I74:I84)</f>
        <v>1093.0999999999999</v>
      </c>
      <c r="J85" s="423">
        <f t="shared" ref="J85:P85" si="2">SUM(J74:J84)</f>
        <v>217.60000000000002</v>
      </c>
      <c r="K85" s="538">
        <f t="shared" si="2"/>
        <v>820.90000000000009</v>
      </c>
      <c r="L85" s="375">
        <f t="shared" si="2"/>
        <v>1039.5</v>
      </c>
      <c r="M85" s="475">
        <f t="shared" si="2"/>
        <v>218.60000000000002</v>
      </c>
      <c r="N85" s="2039">
        <f t="shared" si="2"/>
        <v>764.90000000000009</v>
      </c>
      <c r="O85" s="375">
        <f t="shared" si="2"/>
        <v>983.5</v>
      </c>
      <c r="P85" s="375">
        <f t="shared" si="2"/>
        <v>218.60000000000002</v>
      </c>
      <c r="Q85" s="1180" t="s">
        <v>168</v>
      </c>
      <c r="R85" s="1401">
        <v>5000</v>
      </c>
      <c r="S85" s="240">
        <v>5000</v>
      </c>
      <c r="T85" s="241">
        <v>5000</v>
      </c>
      <c r="U85" s="2335"/>
    </row>
    <row r="86" spans="1:22" ht="29.25" customHeight="1" x14ac:dyDescent="0.2">
      <c r="A86" s="1729" t="s">
        <v>15</v>
      </c>
      <c r="B86" s="1849" t="s">
        <v>15</v>
      </c>
      <c r="C86" s="1837" t="s">
        <v>20</v>
      </c>
      <c r="D86" s="1818" t="s">
        <v>72</v>
      </c>
      <c r="E86" s="1846"/>
      <c r="F86" s="1877">
        <v>1</v>
      </c>
      <c r="G86" s="40" t="s">
        <v>16</v>
      </c>
      <c r="H86" s="126">
        <v>3.9</v>
      </c>
      <c r="I86" s="1869">
        <v>3.9</v>
      </c>
      <c r="J86" s="126"/>
      <c r="K86" s="1848">
        <v>3.9</v>
      </c>
      <c r="L86" s="1899">
        <v>3.9</v>
      </c>
      <c r="M86" s="126"/>
      <c r="N86" s="1890">
        <v>3.9</v>
      </c>
      <c r="O86" s="1899">
        <v>3.9</v>
      </c>
      <c r="P86" s="133"/>
      <c r="Q86" s="524" t="s">
        <v>189</v>
      </c>
      <c r="R86" s="307">
        <v>10</v>
      </c>
      <c r="S86" s="846">
        <v>10</v>
      </c>
      <c r="T86" s="847">
        <v>10</v>
      </c>
      <c r="U86" s="847"/>
    </row>
    <row r="87" spans="1:22" ht="18" customHeight="1" thickBot="1" x14ac:dyDescent="0.25">
      <c r="A87" s="1822"/>
      <c r="B87" s="15"/>
      <c r="C87" s="1838"/>
      <c r="D87" s="1187"/>
      <c r="E87" s="1840"/>
      <c r="F87" s="1841"/>
      <c r="G87" s="43" t="s">
        <v>17</v>
      </c>
      <c r="H87" s="139">
        <f t="shared" ref="H87:K87" si="3">H86</f>
        <v>3.9</v>
      </c>
      <c r="I87" s="375">
        <f t="shared" ref="I87" si="4">I86</f>
        <v>3.9</v>
      </c>
      <c r="J87" s="139"/>
      <c r="K87" s="138">
        <f t="shared" si="3"/>
        <v>3.9</v>
      </c>
      <c r="L87" s="375">
        <f t="shared" ref="L87" si="5">L86</f>
        <v>3.9</v>
      </c>
      <c r="M87" s="139"/>
      <c r="N87" s="138">
        <f t="shared" ref="N87:O87" si="6">N86</f>
        <v>3.9</v>
      </c>
      <c r="O87" s="375">
        <f t="shared" si="6"/>
        <v>3.9</v>
      </c>
      <c r="P87" s="146"/>
      <c r="Q87" s="178" t="s">
        <v>169</v>
      </c>
      <c r="R87" s="89">
        <v>860</v>
      </c>
      <c r="S87" s="191">
        <v>860</v>
      </c>
      <c r="T87" s="347">
        <v>860</v>
      </c>
      <c r="U87" s="347"/>
    </row>
    <row r="88" spans="1:22" ht="18" customHeight="1" x14ac:dyDescent="0.2">
      <c r="A88" s="1719" t="s">
        <v>15</v>
      </c>
      <c r="B88" s="2297" t="s">
        <v>15</v>
      </c>
      <c r="C88" s="2282" t="s">
        <v>22</v>
      </c>
      <c r="D88" s="2285" t="s">
        <v>211</v>
      </c>
      <c r="E88" s="2288"/>
      <c r="F88" s="2290">
        <v>2</v>
      </c>
      <c r="G88" s="1783" t="s">
        <v>16</v>
      </c>
      <c r="H88" s="126">
        <v>17.8</v>
      </c>
      <c r="I88" s="1869">
        <v>17.8</v>
      </c>
      <c r="J88" s="126"/>
      <c r="K88" s="1848">
        <v>17.8</v>
      </c>
      <c r="L88" s="1899">
        <v>17.8</v>
      </c>
      <c r="M88" s="126"/>
      <c r="N88" s="1890">
        <v>17.8</v>
      </c>
      <c r="O88" s="1899">
        <v>17.8</v>
      </c>
      <c r="P88" s="133"/>
      <c r="Q88" s="2299" t="s">
        <v>253</v>
      </c>
      <c r="R88" s="2157">
        <v>39</v>
      </c>
      <c r="S88" s="2158">
        <v>39</v>
      </c>
      <c r="T88" s="2159">
        <v>39</v>
      </c>
      <c r="U88" s="2159"/>
    </row>
    <row r="89" spans="1:22" ht="16.5" customHeight="1" thickBot="1" x14ac:dyDescent="0.25">
      <c r="A89" s="1730"/>
      <c r="B89" s="2298"/>
      <c r="C89" s="2284"/>
      <c r="D89" s="2287"/>
      <c r="E89" s="2289"/>
      <c r="F89" s="2292"/>
      <c r="G89" s="43" t="s">
        <v>17</v>
      </c>
      <c r="H89" s="139">
        <f t="shared" ref="H89:K89" si="7">SUM(H88)</f>
        <v>17.8</v>
      </c>
      <c r="I89" s="375">
        <f t="shared" ref="I89" si="8">SUM(I88)</f>
        <v>17.8</v>
      </c>
      <c r="J89" s="139"/>
      <c r="K89" s="138">
        <f t="shared" si="7"/>
        <v>17.8</v>
      </c>
      <c r="L89" s="375">
        <f t="shared" ref="L89" si="9">SUM(L88)</f>
        <v>17.8</v>
      </c>
      <c r="M89" s="139"/>
      <c r="N89" s="138">
        <f t="shared" ref="N89:O89" si="10">SUM(N88)</f>
        <v>17.8</v>
      </c>
      <c r="O89" s="375">
        <f t="shared" si="10"/>
        <v>17.8</v>
      </c>
      <c r="P89" s="146"/>
      <c r="Q89" s="2294"/>
      <c r="R89" s="1402"/>
      <c r="S89" s="810"/>
      <c r="T89" s="259"/>
      <c r="U89" s="259"/>
    </row>
    <row r="90" spans="1:22" ht="18" customHeight="1" x14ac:dyDescent="0.2">
      <c r="A90" s="2280" t="s">
        <v>15</v>
      </c>
      <c r="B90" s="2061" t="s">
        <v>15</v>
      </c>
      <c r="C90" s="2282" t="s">
        <v>23</v>
      </c>
      <c r="D90" s="2285" t="s">
        <v>190</v>
      </c>
      <c r="E90" s="2288" t="s">
        <v>50</v>
      </c>
      <c r="F90" s="2290">
        <v>2</v>
      </c>
      <c r="G90" s="1783" t="s">
        <v>16</v>
      </c>
      <c r="H90" s="122">
        <v>26.2</v>
      </c>
      <c r="I90" s="382">
        <v>26.2</v>
      </c>
      <c r="J90" s="122"/>
      <c r="K90" s="208">
        <v>26.2</v>
      </c>
      <c r="L90" s="382">
        <v>26.2</v>
      </c>
      <c r="M90" s="122"/>
      <c r="N90" s="208">
        <v>26.2</v>
      </c>
      <c r="O90" s="382">
        <v>26.2</v>
      </c>
      <c r="P90" s="145"/>
      <c r="Q90" s="358" t="s">
        <v>167</v>
      </c>
      <c r="R90" s="1403">
        <v>68</v>
      </c>
      <c r="S90" s="841">
        <v>68</v>
      </c>
      <c r="T90" s="433">
        <v>68</v>
      </c>
      <c r="U90" s="433"/>
    </row>
    <row r="91" spans="1:22" ht="39" customHeight="1" x14ac:dyDescent="0.2">
      <c r="A91" s="2232"/>
      <c r="B91" s="2066"/>
      <c r="C91" s="2283"/>
      <c r="D91" s="2286"/>
      <c r="E91" s="2272"/>
      <c r="F91" s="2291"/>
      <c r="G91" s="118" t="s">
        <v>126</v>
      </c>
      <c r="H91" s="508">
        <v>107.4</v>
      </c>
      <c r="I91" s="383">
        <v>107.4</v>
      </c>
      <c r="J91" s="508"/>
      <c r="K91" s="210"/>
      <c r="L91" s="383"/>
      <c r="M91" s="508"/>
      <c r="N91" s="210"/>
      <c r="O91" s="383"/>
      <c r="P91" s="129"/>
      <c r="Q91" s="2293" t="s">
        <v>112</v>
      </c>
      <c r="R91" s="26">
        <v>7560</v>
      </c>
      <c r="S91" s="1778">
        <v>7560</v>
      </c>
      <c r="T91" s="1780">
        <v>7560</v>
      </c>
      <c r="U91" s="1780"/>
    </row>
    <row r="92" spans="1:22" ht="13.5" thickBot="1" x14ac:dyDescent="0.25">
      <c r="A92" s="2281"/>
      <c r="B92" s="2062"/>
      <c r="C92" s="2284"/>
      <c r="D92" s="2287"/>
      <c r="E92" s="2289"/>
      <c r="F92" s="2292"/>
      <c r="G92" s="43" t="s">
        <v>17</v>
      </c>
      <c r="H92" s="139">
        <f t="shared" ref="H92:K92" si="11">SUM(H90:H91)</f>
        <v>133.6</v>
      </c>
      <c r="I92" s="375">
        <f t="shared" ref="I92" si="12">SUM(I90:I91)</f>
        <v>133.6</v>
      </c>
      <c r="J92" s="139"/>
      <c r="K92" s="138">
        <f t="shared" si="11"/>
        <v>26.2</v>
      </c>
      <c r="L92" s="375">
        <f t="shared" ref="L92" si="13">SUM(L90:L91)</f>
        <v>26.2</v>
      </c>
      <c r="M92" s="139"/>
      <c r="N92" s="138">
        <f t="shared" ref="N92:O92" si="14">SUM(N90:N91)</f>
        <v>26.2</v>
      </c>
      <c r="O92" s="375">
        <f t="shared" si="14"/>
        <v>26.2</v>
      </c>
      <c r="P92" s="146"/>
      <c r="Q92" s="2294"/>
      <c r="R92" s="1404"/>
      <c r="S92" s="494"/>
      <c r="T92" s="215"/>
      <c r="U92" s="215"/>
    </row>
    <row r="93" spans="1:22" ht="28.5" customHeight="1" x14ac:dyDescent="0.2">
      <c r="A93" s="2280" t="s">
        <v>15</v>
      </c>
      <c r="B93" s="1849" t="s">
        <v>15</v>
      </c>
      <c r="C93" s="2282" t="s">
        <v>122</v>
      </c>
      <c r="D93" s="2285" t="s">
        <v>254</v>
      </c>
      <c r="E93" s="2288"/>
      <c r="F93" s="2312">
        <v>1</v>
      </c>
      <c r="G93" s="1785" t="s">
        <v>16</v>
      </c>
      <c r="H93" s="126">
        <v>35</v>
      </c>
      <c r="I93" s="1869">
        <v>35</v>
      </c>
      <c r="J93" s="126"/>
      <c r="K93" s="1848">
        <v>5</v>
      </c>
      <c r="L93" s="1899">
        <v>5</v>
      </c>
      <c r="M93" s="126"/>
      <c r="N93" s="1890">
        <v>5</v>
      </c>
      <c r="O93" s="1899">
        <v>5</v>
      </c>
      <c r="P93" s="133"/>
      <c r="Q93" s="187" t="s">
        <v>255</v>
      </c>
      <c r="R93" s="46">
        <v>1</v>
      </c>
      <c r="S93" s="1779"/>
      <c r="T93" s="1781"/>
      <c r="U93" s="1781"/>
    </row>
    <row r="94" spans="1:22" ht="28.5" customHeight="1" thickBot="1" x14ac:dyDescent="0.25">
      <c r="A94" s="2281"/>
      <c r="B94" s="1850"/>
      <c r="C94" s="2284"/>
      <c r="D94" s="2287"/>
      <c r="E94" s="2289"/>
      <c r="F94" s="2313"/>
      <c r="G94" s="43" t="s">
        <v>17</v>
      </c>
      <c r="H94" s="139">
        <f>H93</f>
        <v>35</v>
      </c>
      <c r="I94" s="375">
        <f>I93</f>
        <v>35</v>
      </c>
      <c r="J94" s="139"/>
      <c r="K94" s="138">
        <f>+K93</f>
        <v>5</v>
      </c>
      <c r="L94" s="375">
        <f>+L93</f>
        <v>5</v>
      </c>
      <c r="M94" s="139"/>
      <c r="N94" s="138">
        <f>+N93</f>
        <v>5</v>
      </c>
      <c r="O94" s="375">
        <f>+O93</f>
        <v>5</v>
      </c>
      <c r="P94" s="146"/>
      <c r="Q94" s="258" t="s">
        <v>256</v>
      </c>
      <c r="R94" s="1404">
        <v>1</v>
      </c>
      <c r="S94" s="494">
        <v>1</v>
      </c>
      <c r="T94" s="215">
        <v>1</v>
      </c>
      <c r="U94" s="215"/>
    </row>
    <row r="95" spans="1:22" ht="18.75" customHeight="1" x14ac:dyDescent="0.2">
      <c r="A95" s="2280" t="s">
        <v>15</v>
      </c>
      <c r="B95" s="1849" t="s">
        <v>15</v>
      </c>
      <c r="C95" s="2282" t="s">
        <v>123</v>
      </c>
      <c r="D95" s="2285" t="s">
        <v>232</v>
      </c>
      <c r="E95" s="2288"/>
      <c r="F95" s="2290">
        <v>2</v>
      </c>
      <c r="G95" s="1783" t="s">
        <v>16</v>
      </c>
      <c r="H95" s="126">
        <v>16</v>
      </c>
      <c r="I95" s="1869">
        <v>16</v>
      </c>
      <c r="J95" s="126"/>
      <c r="K95" s="144">
        <v>16</v>
      </c>
      <c r="L95" s="371">
        <v>16</v>
      </c>
      <c r="M95" s="147"/>
      <c r="N95" s="144">
        <v>16</v>
      </c>
      <c r="O95" s="371">
        <v>16</v>
      </c>
      <c r="P95" s="128"/>
      <c r="Q95" s="2299" t="s">
        <v>167</v>
      </c>
      <c r="R95" s="307">
        <v>89</v>
      </c>
      <c r="S95" s="846">
        <v>89</v>
      </c>
      <c r="T95" s="847">
        <v>89</v>
      </c>
      <c r="U95" s="847"/>
    </row>
    <row r="96" spans="1:22" ht="16.5" customHeight="1" thickBot="1" x14ac:dyDescent="0.25">
      <c r="A96" s="2281"/>
      <c r="B96" s="1850"/>
      <c r="C96" s="2284"/>
      <c r="D96" s="2287"/>
      <c r="E96" s="2289"/>
      <c r="F96" s="2292"/>
      <c r="G96" s="43" t="s">
        <v>17</v>
      </c>
      <c r="H96" s="139">
        <f>H95</f>
        <v>16</v>
      </c>
      <c r="I96" s="375">
        <f>I95</f>
        <v>16</v>
      </c>
      <c r="J96" s="139"/>
      <c r="K96" s="138">
        <f>SUM(K95)</f>
        <v>16</v>
      </c>
      <c r="L96" s="375">
        <f>SUM(L95)</f>
        <v>16</v>
      </c>
      <c r="M96" s="139"/>
      <c r="N96" s="138">
        <f>SUM(N95)</f>
        <v>16</v>
      </c>
      <c r="O96" s="375">
        <f>SUM(O95)</f>
        <v>16</v>
      </c>
      <c r="P96" s="146"/>
      <c r="Q96" s="2294"/>
      <c r="R96" s="1404"/>
      <c r="S96" s="494"/>
      <c r="T96" s="215"/>
      <c r="U96" s="215"/>
    </row>
    <row r="97" spans="1:23" ht="13.5" thickBot="1" x14ac:dyDescent="0.25">
      <c r="A97" s="1715" t="s">
        <v>15</v>
      </c>
      <c r="B97" s="2" t="s">
        <v>15</v>
      </c>
      <c r="C97" s="2300" t="s">
        <v>21</v>
      </c>
      <c r="D97" s="2300"/>
      <c r="E97" s="2300"/>
      <c r="F97" s="2300"/>
      <c r="G97" s="2301"/>
      <c r="H97" s="148">
        <f>H92+H89+H87+H85+H73+H94+H96</f>
        <v>68980.100000000006</v>
      </c>
      <c r="I97" s="377">
        <f>I92+I89+I87+I85+I73+I94+I96</f>
        <v>72578.499999999985</v>
      </c>
      <c r="J97" s="377">
        <f>J92+J89+J87+J85+J73+J94+J96</f>
        <v>3598.3999999999955</v>
      </c>
      <c r="K97" s="148">
        <f t="shared" ref="K97" si="15">K92+K89+K87+K85+K73+K94+K96</f>
        <v>68870.3</v>
      </c>
      <c r="L97" s="377">
        <f t="shared" ref="L97:M97" si="16">L92+L89+L87+L85+L73+L94+L96</f>
        <v>71435.399999999994</v>
      </c>
      <c r="M97" s="377">
        <f t="shared" si="16"/>
        <v>2565.1</v>
      </c>
      <c r="N97" s="148">
        <f t="shared" ref="N97:P97" si="17">N92+N89+N87+N85+N73+N94+N96</f>
        <v>68799.8</v>
      </c>
      <c r="O97" s="377">
        <f t="shared" si="17"/>
        <v>71364.899999999994</v>
      </c>
      <c r="P97" s="377">
        <f t="shared" si="17"/>
        <v>2565.1</v>
      </c>
      <c r="Q97" s="1816"/>
      <c r="R97" s="2302"/>
      <c r="S97" s="2302"/>
      <c r="T97" s="2302"/>
      <c r="U97" s="2303"/>
    </row>
    <row r="98" spans="1:23" ht="15.75" customHeight="1" thickBot="1" x14ac:dyDescent="0.25">
      <c r="A98" s="1715" t="s">
        <v>15</v>
      </c>
      <c r="B98" s="2304" t="s">
        <v>6</v>
      </c>
      <c r="C98" s="2305"/>
      <c r="D98" s="2305"/>
      <c r="E98" s="2305"/>
      <c r="F98" s="2305"/>
      <c r="G98" s="2305"/>
      <c r="H98" s="1717">
        <f t="shared" ref="H98:K98" si="18">H97</f>
        <v>68980.100000000006</v>
      </c>
      <c r="I98" s="1791">
        <f t="shared" ref="I98:J98" si="19">I97</f>
        <v>72578.499999999985</v>
      </c>
      <c r="J98" s="1791">
        <f t="shared" si="19"/>
        <v>3598.3999999999955</v>
      </c>
      <c r="K98" s="1717">
        <f t="shared" si="18"/>
        <v>68870.3</v>
      </c>
      <c r="L98" s="1791">
        <f t="shared" ref="L98:M98" si="20">L97</f>
        <v>71435.399999999994</v>
      </c>
      <c r="M98" s="1791">
        <f t="shared" si="20"/>
        <v>2565.1</v>
      </c>
      <c r="N98" s="1717">
        <f t="shared" ref="N98:P98" si="21">N97</f>
        <v>68799.8</v>
      </c>
      <c r="O98" s="1791">
        <f t="shared" si="21"/>
        <v>71364.899999999994</v>
      </c>
      <c r="P98" s="1791">
        <f t="shared" si="21"/>
        <v>2565.1</v>
      </c>
      <c r="Q98" s="2306"/>
      <c r="R98" s="2307"/>
      <c r="S98" s="2307"/>
      <c r="T98" s="2307"/>
      <c r="U98" s="2308"/>
    </row>
    <row r="99" spans="1:23" ht="15.75" customHeight="1" thickBot="1" x14ac:dyDescent="0.25">
      <c r="A99" s="1821" t="s">
        <v>18</v>
      </c>
      <c r="B99" s="2309" t="s">
        <v>38</v>
      </c>
      <c r="C99" s="2310"/>
      <c r="D99" s="2310"/>
      <c r="E99" s="2310"/>
      <c r="F99" s="2310"/>
      <c r="G99" s="2310"/>
      <c r="H99" s="2310"/>
      <c r="I99" s="2310"/>
      <c r="J99" s="2310"/>
      <c r="K99" s="2310"/>
      <c r="L99" s="2310"/>
      <c r="M99" s="2310"/>
      <c r="N99" s="2310"/>
      <c r="O99" s="2310"/>
      <c r="P99" s="2310"/>
      <c r="Q99" s="2310"/>
      <c r="R99" s="2310"/>
      <c r="S99" s="2310"/>
      <c r="T99" s="2310"/>
      <c r="U99" s="2311"/>
    </row>
    <row r="100" spans="1:23" ht="15.75" customHeight="1" thickBot="1" x14ac:dyDescent="0.25">
      <c r="A100" s="1732" t="s">
        <v>18</v>
      </c>
      <c r="B100" s="4" t="s">
        <v>15</v>
      </c>
      <c r="C100" s="2318" t="s">
        <v>34</v>
      </c>
      <c r="D100" s="2319"/>
      <c r="E100" s="2319"/>
      <c r="F100" s="2319"/>
      <c r="G100" s="2319"/>
      <c r="H100" s="2319"/>
      <c r="I100" s="2319"/>
      <c r="J100" s="2319"/>
      <c r="K100" s="2319"/>
      <c r="L100" s="2319"/>
      <c r="M100" s="2319"/>
      <c r="N100" s="2319"/>
      <c r="O100" s="2319"/>
      <c r="P100" s="2319"/>
      <c r="Q100" s="2319"/>
      <c r="R100" s="2319"/>
      <c r="S100" s="2319"/>
      <c r="T100" s="2319"/>
      <c r="U100" s="2320"/>
    </row>
    <row r="101" spans="1:23" ht="15" customHeight="1" x14ac:dyDescent="0.2">
      <c r="A101" s="1729" t="s">
        <v>18</v>
      </c>
      <c r="B101" s="1849" t="s">
        <v>15</v>
      </c>
      <c r="C101" s="1875" t="s">
        <v>15</v>
      </c>
      <c r="D101" s="2323" t="s">
        <v>257</v>
      </c>
      <c r="E101" s="417" t="s">
        <v>2</v>
      </c>
      <c r="F101" s="1830">
        <v>5</v>
      </c>
      <c r="G101" s="1377" t="s">
        <v>16</v>
      </c>
      <c r="H101" s="1848">
        <f>948.2+18.8</f>
        <v>967</v>
      </c>
      <c r="I101" s="373">
        <f>948.2+18.8</f>
        <v>967</v>
      </c>
      <c r="J101" s="126"/>
      <c r="K101" s="1848">
        <v>5474.7</v>
      </c>
      <c r="L101" s="373">
        <v>5474.7</v>
      </c>
      <c r="M101" s="126"/>
      <c r="N101" s="124">
        <v>3983.1</v>
      </c>
      <c r="O101" s="373">
        <v>3983.1</v>
      </c>
      <c r="P101" s="134"/>
      <c r="Q101" s="245"/>
      <c r="R101" s="1412"/>
      <c r="S101" s="200"/>
      <c r="T101" s="1773"/>
      <c r="U101" s="2408" t="s">
        <v>377</v>
      </c>
      <c r="V101" s="154"/>
      <c r="W101" s="154"/>
    </row>
    <row r="102" spans="1:23" ht="15" customHeight="1" x14ac:dyDescent="0.2">
      <c r="A102" s="1727"/>
      <c r="B102" s="1895"/>
      <c r="C102" s="1910"/>
      <c r="D102" s="2324"/>
      <c r="E102" s="417"/>
      <c r="F102" s="1892"/>
      <c r="G102" s="1949" t="s">
        <v>130</v>
      </c>
      <c r="H102" s="509"/>
      <c r="I102" s="1947">
        <v>425.5</v>
      </c>
      <c r="J102" s="1948">
        <f>+I102-H102</f>
        <v>425.5</v>
      </c>
      <c r="K102" s="509"/>
      <c r="L102" s="1947">
        <v>524.9</v>
      </c>
      <c r="M102" s="1948">
        <f>+L102-K102</f>
        <v>524.9</v>
      </c>
      <c r="N102" s="509"/>
      <c r="O102" s="1947">
        <v>77.400000000000006</v>
      </c>
      <c r="P102" s="1962">
        <f>+O102-N102</f>
        <v>77.400000000000006</v>
      </c>
      <c r="Q102" s="418"/>
      <c r="R102" s="1413"/>
      <c r="S102" s="169"/>
      <c r="T102" s="104"/>
      <c r="U102" s="2409"/>
      <c r="V102" s="154"/>
      <c r="W102" s="154"/>
    </row>
    <row r="103" spans="1:23" ht="15" customHeight="1" x14ac:dyDescent="0.2">
      <c r="A103" s="1727"/>
      <c r="B103" s="1814"/>
      <c r="C103" s="1876"/>
      <c r="D103" s="2324"/>
      <c r="E103" s="416"/>
      <c r="F103" s="417"/>
      <c r="G103" s="1377" t="s">
        <v>126</v>
      </c>
      <c r="H103" s="210">
        <f>193.4-18.8</f>
        <v>174.6</v>
      </c>
      <c r="I103" s="383">
        <f>193.4-18.8</f>
        <v>174.6</v>
      </c>
      <c r="J103" s="508"/>
      <c r="K103" s="210">
        <f>SUMIF(G110:G130,"sb(l)'",K110:K130)</f>
        <v>0</v>
      </c>
      <c r="L103" s="383">
        <f>SUMIF(H110:H130,"sb(l)'",L110:L130)</f>
        <v>0</v>
      </c>
      <c r="M103" s="508"/>
      <c r="N103" s="210">
        <f>SUMIF(F110:F130,"sb(l)'",N110:N130)</f>
        <v>0</v>
      </c>
      <c r="O103" s="383">
        <f>SUMIF(E110:E130,"sb(l)'",O110:O130)</f>
        <v>0</v>
      </c>
      <c r="P103" s="129"/>
      <c r="Q103" s="418"/>
      <c r="R103" s="1413"/>
      <c r="S103" s="169"/>
      <c r="T103" s="104"/>
      <c r="U103" s="2409"/>
      <c r="V103" s="154"/>
    </row>
    <row r="104" spans="1:23" ht="15" customHeight="1" x14ac:dyDescent="0.2">
      <c r="A104" s="1727"/>
      <c r="B104" s="1895"/>
      <c r="C104" s="1889"/>
      <c r="D104" s="1893"/>
      <c r="E104" s="416"/>
      <c r="F104" s="417"/>
      <c r="G104" s="1377" t="s">
        <v>4</v>
      </c>
      <c r="H104" s="144">
        <v>723</v>
      </c>
      <c r="I104" s="1936">
        <v>297.5</v>
      </c>
      <c r="J104" s="1937">
        <f>+I104-H104</f>
        <v>-425.5</v>
      </c>
      <c r="K104" s="144">
        <v>928.8</v>
      </c>
      <c r="L104" s="1936">
        <v>403.9</v>
      </c>
      <c r="M104" s="1937">
        <f>+L104-K104</f>
        <v>-524.9</v>
      </c>
      <c r="N104" s="144">
        <v>481.3</v>
      </c>
      <c r="O104" s="1936">
        <v>403.9</v>
      </c>
      <c r="P104" s="1963">
        <f>+O104-N104</f>
        <v>-77.400000000000034</v>
      </c>
      <c r="Q104" s="418"/>
      <c r="R104" s="1413"/>
      <c r="S104" s="169"/>
      <c r="T104" s="104"/>
      <c r="U104" s="2409"/>
      <c r="V104" s="154"/>
    </row>
    <row r="105" spans="1:23" ht="15" customHeight="1" x14ac:dyDescent="0.2">
      <c r="A105" s="1727"/>
      <c r="B105" s="1895"/>
      <c r="C105" s="1889"/>
      <c r="D105" s="1893"/>
      <c r="E105" s="416"/>
      <c r="F105" s="417"/>
      <c r="G105" s="1377" t="s">
        <v>19</v>
      </c>
      <c r="H105" s="210">
        <v>156.6</v>
      </c>
      <c r="I105" s="1950">
        <v>194.2</v>
      </c>
      <c r="J105" s="1951">
        <f>+I105-H105</f>
        <v>37.599999999999994</v>
      </c>
      <c r="K105" s="210">
        <v>217.5</v>
      </c>
      <c r="L105" s="1950">
        <v>263.89999999999998</v>
      </c>
      <c r="M105" s="1952">
        <f>+L105-K105</f>
        <v>46.399999999999977</v>
      </c>
      <c r="N105" s="210">
        <v>1508.4</v>
      </c>
      <c r="O105" s="1950">
        <v>1515.2</v>
      </c>
      <c r="P105" s="1953">
        <f>+O105-N105</f>
        <v>6.7999999999999545</v>
      </c>
      <c r="Q105" s="418"/>
      <c r="R105" s="1413"/>
      <c r="S105" s="169"/>
      <c r="T105" s="104"/>
      <c r="U105" s="2409"/>
      <c r="V105" s="154"/>
    </row>
    <row r="106" spans="1:23" ht="15" customHeight="1" x14ac:dyDescent="0.2">
      <c r="A106" s="1727"/>
      <c r="B106" s="1895"/>
      <c r="C106" s="1889"/>
      <c r="D106" s="1893"/>
      <c r="E106" s="416"/>
      <c r="F106" s="417"/>
      <c r="G106" s="420" t="s">
        <v>3</v>
      </c>
      <c r="H106" s="136">
        <v>90.1</v>
      </c>
      <c r="I106" s="1938">
        <v>52.5</v>
      </c>
      <c r="J106" s="1939">
        <f>+I106-H106</f>
        <v>-37.599999999999994</v>
      </c>
      <c r="K106" s="136">
        <v>82.1</v>
      </c>
      <c r="L106" s="1938">
        <v>35.700000000000003</v>
      </c>
      <c r="M106" s="1937">
        <f>+L106-K106</f>
        <v>-46.399999999999991</v>
      </c>
      <c r="N106" s="136">
        <v>42.5</v>
      </c>
      <c r="O106" s="1938">
        <v>35.700000000000003</v>
      </c>
      <c r="P106" s="1964">
        <f>+O106-N106</f>
        <v>-6.7999999999999972</v>
      </c>
      <c r="Q106" s="418"/>
      <c r="R106" s="1413"/>
      <c r="S106" s="169"/>
      <c r="T106" s="104"/>
      <c r="U106" s="2410"/>
      <c r="V106" s="154"/>
    </row>
    <row r="107" spans="1:23" ht="28.5" customHeight="1" x14ac:dyDescent="0.2">
      <c r="A107" s="1727"/>
      <c r="B107" s="1814"/>
      <c r="C107" s="1845"/>
      <c r="D107" s="2321" t="s">
        <v>259</v>
      </c>
      <c r="E107" s="416"/>
      <c r="F107" s="417"/>
      <c r="G107" s="1378"/>
      <c r="H107" s="144"/>
      <c r="I107" s="1936"/>
      <c r="J107" s="1937"/>
      <c r="K107" s="144"/>
      <c r="L107" s="1936"/>
      <c r="M107" s="1937"/>
      <c r="N107" s="144"/>
      <c r="O107" s="1936"/>
      <c r="P107" s="1963"/>
      <c r="Q107" s="1825" t="s">
        <v>60</v>
      </c>
      <c r="R107" s="1414"/>
      <c r="S107" s="234">
        <v>1</v>
      </c>
      <c r="T107" s="101"/>
      <c r="U107" s="101"/>
    </row>
    <row r="108" spans="1:23" ht="15.75" customHeight="1" x14ac:dyDescent="0.2">
      <c r="A108" s="1727"/>
      <c r="B108" s="1814"/>
      <c r="C108" s="1845"/>
      <c r="D108" s="2286"/>
      <c r="E108" s="416"/>
      <c r="F108" s="417"/>
      <c r="G108" s="1378"/>
      <c r="H108" s="144"/>
      <c r="I108" s="1936"/>
      <c r="J108" s="1937"/>
      <c r="K108" s="144"/>
      <c r="L108" s="1936"/>
      <c r="M108" s="1977"/>
      <c r="N108" s="144"/>
      <c r="O108" s="1936"/>
      <c r="P108" s="1963"/>
      <c r="Q108" s="2293" t="s">
        <v>117</v>
      </c>
      <c r="R108" s="308"/>
      <c r="S108" s="234">
        <v>20</v>
      </c>
      <c r="T108" s="101">
        <v>60</v>
      </c>
      <c r="U108" s="101"/>
    </row>
    <row r="109" spans="1:23" ht="15.75" customHeight="1" x14ac:dyDescent="0.2">
      <c r="A109" s="1727"/>
      <c r="B109" s="1814"/>
      <c r="C109" s="1845"/>
      <c r="D109" s="2286"/>
      <c r="E109" s="416"/>
      <c r="F109" s="417"/>
      <c r="G109" s="1378"/>
      <c r="H109" s="144"/>
      <c r="I109" s="1936"/>
      <c r="J109" s="1977"/>
      <c r="K109" s="144"/>
      <c r="L109" s="1936"/>
      <c r="M109" s="1937"/>
      <c r="N109" s="144"/>
      <c r="O109" s="1936"/>
      <c r="P109" s="1963"/>
      <c r="Q109" s="2322"/>
      <c r="R109" s="297"/>
      <c r="S109" s="158"/>
      <c r="T109" s="65"/>
      <c r="U109" s="65"/>
    </row>
    <row r="110" spans="1:23" ht="27.75" customHeight="1" x14ac:dyDescent="0.2">
      <c r="A110" s="1727"/>
      <c r="B110" s="1814"/>
      <c r="C110" s="1845"/>
      <c r="D110" s="2259" t="s">
        <v>322</v>
      </c>
      <c r="E110" s="416"/>
      <c r="F110" s="417"/>
      <c r="G110" s="1378"/>
      <c r="H110" s="144"/>
      <c r="I110" s="371"/>
      <c r="J110" s="147"/>
      <c r="K110" s="144"/>
      <c r="L110" s="371"/>
      <c r="M110" s="147"/>
      <c r="N110" s="144"/>
      <c r="O110" s="371"/>
      <c r="P110" s="128"/>
      <c r="Q110" s="257" t="s">
        <v>133</v>
      </c>
      <c r="R110" s="1372">
        <v>3</v>
      </c>
      <c r="S110" s="677">
        <v>2</v>
      </c>
      <c r="T110" s="678">
        <v>2</v>
      </c>
      <c r="U110" s="678"/>
    </row>
    <row r="111" spans="1:23" ht="27.75" customHeight="1" x14ac:dyDescent="0.2">
      <c r="A111" s="1727"/>
      <c r="B111" s="1814"/>
      <c r="C111" s="1845"/>
      <c r="D111" s="2286"/>
      <c r="E111" s="1829"/>
      <c r="F111" s="1831"/>
      <c r="G111" s="24"/>
      <c r="H111" s="1848"/>
      <c r="I111" s="1869"/>
      <c r="J111" s="126"/>
      <c r="K111" s="1890"/>
      <c r="L111" s="1899"/>
      <c r="M111" s="126"/>
      <c r="N111" s="1890"/>
      <c r="O111" s="1899"/>
      <c r="P111" s="133"/>
      <c r="Q111" s="1825" t="s">
        <v>260</v>
      </c>
      <c r="R111" s="308">
        <v>3</v>
      </c>
      <c r="S111" s="234">
        <v>2</v>
      </c>
      <c r="T111" s="101">
        <v>2</v>
      </c>
      <c r="U111" s="101"/>
    </row>
    <row r="112" spans="1:23" ht="27" customHeight="1" x14ac:dyDescent="0.2">
      <c r="A112" s="1727"/>
      <c r="B112" s="1814"/>
      <c r="C112" s="1845"/>
      <c r="D112" s="2271"/>
      <c r="E112" s="1829"/>
      <c r="F112" s="1831"/>
      <c r="G112" s="24"/>
      <c r="H112" s="1848"/>
      <c r="I112" s="1869"/>
      <c r="J112" s="126"/>
      <c r="K112" s="1890"/>
      <c r="L112" s="1899"/>
      <c r="M112" s="126"/>
      <c r="N112" s="1890"/>
      <c r="O112" s="1899"/>
      <c r="P112" s="133"/>
      <c r="Q112" s="1826"/>
      <c r="R112" s="310"/>
      <c r="S112" s="180"/>
      <c r="T112" s="164"/>
      <c r="U112" s="164"/>
    </row>
    <row r="113" spans="1:24" ht="28.5" customHeight="1" x14ac:dyDescent="0.2">
      <c r="A113" s="1727"/>
      <c r="B113" s="1814"/>
      <c r="C113" s="1845"/>
      <c r="D113" s="2259" t="s">
        <v>323</v>
      </c>
      <c r="E113" s="857"/>
      <c r="F113" s="1877"/>
      <c r="G113" s="24"/>
      <c r="H113" s="1848"/>
      <c r="I113" s="1869"/>
      <c r="J113" s="126"/>
      <c r="K113" s="1890"/>
      <c r="L113" s="1899"/>
      <c r="M113" s="126"/>
      <c r="N113" s="1890"/>
      <c r="O113" s="1899"/>
      <c r="P113" s="133"/>
      <c r="Q113" s="768" t="s">
        <v>261</v>
      </c>
      <c r="R113" s="1415"/>
      <c r="S113" s="194">
        <v>1</v>
      </c>
      <c r="T113" s="54"/>
      <c r="U113" s="54"/>
    </row>
    <row r="114" spans="1:24" ht="27" customHeight="1" x14ac:dyDescent="0.2">
      <c r="A114" s="1727"/>
      <c r="B114" s="1814"/>
      <c r="C114" s="1845"/>
      <c r="D114" s="2286"/>
      <c r="E114" s="857"/>
      <c r="F114" s="1877"/>
      <c r="G114" s="24"/>
      <c r="H114" s="1848"/>
      <c r="I114" s="1869"/>
      <c r="J114" s="126"/>
      <c r="K114" s="1890"/>
      <c r="L114" s="1899"/>
      <c r="M114" s="126"/>
      <c r="N114" s="1890"/>
      <c r="O114" s="1899"/>
      <c r="P114" s="133"/>
      <c r="Q114" s="257" t="s">
        <v>90</v>
      </c>
      <c r="R114" s="46"/>
      <c r="S114" s="1779">
        <v>30</v>
      </c>
      <c r="T114" s="1781">
        <v>100</v>
      </c>
      <c r="U114" s="1781"/>
    </row>
    <row r="115" spans="1:24" ht="30" customHeight="1" x14ac:dyDescent="0.2">
      <c r="A115" s="1727"/>
      <c r="B115" s="1814"/>
      <c r="C115" s="1845"/>
      <c r="D115" s="1835" t="s">
        <v>258</v>
      </c>
      <c r="E115" s="1829"/>
      <c r="F115" s="1831"/>
      <c r="G115" s="22"/>
      <c r="H115" s="1848"/>
      <c r="I115" s="1869"/>
      <c r="J115" s="126"/>
      <c r="K115" s="1890"/>
      <c r="L115" s="1899"/>
      <c r="M115" s="126"/>
      <c r="N115" s="1890"/>
      <c r="O115" s="1899"/>
      <c r="P115" s="133"/>
      <c r="Q115" s="1825"/>
      <c r="R115" s="1416"/>
      <c r="S115" s="665"/>
      <c r="T115" s="666"/>
      <c r="U115" s="666"/>
    </row>
    <row r="116" spans="1:24" ht="35.25" customHeight="1" x14ac:dyDescent="0.2">
      <c r="A116" s="1727"/>
      <c r="B116" s="2142"/>
      <c r="C116" s="2131"/>
      <c r="D116" s="2314" t="s">
        <v>235</v>
      </c>
      <c r="E116" s="2138"/>
      <c r="F116" s="2129"/>
      <c r="G116" s="2155"/>
      <c r="H116" s="2133"/>
      <c r="I116" s="2145"/>
      <c r="J116" s="126"/>
      <c r="K116" s="2133"/>
      <c r="L116" s="2145"/>
      <c r="M116" s="126"/>
      <c r="N116" s="2133"/>
      <c r="O116" s="2145"/>
      <c r="P116" s="133"/>
      <c r="Q116" s="2140" t="s">
        <v>90</v>
      </c>
      <c r="R116" s="1417">
        <v>100</v>
      </c>
      <c r="S116" s="169"/>
      <c r="T116" s="104"/>
      <c r="U116" s="104"/>
    </row>
    <row r="117" spans="1:24" ht="35.25" customHeight="1" x14ac:dyDescent="0.2">
      <c r="A117" s="1742"/>
      <c r="B117" s="2144"/>
      <c r="C117" s="2160"/>
      <c r="D117" s="2315"/>
      <c r="E117" s="2151"/>
      <c r="F117" s="2128"/>
      <c r="G117" s="1784"/>
      <c r="H117" s="2149"/>
      <c r="I117" s="2156"/>
      <c r="J117" s="174"/>
      <c r="K117" s="2149"/>
      <c r="L117" s="2156"/>
      <c r="M117" s="174"/>
      <c r="N117" s="2149"/>
      <c r="O117" s="2156"/>
      <c r="P117" s="170"/>
      <c r="Q117" s="257" t="s">
        <v>159</v>
      </c>
      <c r="R117" s="1415">
        <v>100</v>
      </c>
      <c r="S117" s="2143"/>
      <c r="T117" s="107"/>
      <c r="U117" s="107"/>
    </row>
    <row r="118" spans="1:24" ht="25.5" customHeight="1" x14ac:dyDescent="0.2">
      <c r="A118" s="1726"/>
      <c r="B118" s="2066"/>
      <c r="C118" s="2058"/>
      <c r="D118" s="2229" t="s">
        <v>348</v>
      </c>
      <c r="E118" s="857"/>
      <c r="F118" s="2077"/>
      <c r="G118" s="2085"/>
      <c r="H118" s="2059"/>
      <c r="I118" s="2070"/>
      <c r="J118" s="126"/>
      <c r="K118" s="2059"/>
      <c r="L118" s="2070"/>
      <c r="M118" s="126"/>
      <c r="N118" s="2059"/>
      <c r="O118" s="2070"/>
      <c r="P118" s="133"/>
      <c r="Q118" s="1137" t="s">
        <v>60</v>
      </c>
      <c r="R118" s="1418"/>
      <c r="S118" s="1778">
        <v>1</v>
      </c>
      <c r="T118" s="1780"/>
      <c r="U118" s="1780"/>
    </row>
    <row r="119" spans="1:24" ht="27.75" customHeight="1" x14ac:dyDescent="0.2">
      <c r="A119" s="1726"/>
      <c r="B119" s="2091"/>
      <c r="C119" s="2100"/>
      <c r="D119" s="2271"/>
      <c r="E119" s="857"/>
      <c r="F119" s="2101"/>
      <c r="G119" s="2102"/>
      <c r="H119" s="2094"/>
      <c r="I119" s="2099"/>
      <c r="J119" s="126"/>
      <c r="K119" s="2094"/>
      <c r="L119" s="2099"/>
      <c r="M119" s="126"/>
      <c r="N119" s="2094"/>
      <c r="O119" s="2099"/>
      <c r="P119" s="133"/>
      <c r="Q119" s="1432" t="s">
        <v>117</v>
      </c>
      <c r="R119" s="1196"/>
      <c r="S119" s="1779">
        <v>10</v>
      </c>
      <c r="T119" s="1781">
        <v>100</v>
      </c>
      <c r="U119" s="1781"/>
    </row>
    <row r="120" spans="1:24" ht="27.75" customHeight="1" x14ac:dyDescent="0.2">
      <c r="A120" s="1726"/>
      <c r="B120" s="1814"/>
      <c r="C120" s="1845"/>
      <c r="D120" s="1245" t="s">
        <v>325</v>
      </c>
      <c r="E120" s="857"/>
      <c r="F120" s="1877"/>
      <c r="G120" s="1879"/>
      <c r="H120" s="157"/>
      <c r="I120" s="1868"/>
      <c r="J120" s="1870"/>
      <c r="K120" s="157"/>
      <c r="L120" s="1898"/>
      <c r="M120" s="1897"/>
      <c r="N120" s="157"/>
      <c r="O120" s="1898"/>
      <c r="P120" s="130"/>
      <c r="Q120" s="2117" t="s">
        <v>209</v>
      </c>
      <c r="R120" s="2118">
        <v>1</v>
      </c>
      <c r="S120" s="1778"/>
      <c r="T120" s="1780"/>
      <c r="U120" s="1780"/>
    </row>
    <row r="121" spans="1:24" ht="18.75" customHeight="1" x14ac:dyDescent="0.2">
      <c r="A121" s="1727"/>
      <c r="B121" s="1814"/>
      <c r="C121" s="1845"/>
      <c r="D121" s="173"/>
      <c r="E121" s="857"/>
      <c r="F121" s="1877"/>
      <c r="G121" s="1879"/>
      <c r="H121" s="157"/>
      <c r="I121" s="1868"/>
      <c r="J121" s="1870"/>
      <c r="K121" s="157"/>
      <c r="L121" s="1898"/>
      <c r="M121" s="1897"/>
      <c r="N121" s="157"/>
      <c r="O121" s="1898"/>
      <c r="P121" s="130"/>
      <c r="Q121" s="1407" t="s">
        <v>67</v>
      </c>
      <c r="R121" s="1420">
        <v>10</v>
      </c>
      <c r="S121" s="194">
        <v>80</v>
      </c>
      <c r="T121" s="54">
        <v>100</v>
      </c>
      <c r="U121" s="54"/>
    </row>
    <row r="122" spans="1:24" ht="30" customHeight="1" x14ac:dyDescent="0.2">
      <c r="A122" s="1726"/>
      <c r="B122" s="1814"/>
      <c r="C122" s="9"/>
      <c r="D122" s="2259" t="s">
        <v>262</v>
      </c>
      <c r="E122" s="2316"/>
      <c r="F122" s="2317"/>
      <c r="G122" s="1785"/>
      <c r="H122" s="157"/>
      <c r="I122" s="1868"/>
      <c r="J122" s="1870"/>
      <c r="K122" s="157"/>
      <c r="L122" s="1898"/>
      <c r="M122" s="1897"/>
      <c r="N122" s="157"/>
      <c r="O122" s="1898"/>
      <c r="P122" s="130"/>
      <c r="Q122" s="1379" t="s">
        <v>60</v>
      </c>
      <c r="R122" s="409"/>
      <c r="S122" s="189">
        <v>1</v>
      </c>
      <c r="T122" s="182"/>
      <c r="U122" s="182"/>
    </row>
    <row r="123" spans="1:24" ht="16.5" customHeight="1" x14ac:dyDescent="0.2">
      <c r="A123" s="1726"/>
      <c r="B123" s="1814"/>
      <c r="C123" s="1123"/>
      <c r="D123" s="2271"/>
      <c r="E123" s="2316"/>
      <c r="F123" s="2317"/>
      <c r="G123" s="1785"/>
      <c r="H123" s="157"/>
      <c r="I123" s="1868"/>
      <c r="J123" s="1870"/>
      <c r="K123" s="157"/>
      <c r="L123" s="1898"/>
      <c r="M123" s="1897"/>
      <c r="N123" s="157"/>
      <c r="O123" s="1898"/>
      <c r="P123" s="130"/>
      <c r="Q123" s="1124" t="s">
        <v>160</v>
      </c>
      <c r="R123" s="1390"/>
      <c r="S123" s="247"/>
      <c r="T123" s="74">
        <v>80</v>
      </c>
      <c r="U123" s="1912"/>
    </row>
    <row r="124" spans="1:24" ht="15.75" customHeight="1" x14ac:dyDescent="0.2">
      <c r="A124" s="1727"/>
      <c r="B124" s="1814"/>
      <c r="C124" s="86"/>
      <c r="D124" s="2259" t="s">
        <v>103</v>
      </c>
      <c r="E124" s="165"/>
      <c r="F124" s="1856"/>
      <c r="G124" s="1851"/>
      <c r="H124" s="1564"/>
      <c r="I124" s="1795"/>
      <c r="J124" s="1792"/>
      <c r="K124" s="157"/>
      <c r="L124" s="1898"/>
      <c r="M124" s="1897"/>
      <c r="N124" s="157"/>
      <c r="O124" s="1898"/>
      <c r="P124" s="130"/>
      <c r="Q124" s="1124" t="s">
        <v>79</v>
      </c>
      <c r="R124" s="34">
        <v>1</v>
      </c>
      <c r="S124" s="222"/>
      <c r="T124" s="71"/>
      <c r="U124" s="71"/>
    </row>
    <row r="125" spans="1:24" ht="16.5" customHeight="1" x14ac:dyDescent="0.2">
      <c r="A125" s="1727"/>
      <c r="B125" s="1814"/>
      <c r="C125" s="86"/>
      <c r="D125" s="2229"/>
      <c r="E125" s="165"/>
      <c r="F125" s="1856"/>
      <c r="G125" s="1851"/>
      <c r="H125" s="1564"/>
      <c r="I125" s="1795"/>
      <c r="J125" s="1792"/>
      <c r="K125" s="157"/>
      <c r="L125" s="1898"/>
      <c r="M125" s="1897"/>
      <c r="N125" s="368"/>
      <c r="O125" s="370"/>
      <c r="P125" s="285"/>
      <c r="Q125" s="1082"/>
      <c r="R125" s="896"/>
      <c r="S125" s="302"/>
      <c r="T125" s="303"/>
      <c r="U125" s="303"/>
    </row>
    <row r="126" spans="1:24" s="102" customFormat="1" ht="30.75" customHeight="1" x14ac:dyDescent="0.2">
      <c r="A126" s="1727"/>
      <c r="B126" s="1814"/>
      <c r="C126" s="1098"/>
      <c r="D126" s="2253" t="s">
        <v>349</v>
      </c>
      <c r="E126" s="534"/>
      <c r="F126" s="439"/>
      <c r="G126" s="1872"/>
      <c r="H126" s="1363"/>
      <c r="I126" s="652"/>
      <c r="J126" s="1793"/>
      <c r="K126" s="379"/>
      <c r="L126" s="384"/>
      <c r="M126" s="1782"/>
      <c r="N126" s="379"/>
      <c r="O126" s="384"/>
      <c r="P126" s="1566"/>
      <c r="Q126" s="1886" t="s">
        <v>66</v>
      </c>
      <c r="R126" s="1573">
        <v>1</v>
      </c>
      <c r="S126" s="1860"/>
      <c r="T126" s="1862"/>
      <c r="U126" s="1862"/>
      <c r="V126" s="457"/>
    </row>
    <row r="127" spans="1:24" s="102" customFormat="1" ht="17.25" customHeight="1" thickBot="1" x14ac:dyDescent="0.25">
      <c r="A127" s="1727"/>
      <c r="B127" s="1814"/>
      <c r="C127" s="1098"/>
      <c r="D127" s="2333"/>
      <c r="E127" s="534"/>
      <c r="F127" s="439"/>
      <c r="G127" s="1872"/>
      <c r="H127" s="379"/>
      <c r="I127" s="384"/>
      <c r="J127" s="1782"/>
      <c r="K127" s="379"/>
      <c r="L127" s="384"/>
      <c r="M127" s="1782"/>
      <c r="N127" s="379"/>
      <c r="O127" s="384"/>
      <c r="P127" s="1566"/>
      <c r="Q127" s="1853" t="s">
        <v>160</v>
      </c>
      <c r="R127" s="1424">
        <v>100</v>
      </c>
      <c r="S127" s="1859"/>
      <c r="T127" s="1861"/>
      <c r="U127" s="1861"/>
      <c r="V127" s="457"/>
    </row>
    <row r="128" spans="1:24" ht="36.75" customHeight="1" x14ac:dyDescent="0.2">
      <c r="A128" s="1726"/>
      <c r="B128" s="1814"/>
      <c r="C128" s="9"/>
      <c r="D128" s="2228" t="s">
        <v>341</v>
      </c>
      <c r="E128" s="895" t="s">
        <v>2</v>
      </c>
      <c r="F128" s="332">
        <v>6</v>
      </c>
      <c r="G128" s="493" t="s">
        <v>16</v>
      </c>
      <c r="H128" s="514">
        <v>2193.5</v>
      </c>
      <c r="I128" s="566">
        <f>2193.5</f>
        <v>2193.5</v>
      </c>
      <c r="J128" s="735"/>
      <c r="K128" s="514">
        <v>2530.4</v>
      </c>
      <c r="L128" s="566">
        <v>2530.4</v>
      </c>
      <c r="M128" s="735"/>
      <c r="N128" s="514">
        <v>1972.9</v>
      </c>
      <c r="O128" s="566">
        <v>1972.9</v>
      </c>
      <c r="P128" s="535"/>
      <c r="Q128" s="1410" t="s">
        <v>340</v>
      </c>
      <c r="R128" s="309">
        <v>7</v>
      </c>
      <c r="S128" s="1487">
        <v>5</v>
      </c>
      <c r="T128" s="226">
        <v>5</v>
      </c>
      <c r="U128" s="226"/>
      <c r="V128" s="154"/>
      <c r="W128" s="154"/>
      <c r="X128" s="154"/>
    </row>
    <row r="129" spans="1:25" ht="44.25" customHeight="1" x14ac:dyDescent="0.2">
      <c r="A129" s="1726"/>
      <c r="B129" s="1814"/>
      <c r="C129" s="9"/>
      <c r="D129" s="2260"/>
      <c r="E129" s="165"/>
      <c r="F129" s="1856"/>
      <c r="G129" s="1453"/>
      <c r="H129" s="368"/>
      <c r="I129" s="370"/>
      <c r="J129" s="325"/>
      <c r="K129" s="368"/>
      <c r="L129" s="370"/>
      <c r="M129" s="325"/>
      <c r="N129" s="368"/>
      <c r="O129" s="370"/>
      <c r="P129" s="285"/>
      <c r="Q129" s="1124" t="s">
        <v>303</v>
      </c>
      <c r="R129" s="34">
        <v>2</v>
      </c>
      <c r="S129" s="112">
        <v>2</v>
      </c>
      <c r="T129" s="75">
        <v>3</v>
      </c>
      <c r="U129" s="75"/>
      <c r="V129" s="154"/>
      <c r="W129" s="154"/>
      <c r="X129" s="154"/>
    </row>
    <row r="130" spans="1:25" ht="30.75" customHeight="1" x14ac:dyDescent="0.2">
      <c r="A130" s="1727"/>
      <c r="B130" s="1814"/>
      <c r="C130" s="77"/>
      <c r="D130" s="2321" t="s">
        <v>326</v>
      </c>
      <c r="E130" s="857"/>
      <c r="F130" s="1877"/>
      <c r="G130" s="1879"/>
      <c r="H130" s="1848"/>
      <c r="I130" s="1869"/>
      <c r="J130" s="126"/>
      <c r="K130" s="1890"/>
      <c r="L130" s="1899"/>
      <c r="M130" s="126"/>
      <c r="N130" s="1890"/>
      <c r="O130" s="1899"/>
      <c r="P130" s="133"/>
      <c r="Q130" s="875" t="s">
        <v>117</v>
      </c>
      <c r="R130" s="1421" t="s">
        <v>92</v>
      </c>
      <c r="S130" s="876" t="s">
        <v>83</v>
      </c>
      <c r="T130" s="633"/>
      <c r="U130" s="1916"/>
    </row>
    <row r="131" spans="1:25" ht="35.25" customHeight="1" x14ac:dyDescent="0.2">
      <c r="A131" s="1727"/>
      <c r="B131" s="1814"/>
      <c r="C131" s="77"/>
      <c r="D131" s="2324"/>
      <c r="E131" s="857"/>
      <c r="F131" s="1877"/>
      <c r="G131" s="1879"/>
      <c r="H131" s="1848"/>
      <c r="I131" s="1869"/>
      <c r="J131" s="126"/>
      <c r="K131" s="1890"/>
      <c r="L131" s="1899"/>
      <c r="M131" s="126"/>
      <c r="N131" s="1890"/>
      <c r="O131" s="1899"/>
      <c r="P131" s="133"/>
      <c r="Q131" s="413" t="s">
        <v>129</v>
      </c>
      <c r="R131" s="1422" t="s">
        <v>83</v>
      </c>
      <c r="S131" s="879"/>
      <c r="T131" s="414"/>
      <c r="U131" s="1917"/>
    </row>
    <row r="132" spans="1:25" ht="26.25" customHeight="1" x14ac:dyDescent="0.2">
      <c r="A132" s="1727"/>
      <c r="B132" s="1814"/>
      <c r="C132" s="77"/>
      <c r="D132" s="2259" t="s">
        <v>263</v>
      </c>
      <c r="E132" s="893"/>
      <c r="F132" s="439"/>
      <c r="G132" s="1872"/>
      <c r="H132" s="157"/>
      <c r="I132" s="1868"/>
      <c r="J132" s="1870"/>
      <c r="K132" s="157"/>
      <c r="L132" s="1898"/>
      <c r="M132" s="1897"/>
      <c r="N132" s="157"/>
      <c r="O132" s="1898"/>
      <c r="P132" s="130"/>
      <c r="Q132" s="1408" t="s">
        <v>142</v>
      </c>
      <c r="R132" s="1423" t="s">
        <v>83</v>
      </c>
      <c r="S132" s="882"/>
      <c r="T132" s="883"/>
      <c r="U132" s="1918"/>
      <c r="V132" s="458"/>
    </row>
    <row r="133" spans="1:25" ht="27.75" customHeight="1" x14ac:dyDescent="0.2">
      <c r="A133" s="1727"/>
      <c r="B133" s="1814"/>
      <c r="C133" s="489"/>
      <c r="D133" s="2260"/>
      <c r="E133" s="893"/>
      <c r="F133" s="439"/>
      <c r="G133" s="1872"/>
      <c r="H133" s="157"/>
      <c r="I133" s="1868"/>
      <c r="J133" s="1870"/>
      <c r="K133" s="157"/>
      <c r="L133" s="1898"/>
      <c r="M133" s="1897"/>
      <c r="N133" s="157"/>
      <c r="O133" s="1898"/>
      <c r="P133" s="130"/>
      <c r="Q133" s="1409"/>
      <c r="R133" s="1673"/>
      <c r="S133" s="886"/>
      <c r="T133" s="887"/>
      <c r="U133" s="887"/>
      <c r="V133" s="458"/>
    </row>
    <row r="134" spans="1:25" ht="31.5" customHeight="1" x14ac:dyDescent="0.2">
      <c r="A134" s="1727"/>
      <c r="B134" s="1814"/>
      <c r="C134" s="1864"/>
      <c r="D134" s="2254" t="s">
        <v>264</v>
      </c>
      <c r="E134" s="534"/>
      <c r="F134" s="439"/>
      <c r="G134" s="1872"/>
      <c r="H134" s="379"/>
      <c r="I134" s="384"/>
      <c r="J134" s="1782"/>
      <c r="K134" s="379"/>
      <c r="L134" s="384"/>
      <c r="M134" s="1782"/>
      <c r="N134" s="379"/>
      <c r="O134" s="384"/>
      <c r="P134" s="1566"/>
      <c r="Q134" s="1668" t="s">
        <v>209</v>
      </c>
      <c r="R134" s="1669">
        <v>1</v>
      </c>
      <c r="S134" s="1670"/>
      <c r="T134" s="1671"/>
      <c r="U134" s="1671"/>
      <c r="V134" s="66"/>
    </row>
    <row r="135" spans="1:25" ht="16.5" customHeight="1" x14ac:dyDescent="0.2">
      <c r="A135" s="1727"/>
      <c r="B135" s="1814"/>
      <c r="C135" s="1864"/>
      <c r="D135" s="2254"/>
      <c r="E135" s="534"/>
      <c r="F135" s="439"/>
      <c r="G135" s="1878"/>
      <c r="H135" s="1358"/>
      <c r="I135" s="1359"/>
      <c r="J135" s="1794"/>
      <c r="K135" s="1935"/>
      <c r="L135" s="707"/>
      <c r="M135" s="1362"/>
      <c r="N135" s="1935"/>
      <c r="O135" s="707"/>
      <c r="P135" s="1956"/>
      <c r="Q135" s="2364" t="s">
        <v>210</v>
      </c>
      <c r="R135" s="1424">
        <v>20</v>
      </c>
      <c r="S135" s="1574">
        <v>60</v>
      </c>
      <c r="T135" s="1575">
        <v>100</v>
      </c>
      <c r="U135" s="1575"/>
      <c r="V135" s="66"/>
    </row>
    <row r="136" spans="1:25" ht="16.5" customHeight="1" thickBot="1" x14ac:dyDescent="0.25">
      <c r="A136" s="1734"/>
      <c r="B136" s="1850"/>
      <c r="C136" s="350"/>
      <c r="D136" s="1563"/>
      <c r="E136" s="2330" t="s">
        <v>57</v>
      </c>
      <c r="F136" s="2331"/>
      <c r="G136" s="2332"/>
      <c r="H136" s="380">
        <f t="shared" ref="H136:P136" si="22">SUM(H101:H135)</f>
        <v>4304.7999999999993</v>
      </c>
      <c r="I136" s="522">
        <f t="shared" si="22"/>
        <v>4304.7999999999993</v>
      </c>
      <c r="J136" s="522">
        <f t="shared" si="22"/>
        <v>0</v>
      </c>
      <c r="K136" s="380">
        <f t="shared" si="22"/>
        <v>9233.5</v>
      </c>
      <c r="L136" s="522">
        <f t="shared" si="22"/>
        <v>9233.4999999999982</v>
      </c>
      <c r="M136" s="522">
        <f t="shared" si="22"/>
        <v>0</v>
      </c>
      <c r="N136" s="380">
        <f t="shared" si="22"/>
        <v>7988.1999999999989</v>
      </c>
      <c r="O136" s="522">
        <f t="shared" si="22"/>
        <v>7988.1999999999989</v>
      </c>
      <c r="P136" s="522">
        <f t="shared" si="22"/>
        <v>-7.1054273576010019E-14</v>
      </c>
      <c r="Q136" s="2365"/>
      <c r="R136" s="1425"/>
      <c r="S136" s="632"/>
      <c r="T136" s="229"/>
      <c r="U136" s="229"/>
    </row>
    <row r="137" spans="1:25" ht="16.5" customHeight="1" x14ac:dyDescent="0.2">
      <c r="A137" s="1729" t="s">
        <v>18</v>
      </c>
      <c r="B137" s="1849" t="s">
        <v>15</v>
      </c>
      <c r="C137" s="1887" t="s">
        <v>18</v>
      </c>
      <c r="D137" s="2329" t="s">
        <v>272</v>
      </c>
      <c r="E137" s="817" t="s">
        <v>2</v>
      </c>
      <c r="F137" s="70">
        <v>5</v>
      </c>
      <c r="G137" s="119" t="s">
        <v>16</v>
      </c>
      <c r="H137" s="712">
        <v>60.4</v>
      </c>
      <c r="I137" s="460">
        <v>60.4</v>
      </c>
      <c r="J137" s="176"/>
      <c r="K137" s="712">
        <v>588.29999999999995</v>
      </c>
      <c r="L137" s="460">
        <v>588.29999999999995</v>
      </c>
      <c r="M137" s="176"/>
      <c r="N137" s="712">
        <v>1085.8</v>
      </c>
      <c r="O137" s="460">
        <v>1085.8</v>
      </c>
      <c r="P137" s="311"/>
      <c r="Q137" s="1191"/>
      <c r="R137" s="305"/>
      <c r="S137" s="200"/>
      <c r="T137" s="1773"/>
      <c r="U137" s="1773"/>
      <c r="V137" s="154"/>
      <c r="W137" s="154"/>
      <c r="X137" s="154"/>
    </row>
    <row r="138" spans="1:25" ht="16.5" customHeight="1" x14ac:dyDescent="0.2">
      <c r="A138" s="1727"/>
      <c r="B138" s="1814"/>
      <c r="C138" s="1864"/>
      <c r="D138" s="2254"/>
      <c r="E138" s="1030"/>
      <c r="F138" s="59"/>
      <c r="G138" s="1851" t="s">
        <v>126</v>
      </c>
      <c r="H138" s="668">
        <v>32</v>
      </c>
      <c r="I138" s="461">
        <v>32</v>
      </c>
      <c r="J138" s="406"/>
      <c r="K138" s="668"/>
      <c r="L138" s="461"/>
      <c r="M138" s="406"/>
      <c r="N138" s="668"/>
      <c r="O138" s="461"/>
      <c r="P138" s="405"/>
      <c r="Q138" s="1858"/>
      <c r="R138" s="306"/>
      <c r="S138" s="169"/>
      <c r="T138" s="104"/>
      <c r="U138" s="104"/>
    </row>
    <row r="139" spans="1:25" ht="16.5" customHeight="1" x14ac:dyDescent="0.2">
      <c r="A139" s="1727"/>
      <c r="B139" s="1814"/>
      <c r="C139" s="1864"/>
      <c r="D139" s="2254"/>
      <c r="E139" s="1030"/>
      <c r="F139" s="1856"/>
      <c r="G139" s="1786" t="s">
        <v>55</v>
      </c>
      <c r="H139" s="1881">
        <v>125</v>
      </c>
      <c r="I139" s="1873">
        <v>125</v>
      </c>
      <c r="J139" s="426"/>
      <c r="K139" s="1901">
        <v>1300</v>
      </c>
      <c r="L139" s="1906">
        <v>1300</v>
      </c>
      <c r="M139" s="426"/>
      <c r="N139" s="1901">
        <v>1000</v>
      </c>
      <c r="O139" s="1906">
        <v>1000</v>
      </c>
      <c r="P139" s="159"/>
      <c r="Q139" s="1858"/>
      <c r="R139" s="306"/>
      <c r="S139" s="169"/>
      <c r="T139" s="104"/>
      <c r="U139" s="104"/>
    </row>
    <row r="140" spans="1:25" ht="27" customHeight="1" x14ac:dyDescent="0.2">
      <c r="A140" s="1727"/>
      <c r="B140" s="1814"/>
      <c r="C140" s="1864"/>
      <c r="D140" s="2259" t="s">
        <v>350</v>
      </c>
      <c r="E140" s="534"/>
      <c r="F140" s="439"/>
      <c r="G140" s="349"/>
      <c r="H140" s="157"/>
      <c r="I140" s="1868"/>
      <c r="J140" s="1870"/>
      <c r="K140" s="157"/>
      <c r="L140" s="1898"/>
      <c r="M140" s="1897"/>
      <c r="N140" s="157"/>
      <c r="O140" s="1898"/>
      <c r="P140" s="130"/>
      <c r="Q140" s="1853" t="s">
        <v>60</v>
      </c>
      <c r="R140" s="1857">
        <v>1</v>
      </c>
      <c r="S140" s="1859"/>
      <c r="T140" s="1861"/>
      <c r="U140" s="1861"/>
    </row>
    <row r="141" spans="1:25" ht="18" customHeight="1" x14ac:dyDescent="0.2">
      <c r="A141" s="1727"/>
      <c r="B141" s="1814"/>
      <c r="C141" s="1864"/>
      <c r="D141" s="2260"/>
      <c r="E141" s="534"/>
      <c r="F141" s="439"/>
      <c r="G141" s="349"/>
      <c r="H141" s="157"/>
      <c r="I141" s="1868"/>
      <c r="J141" s="1870"/>
      <c r="K141" s="157"/>
      <c r="L141" s="1898"/>
      <c r="M141" s="1897"/>
      <c r="N141" s="157"/>
      <c r="O141" s="1898"/>
      <c r="P141" s="130"/>
      <c r="Q141" s="1866" t="s">
        <v>165</v>
      </c>
      <c r="R141" s="525"/>
      <c r="S141" s="166">
        <v>50</v>
      </c>
      <c r="T141" s="116">
        <v>100</v>
      </c>
      <c r="U141" s="116"/>
    </row>
    <row r="142" spans="1:25" ht="26.25" customHeight="1" x14ac:dyDescent="0.2">
      <c r="A142" s="1733"/>
      <c r="B142" s="2144"/>
      <c r="C142" s="2160"/>
      <c r="D142" s="488" t="s">
        <v>330</v>
      </c>
      <c r="E142" s="2161"/>
      <c r="F142" s="1672"/>
      <c r="G142" s="717"/>
      <c r="H142" s="204"/>
      <c r="I142" s="2154"/>
      <c r="J142" s="554"/>
      <c r="K142" s="204"/>
      <c r="L142" s="2154"/>
      <c r="M142" s="554"/>
      <c r="N142" s="204"/>
      <c r="O142" s="2154"/>
      <c r="P142" s="440"/>
      <c r="Q142" s="1379" t="s">
        <v>114</v>
      </c>
      <c r="R142" s="811">
        <v>5</v>
      </c>
      <c r="S142" s="327"/>
      <c r="T142" s="36"/>
      <c r="U142" s="36"/>
      <c r="W142" s="462"/>
      <c r="X142" s="299"/>
      <c r="Y142" s="299"/>
    </row>
    <row r="143" spans="1:25" ht="26.25" customHeight="1" x14ac:dyDescent="0.2">
      <c r="A143" s="1727"/>
      <c r="B143" s="2066"/>
      <c r="C143" s="2058"/>
      <c r="D143" s="1245"/>
      <c r="E143" s="893"/>
      <c r="F143" s="2049"/>
      <c r="G143" s="349"/>
      <c r="H143" s="157"/>
      <c r="I143" s="2069"/>
      <c r="J143" s="2054"/>
      <c r="K143" s="157"/>
      <c r="L143" s="2069"/>
      <c r="M143" s="2054"/>
      <c r="N143" s="157"/>
      <c r="O143" s="2069"/>
      <c r="P143" s="130"/>
      <c r="Q143" s="2046" t="s">
        <v>60</v>
      </c>
      <c r="R143" s="2048"/>
      <c r="S143" s="2049">
        <v>3</v>
      </c>
      <c r="T143" s="2050">
        <v>5</v>
      </c>
      <c r="U143" s="2050"/>
      <c r="W143" s="462"/>
      <c r="X143" s="299"/>
      <c r="Y143" s="299"/>
    </row>
    <row r="144" spans="1:25" ht="26.25" customHeight="1" x14ac:dyDescent="0.2">
      <c r="A144" s="1726"/>
      <c r="B144" s="2091"/>
      <c r="C144" s="2100"/>
      <c r="D144" s="2124"/>
      <c r="E144" s="893"/>
      <c r="F144" s="2097"/>
      <c r="G144" s="1376"/>
      <c r="H144" s="368"/>
      <c r="I144" s="370"/>
      <c r="J144" s="325"/>
      <c r="K144" s="368"/>
      <c r="L144" s="370"/>
      <c r="M144" s="325"/>
      <c r="N144" s="368"/>
      <c r="O144" s="370"/>
      <c r="P144" s="285"/>
      <c r="Q144" s="2043" t="s">
        <v>69</v>
      </c>
      <c r="R144" s="525"/>
      <c r="S144" s="166"/>
      <c r="T144" s="2068">
        <v>10</v>
      </c>
      <c r="U144" s="2068"/>
      <c r="W144" s="462"/>
      <c r="X144" s="299"/>
      <c r="Y144" s="299"/>
    </row>
    <row r="145" spans="1:26" ht="28.5" customHeight="1" x14ac:dyDescent="0.2">
      <c r="A145" s="1727"/>
      <c r="B145" s="1814"/>
      <c r="C145" s="1845"/>
      <c r="D145" s="173" t="s">
        <v>274</v>
      </c>
      <c r="E145" s="1829"/>
      <c r="F145" s="1831"/>
      <c r="G145" s="1879"/>
      <c r="H145" s="1848"/>
      <c r="I145" s="1869"/>
      <c r="J145" s="126"/>
      <c r="K145" s="1890"/>
      <c r="L145" s="1899"/>
      <c r="M145" s="126"/>
      <c r="N145" s="1890"/>
      <c r="O145" s="1899"/>
      <c r="P145" s="133"/>
      <c r="Q145" s="1411" t="s">
        <v>66</v>
      </c>
      <c r="R145" s="26"/>
      <c r="S145" s="1777">
        <v>1</v>
      </c>
      <c r="T145" s="65"/>
      <c r="U145" s="1780"/>
      <c r="V145" s="1125"/>
    </row>
    <row r="146" spans="1:26" ht="30" customHeight="1" x14ac:dyDescent="0.2">
      <c r="A146" s="1726"/>
      <c r="B146" s="1814"/>
      <c r="C146" s="82"/>
      <c r="D146" s="173"/>
      <c r="E146" s="404"/>
      <c r="F146" s="183"/>
      <c r="G146" s="403"/>
      <c r="H146" s="1848"/>
      <c r="I146" s="1869"/>
      <c r="J146" s="126"/>
      <c r="K146" s="1890"/>
      <c r="L146" s="1899"/>
      <c r="M146" s="126"/>
      <c r="N146" s="1890"/>
      <c r="O146" s="1899"/>
      <c r="P146" s="133"/>
      <c r="Q146" s="1411" t="s">
        <v>90</v>
      </c>
      <c r="R146" s="1426"/>
      <c r="S146" s="1777">
        <v>30</v>
      </c>
      <c r="T146" s="65">
        <v>100</v>
      </c>
      <c r="U146" s="1780"/>
    </row>
    <row r="147" spans="1:26" ht="29.25" customHeight="1" x14ac:dyDescent="0.2">
      <c r="A147" s="1726"/>
      <c r="B147" s="1814"/>
      <c r="C147" s="1845"/>
      <c r="D147" s="1813" t="s">
        <v>236</v>
      </c>
      <c r="E147" s="1877"/>
      <c r="F147" s="1877"/>
      <c r="G147" s="1879"/>
      <c r="H147" s="1848"/>
      <c r="I147" s="1869"/>
      <c r="J147" s="126"/>
      <c r="K147" s="1890"/>
      <c r="L147" s="1899"/>
      <c r="M147" s="126"/>
      <c r="N147" s="1890"/>
      <c r="O147" s="1899"/>
      <c r="P147" s="133"/>
      <c r="Q147" s="1825" t="s">
        <v>66</v>
      </c>
      <c r="R147" s="89">
        <v>1</v>
      </c>
      <c r="S147" s="191"/>
      <c r="T147" s="347"/>
      <c r="U147" s="347"/>
    </row>
    <row r="148" spans="1:26" ht="18.75" customHeight="1" thickBot="1" x14ac:dyDescent="0.25">
      <c r="A148" s="1734"/>
      <c r="B148" s="1850"/>
      <c r="C148" s="1838"/>
      <c r="D148" s="1823"/>
      <c r="E148" s="2325" t="s">
        <v>57</v>
      </c>
      <c r="F148" s="2326"/>
      <c r="G148" s="2327"/>
      <c r="H148" s="235">
        <f>SUM(H137:H139)</f>
        <v>217.4</v>
      </c>
      <c r="I148" s="372">
        <f>SUM(I137:I139)</f>
        <v>217.4</v>
      </c>
      <c r="J148" s="243"/>
      <c r="K148" s="235">
        <f>SUM(K137:K139)</f>
        <v>1888.3</v>
      </c>
      <c r="L148" s="372">
        <f>SUM(L137:L139)</f>
        <v>1888.3</v>
      </c>
      <c r="M148" s="243"/>
      <c r="N148" s="235">
        <f>SUM(N137:N139)</f>
        <v>2085.8000000000002</v>
      </c>
      <c r="O148" s="372">
        <f>SUM(O137:O139)</f>
        <v>2085.8000000000002</v>
      </c>
      <c r="P148" s="1957"/>
      <c r="Q148" s="1825" t="s">
        <v>67</v>
      </c>
      <c r="R148" s="1429"/>
      <c r="S148" s="452">
        <v>50</v>
      </c>
      <c r="T148" s="1088">
        <v>80</v>
      </c>
      <c r="U148" s="1088"/>
      <c r="V148" s="154"/>
      <c r="W148" s="154"/>
      <c r="X148" s="154"/>
      <c r="Y148" s="335"/>
      <c r="Z148" s="2328"/>
    </row>
    <row r="149" spans="1:26" ht="16.5" customHeight="1" x14ac:dyDescent="0.2">
      <c r="A149" s="1729" t="s">
        <v>18</v>
      </c>
      <c r="B149" s="1849" t="s">
        <v>15</v>
      </c>
      <c r="C149" s="1837" t="s">
        <v>20</v>
      </c>
      <c r="D149" s="2323" t="s">
        <v>277</v>
      </c>
      <c r="E149" s="80" t="s">
        <v>2</v>
      </c>
      <c r="F149" s="103">
        <v>5</v>
      </c>
      <c r="G149" s="1786" t="s">
        <v>16</v>
      </c>
      <c r="H149" s="208"/>
      <c r="I149" s="382"/>
      <c r="J149" s="122"/>
      <c r="K149" s="208">
        <v>645.20000000000005</v>
      </c>
      <c r="L149" s="382">
        <v>645.20000000000005</v>
      </c>
      <c r="M149" s="122"/>
      <c r="N149" s="208">
        <v>444.4</v>
      </c>
      <c r="O149" s="382">
        <v>444.4</v>
      </c>
      <c r="P149" s="145"/>
      <c r="Q149" s="1775"/>
      <c r="R149" s="1495"/>
      <c r="S149" s="200"/>
      <c r="T149" s="1773"/>
      <c r="U149" s="2408" t="s">
        <v>378</v>
      </c>
      <c r="W149" s="335"/>
      <c r="X149" s="335"/>
      <c r="Y149" s="335"/>
      <c r="Z149" s="2328"/>
    </row>
    <row r="150" spans="1:26" ht="16.5" customHeight="1" x14ac:dyDescent="0.2">
      <c r="A150" s="1727"/>
      <c r="B150" s="1814"/>
      <c r="C150" s="1876"/>
      <c r="D150" s="2324"/>
      <c r="E150" s="1492"/>
      <c r="F150" s="417"/>
      <c r="G150" s="1535" t="s">
        <v>126</v>
      </c>
      <c r="H150" s="210">
        <v>30.1</v>
      </c>
      <c r="I150" s="383">
        <v>30.1</v>
      </c>
      <c r="J150" s="508"/>
      <c r="K150" s="210"/>
      <c r="L150" s="383"/>
      <c r="M150" s="508"/>
      <c r="N150" s="210"/>
      <c r="O150" s="383"/>
      <c r="P150" s="129"/>
      <c r="Q150" s="1771"/>
      <c r="R150" s="1808"/>
      <c r="S150" s="169"/>
      <c r="T150" s="104"/>
      <c r="U150" s="2409"/>
      <c r="W150" s="463"/>
      <c r="X150" s="1768"/>
      <c r="Y150" s="1768"/>
      <c r="Z150" s="1768"/>
    </row>
    <row r="151" spans="1:26" ht="16.5" customHeight="1" x14ac:dyDescent="0.2">
      <c r="A151" s="1727"/>
      <c r="B151" s="1814"/>
      <c r="C151" s="1845"/>
      <c r="D151" s="1833"/>
      <c r="E151" s="1492"/>
      <c r="F151" s="417"/>
      <c r="G151" s="1535" t="s">
        <v>4</v>
      </c>
      <c r="H151" s="144">
        <v>31.6</v>
      </c>
      <c r="I151" s="1936">
        <v>0</v>
      </c>
      <c r="J151" s="1937">
        <f>+I151-H151</f>
        <v>-31.6</v>
      </c>
      <c r="K151" s="144">
        <v>516.29999999999995</v>
      </c>
      <c r="L151" s="1936">
        <v>0</v>
      </c>
      <c r="M151" s="1937">
        <f>+L151-K151</f>
        <v>-516.29999999999995</v>
      </c>
      <c r="N151" s="144"/>
      <c r="O151" s="371"/>
      <c r="P151" s="128"/>
      <c r="Q151" s="1771"/>
      <c r="R151" s="1808"/>
      <c r="S151" s="169"/>
      <c r="T151" s="104"/>
      <c r="U151" s="2409"/>
      <c r="W151" s="463"/>
      <c r="X151" s="1768"/>
      <c r="Y151" s="1768"/>
      <c r="Z151" s="1768"/>
    </row>
    <row r="152" spans="1:26" ht="16.5" customHeight="1" x14ac:dyDescent="0.2">
      <c r="A152" s="1727"/>
      <c r="B152" s="1895"/>
      <c r="C152" s="1889"/>
      <c r="D152" s="1893"/>
      <c r="E152" s="1492"/>
      <c r="F152" s="417"/>
      <c r="G152" s="1975" t="s">
        <v>130</v>
      </c>
      <c r="H152" s="136"/>
      <c r="I152" s="1938">
        <v>31.6</v>
      </c>
      <c r="J152" s="1939">
        <f>+I152-H152</f>
        <v>31.6</v>
      </c>
      <c r="K152" s="136"/>
      <c r="L152" s="1938">
        <v>516.29999999999995</v>
      </c>
      <c r="M152" s="1940">
        <f>+L152-K152</f>
        <v>516.29999999999995</v>
      </c>
      <c r="N152" s="136"/>
      <c r="O152" s="374"/>
      <c r="P152" s="131"/>
      <c r="Q152" s="1771"/>
      <c r="R152" s="1896"/>
      <c r="S152" s="169"/>
      <c r="T152" s="104"/>
      <c r="U152" s="2410"/>
      <c r="W152" s="463"/>
      <c r="X152" s="1894"/>
      <c r="Y152" s="1894"/>
      <c r="Z152" s="1894"/>
    </row>
    <row r="153" spans="1:26" ht="15.75" customHeight="1" x14ac:dyDescent="0.2">
      <c r="A153" s="1727"/>
      <c r="B153" s="1814"/>
      <c r="C153" s="1845"/>
      <c r="D153" s="2270" t="s">
        <v>278</v>
      </c>
      <c r="E153" s="2316"/>
      <c r="F153" s="2317"/>
      <c r="G153" s="1785"/>
      <c r="H153" s="1848"/>
      <c r="I153" s="1869"/>
      <c r="J153" s="126"/>
      <c r="K153" s="1890"/>
      <c r="L153" s="1899"/>
      <c r="M153" s="126"/>
      <c r="N153" s="1890"/>
      <c r="O153" s="1899"/>
      <c r="P153" s="133"/>
      <c r="Q153" s="1493" t="s">
        <v>68</v>
      </c>
      <c r="R153" s="836">
        <v>1</v>
      </c>
      <c r="S153" s="234"/>
      <c r="T153" s="101"/>
      <c r="U153" s="101"/>
      <c r="W153" s="463"/>
      <c r="X153" s="1768"/>
      <c r="Y153" s="1768"/>
      <c r="Z153" s="1768"/>
    </row>
    <row r="154" spans="1:26" ht="30.75" customHeight="1" x14ac:dyDescent="0.2">
      <c r="A154" s="1726"/>
      <c r="B154" s="1814"/>
      <c r="C154" s="82"/>
      <c r="D154" s="2286"/>
      <c r="E154" s="2316"/>
      <c r="F154" s="2317"/>
      <c r="G154" s="1879"/>
      <c r="H154" s="1848"/>
      <c r="I154" s="1869"/>
      <c r="J154" s="126"/>
      <c r="K154" s="1890"/>
      <c r="L154" s="1899"/>
      <c r="M154" s="126"/>
      <c r="N154" s="1890"/>
      <c r="O154" s="1899"/>
      <c r="P154" s="133"/>
      <c r="Q154" s="1493" t="s">
        <v>115</v>
      </c>
      <c r="R154" s="836"/>
      <c r="S154" s="234">
        <v>100</v>
      </c>
      <c r="T154" s="101"/>
      <c r="U154" s="101"/>
      <c r="W154" s="463"/>
      <c r="X154" s="1768"/>
      <c r="Y154" s="1768"/>
      <c r="Z154" s="1768"/>
    </row>
    <row r="155" spans="1:26" ht="15.75" customHeight="1" x14ac:dyDescent="0.2">
      <c r="A155" s="1726"/>
      <c r="B155" s="1814"/>
      <c r="C155" s="287"/>
      <c r="D155" s="2271"/>
      <c r="E155" s="2316"/>
      <c r="F155" s="2317"/>
      <c r="G155" s="403"/>
      <c r="H155" s="381"/>
      <c r="I155" s="385"/>
      <c r="J155" s="506"/>
      <c r="K155" s="381"/>
      <c r="L155" s="385"/>
      <c r="M155" s="506"/>
      <c r="N155" s="381"/>
      <c r="O155" s="385"/>
      <c r="P155" s="334"/>
      <c r="Q155" s="1494" t="s">
        <v>159</v>
      </c>
      <c r="R155" s="83"/>
      <c r="S155" s="194">
        <v>100</v>
      </c>
      <c r="T155" s="54"/>
      <c r="U155" s="54"/>
      <c r="W155" s="463"/>
      <c r="X155" s="1768"/>
      <c r="Y155" s="1768"/>
      <c r="Z155" s="1768"/>
    </row>
    <row r="156" spans="1:26" ht="27" customHeight="1" x14ac:dyDescent="0.2">
      <c r="A156" s="1727"/>
      <c r="B156" s="1814"/>
      <c r="C156" s="1845"/>
      <c r="D156" s="2270" t="s">
        <v>279</v>
      </c>
      <c r="E156" s="2316"/>
      <c r="F156" s="2274"/>
      <c r="G156" s="1879"/>
      <c r="H156" s="1848"/>
      <c r="I156" s="1869"/>
      <c r="J156" s="126"/>
      <c r="K156" s="1890"/>
      <c r="L156" s="1899"/>
      <c r="M156" s="126"/>
      <c r="N156" s="1890"/>
      <c r="O156" s="1899"/>
      <c r="P156" s="133"/>
      <c r="Q156" s="1493" t="s">
        <v>60</v>
      </c>
      <c r="R156" s="1496">
        <v>1</v>
      </c>
      <c r="S156" s="234"/>
      <c r="T156" s="101"/>
      <c r="U156" s="101"/>
      <c r="W156" s="463"/>
      <c r="X156" s="1768"/>
      <c r="Y156" s="1768"/>
      <c r="Z156" s="1768"/>
    </row>
    <row r="157" spans="1:26" ht="17.25" customHeight="1" x14ac:dyDescent="0.2">
      <c r="A157" s="1726"/>
      <c r="B157" s="1814"/>
      <c r="C157" s="82"/>
      <c r="D157" s="2286"/>
      <c r="E157" s="2316"/>
      <c r="F157" s="2274"/>
      <c r="G157" s="1784"/>
      <c r="H157" s="1848"/>
      <c r="I157" s="1869"/>
      <c r="J157" s="126"/>
      <c r="K157" s="1890"/>
      <c r="L157" s="1899"/>
      <c r="M157" s="126"/>
      <c r="N157" s="1890"/>
      <c r="O157" s="1899"/>
      <c r="P157" s="133"/>
      <c r="Q157" s="2334" t="s">
        <v>116</v>
      </c>
      <c r="R157" s="855"/>
      <c r="S157" s="234">
        <v>50</v>
      </c>
      <c r="T157" s="101">
        <v>100</v>
      </c>
      <c r="U157" s="101"/>
    </row>
    <row r="158" spans="1:26" ht="17.25" customHeight="1" thickBot="1" x14ac:dyDescent="0.25">
      <c r="A158" s="1822"/>
      <c r="B158" s="1850"/>
      <c r="C158" s="1838"/>
      <c r="D158" s="2287"/>
      <c r="E158" s="2325" t="s">
        <v>57</v>
      </c>
      <c r="F158" s="2326"/>
      <c r="G158" s="2336"/>
      <c r="H158" s="235">
        <f>SUM(H149:H157)</f>
        <v>61.7</v>
      </c>
      <c r="I158" s="372">
        <f>SUM(I149:I157)</f>
        <v>61.7</v>
      </c>
      <c r="J158" s="372">
        <f>SUM(J149:J157)</f>
        <v>0</v>
      </c>
      <c r="K158" s="235">
        <f>SUM(K149:K157)</f>
        <v>1161.5</v>
      </c>
      <c r="L158" s="372">
        <f t="shared" ref="L158:M158" si="23">SUM(L149:L157)</f>
        <v>1161.5</v>
      </c>
      <c r="M158" s="243">
        <f t="shared" si="23"/>
        <v>0</v>
      </c>
      <c r="N158" s="235">
        <f t="shared" ref="N158" si="24">SUM(N149:N157)</f>
        <v>444.4</v>
      </c>
      <c r="O158" s="372">
        <f t="shared" ref="O158" si="25">SUM(O149:O157)</f>
        <v>444.4</v>
      </c>
      <c r="P158" s="1957"/>
      <c r="Q158" s="2335"/>
      <c r="R158" s="1109"/>
      <c r="S158" s="494"/>
      <c r="T158" s="215"/>
      <c r="U158" s="215"/>
      <c r="V158" s="154"/>
      <c r="W158" s="154"/>
      <c r="X158" s="154"/>
      <c r="Y158" s="335"/>
      <c r="Z158" s="2328"/>
    </row>
    <row r="159" spans="1:26" ht="29.25" customHeight="1" x14ac:dyDescent="0.2">
      <c r="A159" s="1729" t="s">
        <v>18</v>
      </c>
      <c r="B159" s="2135" t="s">
        <v>15</v>
      </c>
      <c r="C159" s="2130" t="s">
        <v>22</v>
      </c>
      <c r="D159" s="2139" t="s">
        <v>119</v>
      </c>
      <c r="E159" s="495"/>
      <c r="F159" s="495"/>
      <c r="G159" s="493"/>
      <c r="H159" s="208"/>
      <c r="I159" s="382"/>
      <c r="J159" s="122"/>
      <c r="K159" s="208"/>
      <c r="L159" s="382"/>
      <c r="M159" s="122"/>
      <c r="N159" s="208"/>
      <c r="O159" s="382"/>
      <c r="P159" s="145"/>
      <c r="Q159" s="2137"/>
      <c r="R159" s="305"/>
      <c r="S159" s="200"/>
      <c r="T159" s="1773"/>
      <c r="U159" s="1773"/>
      <c r="W159" s="335"/>
      <c r="X159" s="335"/>
      <c r="Y159" s="335"/>
      <c r="Z159" s="2328"/>
    </row>
    <row r="160" spans="1:26" ht="55.5" customHeight="1" x14ac:dyDescent="0.2">
      <c r="A160" s="1726"/>
      <c r="B160" s="2142"/>
      <c r="C160" s="86"/>
      <c r="D160" s="2125" t="s">
        <v>351</v>
      </c>
      <c r="E160" s="165"/>
      <c r="F160" s="2147">
        <v>2</v>
      </c>
      <c r="G160" s="34" t="s">
        <v>16</v>
      </c>
      <c r="H160" s="533">
        <v>242.7</v>
      </c>
      <c r="I160" s="2153">
        <v>242.7</v>
      </c>
      <c r="J160" s="227"/>
      <c r="K160" s="533">
        <v>254.1</v>
      </c>
      <c r="L160" s="2153">
        <v>254.1</v>
      </c>
      <c r="M160" s="227"/>
      <c r="N160" s="533">
        <v>297.39999999999998</v>
      </c>
      <c r="O160" s="2153">
        <v>297.39999999999998</v>
      </c>
      <c r="P160" s="184"/>
      <c r="Q160" s="1020" t="s">
        <v>167</v>
      </c>
      <c r="R160" s="1427">
        <v>3</v>
      </c>
      <c r="S160" s="191">
        <v>5</v>
      </c>
      <c r="T160" s="71">
        <v>6</v>
      </c>
      <c r="U160" s="347"/>
    </row>
    <row r="161" spans="1:26" ht="30" customHeight="1" x14ac:dyDescent="0.2">
      <c r="A161" s="1726"/>
      <c r="B161" s="2142"/>
      <c r="C161" s="298"/>
      <c r="D161" s="2125" t="s">
        <v>185</v>
      </c>
      <c r="E161" s="1074"/>
      <c r="F161" s="2150"/>
      <c r="G161" s="297"/>
      <c r="H161" s="2133"/>
      <c r="I161" s="2145"/>
      <c r="J161" s="126"/>
      <c r="K161" s="2133"/>
      <c r="L161" s="2145"/>
      <c r="M161" s="126"/>
      <c r="N161" s="2133"/>
      <c r="O161" s="2145"/>
      <c r="P161" s="133"/>
      <c r="Q161" s="257" t="s">
        <v>167</v>
      </c>
      <c r="R161" s="811">
        <v>21</v>
      </c>
      <c r="S161" s="194">
        <v>21</v>
      </c>
      <c r="T161" s="54">
        <v>21</v>
      </c>
      <c r="U161" s="54"/>
    </row>
    <row r="162" spans="1:26" ht="40.5" customHeight="1" x14ac:dyDescent="0.2">
      <c r="A162" s="1727"/>
      <c r="B162" s="2142"/>
      <c r="C162" s="2131"/>
      <c r="D162" s="1254" t="s">
        <v>281</v>
      </c>
      <c r="E162" s="492"/>
      <c r="F162" s="492"/>
      <c r="G162" s="2126"/>
      <c r="H162" s="2133"/>
      <c r="I162" s="2145"/>
      <c r="J162" s="126"/>
      <c r="K162" s="2133"/>
      <c r="L162" s="2145"/>
      <c r="M162" s="126"/>
      <c r="N162" s="2133"/>
      <c r="O162" s="2145"/>
      <c r="P162" s="133"/>
      <c r="Q162" s="768" t="s">
        <v>354</v>
      </c>
      <c r="R162" s="87"/>
      <c r="S162" s="194">
        <v>262</v>
      </c>
      <c r="T162" s="107"/>
      <c r="U162" s="54"/>
      <c r="W162" s="335"/>
      <c r="X162" s="335"/>
      <c r="Y162" s="335"/>
      <c r="Z162" s="1768"/>
    </row>
    <row r="163" spans="1:26" ht="31.5" customHeight="1" x14ac:dyDescent="0.2">
      <c r="A163" s="1727"/>
      <c r="B163" s="2142"/>
      <c r="C163" s="2131"/>
      <c r="D163" s="825" t="s">
        <v>280</v>
      </c>
      <c r="E163" s="492"/>
      <c r="F163" s="1257"/>
      <c r="G163" s="2146"/>
      <c r="H163" s="2149"/>
      <c r="I163" s="2156"/>
      <c r="J163" s="174"/>
      <c r="K163" s="2149"/>
      <c r="L163" s="2156"/>
      <c r="M163" s="174"/>
      <c r="N163" s="2149"/>
      <c r="O163" s="2156"/>
      <c r="P163" s="170"/>
      <c r="Q163" s="768" t="s">
        <v>121</v>
      </c>
      <c r="R163" s="99">
        <v>3</v>
      </c>
      <c r="S163" s="2143"/>
      <c r="T163" s="107"/>
      <c r="U163" s="107"/>
      <c r="W163" s="335"/>
      <c r="X163" s="335"/>
      <c r="Y163" s="335"/>
      <c r="Z163" s="1768"/>
    </row>
    <row r="164" spans="1:26" ht="54" customHeight="1" x14ac:dyDescent="0.2">
      <c r="A164" s="1727"/>
      <c r="B164" s="2142"/>
      <c r="C164" s="2131"/>
      <c r="D164" s="2259" t="s">
        <v>352</v>
      </c>
      <c r="E164" s="1503" t="s">
        <v>342</v>
      </c>
      <c r="F164" s="1256">
        <v>6</v>
      </c>
      <c r="G164" s="428" t="s">
        <v>16</v>
      </c>
      <c r="H164" s="1365">
        <v>299.3</v>
      </c>
      <c r="I164" s="1366">
        <v>299.3</v>
      </c>
      <c r="J164" s="1368"/>
      <c r="K164" s="509"/>
      <c r="L164" s="2152"/>
      <c r="M164" s="248"/>
      <c r="N164" s="509"/>
      <c r="O164" s="2152"/>
      <c r="P164" s="425"/>
      <c r="Q164" s="178" t="s">
        <v>353</v>
      </c>
      <c r="R164" s="1428">
        <v>2023</v>
      </c>
      <c r="S164" s="191"/>
      <c r="T164" s="56"/>
      <c r="U164" s="347"/>
      <c r="W164" s="335"/>
      <c r="X164" s="335"/>
      <c r="Y164" s="335"/>
      <c r="Z164" s="1768"/>
    </row>
    <row r="165" spans="1:26" ht="17.25" customHeight="1" thickBot="1" x14ac:dyDescent="0.25">
      <c r="A165" s="2141"/>
      <c r="B165" s="2136"/>
      <c r="C165" s="2162"/>
      <c r="D165" s="2275"/>
      <c r="E165" s="2325" t="s">
        <v>57</v>
      </c>
      <c r="F165" s="2326"/>
      <c r="G165" s="2327"/>
      <c r="H165" s="138">
        <f>SUM(H160:H164)</f>
        <v>542</v>
      </c>
      <c r="I165" s="375">
        <f>SUM(I160:I164)</f>
        <v>542</v>
      </c>
      <c r="J165" s="139"/>
      <c r="K165" s="138">
        <f>SUM(K160:K164)</f>
        <v>254.1</v>
      </c>
      <c r="L165" s="375">
        <f>SUM(L160:L164)</f>
        <v>254.1</v>
      </c>
      <c r="M165" s="139"/>
      <c r="N165" s="138">
        <f>SUM(N160:N164)</f>
        <v>297.39999999999998</v>
      </c>
      <c r="O165" s="375">
        <f>SUM(O160:O164)</f>
        <v>297.39999999999998</v>
      </c>
      <c r="P165" s="146"/>
      <c r="Q165" s="2132"/>
      <c r="R165" s="1404"/>
      <c r="S165" s="494"/>
      <c r="T165" s="215"/>
      <c r="U165" s="215"/>
    </row>
    <row r="166" spans="1:26" ht="15.75" customHeight="1" thickBot="1" x14ac:dyDescent="0.25">
      <c r="A166" s="1735" t="s">
        <v>18</v>
      </c>
      <c r="B166" s="6" t="s">
        <v>15</v>
      </c>
      <c r="C166" s="2341" t="s">
        <v>21</v>
      </c>
      <c r="D166" s="2300"/>
      <c r="E166" s="2300"/>
      <c r="F166" s="2300"/>
      <c r="G166" s="2300"/>
      <c r="H166" s="148">
        <f t="shared" ref="H166:O166" si="26">H158+H148+H136+H165</f>
        <v>5125.8999999999996</v>
      </c>
      <c r="I166" s="377">
        <f t="shared" si="26"/>
        <v>5125.8999999999996</v>
      </c>
      <c r="J166" s="377">
        <f t="shared" si="26"/>
        <v>0</v>
      </c>
      <c r="K166" s="148">
        <f t="shared" si="26"/>
        <v>12537.4</v>
      </c>
      <c r="L166" s="377">
        <f t="shared" si="26"/>
        <v>12537.4</v>
      </c>
      <c r="M166" s="377">
        <f t="shared" si="26"/>
        <v>0</v>
      </c>
      <c r="N166" s="148">
        <f t="shared" si="26"/>
        <v>10815.8</v>
      </c>
      <c r="O166" s="377">
        <f t="shared" si="26"/>
        <v>10815.8</v>
      </c>
      <c r="P166" s="536"/>
      <c r="Q166" s="2338"/>
      <c r="R166" s="2302"/>
      <c r="S166" s="2302"/>
      <c r="T166" s="2302"/>
      <c r="U166" s="2303"/>
    </row>
    <row r="167" spans="1:26" ht="17.25" customHeight="1" thickBot="1" x14ac:dyDescent="0.25">
      <c r="A167" s="1726" t="s">
        <v>18</v>
      </c>
      <c r="B167" s="2" t="s">
        <v>18</v>
      </c>
      <c r="C167" s="2342" t="s">
        <v>77</v>
      </c>
      <c r="D167" s="2343"/>
      <c r="E167" s="2343"/>
      <c r="F167" s="2343"/>
      <c r="G167" s="2343"/>
      <c r="H167" s="2343"/>
      <c r="I167" s="2343"/>
      <c r="J167" s="2343"/>
      <c r="K167" s="2343"/>
      <c r="L167" s="2343"/>
      <c r="M167" s="2343"/>
      <c r="N167" s="2343"/>
      <c r="O167" s="2343"/>
      <c r="P167" s="2343"/>
      <c r="Q167" s="2343"/>
      <c r="R167" s="2343"/>
      <c r="S167" s="2343"/>
      <c r="T167" s="2343"/>
      <c r="U167" s="2344"/>
    </row>
    <row r="168" spans="1:26" ht="15.75" customHeight="1" x14ac:dyDescent="0.2">
      <c r="A168" s="1736" t="s">
        <v>18</v>
      </c>
      <c r="B168" s="113" t="s">
        <v>18</v>
      </c>
      <c r="C168" s="1875" t="s">
        <v>15</v>
      </c>
      <c r="D168" s="2285" t="s">
        <v>288</v>
      </c>
      <c r="E168" s="2339"/>
      <c r="F168" s="1842">
        <v>2</v>
      </c>
      <c r="G168" s="261" t="s">
        <v>16</v>
      </c>
      <c r="H168" s="262">
        <v>44.1</v>
      </c>
      <c r="I168" s="798">
        <v>44.1</v>
      </c>
      <c r="J168" s="1796"/>
      <c r="K168" s="262">
        <v>57.8</v>
      </c>
      <c r="L168" s="798">
        <v>57.8</v>
      </c>
      <c r="M168" s="1796"/>
      <c r="N168" s="262"/>
      <c r="O168" s="798"/>
      <c r="P168" s="1958"/>
      <c r="Q168" s="524" t="s">
        <v>167</v>
      </c>
      <c r="R168" s="307">
        <v>8</v>
      </c>
      <c r="S168" s="846">
        <v>11</v>
      </c>
      <c r="T168" s="847"/>
      <c r="U168" s="847"/>
    </row>
    <row r="169" spans="1:26" ht="17.25" customHeight="1" thickBot="1" x14ac:dyDescent="0.25">
      <c r="A169" s="1737"/>
      <c r="B169" s="15"/>
      <c r="C169" s="1838"/>
      <c r="D169" s="2287"/>
      <c r="E169" s="2340"/>
      <c r="F169" s="1843"/>
      <c r="G169" s="450" t="s">
        <v>17</v>
      </c>
      <c r="H169" s="138">
        <f t="shared" ref="H169:K169" si="27">H168</f>
        <v>44.1</v>
      </c>
      <c r="I169" s="375">
        <f t="shared" ref="I169" si="28">I168</f>
        <v>44.1</v>
      </c>
      <c r="J169" s="139"/>
      <c r="K169" s="138">
        <f t="shared" si="27"/>
        <v>57.8</v>
      </c>
      <c r="L169" s="375">
        <f t="shared" ref="L169" si="29">L168</f>
        <v>57.8</v>
      </c>
      <c r="M169" s="139"/>
      <c r="N169" s="138">
        <f t="shared" ref="N169:O169" si="30">N168</f>
        <v>0</v>
      </c>
      <c r="O169" s="375">
        <f t="shared" si="30"/>
        <v>0</v>
      </c>
      <c r="P169" s="146"/>
      <c r="Q169" s="1180" t="s">
        <v>295</v>
      </c>
      <c r="R169" s="1429">
        <v>590</v>
      </c>
      <c r="S169" s="452">
        <v>781</v>
      </c>
      <c r="T169" s="1088"/>
      <c r="U169" s="1088"/>
    </row>
    <row r="170" spans="1:26" ht="18.75" customHeight="1" x14ac:dyDescent="0.2">
      <c r="A170" s="1736" t="s">
        <v>18</v>
      </c>
      <c r="B170" s="113" t="s">
        <v>18</v>
      </c>
      <c r="C170" s="1875" t="s">
        <v>18</v>
      </c>
      <c r="D170" s="2285" t="s">
        <v>355</v>
      </c>
      <c r="E170" s="2339"/>
      <c r="F170" s="1842">
        <v>2</v>
      </c>
      <c r="G170" s="42" t="s">
        <v>16</v>
      </c>
      <c r="H170" s="211">
        <v>65</v>
      </c>
      <c r="I170" s="388">
        <v>65</v>
      </c>
      <c r="J170" s="199"/>
      <c r="K170" s="211"/>
      <c r="L170" s="388"/>
      <c r="M170" s="199"/>
      <c r="N170" s="211"/>
      <c r="O170" s="388"/>
      <c r="P170" s="1027"/>
      <c r="Q170" s="178" t="s">
        <v>296</v>
      </c>
      <c r="R170" s="305">
        <v>1</v>
      </c>
      <c r="S170" s="200"/>
      <c r="T170" s="1773"/>
      <c r="U170" s="1773"/>
    </row>
    <row r="171" spans="1:26" ht="17.25" customHeight="1" thickBot="1" x14ac:dyDescent="0.25">
      <c r="A171" s="1737"/>
      <c r="B171" s="15"/>
      <c r="C171" s="1838"/>
      <c r="D171" s="2287"/>
      <c r="E171" s="2340"/>
      <c r="F171" s="1843"/>
      <c r="G171" s="29" t="s">
        <v>17</v>
      </c>
      <c r="H171" s="138">
        <f t="shared" ref="H171:I171" si="31">H170</f>
        <v>65</v>
      </c>
      <c r="I171" s="375">
        <f t="shared" si="31"/>
        <v>65</v>
      </c>
      <c r="J171" s="139"/>
      <c r="K171" s="138"/>
      <c r="L171" s="375"/>
      <c r="M171" s="139"/>
      <c r="N171" s="138"/>
      <c r="O171" s="375"/>
      <c r="P171" s="146"/>
      <c r="Q171" s="258"/>
      <c r="R171" s="1430"/>
      <c r="S171" s="201"/>
      <c r="T171" s="1774"/>
      <c r="U171" s="1774"/>
    </row>
    <row r="172" spans="1:26" ht="16.5" customHeight="1" x14ac:dyDescent="0.2">
      <c r="A172" s="1729" t="s">
        <v>18</v>
      </c>
      <c r="B172" s="1849" t="s">
        <v>18</v>
      </c>
      <c r="C172" s="85" t="s">
        <v>20</v>
      </c>
      <c r="D172" s="280" t="s">
        <v>104</v>
      </c>
      <c r="E172" s="1819"/>
      <c r="F172" s="1842">
        <v>2</v>
      </c>
      <c r="G172" s="42" t="s">
        <v>16</v>
      </c>
      <c r="H172" s="510">
        <v>232.2</v>
      </c>
      <c r="I172" s="511">
        <v>232.2</v>
      </c>
      <c r="J172" s="559"/>
      <c r="K172" s="510">
        <v>174.2</v>
      </c>
      <c r="L172" s="511">
        <v>174.2</v>
      </c>
      <c r="M172" s="559"/>
      <c r="N172" s="510">
        <v>191.3</v>
      </c>
      <c r="O172" s="511">
        <v>191.3</v>
      </c>
      <c r="P172" s="1959"/>
      <c r="Q172" s="1497"/>
      <c r="R172" s="270"/>
      <c r="S172" s="203"/>
      <c r="T172" s="162"/>
      <c r="U172" s="162"/>
    </row>
    <row r="173" spans="1:26" ht="32.25" customHeight="1" x14ac:dyDescent="0.2">
      <c r="A173" s="1727"/>
      <c r="B173" s="1814"/>
      <c r="C173" s="9"/>
      <c r="D173" s="1827" t="s">
        <v>289</v>
      </c>
      <c r="E173" s="823"/>
      <c r="F173" s="1877"/>
      <c r="G173" s="24"/>
      <c r="H173" s="1848"/>
      <c r="I173" s="1869"/>
      <c r="J173" s="126"/>
      <c r="K173" s="1848"/>
      <c r="L173" s="1899"/>
      <c r="M173" s="126"/>
      <c r="N173" s="1890"/>
      <c r="O173" s="1899"/>
      <c r="P173" s="133"/>
      <c r="Q173" s="1493" t="s">
        <v>208</v>
      </c>
      <c r="R173" s="89">
        <v>362</v>
      </c>
      <c r="S173" s="1778"/>
      <c r="T173" s="1780"/>
      <c r="U173" s="1780"/>
    </row>
    <row r="174" spans="1:26" ht="30.75" customHeight="1" x14ac:dyDescent="0.2">
      <c r="A174" s="1727"/>
      <c r="B174" s="1814"/>
      <c r="C174" s="86"/>
      <c r="D174" s="289" t="s">
        <v>290</v>
      </c>
      <c r="E174" s="823"/>
      <c r="F174" s="1877"/>
      <c r="G174" s="24"/>
      <c r="H174" s="1848"/>
      <c r="I174" s="1869"/>
      <c r="J174" s="126"/>
      <c r="K174" s="1848"/>
      <c r="L174" s="1899"/>
      <c r="M174" s="126"/>
      <c r="N174" s="1890"/>
      <c r="O174" s="1899"/>
      <c r="P174" s="133"/>
      <c r="Q174" s="1494" t="s">
        <v>201</v>
      </c>
      <c r="R174" s="87">
        <v>25</v>
      </c>
      <c r="S174" s="194"/>
      <c r="T174" s="54"/>
      <c r="U174" s="54"/>
      <c r="V174" s="102"/>
    </row>
    <row r="175" spans="1:26" ht="18" customHeight="1" x14ac:dyDescent="0.2">
      <c r="A175" s="1727"/>
      <c r="B175" s="1814"/>
      <c r="C175" s="9"/>
      <c r="D175" s="2286" t="s">
        <v>110</v>
      </c>
      <c r="E175" s="823"/>
      <c r="F175" s="1877"/>
      <c r="G175" s="297"/>
      <c r="H175" s="264"/>
      <c r="I175" s="386"/>
      <c r="J175" s="507"/>
      <c r="K175" s="264"/>
      <c r="L175" s="386"/>
      <c r="M175" s="507"/>
      <c r="N175" s="264"/>
      <c r="O175" s="386"/>
      <c r="P175" s="507"/>
      <c r="Q175" s="519" t="s">
        <v>167</v>
      </c>
      <c r="R175" s="46">
        <v>20</v>
      </c>
      <c r="S175" s="1779">
        <v>26</v>
      </c>
      <c r="T175" s="1781">
        <v>5</v>
      </c>
      <c r="U175" s="1781"/>
      <c r="V175" s="102"/>
    </row>
    <row r="176" spans="1:26" ht="18" customHeight="1" x14ac:dyDescent="0.2">
      <c r="A176" s="1727"/>
      <c r="B176" s="1814"/>
      <c r="C176" s="9"/>
      <c r="D176" s="2271"/>
      <c r="E176" s="823"/>
      <c r="F176" s="1877"/>
      <c r="G176" s="297"/>
      <c r="H176" s="264"/>
      <c r="I176" s="386"/>
      <c r="J176" s="507"/>
      <c r="K176" s="264"/>
      <c r="L176" s="386"/>
      <c r="M176" s="507"/>
      <c r="N176" s="264"/>
      <c r="O176" s="386"/>
      <c r="P176" s="255"/>
      <c r="Q176" s="1493" t="s">
        <v>74</v>
      </c>
      <c r="R176" s="89">
        <v>20</v>
      </c>
      <c r="S176" s="1778">
        <v>32</v>
      </c>
      <c r="T176" s="1780">
        <v>5</v>
      </c>
      <c r="U176" s="1780"/>
      <c r="V176" s="102"/>
    </row>
    <row r="177" spans="1:21" ht="17.25" customHeight="1" x14ac:dyDescent="0.2">
      <c r="A177" s="1727"/>
      <c r="B177" s="1814"/>
      <c r="C177" s="9"/>
      <c r="D177" s="1828" t="s">
        <v>291</v>
      </c>
      <c r="E177" s="823"/>
      <c r="F177" s="1877"/>
      <c r="G177" s="297"/>
      <c r="H177" s="1848"/>
      <c r="I177" s="1869"/>
      <c r="J177" s="126"/>
      <c r="K177" s="1848"/>
      <c r="L177" s="1899"/>
      <c r="M177" s="126"/>
      <c r="N177" s="1890"/>
      <c r="O177" s="1899"/>
      <c r="P177" s="133"/>
      <c r="Q177" s="1494" t="s">
        <v>199</v>
      </c>
      <c r="R177" s="811">
        <v>39</v>
      </c>
      <c r="S177" s="327"/>
      <c r="T177" s="36"/>
      <c r="U177" s="36"/>
    </row>
    <row r="178" spans="1:21" ht="31.5" customHeight="1" x14ac:dyDescent="0.2">
      <c r="A178" s="1727"/>
      <c r="B178" s="1814"/>
      <c r="C178" s="9"/>
      <c r="D178" s="1828" t="s">
        <v>368</v>
      </c>
      <c r="E178" s="823"/>
      <c r="F178" s="1877"/>
      <c r="G178" s="297"/>
      <c r="H178" s="1848"/>
      <c r="I178" s="1869"/>
      <c r="J178" s="126"/>
      <c r="K178" s="1848"/>
      <c r="L178" s="1899"/>
      <c r="M178" s="126"/>
      <c r="N178" s="1890"/>
      <c r="O178" s="1899"/>
      <c r="P178" s="133"/>
      <c r="Q178" s="532" t="s">
        <v>297</v>
      </c>
      <c r="R178" s="525">
        <v>5</v>
      </c>
      <c r="S178" s="166"/>
      <c r="T178" s="116"/>
      <c r="U178" s="116"/>
    </row>
    <row r="179" spans="1:21" ht="30.75" customHeight="1" x14ac:dyDescent="0.2">
      <c r="A179" s="1727"/>
      <c r="B179" s="1814"/>
      <c r="C179" s="9"/>
      <c r="D179" s="239" t="s">
        <v>202</v>
      </c>
      <c r="E179" s="823"/>
      <c r="F179" s="1877"/>
      <c r="G179" s="297"/>
      <c r="H179" s="1848"/>
      <c r="I179" s="1869"/>
      <c r="J179" s="126"/>
      <c r="K179" s="1848"/>
      <c r="L179" s="1899"/>
      <c r="M179" s="126"/>
      <c r="N179" s="1890"/>
      <c r="O179" s="1899"/>
      <c r="P179" s="126"/>
      <c r="Q179" s="1494" t="s">
        <v>356</v>
      </c>
      <c r="R179" s="87">
        <v>55</v>
      </c>
      <c r="S179" s="194">
        <v>55</v>
      </c>
      <c r="T179" s="54">
        <v>50</v>
      </c>
      <c r="U179" s="54"/>
    </row>
    <row r="180" spans="1:21" ht="30.75" customHeight="1" x14ac:dyDescent="0.2">
      <c r="A180" s="1727"/>
      <c r="B180" s="1814"/>
      <c r="C180" s="9"/>
      <c r="D180" s="1367"/>
      <c r="E180" s="823"/>
      <c r="F180" s="1877"/>
      <c r="G180" s="297"/>
      <c r="H180" s="1848"/>
      <c r="I180" s="1869"/>
      <c r="J180" s="126"/>
      <c r="K180" s="1848"/>
      <c r="L180" s="1899"/>
      <c r="M180" s="126"/>
      <c r="N180" s="1890"/>
      <c r="O180" s="1899"/>
      <c r="P180" s="126"/>
      <c r="Q180" s="1494" t="s">
        <v>206</v>
      </c>
      <c r="R180" s="46">
        <v>100</v>
      </c>
      <c r="S180" s="1779"/>
      <c r="T180" s="1781"/>
      <c r="U180" s="1781"/>
    </row>
    <row r="181" spans="1:21" ht="17.25" customHeight="1" x14ac:dyDescent="0.2">
      <c r="A181" s="1727"/>
      <c r="B181" s="1814"/>
      <c r="C181" s="9"/>
      <c r="D181" s="927"/>
      <c r="E181" s="823"/>
      <c r="F181" s="1877"/>
      <c r="G181" s="297"/>
      <c r="H181" s="1848"/>
      <c r="I181" s="1869"/>
      <c r="J181" s="126"/>
      <c r="K181" s="1848"/>
      <c r="L181" s="1899"/>
      <c r="M181" s="126"/>
      <c r="N181" s="1890"/>
      <c r="O181" s="1899"/>
      <c r="P181" s="133"/>
      <c r="Q181" s="532" t="s">
        <v>178</v>
      </c>
      <c r="R181" s="46">
        <v>13</v>
      </c>
      <c r="S181" s="1779">
        <v>11</v>
      </c>
      <c r="T181" s="1781">
        <v>10</v>
      </c>
      <c r="U181" s="1781"/>
    </row>
    <row r="182" spans="1:21" ht="21" customHeight="1" x14ac:dyDescent="0.2">
      <c r="A182" s="1727"/>
      <c r="B182" s="1814"/>
      <c r="C182" s="9"/>
      <c r="D182" s="2270" t="s">
        <v>220</v>
      </c>
      <c r="E182" s="823"/>
      <c r="F182" s="1877"/>
      <c r="G182" s="297"/>
      <c r="H182" s="1848"/>
      <c r="I182" s="1869"/>
      <c r="J182" s="126"/>
      <c r="K182" s="1848"/>
      <c r="L182" s="1899"/>
      <c r="M182" s="126"/>
      <c r="N182" s="1890"/>
      <c r="O182" s="1899"/>
      <c r="P182" s="126"/>
      <c r="Q182" s="532" t="s">
        <v>207</v>
      </c>
      <c r="R182" s="525">
        <v>19</v>
      </c>
      <c r="S182" s="1778"/>
      <c r="T182" s="1780"/>
      <c r="U182" s="1780"/>
    </row>
    <row r="183" spans="1:21" ht="21" customHeight="1" x14ac:dyDescent="0.2">
      <c r="A183" s="1727"/>
      <c r="B183" s="1814"/>
      <c r="C183" s="9"/>
      <c r="D183" s="2271"/>
      <c r="E183" s="823"/>
      <c r="F183" s="1877"/>
      <c r="G183" s="297"/>
      <c r="H183" s="1848"/>
      <c r="I183" s="1869"/>
      <c r="J183" s="126"/>
      <c r="K183" s="1848"/>
      <c r="L183" s="1899"/>
      <c r="M183" s="126"/>
      <c r="N183" s="1890"/>
      <c r="O183" s="1899"/>
      <c r="P183" s="133"/>
      <c r="Q183" s="532" t="s">
        <v>178</v>
      </c>
      <c r="R183" s="525">
        <v>8</v>
      </c>
      <c r="S183" s="194"/>
      <c r="T183" s="54"/>
      <c r="U183" s="54"/>
    </row>
    <row r="184" spans="1:21" ht="26.25" customHeight="1" x14ac:dyDescent="0.2">
      <c r="A184" s="1727"/>
      <c r="B184" s="1814"/>
      <c r="C184" s="9"/>
      <c r="D184" s="2270" t="s">
        <v>203</v>
      </c>
      <c r="E184" s="1820"/>
      <c r="F184" s="1847"/>
      <c r="G184" s="45"/>
      <c r="H184" s="1883"/>
      <c r="I184" s="1874"/>
      <c r="J184" s="174"/>
      <c r="K184" s="1883"/>
      <c r="L184" s="1911"/>
      <c r="M184" s="174"/>
      <c r="N184" s="1902"/>
      <c r="O184" s="1911"/>
      <c r="P184" s="174"/>
      <c r="Q184" s="1810" t="s">
        <v>167</v>
      </c>
      <c r="R184" s="1392">
        <v>12</v>
      </c>
      <c r="S184" s="1778">
        <v>8</v>
      </c>
      <c r="T184" s="1780">
        <v>20</v>
      </c>
      <c r="U184" s="1780"/>
    </row>
    <row r="185" spans="1:21" ht="17.25" customHeight="1" thickBot="1" x14ac:dyDescent="0.25">
      <c r="A185" s="1734"/>
      <c r="B185" s="1850"/>
      <c r="C185" s="8"/>
      <c r="D185" s="2287"/>
      <c r="E185" s="1824"/>
      <c r="F185" s="1843"/>
      <c r="G185" s="43" t="s">
        <v>17</v>
      </c>
      <c r="H185" s="138">
        <f>SUM(H172:H184)</f>
        <v>232.2</v>
      </c>
      <c r="I185" s="375">
        <f>SUM(I172:I184)</f>
        <v>232.2</v>
      </c>
      <c r="J185" s="139"/>
      <c r="K185" s="138">
        <f>SUM(K172:K184)</f>
        <v>174.2</v>
      </c>
      <c r="L185" s="375">
        <f>SUM(L172:L184)</f>
        <v>174.2</v>
      </c>
      <c r="M185" s="139"/>
      <c r="N185" s="138">
        <f>SUM(N172:N184)</f>
        <v>191.3</v>
      </c>
      <c r="O185" s="375">
        <f>SUM(O172:O184)</f>
        <v>191.3</v>
      </c>
      <c r="P185" s="139"/>
      <c r="Q185" s="1498"/>
      <c r="R185" s="1404"/>
      <c r="S185" s="494"/>
      <c r="T185" s="215"/>
      <c r="U185" s="215"/>
    </row>
    <row r="186" spans="1:21" ht="18" customHeight="1" thickBot="1" x14ac:dyDescent="0.25">
      <c r="A186" s="1822" t="s">
        <v>18</v>
      </c>
      <c r="B186" s="1850" t="s">
        <v>18</v>
      </c>
      <c r="C186" s="2337" t="s">
        <v>21</v>
      </c>
      <c r="D186" s="2301"/>
      <c r="E186" s="2301"/>
      <c r="F186" s="2301"/>
      <c r="G186" s="2301"/>
      <c r="H186" s="387">
        <f>H185+H171+H169</f>
        <v>341.3</v>
      </c>
      <c r="I186" s="389">
        <f>I185+I171+I169</f>
        <v>341.3</v>
      </c>
      <c r="J186" s="500"/>
      <c r="K186" s="148">
        <f>K185+K171+K169</f>
        <v>232</v>
      </c>
      <c r="L186" s="377">
        <f>L185+L171+L169</f>
        <v>232</v>
      </c>
      <c r="M186" s="500"/>
      <c r="N186" s="387">
        <f>N185+N171+N169</f>
        <v>191.3</v>
      </c>
      <c r="O186" s="389">
        <f>O185+O171+O169</f>
        <v>191.3</v>
      </c>
      <c r="P186" s="540"/>
      <c r="Q186" s="2338"/>
      <c r="R186" s="2302"/>
      <c r="S186" s="2302"/>
      <c r="T186" s="2302"/>
      <c r="U186" s="2303"/>
    </row>
    <row r="187" spans="1:21" ht="17.25" customHeight="1" thickBot="1" x14ac:dyDescent="0.25">
      <c r="A187" s="1715" t="s">
        <v>18</v>
      </c>
      <c r="B187" s="11" t="s">
        <v>20</v>
      </c>
      <c r="C187" s="2319" t="s">
        <v>35</v>
      </c>
      <c r="D187" s="2319"/>
      <c r="E187" s="2319"/>
      <c r="F187" s="2319"/>
      <c r="G187" s="2319"/>
      <c r="H187" s="2319"/>
      <c r="I187" s="2319"/>
      <c r="J187" s="2319"/>
      <c r="K187" s="2319"/>
      <c r="L187" s="2319"/>
      <c r="M187" s="2319"/>
      <c r="N187" s="2319"/>
      <c r="O187" s="2319"/>
      <c r="P187" s="2319"/>
      <c r="Q187" s="2319"/>
      <c r="R187" s="2319"/>
      <c r="S187" s="2319"/>
      <c r="T187" s="2319"/>
      <c r="U187" s="2320"/>
    </row>
    <row r="188" spans="1:21" ht="15.75" customHeight="1" x14ac:dyDescent="0.2">
      <c r="A188" s="1729" t="s">
        <v>18</v>
      </c>
      <c r="B188" s="1849" t="s">
        <v>20</v>
      </c>
      <c r="C188" s="1837" t="s">
        <v>15</v>
      </c>
      <c r="D188" s="2351" t="s">
        <v>36</v>
      </c>
      <c r="E188" s="1819"/>
      <c r="F188" s="61">
        <v>6</v>
      </c>
      <c r="G188" s="44" t="s">
        <v>16</v>
      </c>
      <c r="H188" s="512">
        <v>2277.1999999999998</v>
      </c>
      <c r="I188" s="464">
        <v>2277.1999999999998</v>
      </c>
      <c r="J188" s="563"/>
      <c r="K188" s="512">
        <v>2953.2</v>
      </c>
      <c r="L188" s="464">
        <v>2953.2</v>
      </c>
      <c r="M188" s="206"/>
      <c r="N188" s="512">
        <v>2843.2</v>
      </c>
      <c r="O188" s="464">
        <v>2843.2</v>
      </c>
      <c r="P188" s="206"/>
      <c r="Q188" s="62"/>
      <c r="R188" s="62"/>
      <c r="S188" s="200"/>
      <c r="T188" s="1773"/>
      <c r="U188" s="1773"/>
    </row>
    <row r="189" spans="1:21" s="57" customFormat="1" ht="15.75" customHeight="1" x14ac:dyDescent="0.2">
      <c r="A189" s="1727"/>
      <c r="B189" s="1814"/>
      <c r="C189" s="1845"/>
      <c r="D189" s="2352"/>
      <c r="E189" s="1820"/>
      <c r="F189" s="1831"/>
      <c r="G189" s="89" t="s">
        <v>19</v>
      </c>
      <c r="H189" s="136">
        <v>7.4</v>
      </c>
      <c r="I189" s="374">
        <v>7.4</v>
      </c>
      <c r="J189" s="175"/>
      <c r="K189" s="1901">
        <v>7.4</v>
      </c>
      <c r="L189" s="1906">
        <v>7.4</v>
      </c>
      <c r="M189" s="159"/>
      <c r="N189" s="1901">
        <v>7.4</v>
      </c>
      <c r="O189" s="1906">
        <f>+I189</f>
        <v>7.4</v>
      </c>
      <c r="P189" s="159"/>
      <c r="Q189" s="90"/>
      <c r="R189" s="90"/>
      <c r="S189" s="169"/>
      <c r="T189" s="104"/>
      <c r="U189" s="104"/>
    </row>
    <row r="190" spans="1:21" ht="93" customHeight="1" x14ac:dyDescent="0.2">
      <c r="A190" s="1733"/>
      <c r="B190" s="2144"/>
      <c r="C190" s="2164"/>
      <c r="D190" s="91" t="s">
        <v>357</v>
      </c>
      <c r="E190" s="443"/>
      <c r="F190" s="2128"/>
      <c r="G190" s="2165"/>
      <c r="H190" s="1699"/>
      <c r="I190" s="1700"/>
      <c r="J190" s="2166"/>
      <c r="K190" s="2149"/>
      <c r="L190" s="2156"/>
      <c r="M190" s="170"/>
      <c r="N190" s="2149"/>
      <c r="O190" s="2156"/>
      <c r="P190" s="170"/>
      <c r="Q190" s="257" t="s">
        <v>298</v>
      </c>
      <c r="R190" s="87">
        <v>15</v>
      </c>
      <c r="S190" s="194">
        <v>17</v>
      </c>
      <c r="T190" s="54">
        <v>17</v>
      </c>
      <c r="U190" s="54"/>
    </row>
    <row r="191" spans="1:21" s="57" customFormat="1" ht="30.75" customHeight="1" x14ac:dyDescent="0.2">
      <c r="A191" s="1727"/>
      <c r="B191" s="1814"/>
      <c r="C191" s="1876"/>
      <c r="D191" s="2119" t="s">
        <v>108</v>
      </c>
      <c r="E191" s="1820"/>
      <c r="F191" s="1831"/>
      <c r="G191" s="45"/>
      <c r="H191" s="144"/>
      <c r="I191" s="371"/>
      <c r="J191" s="147"/>
      <c r="K191" s="1890"/>
      <c r="L191" s="1899"/>
      <c r="M191" s="133"/>
      <c r="N191" s="1890"/>
      <c r="O191" s="1899"/>
      <c r="P191" s="133"/>
      <c r="Q191" s="2134" t="s">
        <v>167</v>
      </c>
      <c r="R191" s="2163">
        <v>93</v>
      </c>
      <c r="S191" s="921">
        <v>93</v>
      </c>
      <c r="T191" s="39">
        <v>93</v>
      </c>
      <c r="U191" s="39"/>
    </row>
    <row r="192" spans="1:21" ht="28.5" customHeight="1" x14ac:dyDescent="0.2">
      <c r="A192" s="1727"/>
      <c r="B192" s="1814"/>
      <c r="C192" s="1845"/>
      <c r="D192" s="63" t="s">
        <v>41</v>
      </c>
      <c r="E192" s="1820"/>
      <c r="F192" s="1831"/>
      <c r="G192" s="45"/>
      <c r="H192" s="144"/>
      <c r="I192" s="371"/>
      <c r="J192" s="147"/>
      <c r="K192" s="144"/>
      <c r="L192" s="371"/>
      <c r="M192" s="128"/>
      <c r="N192" s="144"/>
      <c r="O192" s="371"/>
      <c r="P192" s="128"/>
      <c r="Q192" s="1826" t="s">
        <v>299</v>
      </c>
      <c r="R192" s="341">
        <v>30</v>
      </c>
      <c r="S192" s="921">
        <v>30</v>
      </c>
      <c r="T192" s="39">
        <v>30</v>
      </c>
      <c r="U192" s="39"/>
    </row>
    <row r="193" spans="1:24" ht="29.25" customHeight="1" x14ac:dyDescent="0.2">
      <c r="A193" s="1727"/>
      <c r="B193" s="2091"/>
      <c r="C193" s="2100"/>
      <c r="D193" s="91" t="s">
        <v>43</v>
      </c>
      <c r="E193" s="2092"/>
      <c r="F193" s="2093"/>
      <c r="G193" s="45"/>
      <c r="H193" s="144"/>
      <c r="I193" s="371"/>
      <c r="J193" s="147"/>
      <c r="K193" s="144"/>
      <c r="L193" s="371"/>
      <c r="M193" s="128"/>
      <c r="N193" s="144"/>
      <c r="O193" s="371"/>
      <c r="P193" s="128"/>
      <c r="Q193" s="257" t="s">
        <v>300</v>
      </c>
      <c r="R193" s="1434">
        <v>3</v>
      </c>
      <c r="S193" s="351">
        <f>+R193</f>
        <v>3</v>
      </c>
      <c r="T193" s="268">
        <v>3</v>
      </c>
      <c r="U193" s="268"/>
    </row>
    <row r="194" spans="1:24" ht="18" customHeight="1" x14ac:dyDescent="0.2">
      <c r="A194" s="1727"/>
      <c r="B194" s="1814"/>
      <c r="C194" s="1876"/>
      <c r="D194" s="2119" t="s">
        <v>40</v>
      </c>
      <c r="E194" s="1820"/>
      <c r="F194" s="1831"/>
      <c r="G194" s="45"/>
      <c r="H194" s="144"/>
      <c r="I194" s="371"/>
      <c r="J194" s="147"/>
      <c r="K194" s="1890"/>
      <c r="L194" s="1899"/>
      <c r="M194" s="133"/>
      <c r="N194" s="1890"/>
      <c r="O194" s="1899"/>
      <c r="P194" s="133"/>
      <c r="Q194" s="2060" t="s">
        <v>44</v>
      </c>
      <c r="R194" s="46">
        <v>33</v>
      </c>
      <c r="S194" s="921">
        <f t="shared" ref="S194:S195" si="32">+R194</f>
        <v>33</v>
      </c>
      <c r="T194" s="39">
        <v>33</v>
      </c>
      <c r="U194" s="39"/>
      <c r="V194" s="57"/>
      <c r="X194" s="94"/>
    </row>
    <row r="195" spans="1:24" ht="30.75" customHeight="1" x14ac:dyDescent="0.2">
      <c r="A195" s="1727"/>
      <c r="B195" s="1814"/>
      <c r="C195" s="1845"/>
      <c r="D195" s="352" t="s">
        <v>157</v>
      </c>
      <c r="E195" s="1820"/>
      <c r="F195" s="1831"/>
      <c r="G195" s="45"/>
      <c r="H195" s="144"/>
      <c r="I195" s="371"/>
      <c r="J195" s="147"/>
      <c r="K195" s="1890"/>
      <c r="L195" s="1899"/>
      <c r="M195" s="133"/>
      <c r="N195" s="1890"/>
      <c r="O195" s="1899"/>
      <c r="P195" s="133"/>
      <c r="Q195" s="1825" t="s">
        <v>301</v>
      </c>
      <c r="R195" s="87">
        <v>7</v>
      </c>
      <c r="S195" s="351">
        <f t="shared" si="32"/>
        <v>7</v>
      </c>
      <c r="T195" s="268">
        <v>7</v>
      </c>
      <c r="U195" s="268"/>
      <c r="V195" s="57"/>
      <c r="X195" s="94"/>
    </row>
    <row r="196" spans="1:24" ht="14.25" customHeight="1" x14ac:dyDescent="0.2">
      <c r="A196" s="1727"/>
      <c r="B196" s="1814"/>
      <c r="C196" s="1845"/>
      <c r="D196" s="1812" t="s">
        <v>42</v>
      </c>
      <c r="E196" s="1820"/>
      <c r="F196" s="1831"/>
      <c r="G196" s="45"/>
      <c r="H196" s="144"/>
      <c r="I196" s="371"/>
      <c r="J196" s="147"/>
      <c r="K196" s="1890"/>
      <c r="L196" s="1899"/>
      <c r="M196" s="133"/>
      <c r="N196" s="1890"/>
      <c r="O196" s="1899"/>
      <c r="P196" s="133"/>
      <c r="Q196" s="2293" t="s">
        <v>302</v>
      </c>
      <c r="R196" s="26">
        <v>101</v>
      </c>
      <c r="S196" s="1778">
        <f>+R196</f>
        <v>101</v>
      </c>
      <c r="T196" s="1780">
        <v>101</v>
      </c>
      <c r="U196" s="1780"/>
      <c r="V196" s="57"/>
      <c r="X196" s="94"/>
    </row>
    <row r="197" spans="1:24" ht="14.25" customHeight="1" x14ac:dyDescent="0.2">
      <c r="A197" s="1727"/>
      <c r="B197" s="1814"/>
      <c r="C197" s="1845"/>
      <c r="D197" s="1776"/>
      <c r="E197" s="1820"/>
      <c r="F197" s="1831"/>
      <c r="G197" s="26"/>
      <c r="H197" s="144"/>
      <c r="I197" s="371"/>
      <c r="J197" s="147"/>
      <c r="K197" s="1890"/>
      <c r="L197" s="1899"/>
      <c r="M197" s="133"/>
      <c r="N197" s="1890"/>
      <c r="O197" s="1899"/>
      <c r="P197" s="133"/>
      <c r="Q197" s="2296"/>
      <c r="R197" s="26"/>
      <c r="S197" s="1778"/>
      <c r="T197" s="1780"/>
      <c r="U197" s="1780"/>
      <c r="V197" s="57"/>
      <c r="X197" s="94"/>
    </row>
    <row r="198" spans="1:24" ht="31.5" customHeight="1" x14ac:dyDescent="0.2">
      <c r="A198" s="1727"/>
      <c r="B198" s="1814"/>
      <c r="C198" s="1876"/>
      <c r="D198" s="93" t="s">
        <v>52</v>
      </c>
      <c r="E198" s="64"/>
      <c r="F198" s="158"/>
      <c r="G198" s="26"/>
      <c r="H198" s="144"/>
      <c r="I198" s="371"/>
      <c r="J198" s="147"/>
      <c r="K198" s="1890"/>
      <c r="L198" s="1899"/>
      <c r="M198" s="133"/>
      <c r="N198" s="1890"/>
      <c r="O198" s="1899"/>
      <c r="P198" s="133"/>
      <c r="Q198" s="768" t="s">
        <v>167</v>
      </c>
      <c r="R198" s="87">
        <v>16</v>
      </c>
      <c r="S198" s="194">
        <f t="shared" ref="S198:S200" si="33">+R198</f>
        <v>16</v>
      </c>
      <c r="T198" s="54">
        <v>16</v>
      </c>
      <c r="U198" s="54"/>
      <c r="V198" s="81"/>
      <c r="X198" s="94"/>
    </row>
    <row r="199" spans="1:24" ht="54.75" customHeight="1" x14ac:dyDescent="0.2">
      <c r="A199" s="1727"/>
      <c r="B199" s="1814"/>
      <c r="C199" s="1876"/>
      <c r="D199" s="289" t="s">
        <v>358</v>
      </c>
      <c r="E199" s="64"/>
      <c r="F199" s="158"/>
      <c r="G199" s="26"/>
      <c r="H199" s="144"/>
      <c r="I199" s="371"/>
      <c r="J199" s="147"/>
      <c r="K199" s="1890"/>
      <c r="L199" s="1899"/>
      <c r="M199" s="133"/>
      <c r="N199" s="1890"/>
      <c r="O199" s="1899"/>
      <c r="P199" s="133"/>
      <c r="Q199" s="768" t="s">
        <v>167</v>
      </c>
      <c r="R199" s="1433">
        <v>1</v>
      </c>
      <c r="S199" s="351">
        <f t="shared" si="33"/>
        <v>1</v>
      </c>
      <c r="T199" s="268">
        <v>1</v>
      </c>
      <c r="U199" s="268"/>
      <c r="V199" s="28"/>
      <c r="X199" s="94"/>
    </row>
    <row r="200" spans="1:24" ht="30.75" customHeight="1" x14ac:dyDescent="0.2">
      <c r="A200" s="1727"/>
      <c r="B200" s="1814"/>
      <c r="C200" s="1876"/>
      <c r="D200" s="1828" t="s">
        <v>65</v>
      </c>
      <c r="E200" s="64"/>
      <c r="F200" s="158"/>
      <c r="G200" s="26"/>
      <c r="H200" s="144"/>
      <c r="I200" s="371"/>
      <c r="J200" s="147"/>
      <c r="K200" s="1890"/>
      <c r="L200" s="1899"/>
      <c r="M200" s="133"/>
      <c r="N200" s="1890"/>
      <c r="O200" s="1899"/>
      <c r="P200" s="133"/>
      <c r="Q200" s="768" t="s">
        <v>167</v>
      </c>
      <c r="R200" s="46">
        <v>7</v>
      </c>
      <c r="S200" s="1779">
        <f t="shared" si="33"/>
        <v>7</v>
      </c>
      <c r="T200" s="1781">
        <v>7</v>
      </c>
      <c r="U200" s="1781"/>
    </row>
    <row r="201" spans="1:24" ht="18" customHeight="1" x14ac:dyDescent="0.2">
      <c r="A201" s="1727"/>
      <c r="B201" s="1814"/>
      <c r="C201" s="1876"/>
      <c r="D201" s="1828" t="s">
        <v>94</v>
      </c>
      <c r="E201" s="64"/>
      <c r="F201" s="158"/>
      <c r="G201" s="26"/>
      <c r="H201" s="144"/>
      <c r="I201" s="371"/>
      <c r="J201" s="147"/>
      <c r="K201" s="1890"/>
      <c r="L201" s="1899"/>
      <c r="M201" s="133"/>
      <c r="N201" s="1890"/>
      <c r="O201" s="1899"/>
      <c r="P201" s="133"/>
      <c r="Q201" s="768" t="s">
        <v>167</v>
      </c>
      <c r="R201" s="46">
        <v>10</v>
      </c>
      <c r="S201" s="1779">
        <v>10</v>
      </c>
      <c r="T201" s="1781">
        <v>10</v>
      </c>
      <c r="U201" s="1781"/>
    </row>
    <row r="202" spans="1:24" ht="65.25" customHeight="1" x14ac:dyDescent="0.2">
      <c r="A202" s="1727"/>
      <c r="B202" s="1814"/>
      <c r="C202" s="1876"/>
      <c r="D202" s="1828" t="s">
        <v>359</v>
      </c>
      <c r="E202" s="1501" t="s">
        <v>51</v>
      </c>
      <c r="F202" s="1831"/>
      <c r="G202" s="45"/>
      <c r="H202" s="1848"/>
      <c r="I202" s="1869"/>
      <c r="J202" s="126"/>
      <c r="K202" s="1890"/>
      <c r="L202" s="1899"/>
      <c r="M202" s="133"/>
      <c r="N202" s="1890"/>
      <c r="O202" s="1899"/>
      <c r="P202" s="133"/>
      <c r="Q202" s="768" t="s">
        <v>167</v>
      </c>
      <c r="R202" s="46"/>
      <c r="S202" s="1779">
        <v>5</v>
      </c>
      <c r="T202" s="1781"/>
      <c r="U202" s="1781"/>
    </row>
    <row r="203" spans="1:24" ht="26.25" customHeight="1" x14ac:dyDescent="0.2">
      <c r="A203" s="1727"/>
      <c r="B203" s="1814"/>
      <c r="C203" s="1845"/>
      <c r="D203" s="2270" t="s">
        <v>360</v>
      </c>
      <c r="E203" s="1846"/>
      <c r="F203" s="1831"/>
      <c r="G203" s="45"/>
      <c r="H203" s="144"/>
      <c r="I203" s="371"/>
      <c r="J203" s="147"/>
      <c r="K203" s="1890"/>
      <c r="L203" s="1899"/>
      <c r="M203" s="133"/>
      <c r="N203" s="1890"/>
      <c r="O203" s="1899"/>
      <c r="P203" s="133"/>
      <c r="Q203" s="1836" t="s">
        <v>303</v>
      </c>
      <c r="R203" s="26">
        <v>2</v>
      </c>
      <c r="S203" s="1778"/>
      <c r="T203" s="1780"/>
      <c r="U203" s="1780"/>
    </row>
    <row r="204" spans="1:24" ht="15.75" customHeight="1" x14ac:dyDescent="0.2">
      <c r="A204" s="1727"/>
      <c r="B204" s="1814"/>
      <c r="C204" s="1845"/>
      <c r="D204" s="2271"/>
      <c r="E204" s="1846"/>
      <c r="F204" s="1831"/>
      <c r="G204" s="45"/>
      <c r="H204" s="144"/>
      <c r="I204" s="371"/>
      <c r="J204" s="147"/>
      <c r="K204" s="1890"/>
      <c r="L204" s="1899"/>
      <c r="M204" s="133"/>
      <c r="N204" s="1890"/>
      <c r="O204" s="1899"/>
      <c r="P204" s="133"/>
      <c r="Q204" s="257" t="s">
        <v>167</v>
      </c>
      <c r="R204" s="87"/>
      <c r="S204" s="194">
        <v>1</v>
      </c>
      <c r="T204" s="54">
        <v>1</v>
      </c>
      <c r="U204" s="54"/>
    </row>
    <row r="205" spans="1:24" ht="27.75" customHeight="1" x14ac:dyDescent="0.2">
      <c r="A205" s="1727"/>
      <c r="B205" s="1814"/>
      <c r="C205" s="1845"/>
      <c r="D205" s="2270" t="s">
        <v>361</v>
      </c>
      <c r="E205" s="2353" t="s">
        <v>51</v>
      </c>
      <c r="F205" s="1831"/>
      <c r="G205" s="45"/>
      <c r="H205" s="144"/>
      <c r="I205" s="371"/>
      <c r="J205" s="147"/>
      <c r="K205" s="1890"/>
      <c r="L205" s="1899"/>
      <c r="M205" s="133"/>
      <c r="N205" s="1890"/>
      <c r="O205" s="1899"/>
      <c r="P205" s="133"/>
      <c r="Q205" s="1836" t="s">
        <v>304</v>
      </c>
      <c r="R205" s="87">
        <v>3</v>
      </c>
      <c r="S205" s="194"/>
      <c r="T205" s="54"/>
      <c r="U205" s="54"/>
    </row>
    <row r="206" spans="1:24" ht="27.75" customHeight="1" x14ac:dyDescent="0.2">
      <c r="A206" s="1727"/>
      <c r="B206" s="1814"/>
      <c r="C206" s="1845"/>
      <c r="D206" s="2271"/>
      <c r="E206" s="2354"/>
      <c r="F206" s="1831"/>
      <c r="G206" s="45"/>
      <c r="H206" s="144"/>
      <c r="I206" s="371"/>
      <c r="J206" s="147"/>
      <c r="K206" s="1890"/>
      <c r="L206" s="1899"/>
      <c r="M206" s="133"/>
      <c r="N206" s="1890"/>
      <c r="O206" s="1899"/>
      <c r="P206" s="133"/>
      <c r="Q206" s="257" t="s">
        <v>332</v>
      </c>
      <c r="R206" s="87">
        <v>3</v>
      </c>
      <c r="S206" s="191"/>
      <c r="T206" s="347"/>
      <c r="U206" s="347"/>
    </row>
    <row r="207" spans="1:24" ht="14.25" customHeight="1" x14ac:dyDescent="0.2">
      <c r="A207" s="1727"/>
      <c r="B207" s="1814"/>
      <c r="C207" s="1845"/>
      <c r="D207" s="2259" t="s">
        <v>231</v>
      </c>
      <c r="E207" s="1015"/>
      <c r="F207" s="1877"/>
      <c r="G207" s="310"/>
      <c r="H207" s="1883"/>
      <c r="I207" s="1874"/>
      <c r="J207" s="174"/>
      <c r="K207" s="1902"/>
      <c r="L207" s="1911"/>
      <c r="M207" s="170"/>
      <c r="N207" s="1902"/>
      <c r="O207" s="1911"/>
      <c r="P207" s="170"/>
      <c r="Q207" s="1825" t="s">
        <v>167</v>
      </c>
      <c r="R207" s="1435">
        <v>90</v>
      </c>
      <c r="S207" s="191">
        <v>90</v>
      </c>
      <c r="T207" s="347">
        <v>90</v>
      </c>
      <c r="U207" s="347"/>
    </row>
    <row r="208" spans="1:24" ht="14.25" customHeight="1" thickBot="1" x14ac:dyDescent="0.25">
      <c r="A208" s="1727"/>
      <c r="B208" s="1814"/>
      <c r="C208" s="1845"/>
      <c r="D208" s="2275"/>
      <c r="E208" s="1824"/>
      <c r="F208" s="205"/>
      <c r="G208" s="47" t="s">
        <v>17</v>
      </c>
      <c r="H208" s="138">
        <f>SUM(H188:H207)</f>
        <v>2284.6</v>
      </c>
      <c r="I208" s="375">
        <f>SUM(I188:I207)</f>
        <v>2284.6</v>
      </c>
      <c r="J208" s="139"/>
      <c r="K208" s="138">
        <f t="shared" ref="K208" si="34">SUM(K188:K207)</f>
        <v>2960.6</v>
      </c>
      <c r="L208" s="375">
        <f t="shared" ref="L208" si="35">SUM(L188:L207)</f>
        <v>2960.6</v>
      </c>
      <c r="M208" s="146"/>
      <c r="N208" s="138">
        <f t="shared" ref="N208:O208" si="36">SUM(N188:N207)</f>
        <v>2850.6</v>
      </c>
      <c r="O208" s="375">
        <f t="shared" si="36"/>
        <v>2850.6</v>
      </c>
      <c r="P208" s="146"/>
      <c r="Q208" s="1371"/>
      <c r="R208" s="1430"/>
      <c r="S208" s="201"/>
      <c r="T208" s="1774"/>
      <c r="U208" s="1774"/>
    </row>
    <row r="209" spans="1:34" ht="27.75" customHeight="1" x14ac:dyDescent="0.2">
      <c r="A209" s="2345" t="s">
        <v>18</v>
      </c>
      <c r="B209" s="2347" t="s">
        <v>20</v>
      </c>
      <c r="C209" s="10" t="s">
        <v>18</v>
      </c>
      <c r="D209" s="2285" t="s">
        <v>39</v>
      </c>
      <c r="E209" s="2339"/>
      <c r="F209" s="2349">
        <v>2</v>
      </c>
      <c r="G209" s="270" t="s">
        <v>16</v>
      </c>
      <c r="H209" s="144">
        <v>31.3</v>
      </c>
      <c r="I209" s="371">
        <v>31.3</v>
      </c>
      <c r="J209" s="147"/>
      <c r="K209" s="144">
        <v>32</v>
      </c>
      <c r="L209" s="371">
        <v>32</v>
      </c>
      <c r="M209" s="128"/>
      <c r="N209" s="144">
        <v>32</v>
      </c>
      <c r="O209" s="371">
        <v>32</v>
      </c>
      <c r="P209" s="128"/>
      <c r="Q209" s="2299" t="s">
        <v>305</v>
      </c>
      <c r="R209" s="305">
        <v>300</v>
      </c>
      <c r="S209" s="200">
        <v>300</v>
      </c>
      <c r="T209" s="1773">
        <v>300</v>
      </c>
      <c r="U209" s="1773"/>
    </row>
    <row r="210" spans="1:34" ht="15.75" customHeight="1" thickBot="1" x14ac:dyDescent="0.25">
      <c r="A210" s="2346"/>
      <c r="B210" s="2348"/>
      <c r="C210" s="286"/>
      <c r="D210" s="2287"/>
      <c r="E210" s="2340"/>
      <c r="F210" s="2350"/>
      <c r="G210" s="47" t="s">
        <v>17</v>
      </c>
      <c r="H210" s="138">
        <f t="shared" ref="H210:K210" si="37">SUM(H209)</f>
        <v>31.3</v>
      </c>
      <c r="I210" s="375">
        <f t="shared" ref="I210" si="38">SUM(I209)</f>
        <v>31.3</v>
      </c>
      <c r="J210" s="139"/>
      <c r="K210" s="138">
        <f t="shared" si="37"/>
        <v>32</v>
      </c>
      <c r="L210" s="375">
        <f t="shared" ref="L210" si="39">SUM(L209)</f>
        <v>32</v>
      </c>
      <c r="M210" s="146"/>
      <c r="N210" s="138">
        <f t="shared" ref="N210:O210" si="40">SUM(N209)</f>
        <v>32</v>
      </c>
      <c r="O210" s="375">
        <f t="shared" si="40"/>
        <v>32</v>
      </c>
      <c r="P210" s="146"/>
      <c r="Q210" s="2294"/>
      <c r="R210" s="1430"/>
      <c r="S210" s="201"/>
      <c r="T210" s="1774"/>
      <c r="U210" s="1774"/>
    </row>
    <row r="211" spans="1:34" ht="19.5" customHeight="1" x14ac:dyDescent="0.2">
      <c r="A211" s="1729" t="s">
        <v>18</v>
      </c>
      <c r="B211" s="2135" t="s">
        <v>20</v>
      </c>
      <c r="C211" s="85" t="s">
        <v>20</v>
      </c>
      <c r="D211" s="2285" t="s">
        <v>230</v>
      </c>
      <c r="E211" s="2339" t="s">
        <v>48</v>
      </c>
      <c r="F211" s="682">
        <v>2</v>
      </c>
      <c r="G211" s="44" t="s">
        <v>16</v>
      </c>
      <c r="H211" s="124">
        <v>35</v>
      </c>
      <c r="I211" s="373">
        <v>35</v>
      </c>
      <c r="J211" s="198"/>
      <c r="K211" s="208">
        <v>15</v>
      </c>
      <c r="L211" s="382">
        <v>15</v>
      </c>
      <c r="M211" s="145"/>
      <c r="N211" s="208"/>
      <c r="O211" s="382"/>
      <c r="P211" s="145"/>
      <c r="Q211" s="524" t="s">
        <v>306</v>
      </c>
      <c r="R211" s="1191">
        <v>1</v>
      </c>
      <c r="S211" s="803">
        <v>1</v>
      </c>
      <c r="T211" s="1773"/>
      <c r="U211" s="1919"/>
    </row>
    <row r="212" spans="1:34" ht="19.5" customHeight="1" x14ac:dyDescent="0.2">
      <c r="A212" s="1727"/>
      <c r="B212" s="2142"/>
      <c r="C212" s="86"/>
      <c r="D212" s="2286"/>
      <c r="E212" s="2361"/>
      <c r="F212" s="685"/>
      <c r="G212" s="45"/>
      <c r="H212" s="2133"/>
      <c r="I212" s="2145"/>
      <c r="J212" s="126"/>
      <c r="K212" s="144"/>
      <c r="L212" s="371"/>
      <c r="M212" s="128"/>
      <c r="N212" s="144"/>
      <c r="O212" s="371"/>
      <c r="P212" s="128"/>
      <c r="Q212" s="177"/>
      <c r="R212" s="1436"/>
      <c r="S212" s="2148"/>
      <c r="T212" s="104"/>
      <c r="U212" s="1920"/>
    </row>
    <row r="213" spans="1:34" ht="15" customHeight="1" thickBot="1" x14ac:dyDescent="0.25">
      <c r="A213" s="1734"/>
      <c r="B213" s="2136"/>
      <c r="C213" s="286"/>
      <c r="D213" s="2287"/>
      <c r="E213" s="806" t="s">
        <v>342</v>
      </c>
      <c r="F213" s="684"/>
      <c r="G213" s="424" t="s">
        <v>17</v>
      </c>
      <c r="H213" s="137">
        <f t="shared" ref="H213:K213" si="41">+H211</f>
        <v>35</v>
      </c>
      <c r="I213" s="805">
        <f t="shared" ref="I213" si="42">+I211</f>
        <v>35</v>
      </c>
      <c r="J213" s="807"/>
      <c r="K213" s="137">
        <f t="shared" si="41"/>
        <v>15</v>
      </c>
      <c r="L213" s="805">
        <f t="shared" ref="L213" si="43">+L211</f>
        <v>15</v>
      </c>
      <c r="M213" s="804"/>
      <c r="N213" s="137"/>
      <c r="O213" s="805"/>
      <c r="P213" s="804"/>
      <c r="Q213" s="258"/>
      <c r="R213" s="1430"/>
      <c r="S213" s="201"/>
      <c r="T213" s="1774"/>
      <c r="U213" s="1774"/>
    </row>
    <row r="214" spans="1:34" ht="15" customHeight="1" x14ac:dyDescent="0.2">
      <c r="A214" s="1729" t="s">
        <v>18</v>
      </c>
      <c r="B214" s="1849" t="s">
        <v>20</v>
      </c>
      <c r="C214" s="1875" t="s">
        <v>22</v>
      </c>
      <c r="D214" s="2329" t="s">
        <v>111</v>
      </c>
      <c r="E214" s="281"/>
      <c r="F214" s="682">
        <v>6</v>
      </c>
      <c r="G214" s="337" t="s">
        <v>16</v>
      </c>
      <c r="H214" s="514">
        <v>1960.9</v>
      </c>
      <c r="I214" s="566">
        <v>1960.9</v>
      </c>
      <c r="J214" s="735"/>
      <c r="K214" s="514">
        <v>1885.6</v>
      </c>
      <c r="L214" s="566">
        <v>1885.6</v>
      </c>
      <c r="M214" s="535"/>
      <c r="N214" s="514">
        <v>1888.5</v>
      </c>
      <c r="O214" s="566">
        <v>1888.5</v>
      </c>
      <c r="P214" s="535"/>
      <c r="Q214" s="1817"/>
      <c r="R214" s="305"/>
      <c r="S214" s="200"/>
      <c r="T214" s="1773"/>
      <c r="U214" s="1773"/>
      <c r="V214" s="466"/>
    </row>
    <row r="215" spans="1:34" ht="15" customHeight="1" x14ac:dyDescent="0.2">
      <c r="A215" s="1727"/>
      <c r="B215" s="1814"/>
      <c r="C215" s="1876"/>
      <c r="D215" s="2254"/>
      <c r="E215" s="339"/>
      <c r="F215" s="685"/>
      <c r="G215" s="409" t="s">
        <v>126</v>
      </c>
      <c r="H215" s="503">
        <v>250</v>
      </c>
      <c r="I215" s="1046">
        <v>250</v>
      </c>
      <c r="J215" s="427"/>
      <c r="K215" s="503"/>
      <c r="L215" s="1046"/>
      <c r="M215" s="366"/>
      <c r="N215" s="503"/>
      <c r="O215" s="1046"/>
      <c r="P215" s="366"/>
      <c r="Q215" s="1836"/>
      <c r="R215" s="306"/>
      <c r="S215" s="169"/>
      <c r="T215" s="104"/>
      <c r="U215" s="104"/>
      <c r="V215" s="466"/>
    </row>
    <row r="216" spans="1:34" s="14" customFormat="1" ht="15" customHeight="1" x14ac:dyDescent="0.2">
      <c r="A216" s="1727"/>
      <c r="B216" s="1814"/>
      <c r="C216" s="1876"/>
      <c r="D216" s="2254"/>
      <c r="E216" s="339"/>
      <c r="F216" s="685"/>
      <c r="G216" s="275" t="s">
        <v>19</v>
      </c>
      <c r="H216" s="1121">
        <v>324</v>
      </c>
      <c r="I216" s="422">
        <v>324</v>
      </c>
      <c r="J216" s="459"/>
      <c r="K216" s="533"/>
      <c r="L216" s="1908"/>
      <c r="M216" s="184"/>
      <c r="N216" s="533"/>
      <c r="O216" s="1908"/>
      <c r="P216" s="184"/>
      <c r="Q216" s="1836"/>
      <c r="R216" s="306"/>
      <c r="S216" s="169"/>
      <c r="T216" s="104"/>
      <c r="U216" s="104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s="14" customFormat="1" ht="15" customHeight="1" x14ac:dyDescent="0.2">
      <c r="A217" s="1727"/>
      <c r="B217" s="1814"/>
      <c r="C217" s="86"/>
      <c r="D217" s="1813" t="s">
        <v>93</v>
      </c>
      <c r="E217" s="787"/>
      <c r="F217" s="685"/>
      <c r="G217" s="45"/>
      <c r="H217" s="1797"/>
      <c r="I217" s="1802"/>
      <c r="J217" s="1788"/>
      <c r="K217" s="144"/>
      <c r="L217" s="371"/>
      <c r="M217" s="128"/>
      <c r="N217" s="144"/>
      <c r="O217" s="371"/>
      <c r="P217" s="128"/>
      <c r="Q217" s="1825" t="s">
        <v>307</v>
      </c>
      <c r="R217" s="269">
        <v>96</v>
      </c>
      <c r="S217" s="665">
        <f>+R217</f>
        <v>96</v>
      </c>
      <c r="T217" s="666">
        <v>96</v>
      </c>
      <c r="U217" s="666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s="14" customFormat="1" ht="28.5" customHeight="1" x14ac:dyDescent="0.2">
      <c r="A218" s="1727"/>
      <c r="B218" s="2355"/>
      <c r="C218" s="271"/>
      <c r="D218" s="2420" t="s">
        <v>105</v>
      </c>
      <c r="E218" s="788"/>
      <c r="F218" s="685"/>
      <c r="G218" s="272"/>
      <c r="H218" s="144"/>
      <c r="I218" s="371"/>
      <c r="J218" s="147"/>
      <c r="K218" s="2059"/>
      <c r="L218" s="2070"/>
      <c r="M218" s="133"/>
      <c r="N218" s="2059"/>
      <c r="O218" s="2070"/>
      <c r="P218" s="133"/>
      <c r="Q218" s="1431" t="s">
        <v>308</v>
      </c>
      <c r="R218" s="1415">
        <v>59</v>
      </c>
      <c r="S218" s="83">
        <v>79</v>
      </c>
      <c r="T218" s="54">
        <v>99</v>
      </c>
      <c r="U218" s="192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s="14" customFormat="1" ht="29.25" customHeight="1" x14ac:dyDescent="0.2">
      <c r="A219" s="1727"/>
      <c r="B219" s="2355"/>
      <c r="C219" s="276"/>
      <c r="D219" s="2357"/>
      <c r="E219" s="787"/>
      <c r="F219" s="685"/>
      <c r="G219" s="272"/>
      <c r="H219" s="231"/>
      <c r="I219" s="376"/>
      <c r="J219" s="156"/>
      <c r="K219" s="231"/>
      <c r="L219" s="376"/>
      <c r="M219" s="340"/>
      <c r="N219" s="231"/>
      <c r="O219" s="376"/>
      <c r="P219" s="340"/>
      <c r="Q219" s="1431" t="s">
        <v>309</v>
      </c>
      <c r="R219" s="1437">
        <v>20</v>
      </c>
      <c r="S219" s="590">
        <v>20</v>
      </c>
      <c r="T219" s="356">
        <v>20</v>
      </c>
      <c r="U219" s="1922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s="14" customFormat="1" ht="30.75" customHeight="1" x14ac:dyDescent="0.2">
      <c r="A220" s="1727"/>
      <c r="B220" s="114"/>
      <c r="C220" s="271"/>
      <c r="D220" s="1815" t="s">
        <v>106</v>
      </c>
      <c r="E220" s="788"/>
      <c r="F220" s="685"/>
      <c r="G220" s="272"/>
      <c r="H220" s="1798"/>
      <c r="I220" s="391"/>
      <c r="J220" s="517"/>
      <c r="K220" s="1798"/>
      <c r="L220" s="391"/>
      <c r="M220" s="273"/>
      <c r="N220" s="1798"/>
      <c r="O220" s="391"/>
      <c r="P220" s="273"/>
      <c r="Q220" s="1432" t="s">
        <v>310</v>
      </c>
      <c r="R220" s="1417">
        <v>4</v>
      </c>
      <c r="S220" s="81"/>
      <c r="T220" s="1780"/>
      <c r="U220" s="1923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54.75" customHeight="1" x14ac:dyDescent="0.2">
      <c r="A221" s="1727"/>
      <c r="B221" s="114"/>
      <c r="C221" s="276"/>
      <c r="D221" s="1489" t="s">
        <v>362</v>
      </c>
      <c r="E221" s="787"/>
      <c r="F221" s="685"/>
      <c r="G221" s="272"/>
      <c r="H221" s="231"/>
      <c r="I221" s="376"/>
      <c r="J221" s="156"/>
      <c r="K221" s="231"/>
      <c r="L221" s="376"/>
      <c r="M221" s="340"/>
      <c r="N221" s="231"/>
      <c r="O221" s="376"/>
      <c r="P221" s="340"/>
      <c r="Q221" s="1431" t="s">
        <v>167</v>
      </c>
      <c r="R221" s="1437">
        <v>4</v>
      </c>
      <c r="S221" s="590"/>
      <c r="T221" s="356"/>
      <c r="U221" s="1922"/>
    </row>
    <row r="222" spans="1:34" ht="28.5" customHeight="1" x14ac:dyDescent="0.2">
      <c r="A222" s="1727"/>
      <c r="B222" s="1814"/>
      <c r="C222" s="271"/>
      <c r="D222" s="2356" t="s">
        <v>363</v>
      </c>
      <c r="E222" s="788"/>
      <c r="F222" s="685"/>
      <c r="G222" s="272"/>
      <c r="H222" s="1798"/>
      <c r="I222" s="391"/>
      <c r="J222" s="517"/>
      <c r="K222" s="1798"/>
      <c r="L222" s="391"/>
      <c r="M222" s="273"/>
      <c r="N222" s="1798"/>
      <c r="O222" s="391"/>
      <c r="P222" s="273"/>
      <c r="Q222" s="1405" t="s">
        <v>60</v>
      </c>
      <c r="R222" s="1435">
        <v>1</v>
      </c>
      <c r="S222" s="855"/>
      <c r="T222" s="347"/>
      <c r="U222" s="1924"/>
    </row>
    <row r="223" spans="1:34" ht="17.25" customHeight="1" x14ac:dyDescent="0.2">
      <c r="A223" s="1727"/>
      <c r="B223" s="277"/>
      <c r="C223" s="680"/>
      <c r="D223" s="2356"/>
      <c r="E223" s="788"/>
      <c r="F223" s="685"/>
      <c r="G223" s="272"/>
      <c r="H223" s="1799"/>
      <c r="I223" s="1803"/>
      <c r="J223" s="516"/>
      <c r="K223" s="1799"/>
      <c r="L223" s="1803"/>
      <c r="M223" s="1941"/>
      <c r="N223" s="1799"/>
      <c r="O223" s="1803"/>
      <c r="P223" s="1941"/>
      <c r="Q223" s="2359"/>
      <c r="R223" s="1417"/>
      <c r="S223" s="81"/>
      <c r="T223" s="1780"/>
      <c r="U223" s="1923"/>
    </row>
    <row r="224" spans="1:34" ht="14.25" customHeight="1" thickBot="1" x14ac:dyDescent="0.25">
      <c r="A224" s="1727"/>
      <c r="B224" s="277"/>
      <c r="C224" s="278"/>
      <c r="D224" s="2358"/>
      <c r="E224" s="789"/>
      <c r="F224" s="684"/>
      <c r="G224" s="17" t="s">
        <v>17</v>
      </c>
      <c r="H224" s="138">
        <f>SUM(H214:H223)</f>
        <v>2534.9</v>
      </c>
      <c r="I224" s="375">
        <f>SUM(I214:I223)</f>
        <v>2534.9</v>
      </c>
      <c r="J224" s="139"/>
      <c r="K224" s="138">
        <f t="shared" ref="K224" si="44">SUM(K214:K223)</f>
        <v>1885.6</v>
      </c>
      <c r="L224" s="375">
        <f t="shared" ref="L224" si="45">SUM(L214:L223)</f>
        <v>1885.6</v>
      </c>
      <c r="M224" s="146"/>
      <c r="N224" s="138">
        <f t="shared" ref="N224:O224" si="46">SUM(N214:N223)</f>
        <v>1888.5</v>
      </c>
      <c r="O224" s="375">
        <f t="shared" si="46"/>
        <v>1888.5</v>
      </c>
      <c r="P224" s="146"/>
      <c r="Q224" s="2360"/>
      <c r="R224" s="1438"/>
      <c r="S224" s="837"/>
      <c r="T224" s="1787"/>
      <c r="U224" s="1925"/>
    </row>
    <row r="225" spans="1:29" s="69" customFormat="1" ht="14.25" customHeight="1" thickBot="1" x14ac:dyDescent="0.25">
      <c r="A225" s="1738" t="s">
        <v>18</v>
      </c>
      <c r="B225" s="6" t="s">
        <v>22</v>
      </c>
      <c r="C225" s="2341" t="s">
        <v>21</v>
      </c>
      <c r="D225" s="2300"/>
      <c r="E225" s="2300"/>
      <c r="F225" s="2300"/>
      <c r="G225" s="2300"/>
      <c r="H225" s="148">
        <f>H210+H208+H213+H224</f>
        <v>4885.8</v>
      </c>
      <c r="I225" s="377">
        <f>I210+I208+I213+I224</f>
        <v>4885.8</v>
      </c>
      <c r="J225" s="497"/>
      <c r="K225" s="148">
        <f>K210+K208+K213+K224</f>
        <v>4893.2</v>
      </c>
      <c r="L225" s="377">
        <f>L210+L208+L213+L224</f>
        <v>4893.2</v>
      </c>
      <c r="M225" s="536"/>
      <c r="N225" s="148">
        <f>N210+N208+N213+N224</f>
        <v>4771.1000000000004</v>
      </c>
      <c r="O225" s="377">
        <f>O210+O208+O213+O224</f>
        <v>4771.1000000000004</v>
      </c>
      <c r="P225" s="377">
        <f>P210+P208+P213+P224</f>
        <v>0</v>
      </c>
      <c r="Q225" s="2338"/>
      <c r="R225" s="2302"/>
      <c r="S225" s="2302"/>
      <c r="T225" s="2302"/>
      <c r="U225" s="2303"/>
    </row>
    <row r="226" spans="1:29" s="50" customFormat="1" ht="14.25" customHeight="1" thickBot="1" x14ac:dyDescent="0.25">
      <c r="A226" s="1738" t="s">
        <v>18</v>
      </c>
      <c r="B226" s="2305" t="s">
        <v>6</v>
      </c>
      <c r="C226" s="2305"/>
      <c r="D226" s="2305"/>
      <c r="E226" s="2305"/>
      <c r="F226" s="2305"/>
      <c r="G226" s="2305"/>
      <c r="H226" s="1800">
        <f t="shared" ref="H226:P226" si="47">H225+H186+H166</f>
        <v>10353</v>
      </c>
      <c r="I226" s="1804">
        <f t="shared" si="47"/>
        <v>10353</v>
      </c>
      <c r="J226" s="1804">
        <f t="shared" si="47"/>
        <v>0</v>
      </c>
      <c r="K226" s="1800">
        <f t="shared" si="47"/>
        <v>17662.599999999999</v>
      </c>
      <c r="L226" s="1804">
        <f t="shared" si="47"/>
        <v>17662.599999999999</v>
      </c>
      <c r="M226" s="1804">
        <f t="shared" si="47"/>
        <v>0</v>
      </c>
      <c r="N226" s="1800">
        <f t="shared" si="47"/>
        <v>15778.2</v>
      </c>
      <c r="O226" s="1804">
        <f t="shared" si="47"/>
        <v>15778.2</v>
      </c>
      <c r="P226" s="1804">
        <f t="shared" si="47"/>
        <v>0</v>
      </c>
      <c r="Q226" s="2306"/>
      <c r="R226" s="2307"/>
      <c r="S226" s="2307"/>
      <c r="T226" s="2307"/>
      <c r="U226" s="2308"/>
      <c r="X226" s="49"/>
      <c r="Z226" s="49"/>
    </row>
    <row r="227" spans="1:29" s="50" customFormat="1" ht="14.25" customHeight="1" thickBot="1" x14ac:dyDescent="0.25">
      <c r="A227" s="1707" t="s">
        <v>5</v>
      </c>
      <c r="B227" s="2392" t="s">
        <v>7</v>
      </c>
      <c r="C227" s="2392"/>
      <c r="D227" s="2392"/>
      <c r="E227" s="2392"/>
      <c r="F227" s="2392"/>
      <c r="G227" s="2392"/>
      <c r="H227" s="1801">
        <f t="shared" ref="H227:P227" si="48">H226+H98</f>
        <v>79333.100000000006</v>
      </c>
      <c r="I227" s="1757">
        <f t="shared" si="48"/>
        <v>82931.499999999985</v>
      </c>
      <c r="J227" s="1757">
        <f t="shared" si="48"/>
        <v>3598.3999999999955</v>
      </c>
      <c r="K227" s="1801">
        <f t="shared" si="48"/>
        <v>86532.9</v>
      </c>
      <c r="L227" s="1757">
        <f t="shared" si="48"/>
        <v>89098</v>
      </c>
      <c r="M227" s="1757">
        <f t="shared" si="48"/>
        <v>2565.1</v>
      </c>
      <c r="N227" s="1801">
        <f t="shared" si="48"/>
        <v>84578</v>
      </c>
      <c r="O227" s="1757">
        <f t="shared" si="48"/>
        <v>87143.099999999991</v>
      </c>
      <c r="P227" s="1757">
        <f t="shared" si="48"/>
        <v>2565.1</v>
      </c>
      <c r="Q227" s="2393"/>
      <c r="R227" s="2394"/>
      <c r="S227" s="2394"/>
      <c r="T227" s="2394"/>
      <c r="U227" s="2395"/>
    </row>
    <row r="228" spans="1:29" s="50" customFormat="1" ht="23.25" customHeight="1" thickBot="1" x14ac:dyDescent="0.25">
      <c r="A228" s="2384" t="s">
        <v>0</v>
      </c>
      <c r="B228" s="2384"/>
      <c r="C228" s="2384"/>
      <c r="D228" s="2384"/>
      <c r="E228" s="2384"/>
      <c r="F228" s="2384"/>
      <c r="G228" s="2384"/>
      <c r="H228" s="2384"/>
      <c r="I228" s="2384"/>
      <c r="J228" s="2384"/>
      <c r="K228" s="2384"/>
      <c r="L228" s="2384"/>
      <c r="M228" s="2384"/>
      <c r="N228" s="2384"/>
      <c r="O228" s="2384"/>
      <c r="P228" s="2384"/>
      <c r="Q228" s="67"/>
      <c r="R228" s="161"/>
      <c r="S228" s="68"/>
      <c r="T228" s="68"/>
      <c r="U228" s="68"/>
    </row>
    <row r="229" spans="1:29" s="50" customFormat="1" ht="70.5" customHeight="1" thickBot="1" x14ac:dyDescent="0.25">
      <c r="A229" s="2385" t="s">
        <v>1</v>
      </c>
      <c r="B229" s="2386"/>
      <c r="C229" s="2386"/>
      <c r="D229" s="2386"/>
      <c r="E229" s="2386"/>
      <c r="F229" s="2386"/>
      <c r="G229" s="2386"/>
      <c r="H229" s="315" t="s">
        <v>365</v>
      </c>
      <c r="I229" s="394" t="s">
        <v>370</v>
      </c>
      <c r="J229" s="1770" t="s">
        <v>125</v>
      </c>
      <c r="K229" s="643" t="s">
        <v>85</v>
      </c>
      <c r="L229" s="394" t="s">
        <v>375</v>
      </c>
      <c r="M229" s="1900" t="s">
        <v>125</v>
      </c>
      <c r="N229" s="643" t="s">
        <v>155</v>
      </c>
      <c r="O229" s="1961" t="s">
        <v>376</v>
      </c>
      <c r="P229" s="1982" t="s">
        <v>125</v>
      </c>
      <c r="Q229" s="293"/>
      <c r="R229" s="293"/>
      <c r="S229" s="58"/>
      <c r="T229" s="58"/>
      <c r="U229" s="58"/>
    </row>
    <row r="230" spans="1:29" s="50" customFormat="1" ht="13.5" customHeight="1" x14ac:dyDescent="0.2">
      <c r="A230" s="2387" t="s">
        <v>25</v>
      </c>
      <c r="B230" s="2388"/>
      <c r="C230" s="2388"/>
      <c r="D230" s="2388"/>
      <c r="E230" s="2388"/>
      <c r="F230" s="2388"/>
      <c r="G230" s="2388"/>
      <c r="H230" s="1759">
        <f>SUM(H231:H235)</f>
        <v>78359.600000000006</v>
      </c>
      <c r="I230" s="1762">
        <f t="shared" ref="I230:P230" si="49">SUM(I231:I236)</f>
        <v>82452.7</v>
      </c>
      <c r="J230" s="1762">
        <f t="shared" si="49"/>
        <v>4093.0999999999885</v>
      </c>
      <c r="K230" s="1759">
        <f t="shared" si="49"/>
        <v>83704.999999999985</v>
      </c>
      <c r="L230" s="1762">
        <f t="shared" si="49"/>
        <v>87357.7</v>
      </c>
      <c r="M230" s="1762">
        <f t="shared" si="49"/>
        <v>3652.7000000000025</v>
      </c>
      <c r="N230" s="1759">
        <f t="shared" si="49"/>
        <v>83054.200000000012</v>
      </c>
      <c r="O230" s="1762">
        <f t="shared" si="49"/>
        <v>85703.500000000015</v>
      </c>
      <c r="P230" s="2001">
        <f t="shared" si="49"/>
        <v>2649.299999999997</v>
      </c>
      <c r="Q230" s="293"/>
      <c r="R230" s="293"/>
      <c r="S230" s="58"/>
      <c r="T230" s="58"/>
      <c r="U230" s="58"/>
    </row>
    <row r="231" spans="1:29" s="50" customFormat="1" ht="14.25" customHeight="1" x14ac:dyDescent="0.2">
      <c r="A231" s="2376" t="s">
        <v>28</v>
      </c>
      <c r="B231" s="2377"/>
      <c r="C231" s="2377"/>
      <c r="D231" s="2377"/>
      <c r="E231" s="2377"/>
      <c r="F231" s="2377"/>
      <c r="G231" s="2378"/>
      <c r="H231" s="316">
        <f>SUMIF(G13:G223,"sb",H13:H223)</f>
        <v>36197.700000000004</v>
      </c>
      <c r="I231" s="395">
        <f>SUMIF(G13:G223,"sb",I13:I223)</f>
        <v>37992.699999999997</v>
      </c>
      <c r="J231" s="501">
        <f>+I231-H231</f>
        <v>1794.9999999999927</v>
      </c>
      <c r="K231" s="316">
        <f>SUMIF(G13:G223,"sb",K13:K223)</f>
        <v>42379.999999999993</v>
      </c>
      <c r="L231" s="395">
        <f>SUMIF(G13:G223,"sb",L13:L223)</f>
        <v>44174.999999999993</v>
      </c>
      <c r="M231" s="437">
        <f>+L231-K231</f>
        <v>1795</v>
      </c>
      <c r="N231" s="316">
        <f>SUMIF(G13:G222,"sb",N13:N222)</f>
        <v>40446.000000000007</v>
      </c>
      <c r="O231" s="395">
        <f>SUMIF(G13:G222,"sb",O13:O222)</f>
        <v>42241.000000000007</v>
      </c>
      <c r="P231" s="437">
        <f>+O231-N231</f>
        <v>1795</v>
      </c>
      <c r="Q231" s="669"/>
      <c r="R231" s="292"/>
      <c r="S231" s="58"/>
      <c r="T231" s="58"/>
      <c r="U231" s="58"/>
    </row>
    <row r="232" spans="1:29" s="50" customFormat="1" x14ac:dyDescent="0.2">
      <c r="A232" s="2389" t="s">
        <v>127</v>
      </c>
      <c r="B232" s="2390"/>
      <c r="C232" s="2390"/>
      <c r="D232" s="2390"/>
      <c r="E232" s="2390"/>
      <c r="F232" s="2390"/>
      <c r="G232" s="2391"/>
      <c r="H232" s="1094">
        <f>SUMIF(G13:G224,"sb(l)",H13:H224)</f>
        <v>594.1</v>
      </c>
      <c r="I232" s="657">
        <f>SUMIF(G13:G224,"sb(l)",I13:I224)</f>
        <v>594.1</v>
      </c>
      <c r="J232" s="530"/>
      <c r="K232" s="316">
        <f>SUMIF(G13:G224,"sb(l)",K13:K224)</f>
        <v>0</v>
      </c>
      <c r="L232" s="395">
        <f>SUMIF(G13:G224,"sb(l)",L13:L224)</f>
        <v>0</v>
      </c>
      <c r="M232" s="501"/>
      <c r="N232" s="316">
        <f>SUMIF(G18:G224,"sb(l)",N18:N224)</f>
        <v>0</v>
      </c>
      <c r="O232" s="395">
        <f>SUMIF(G18:G224,"sb(l)",O18:O224)</f>
        <v>0</v>
      </c>
      <c r="P232" s="437"/>
      <c r="Q232" s="292"/>
      <c r="R232" s="292"/>
      <c r="S232" s="58"/>
      <c r="T232" s="58"/>
      <c r="U232" s="58"/>
    </row>
    <row r="233" spans="1:29" s="50" customFormat="1" x14ac:dyDescent="0.2">
      <c r="A233" s="2376" t="s">
        <v>33</v>
      </c>
      <c r="B233" s="2377"/>
      <c r="C233" s="2377"/>
      <c r="D233" s="2377"/>
      <c r="E233" s="2377"/>
      <c r="F233" s="2377"/>
      <c r="G233" s="2378"/>
      <c r="H233" s="316">
        <f>SUMIF(G13:G223,"sb(sp)",H13:H223)</f>
        <v>5503.7</v>
      </c>
      <c r="I233" s="395">
        <f>SUMIF(G13:G223,"sb(sp)",I13:I223)</f>
        <v>5503.7</v>
      </c>
      <c r="J233" s="501"/>
      <c r="K233" s="316">
        <f>SUMIF(G13:G222,"sb(sp)",K13:K222)</f>
        <v>5509</v>
      </c>
      <c r="L233" s="395">
        <f>SUMIF(G13:G222,"sb(sp)",L13:L222)</f>
        <v>5509</v>
      </c>
      <c r="M233" s="437"/>
      <c r="N233" s="316">
        <f>SUMIF(G13:G222,"sb(sp)",N13:N222)</f>
        <v>5509</v>
      </c>
      <c r="O233" s="395">
        <f>SUMIF(G13:G222,"sb(sp)",O13:O222)</f>
        <v>5509</v>
      </c>
      <c r="P233" s="437"/>
      <c r="Q233" s="292"/>
      <c r="R233" s="292"/>
      <c r="S233" s="58"/>
      <c r="T233" s="58"/>
      <c r="U233" s="58"/>
    </row>
    <row r="234" spans="1:29" s="50" customFormat="1" x14ac:dyDescent="0.2">
      <c r="A234" s="2376" t="s">
        <v>29</v>
      </c>
      <c r="B234" s="2377"/>
      <c r="C234" s="2377"/>
      <c r="D234" s="2377"/>
      <c r="E234" s="2377"/>
      <c r="F234" s="2377"/>
      <c r="G234" s="2378"/>
      <c r="H234" s="317">
        <f>SUMIF(G13:G223,"sb(vb)",H13:H223)</f>
        <v>36020.800000000003</v>
      </c>
      <c r="I234" s="1965">
        <f>SUMIF(G13:G223,"sb(vb)",I13:I223)</f>
        <v>37208.6</v>
      </c>
      <c r="J234" s="1966">
        <f>+I234-H234</f>
        <v>1187.7999999999956</v>
      </c>
      <c r="K234" s="317">
        <f>SUMIF(G13:G222,"sb(vb)",K13:K222)</f>
        <v>35808.300000000003</v>
      </c>
      <c r="L234" s="1965">
        <f>SUMIF(G13:G222,"sb(vb)",L13:L222)</f>
        <v>35970.600000000006</v>
      </c>
      <c r="M234" s="1971">
        <f>+L234-K234</f>
        <v>162.30000000000291</v>
      </c>
      <c r="N234" s="317">
        <f>SUMIF(G13:G222,"sb(vb)",N13:N222)</f>
        <v>37099.200000000004</v>
      </c>
      <c r="O234" s="1965">
        <f>SUMIF(G13:G222,"sb(vb)",O13:O222)</f>
        <v>37221.9</v>
      </c>
      <c r="P234" s="1971">
        <f>+O234-N234</f>
        <v>122.69999999999709</v>
      </c>
      <c r="Q234" s="292"/>
      <c r="R234" s="292"/>
      <c r="S234" s="58"/>
      <c r="T234" s="58"/>
      <c r="U234" s="58"/>
    </row>
    <row r="235" spans="1:29" ht="30" customHeight="1" x14ac:dyDescent="0.2">
      <c r="A235" s="2379" t="s">
        <v>319</v>
      </c>
      <c r="B235" s="2380"/>
      <c r="C235" s="2380"/>
      <c r="D235" s="2380"/>
      <c r="E235" s="2380"/>
      <c r="F235" s="2380"/>
      <c r="G235" s="2381"/>
      <c r="H235" s="1230">
        <f>SUMIF(G13:G224,"sb(esa)",H13:H224)</f>
        <v>43.3</v>
      </c>
      <c r="I235" s="1942">
        <f>SUMIF(G13:G224,"sb(esa)",I13:I224)</f>
        <v>43.3</v>
      </c>
      <c r="J235" s="1805"/>
      <c r="K235" s="1943">
        <f>SUMIF(G13:G224,"sb(esa)",K13:K224)</f>
        <v>7.7</v>
      </c>
      <c r="L235" s="1945">
        <f>SUMIF(G13:G224,"sb(esa)",L13:L224)</f>
        <v>7.7</v>
      </c>
      <c r="M235" s="1944"/>
      <c r="N235" s="317">
        <f>SUMIF(G14:G223,"sb(esa)",N14:N223)</f>
        <v>0</v>
      </c>
      <c r="O235" s="396">
        <f>SUMIF(G14:G223,"sb(esa)",O14:O223)</f>
        <v>0</v>
      </c>
      <c r="P235" s="1960"/>
      <c r="Q235" s="292"/>
      <c r="R235" s="292"/>
      <c r="S235" s="58"/>
      <c r="T235" s="58"/>
      <c r="U235" s="58"/>
      <c r="V235" s="50"/>
      <c r="W235" s="50"/>
      <c r="X235" s="50"/>
      <c r="Y235" s="50"/>
      <c r="Z235" s="50"/>
      <c r="AA235" s="50"/>
      <c r="AB235" s="50"/>
      <c r="AC235" s="50"/>
    </row>
    <row r="236" spans="1:29" ht="30" customHeight="1" thickBot="1" x14ac:dyDescent="0.25">
      <c r="A236" s="2167" t="s">
        <v>131</v>
      </c>
      <c r="B236" s="2168"/>
      <c r="C236" s="2168"/>
      <c r="D236" s="2168"/>
      <c r="E236" s="2168"/>
      <c r="F236" s="2168"/>
      <c r="G236" s="2169"/>
      <c r="H236" s="319"/>
      <c r="I236" s="1967">
        <f>SUMIF(G14:G225,"sb(es)",I14:I225)</f>
        <v>1110.3</v>
      </c>
      <c r="J236" s="1968">
        <f>+I236-H236</f>
        <v>1110.3</v>
      </c>
      <c r="K236" s="1943">
        <f>SUMIF(G13:G224,"sb(es)",K13:K224)</f>
        <v>0</v>
      </c>
      <c r="L236" s="1972">
        <f>SUMIF(G14:G225,"sb(es)",L14:L225)</f>
        <v>1695.3999999999999</v>
      </c>
      <c r="M236" s="1968">
        <f>+L236-K236</f>
        <v>1695.3999999999999</v>
      </c>
      <c r="N236" s="317">
        <f>SUMIF(G15:G224,"sb(es)",N15:N224)</f>
        <v>0</v>
      </c>
      <c r="O236" s="1965">
        <f>SUMIF(G15:G224,"sb(es)",O15:O224)</f>
        <v>731.6</v>
      </c>
      <c r="P236" s="1974">
        <f>+O236-N236</f>
        <v>731.6</v>
      </c>
      <c r="Q236" s="292"/>
      <c r="R236" s="292"/>
      <c r="S236" s="58"/>
      <c r="T236" s="58"/>
      <c r="U236" s="58"/>
      <c r="V236" s="50"/>
      <c r="W236" s="50"/>
      <c r="X236" s="50"/>
      <c r="Y236" s="50"/>
      <c r="Z236" s="50"/>
      <c r="AA236" s="50"/>
      <c r="AB236" s="50"/>
      <c r="AC236" s="50"/>
    </row>
    <row r="237" spans="1:29" ht="13.5" thickBot="1" x14ac:dyDescent="0.25">
      <c r="A237" s="2382" t="s">
        <v>26</v>
      </c>
      <c r="B237" s="2383"/>
      <c r="C237" s="2383"/>
      <c r="D237" s="2383"/>
      <c r="E237" s="2383"/>
      <c r="F237" s="2383"/>
      <c r="G237" s="2383"/>
      <c r="H237" s="1763">
        <f>SUM(H238:H240)</f>
        <v>973.5</v>
      </c>
      <c r="I237" s="1766">
        <f>SUM(I238:I240)</f>
        <v>478.8</v>
      </c>
      <c r="J237" s="1766">
        <f>SUM(J238:J240)</f>
        <v>-494.70000000000005</v>
      </c>
      <c r="K237" s="1763">
        <f t="shared" ref="K237" si="50">SUM(K238:K240)</f>
        <v>2827.8999999999996</v>
      </c>
      <c r="L237" s="1766">
        <f t="shared" ref="L237:N237" si="51">SUM(L238:L240)</f>
        <v>1740.3</v>
      </c>
      <c r="M237" s="1766">
        <f t="shared" si="51"/>
        <v>-1087.5999999999999</v>
      </c>
      <c r="N237" s="1763">
        <f t="shared" si="51"/>
        <v>1523.8</v>
      </c>
      <c r="O237" s="1766">
        <f>SUM(O238:O240)</f>
        <v>1439.6</v>
      </c>
      <c r="P237" s="2002">
        <f>SUM(P238:P240)</f>
        <v>-84.200000000000031</v>
      </c>
      <c r="Q237" s="294"/>
      <c r="R237" s="294"/>
      <c r="S237" s="58"/>
      <c r="T237" s="58"/>
      <c r="U237" s="58"/>
      <c r="V237" s="50"/>
      <c r="W237" s="50"/>
      <c r="X237" s="50"/>
      <c r="Y237" s="50"/>
      <c r="Z237" s="50"/>
      <c r="AB237" s="50"/>
      <c r="AC237" s="50"/>
    </row>
    <row r="238" spans="1:29" x14ac:dyDescent="0.2">
      <c r="A238" s="2366" t="s">
        <v>30</v>
      </c>
      <c r="B238" s="2367"/>
      <c r="C238" s="2367"/>
      <c r="D238" s="2367"/>
      <c r="E238" s="2367"/>
      <c r="F238" s="2367"/>
      <c r="G238" s="2368"/>
      <c r="H238" s="318">
        <f>SUMIF(G13:G223,"es",H13:H223)</f>
        <v>754.6</v>
      </c>
      <c r="I238" s="1969">
        <f>SUMIF(G13:G223,"es",I13:I223)</f>
        <v>297.5</v>
      </c>
      <c r="J238" s="1970">
        <f>+I238-H238</f>
        <v>-457.1</v>
      </c>
      <c r="K238" s="318">
        <f>SUMIF(G18:G222,"es",K18:K222)</f>
        <v>1445.1</v>
      </c>
      <c r="L238" s="1969">
        <f>SUMIF(G18:G222,"es",L18:L222)</f>
        <v>403.9</v>
      </c>
      <c r="M238" s="1973">
        <f>+L238-K238</f>
        <v>-1041.1999999999998</v>
      </c>
      <c r="N238" s="318">
        <f>SUMIF(G18:G222,"es",N18:N222)</f>
        <v>481.3</v>
      </c>
      <c r="O238" s="1969">
        <f>SUMIF(G18:G222,"es",O18:O222)</f>
        <v>403.9</v>
      </c>
      <c r="P238" s="1973">
        <f>+O238-N238</f>
        <v>-77.400000000000034</v>
      </c>
      <c r="Q238" s="295"/>
      <c r="R238" s="295"/>
      <c r="S238" s="58"/>
      <c r="T238" s="58"/>
      <c r="U238" s="58"/>
    </row>
    <row r="239" spans="1:29" ht="15" customHeight="1" x14ac:dyDescent="0.2">
      <c r="A239" s="2369" t="s">
        <v>141</v>
      </c>
      <c r="B239" s="2370"/>
      <c r="C239" s="2370"/>
      <c r="D239" s="2370"/>
      <c r="E239" s="2370"/>
      <c r="F239" s="2370"/>
      <c r="G239" s="2371"/>
      <c r="H239" s="318">
        <f>SUMIF(G13:G223,"lrvb",H13:H223)</f>
        <v>93.899999999999991</v>
      </c>
      <c r="I239" s="1969">
        <f>SUMIF(G13:G223,"lrvb",I13:I223)</f>
        <v>56.3</v>
      </c>
      <c r="J239" s="1970">
        <f>+I239-H239</f>
        <v>-37.599999999999994</v>
      </c>
      <c r="K239" s="318">
        <f>SUMIF(G13:G223,"lrvb",K13:K223)</f>
        <v>82.8</v>
      </c>
      <c r="L239" s="1969">
        <f>SUMIF(G13:G223,"lrvb",L13:L223)</f>
        <v>36.400000000000006</v>
      </c>
      <c r="M239" s="1970">
        <f>+L239-K239</f>
        <v>-46.399999999999991</v>
      </c>
      <c r="N239" s="318">
        <f>SUMIF(G13:G223,"lrvb",N13:N223)</f>
        <v>42.5</v>
      </c>
      <c r="O239" s="1969">
        <f>SUMIF(G13:G223,"lrvb",O13:O223)</f>
        <v>35.700000000000003</v>
      </c>
      <c r="P239" s="1973">
        <f>+O239-N239</f>
        <v>-6.7999999999999972</v>
      </c>
      <c r="Q239" s="295"/>
      <c r="R239" s="295"/>
      <c r="S239" s="58"/>
      <c r="T239" s="58"/>
      <c r="U239" s="58"/>
    </row>
    <row r="240" spans="1:29" ht="13.5" thickBot="1" x14ac:dyDescent="0.25">
      <c r="A240" s="2372" t="s">
        <v>56</v>
      </c>
      <c r="B240" s="2373"/>
      <c r="C240" s="2373"/>
      <c r="D240" s="2373"/>
      <c r="E240" s="2373"/>
      <c r="F240" s="2373"/>
      <c r="G240" s="2373"/>
      <c r="H240" s="319">
        <f>SUMIF(G13:G223,"kt",H13:H223)</f>
        <v>125</v>
      </c>
      <c r="I240" s="397">
        <f>SUMIF(G13:G223,"kt",I13:I223)</f>
        <v>125</v>
      </c>
      <c r="J240" s="393"/>
      <c r="K240" s="319">
        <f>SUMIF(G18:G222,"kt",K18:K222)</f>
        <v>1300</v>
      </c>
      <c r="L240" s="397">
        <f>SUMIF(G18:G222,"kt",L18:L222)</f>
        <v>1300</v>
      </c>
      <c r="M240" s="570"/>
      <c r="N240" s="319">
        <f>SUMIF(G18:G222,"kt",N18:N222)</f>
        <v>1000</v>
      </c>
      <c r="O240" s="397">
        <f>SUMIF(G18:G222,"kt",O18:O222)</f>
        <v>1000</v>
      </c>
      <c r="P240" s="570"/>
      <c r="Q240" s="295"/>
      <c r="R240" s="295"/>
      <c r="S240" s="58"/>
      <c r="T240" s="58"/>
      <c r="U240" s="58"/>
    </row>
    <row r="241" spans="1:21" ht="13.5" thickBot="1" x14ac:dyDescent="0.25">
      <c r="A241" s="2374" t="s">
        <v>27</v>
      </c>
      <c r="B241" s="2375"/>
      <c r="C241" s="2375"/>
      <c r="D241" s="2375"/>
      <c r="E241" s="2375"/>
      <c r="F241" s="2375"/>
      <c r="G241" s="2375"/>
      <c r="H241" s="320">
        <f t="shared" ref="H241:P241" si="52">H237+H230</f>
        <v>79333.100000000006</v>
      </c>
      <c r="I241" s="398">
        <f t="shared" si="52"/>
        <v>82931.5</v>
      </c>
      <c r="J241" s="398">
        <f t="shared" si="52"/>
        <v>3598.3999999999887</v>
      </c>
      <c r="K241" s="320">
        <f t="shared" si="52"/>
        <v>86532.89999999998</v>
      </c>
      <c r="L241" s="398">
        <f t="shared" si="52"/>
        <v>89098</v>
      </c>
      <c r="M241" s="398">
        <f t="shared" si="52"/>
        <v>2565.1000000000026</v>
      </c>
      <c r="N241" s="320">
        <f t="shared" si="52"/>
        <v>84578.000000000015</v>
      </c>
      <c r="O241" s="398">
        <f t="shared" si="52"/>
        <v>87143.10000000002</v>
      </c>
      <c r="P241" s="571">
        <f t="shared" si="52"/>
        <v>2565.0999999999972</v>
      </c>
      <c r="Q241" s="293"/>
      <c r="R241" s="293"/>
    </row>
    <row r="243" spans="1:21" x14ac:dyDescent="0.2">
      <c r="D243" s="49"/>
      <c r="E243" s="1767"/>
      <c r="F243" s="1767"/>
      <c r="G243" s="48"/>
      <c r="H243" s="156"/>
      <c r="I243" s="156"/>
      <c r="J243" s="156"/>
      <c r="K243" s="156"/>
      <c r="L243" s="156"/>
      <c r="M243" s="156"/>
      <c r="N243" s="156"/>
      <c r="O243" s="156"/>
      <c r="P243" s="156"/>
    </row>
    <row r="244" spans="1:21" x14ac:dyDescent="0.2">
      <c r="D244" s="49"/>
      <c r="E244" s="1767"/>
      <c r="F244" s="2362" t="s">
        <v>364</v>
      </c>
      <c r="G244" s="2362"/>
      <c r="H244" s="2362"/>
      <c r="I244" s="2362"/>
      <c r="J244" s="2362"/>
      <c r="K244" s="2362"/>
      <c r="L244" s="1896"/>
      <c r="M244" s="1896"/>
      <c r="N244" s="154"/>
      <c r="O244" s="154"/>
      <c r="P244" s="154"/>
    </row>
    <row r="245" spans="1:21" x14ac:dyDescent="0.2">
      <c r="D245" s="49"/>
      <c r="E245" s="1767"/>
      <c r="F245" s="1767"/>
      <c r="G245" s="48"/>
      <c r="H245" s="154"/>
      <c r="I245" s="154"/>
      <c r="J245" s="154"/>
      <c r="K245" s="154"/>
      <c r="L245" s="154"/>
      <c r="M245" s="154"/>
      <c r="N245" s="154"/>
      <c r="O245" s="154"/>
      <c r="P245" s="154"/>
    </row>
    <row r="246" spans="1:21" x14ac:dyDescent="0.2">
      <c r="D246" s="49"/>
      <c r="E246" s="1767"/>
      <c r="F246" s="1767"/>
      <c r="G246" s="48"/>
      <c r="H246" s="154"/>
      <c r="I246" s="154"/>
      <c r="J246" s="154"/>
      <c r="K246" s="154"/>
      <c r="L246" s="154"/>
      <c r="M246" s="154"/>
      <c r="N246" s="154"/>
      <c r="O246" s="154"/>
      <c r="P246" s="154"/>
    </row>
    <row r="247" spans="1:21" x14ac:dyDescent="0.2">
      <c r="D247" s="49"/>
      <c r="E247" s="1767"/>
      <c r="F247" s="1767"/>
      <c r="G247" s="48"/>
      <c r="H247" s="154"/>
      <c r="I247" s="154"/>
      <c r="J247" s="154"/>
      <c r="K247" s="154"/>
      <c r="L247" s="154"/>
      <c r="M247" s="154"/>
      <c r="N247" s="154"/>
      <c r="O247" s="154"/>
      <c r="P247" s="154"/>
    </row>
    <row r="248" spans="1:21" x14ac:dyDescent="0.2">
      <c r="D248" s="49"/>
      <c r="E248" s="1767"/>
      <c r="F248" s="1767"/>
      <c r="G248" s="48"/>
      <c r="H248" s="154"/>
      <c r="I248" s="154"/>
      <c r="J248" s="154"/>
      <c r="K248" s="154"/>
      <c r="L248" s="154"/>
      <c r="M248" s="154"/>
      <c r="N248" s="154"/>
      <c r="O248" s="154"/>
      <c r="P248" s="154"/>
    </row>
    <row r="249" spans="1:21" x14ac:dyDescent="0.2">
      <c r="D249" s="49"/>
      <c r="E249" s="1767"/>
      <c r="F249" s="1767"/>
      <c r="G249" s="48"/>
      <c r="H249" s="154"/>
      <c r="I249" s="154"/>
      <c r="J249" s="154"/>
      <c r="K249" s="154"/>
      <c r="L249" s="154"/>
      <c r="M249" s="154"/>
      <c r="N249" s="154"/>
      <c r="O249" s="154"/>
      <c r="P249" s="154"/>
    </row>
    <row r="250" spans="1:21" x14ac:dyDescent="0.2">
      <c r="D250" s="49"/>
      <c r="E250" s="1767"/>
      <c r="F250" s="1767"/>
      <c r="G250" s="48"/>
      <c r="H250" s="154"/>
      <c r="I250" s="154"/>
      <c r="J250" s="154"/>
      <c r="K250" s="154"/>
      <c r="L250" s="154"/>
      <c r="M250" s="154"/>
      <c r="N250" s="154"/>
      <c r="O250" s="154"/>
      <c r="P250" s="154"/>
    </row>
    <row r="251" spans="1:21" x14ac:dyDescent="0.2">
      <c r="D251" s="49"/>
      <c r="E251" s="1767"/>
      <c r="F251" s="1767"/>
      <c r="G251" s="48"/>
      <c r="H251" s="154"/>
      <c r="I251" s="154"/>
      <c r="J251" s="154"/>
      <c r="K251" s="154"/>
      <c r="L251" s="154"/>
      <c r="M251" s="154"/>
      <c r="N251" s="154"/>
      <c r="O251" s="154"/>
      <c r="P251" s="154"/>
    </row>
    <row r="252" spans="1:21" x14ac:dyDescent="0.2">
      <c r="D252" s="49"/>
      <c r="E252" s="1767"/>
      <c r="F252" s="1767"/>
      <c r="G252" s="48"/>
      <c r="H252" s="154"/>
      <c r="I252" s="154"/>
      <c r="J252" s="154"/>
      <c r="K252" s="154"/>
      <c r="L252" s="154"/>
      <c r="M252" s="154"/>
      <c r="N252" s="154"/>
      <c r="O252" s="154"/>
      <c r="P252" s="154"/>
      <c r="S252" s="49"/>
      <c r="T252" s="49"/>
      <c r="U252" s="49"/>
    </row>
    <row r="253" spans="1:21" x14ac:dyDescent="0.2">
      <c r="D253" s="49"/>
      <c r="E253" s="1767"/>
      <c r="F253" s="1767"/>
      <c r="G253" s="48"/>
      <c r="H253" s="154"/>
      <c r="I253" s="154"/>
      <c r="J253" s="154"/>
      <c r="K253" s="154"/>
      <c r="L253" s="154"/>
      <c r="M253" s="154"/>
      <c r="N253" s="154"/>
      <c r="O253" s="154"/>
      <c r="P253" s="154"/>
      <c r="S253" s="49"/>
      <c r="T253" s="49"/>
      <c r="U253" s="49"/>
    </row>
    <row r="254" spans="1:21" x14ac:dyDescent="0.2">
      <c r="A254" s="77"/>
      <c r="B254" s="77"/>
      <c r="C254" s="77"/>
      <c r="D254" s="49"/>
      <c r="E254" s="1767"/>
      <c r="F254" s="1767"/>
      <c r="G254" s="48"/>
      <c r="H254" s="154"/>
      <c r="I254" s="154"/>
      <c r="J254" s="154"/>
      <c r="K254" s="154"/>
      <c r="L254" s="154"/>
      <c r="M254" s="154"/>
      <c r="N254" s="154"/>
      <c r="O254" s="154"/>
      <c r="P254" s="154"/>
      <c r="Q254" s="49"/>
      <c r="R254" s="1767"/>
      <c r="S254" s="49"/>
      <c r="T254" s="49"/>
      <c r="U254" s="49"/>
    </row>
    <row r="255" spans="1:21" x14ac:dyDescent="0.2">
      <c r="A255" s="77"/>
      <c r="B255" s="77"/>
      <c r="C255" s="77"/>
      <c r="D255" s="49"/>
      <c r="E255" s="1767"/>
      <c r="F255" s="1767"/>
      <c r="G255" s="48"/>
      <c r="H255" s="154"/>
      <c r="I255" s="154"/>
      <c r="J255" s="154"/>
      <c r="K255" s="154"/>
      <c r="L255" s="154"/>
      <c r="M255" s="154"/>
      <c r="N255" s="154"/>
      <c r="O255" s="154"/>
      <c r="P255" s="154"/>
      <c r="Q255" s="49"/>
      <c r="R255" s="1767"/>
      <c r="S255" s="49"/>
      <c r="T255" s="49"/>
      <c r="U255" s="49"/>
    </row>
    <row r="256" spans="1:21" x14ac:dyDescent="0.2">
      <c r="A256" s="77"/>
      <c r="B256" s="77"/>
      <c r="C256" s="77"/>
      <c r="D256" s="49"/>
      <c r="E256" s="1767"/>
      <c r="F256" s="1767"/>
      <c r="G256" s="48"/>
      <c r="H256" s="154"/>
      <c r="I256" s="154"/>
      <c r="J256" s="154"/>
      <c r="K256" s="154"/>
      <c r="L256" s="154"/>
      <c r="M256" s="154"/>
      <c r="N256" s="154"/>
      <c r="O256" s="154"/>
      <c r="P256" s="154"/>
      <c r="Q256" s="49"/>
      <c r="R256" s="1767"/>
      <c r="S256" s="49"/>
      <c r="T256" s="49"/>
      <c r="U256" s="49"/>
    </row>
    <row r="257" spans="1:21" x14ac:dyDescent="0.2">
      <c r="A257" s="77"/>
      <c r="B257" s="77"/>
      <c r="C257" s="77"/>
      <c r="D257" s="49"/>
      <c r="E257" s="1767"/>
      <c r="F257" s="1767"/>
      <c r="G257" s="48"/>
      <c r="H257" s="154"/>
      <c r="I257" s="154"/>
      <c r="J257" s="154"/>
      <c r="K257" s="154"/>
      <c r="L257" s="154"/>
      <c r="M257" s="154"/>
      <c r="N257" s="154"/>
      <c r="O257" s="154"/>
      <c r="P257" s="154"/>
      <c r="Q257" s="49"/>
      <c r="R257" s="1767"/>
      <c r="S257" s="49"/>
      <c r="T257" s="49"/>
      <c r="U257" s="49"/>
    </row>
    <row r="258" spans="1:21" x14ac:dyDescent="0.2">
      <c r="A258" s="77"/>
      <c r="B258" s="77"/>
      <c r="C258" s="77"/>
      <c r="D258" s="49"/>
      <c r="E258" s="1767"/>
      <c r="F258" s="1767"/>
      <c r="G258" s="48"/>
      <c r="H258" s="154"/>
      <c r="I258" s="154"/>
      <c r="J258" s="154"/>
      <c r="K258" s="154"/>
      <c r="L258" s="154"/>
      <c r="M258" s="154"/>
      <c r="N258" s="154"/>
      <c r="O258" s="154"/>
      <c r="P258" s="154"/>
      <c r="Q258" s="49"/>
      <c r="R258" s="1767"/>
      <c r="S258" s="49"/>
      <c r="T258" s="49"/>
      <c r="U258" s="49"/>
    </row>
    <row r="259" spans="1:21" x14ac:dyDescent="0.2">
      <c r="A259" s="77"/>
      <c r="B259" s="77"/>
      <c r="C259" s="77"/>
      <c r="D259" s="49"/>
      <c r="E259" s="1767"/>
      <c r="F259" s="1767"/>
      <c r="G259" s="48"/>
      <c r="H259" s="154"/>
      <c r="I259" s="154"/>
      <c r="J259" s="154"/>
      <c r="K259" s="154"/>
      <c r="L259" s="154"/>
      <c r="M259" s="154"/>
      <c r="N259" s="154"/>
      <c r="O259" s="154"/>
      <c r="P259" s="154"/>
      <c r="Q259" s="49"/>
      <c r="R259" s="1767"/>
      <c r="S259" s="49"/>
      <c r="T259" s="49"/>
      <c r="U259" s="49"/>
    </row>
    <row r="260" spans="1:21" x14ac:dyDescent="0.2">
      <c r="A260" s="77"/>
      <c r="B260" s="77"/>
      <c r="C260" s="77"/>
      <c r="D260" s="49"/>
      <c r="E260" s="1767"/>
      <c r="F260" s="1767"/>
      <c r="G260" s="48"/>
      <c r="H260" s="154"/>
      <c r="I260" s="154"/>
      <c r="J260" s="154"/>
      <c r="K260" s="154"/>
      <c r="L260" s="154"/>
      <c r="M260" s="154"/>
      <c r="N260" s="154"/>
      <c r="O260" s="154"/>
      <c r="P260" s="154"/>
      <c r="Q260" s="49"/>
      <c r="R260" s="1767"/>
      <c r="S260" s="49"/>
      <c r="T260" s="49"/>
      <c r="U260" s="49"/>
    </row>
    <row r="261" spans="1:21" x14ac:dyDescent="0.2">
      <c r="A261" s="77"/>
      <c r="B261" s="77"/>
      <c r="C261" s="77"/>
      <c r="D261" s="49"/>
      <c r="E261" s="1767"/>
      <c r="F261" s="1767"/>
      <c r="G261" s="48"/>
      <c r="H261" s="154"/>
      <c r="I261" s="154"/>
      <c r="J261" s="154"/>
      <c r="K261" s="154"/>
      <c r="L261" s="154"/>
      <c r="M261" s="154"/>
      <c r="N261" s="154"/>
      <c r="O261" s="154"/>
      <c r="P261" s="154"/>
      <c r="Q261" s="49"/>
      <c r="R261" s="1767"/>
      <c r="S261" s="49"/>
      <c r="T261" s="49"/>
      <c r="U261" s="49"/>
    </row>
    <row r="262" spans="1:21" x14ac:dyDescent="0.2">
      <c r="A262" s="77"/>
      <c r="B262" s="77"/>
      <c r="C262" s="77"/>
      <c r="D262" s="49"/>
      <c r="E262" s="1767"/>
      <c r="F262" s="1767"/>
      <c r="G262" s="48"/>
      <c r="H262" s="154"/>
      <c r="I262" s="154"/>
      <c r="J262" s="154"/>
      <c r="K262" s="154"/>
      <c r="L262" s="154"/>
      <c r="M262" s="154"/>
      <c r="N262" s="154"/>
      <c r="O262" s="154"/>
      <c r="P262" s="154"/>
      <c r="Q262" s="49"/>
      <c r="R262" s="1767"/>
      <c r="S262" s="49"/>
      <c r="T262" s="49"/>
      <c r="U262" s="49"/>
    </row>
    <row r="263" spans="1:21" x14ac:dyDescent="0.2">
      <c r="A263" s="77"/>
      <c r="B263" s="77"/>
      <c r="C263" s="77"/>
      <c r="D263" s="49"/>
      <c r="E263" s="1767"/>
      <c r="F263" s="1767"/>
      <c r="G263" s="48"/>
      <c r="H263" s="154"/>
      <c r="I263" s="154"/>
      <c r="J263" s="154"/>
      <c r="K263" s="154"/>
      <c r="L263" s="154"/>
      <c r="M263" s="154"/>
      <c r="N263" s="154"/>
      <c r="O263" s="154"/>
      <c r="P263" s="154"/>
      <c r="Q263" s="49"/>
      <c r="R263" s="1767"/>
      <c r="S263" s="49"/>
      <c r="T263" s="49"/>
      <c r="U263" s="49"/>
    </row>
    <row r="264" spans="1:21" x14ac:dyDescent="0.2">
      <c r="A264" s="77"/>
      <c r="B264" s="77"/>
      <c r="C264" s="77"/>
      <c r="D264" s="49"/>
      <c r="E264" s="1767"/>
      <c r="F264" s="1767"/>
      <c r="G264" s="48"/>
      <c r="H264" s="154"/>
      <c r="I264" s="154"/>
      <c r="J264" s="154"/>
      <c r="K264" s="154"/>
      <c r="L264" s="154"/>
      <c r="M264" s="154"/>
      <c r="N264" s="154"/>
      <c r="O264" s="154"/>
      <c r="P264" s="154"/>
      <c r="Q264" s="49"/>
      <c r="R264" s="1767"/>
      <c r="S264" s="49"/>
      <c r="T264" s="49"/>
      <c r="U264" s="49"/>
    </row>
    <row r="265" spans="1:21" x14ac:dyDescent="0.2">
      <c r="A265" s="77"/>
      <c r="B265" s="77"/>
      <c r="C265" s="77"/>
      <c r="D265" s="49"/>
      <c r="E265" s="1767"/>
      <c r="F265" s="1767"/>
      <c r="G265" s="48"/>
      <c r="H265" s="154"/>
      <c r="I265" s="154"/>
      <c r="J265" s="154"/>
      <c r="K265" s="154"/>
      <c r="L265" s="154"/>
      <c r="M265" s="154"/>
      <c r="N265" s="154"/>
      <c r="O265" s="154"/>
      <c r="P265" s="154"/>
      <c r="Q265" s="49"/>
      <c r="R265" s="1767"/>
      <c r="S265" s="49"/>
      <c r="T265" s="49"/>
      <c r="U265" s="49"/>
    </row>
    <row r="266" spans="1:21" x14ac:dyDescent="0.2">
      <c r="A266" s="77"/>
      <c r="B266" s="77"/>
      <c r="C266" s="77"/>
      <c r="D266" s="49"/>
      <c r="E266" s="1767"/>
      <c r="F266" s="1767"/>
      <c r="G266" s="48"/>
      <c r="H266" s="154"/>
      <c r="I266" s="154"/>
      <c r="J266" s="154"/>
      <c r="K266" s="154"/>
      <c r="L266" s="154"/>
      <c r="M266" s="154"/>
      <c r="N266" s="154"/>
      <c r="O266" s="154"/>
      <c r="P266" s="154"/>
      <c r="Q266" s="49"/>
      <c r="R266" s="1767"/>
      <c r="S266" s="49"/>
      <c r="T266" s="49"/>
      <c r="U266" s="49"/>
    </row>
  </sheetData>
  <mergeCells count="220">
    <mergeCell ref="A239:G239"/>
    <mergeCell ref="A240:G240"/>
    <mergeCell ref="A241:G241"/>
    <mergeCell ref="F244:K244"/>
    <mergeCell ref="I6:I8"/>
    <mergeCell ref="I57:I58"/>
    <mergeCell ref="I79:I80"/>
    <mergeCell ref="A232:G232"/>
    <mergeCell ref="A233:G233"/>
    <mergeCell ref="A234:G234"/>
    <mergeCell ref="A235:G235"/>
    <mergeCell ref="A237:G237"/>
    <mergeCell ref="A238:G238"/>
    <mergeCell ref="B227:G227"/>
    <mergeCell ref="A209:A210"/>
    <mergeCell ref="D182:D183"/>
    <mergeCell ref="D184:D185"/>
    <mergeCell ref="C186:G186"/>
    <mergeCell ref="D137:D139"/>
    <mergeCell ref="D140:D141"/>
    <mergeCell ref="E148:G148"/>
    <mergeCell ref="D116:D117"/>
    <mergeCell ref="D118:D119"/>
    <mergeCell ref="D122:D123"/>
    <mergeCell ref="Q227:U227"/>
    <mergeCell ref="A228:P228"/>
    <mergeCell ref="A229:G229"/>
    <mergeCell ref="A230:G230"/>
    <mergeCell ref="A231:G231"/>
    <mergeCell ref="D222:D224"/>
    <mergeCell ref="Q223:Q224"/>
    <mergeCell ref="C225:G225"/>
    <mergeCell ref="Q225:U225"/>
    <mergeCell ref="B226:G226"/>
    <mergeCell ref="Q226:U226"/>
    <mergeCell ref="Q209:Q210"/>
    <mergeCell ref="D211:D213"/>
    <mergeCell ref="E211:E212"/>
    <mergeCell ref="D214:D216"/>
    <mergeCell ref="B218:B219"/>
    <mergeCell ref="D218:D219"/>
    <mergeCell ref="Q196:Q197"/>
    <mergeCell ref="D203:D204"/>
    <mergeCell ref="D205:D206"/>
    <mergeCell ref="E205:E206"/>
    <mergeCell ref="D207:D208"/>
    <mergeCell ref="B209:B210"/>
    <mergeCell ref="D209:D210"/>
    <mergeCell ref="E209:E210"/>
    <mergeCell ref="F209:F210"/>
    <mergeCell ref="Q186:U186"/>
    <mergeCell ref="C187:U187"/>
    <mergeCell ref="D188:D189"/>
    <mergeCell ref="C167:U167"/>
    <mergeCell ref="D168:D169"/>
    <mergeCell ref="E168:E169"/>
    <mergeCell ref="D170:D171"/>
    <mergeCell ref="E170:E171"/>
    <mergeCell ref="D175:D176"/>
    <mergeCell ref="Q157:Q158"/>
    <mergeCell ref="E158:G158"/>
    <mergeCell ref="Z158:Z159"/>
    <mergeCell ref="D164:D165"/>
    <mergeCell ref="E165:G165"/>
    <mergeCell ref="C166:G166"/>
    <mergeCell ref="Q166:U166"/>
    <mergeCell ref="D153:D155"/>
    <mergeCell ref="E153:E155"/>
    <mergeCell ref="F153:F155"/>
    <mergeCell ref="D156:D158"/>
    <mergeCell ref="E156:E157"/>
    <mergeCell ref="F156:F157"/>
    <mergeCell ref="Z148:Z149"/>
    <mergeCell ref="D149:D150"/>
    <mergeCell ref="D126:D127"/>
    <mergeCell ref="D128:D129"/>
    <mergeCell ref="D130:D131"/>
    <mergeCell ref="D132:D133"/>
    <mergeCell ref="D134:D135"/>
    <mergeCell ref="Q135:Q136"/>
    <mergeCell ref="E136:G136"/>
    <mergeCell ref="E122:E123"/>
    <mergeCell ref="F122:F123"/>
    <mergeCell ref="D124:D125"/>
    <mergeCell ref="C100:U100"/>
    <mergeCell ref="D101:D103"/>
    <mergeCell ref="D107:D109"/>
    <mergeCell ref="Q108:Q109"/>
    <mergeCell ref="D110:D112"/>
    <mergeCell ref="D113:D114"/>
    <mergeCell ref="Q95:Q96"/>
    <mergeCell ref="C97:G97"/>
    <mergeCell ref="R97:U97"/>
    <mergeCell ref="B98:G98"/>
    <mergeCell ref="Q98:U98"/>
    <mergeCell ref="B99:U99"/>
    <mergeCell ref="A93:A94"/>
    <mergeCell ref="C93:C94"/>
    <mergeCell ref="D93:D94"/>
    <mergeCell ref="E93:E94"/>
    <mergeCell ref="F93:F94"/>
    <mergeCell ref="A95:A96"/>
    <mergeCell ref="C95:C96"/>
    <mergeCell ref="D95:D96"/>
    <mergeCell ref="E95:E96"/>
    <mergeCell ref="F95:F96"/>
    <mergeCell ref="A90:A92"/>
    <mergeCell ref="C90:C92"/>
    <mergeCell ref="D90:D92"/>
    <mergeCell ref="E90:E92"/>
    <mergeCell ref="F90:F92"/>
    <mergeCell ref="Q91:Q92"/>
    <mergeCell ref="Q83:Q84"/>
    <mergeCell ref="B88:B89"/>
    <mergeCell ref="C88:C89"/>
    <mergeCell ref="D88:D89"/>
    <mergeCell ref="E88:E89"/>
    <mergeCell ref="F88:F89"/>
    <mergeCell ref="Q88:Q89"/>
    <mergeCell ref="D76:D77"/>
    <mergeCell ref="D79:D80"/>
    <mergeCell ref="E79:E80"/>
    <mergeCell ref="F79:F80"/>
    <mergeCell ref="H79:H80"/>
    <mergeCell ref="D83:D85"/>
    <mergeCell ref="D61:D62"/>
    <mergeCell ref="E61:E62"/>
    <mergeCell ref="D63:D64"/>
    <mergeCell ref="D69:D70"/>
    <mergeCell ref="D72:D73"/>
    <mergeCell ref="D46:D48"/>
    <mergeCell ref="F39:F42"/>
    <mergeCell ref="W40:W41"/>
    <mergeCell ref="X40:X41"/>
    <mergeCell ref="Q72:Q73"/>
    <mergeCell ref="E73:G73"/>
    <mergeCell ref="D54:D55"/>
    <mergeCell ref="D57:D58"/>
    <mergeCell ref="G57:G58"/>
    <mergeCell ref="H57:H58"/>
    <mergeCell ref="K57:K58"/>
    <mergeCell ref="D49:D51"/>
    <mergeCell ref="E49:E51"/>
    <mergeCell ref="F49:F51"/>
    <mergeCell ref="Q49:Q51"/>
    <mergeCell ref="D52:D53"/>
    <mergeCell ref="E52:E53"/>
    <mergeCell ref="F52:F53"/>
    <mergeCell ref="T43:T45"/>
    <mergeCell ref="L57:L58"/>
    <mergeCell ref="Y40:Y41"/>
    <mergeCell ref="Q41:Q42"/>
    <mergeCell ref="A43:A45"/>
    <mergeCell ref="B43:B45"/>
    <mergeCell ref="C43:C45"/>
    <mergeCell ref="D43:D45"/>
    <mergeCell ref="E43:E45"/>
    <mergeCell ref="Q26:Q27"/>
    <mergeCell ref="D31:D32"/>
    <mergeCell ref="D33:D34"/>
    <mergeCell ref="D35:D36"/>
    <mergeCell ref="D37:D38"/>
    <mergeCell ref="A39:A42"/>
    <mergeCell ref="B39:B42"/>
    <mergeCell ref="C39:C42"/>
    <mergeCell ref="D39:D42"/>
    <mergeCell ref="E39:E42"/>
    <mergeCell ref="F43:F45"/>
    <mergeCell ref="Q43:Q45"/>
    <mergeCell ref="R43:R45"/>
    <mergeCell ref="S43:S45"/>
    <mergeCell ref="C13:C14"/>
    <mergeCell ref="D13:D14"/>
    <mergeCell ref="E13:E14"/>
    <mergeCell ref="F13:F14"/>
    <mergeCell ref="F6:F8"/>
    <mergeCell ref="G6:G8"/>
    <mergeCell ref="H6:H8"/>
    <mergeCell ref="K6:K8"/>
    <mergeCell ref="Q7:Q8"/>
    <mergeCell ref="J6:J8"/>
    <mergeCell ref="Q6:T6"/>
    <mergeCell ref="R7:T7"/>
    <mergeCell ref="Q1:U1"/>
    <mergeCell ref="A2:U2"/>
    <mergeCell ref="A3:U3"/>
    <mergeCell ref="A4:U4"/>
    <mergeCell ref="C5:U5"/>
    <mergeCell ref="A6:A8"/>
    <mergeCell ref="B6:B8"/>
    <mergeCell ref="C6:C8"/>
    <mergeCell ref="D6:D8"/>
    <mergeCell ref="E6:E8"/>
    <mergeCell ref="L6:L8"/>
    <mergeCell ref="M6:M8"/>
    <mergeCell ref="U6:U8"/>
    <mergeCell ref="U83:U85"/>
    <mergeCell ref="U13:U21"/>
    <mergeCell ref="A236:G236"/>
    <mergeCell ref="N6:N8"/>
    <mergeCell ref="N57:N58"/>
    <mergeCell ref="O6:O8"/>
    <mergeCell ref="O57:O58"/>
    <mergeCell ref="P6:P8"/>
    <mergeCell ref="U149:U152"/>
    <mergeCell ref="U101:U106"/>
    <mergeCell ref="A9:U9"/>
    <mergeCell ref="A10:U10"/>
    <mergeCell ref="B11:U11"/>
    <mergeCell ref="C12:U12"/>
    <mergeCell ref="D18:D19"/>
    <mergeCell ref="D20:D22"/>
    <mergeCell ref="Q20:Q21"/>
    <mergeCell ref="D23:D25"/>
    <mergeCell ref="Q23:Q24"/>
    <mergeCell ref="A26:A29"/>
    <mergeCell ref="C26:C29"/>
    <mergeCell ref="D26:D29"/>
    <mergeCell ref="E26:E29"/>
    <mergeCell ref="F26:F2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1" orientation="landscape" r:id="rId1"/>
  <rowBreaks count="4" manualBreakCount="4">
    <brk id="38" max="20" man="1"/>
    <brk id="89" max="20" man="1"/>
    <brk id="117" max="20" man="1"/>
    <brk id="213" max="2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7"/>
  <sheetViews>
    <sheetView topLeftCell="A155" zoomScaleNormal="100" zoomScaleSheetLayoutView="70" workbookViewId="0">
      <selection activeCell="T168" sqref="T168"/>
    </sheetView>
  </sheetViews>
  <sheetFormatPr defaultRowHeight="12.75" x14ac:dyDescent="0.2"/>
  <cols>
    <col min="1" max="3" width="2.42578125" style="76" customWidth="1"/>
    <col min="4" max="4" width="32.5703125" style="50" customWidth="1"/>
    <col min="5" max="6" width="3" style="58" customWidth="1"/>
    <col min="7" max="7" width="18.85546875" style="121" customWidth="1"/>
    <col min="8" max="8" width="9.7109375" style="121" customWidth="1"/>
    <col min="9" max="10" width="8.7109375" style="213" customWidth="1"/>
    <col min="11" max="12" width="8.85546875" style="155" customWidth="1"/>
    <col min="13" max="16" width="8" style="155" customWidth="1"/>
    <col min="17" max="17" width="23.5703125" style="50" customWidth="1"/>
    <col min="18" max="18" width="7" style="630" customWidth="1"/>
    <col min="19" max="19" width="7" style="58" customWidth="1"/>
    <col min="20" max="21" width="6.42578125" style="52" customWidth="1"/>
    <col min="22" max="22" width="11.140625" style="49" customWidth="1"/>
    <col min="23" max="16384" width="9.140625" style="49"/>
  </cols>
  <sheetData>
    <row r="1" spans="1:23" ht="15.75" x14ac:dyDescent="0.2">
      <c r="Q1" s="2423" t="s">
        <v>344</v>
      </c>
      <c r="R1" s="2423"/>
      <c r="S1" s="2423"/>
      <c r="T1" s="2423"/>
      <c r="U1" s="2423"/>
    </row>
    <row r="2" spans="1:23" s="171" customFormat="1" ht="15.75" x14ac:dyDescent="0.2">
      <c r="A2" s="2170" t="s">
        <v>144</v>
      </c>
      <c r="B2" s="2170"/>
      <c r="C2" s="2170"/>
      <c r="D2" s="2170"/>
      <c r="E2" s="2170"/>
      <c r="F2" s="2170"/>
      <c r="G2" s="2170"/>
      <c r="H2" s="2170"/>
      <c r="I2" s="2170"/>
      <c r="J2" s="2170"/>
      <c r="K2" s="2170"/>
      <c r="L2" s="2170"/>
      <c r="M2" s="2170"/>
      <c r="N2" s="2170"/>
      <c r="O2" s="2170"/>
      <c r="P2" s="2170"/>
      <c r="Q2" s="2170"/>
      <c r="R2" s="2170"/>
      <c r="S2" s="2170"/>
      <c r="T2" s="2170"/>
      <c r="U2" s="2170"/>
    </row>
    <row r="3" spans="1:23" s="171" customFormat="1" ht="15.75" x14ac:dyDescent="0.2">
      <c r="A3" s="2171" t="s">
        <v>31</v>
      </c>
      <c r="B3" s="2171"/>
      <c r="C3" s="2171"/>
      <c r="D3" s="2171"/>
      <c r="E3" s="2171"/>
      <c r="F3" s="2171"/>
      <c r="G3" s="2171"/>
      <c r="H3" s="2171"/>
      <c r="I3" s="2171"/>
      <c r="J3" s="2171"/>
      <c r="K3" s="2171"/>
      <c r="L3" s="2171"/>
      <c r="M3" s="2171"/>
      <c r="N3" s="2171"/>
      <c r="O3" s="2171"/>
      <c r="P3" s="2171"/>
      <c r="Q3" s="2171"/>
      <c r="R3" s="2171"/>
      <c r="S3" s="2171"/>
      <c r="T3" s="2171"/>
      <c r="U3" s="2171"/>
    </row>
    <row r="4" spans="1:23" s="171" customFormat="1" ht="15.75" x14ac:dyDescent="0.2">
      <c r="A4" s="2172" t="s">
        <v>58</v>
      </c>
      <c r="B4" s="2172"/>
      <c r="C4" s="2172"/>
      <c r="D4" s="2172"/>
      <c r="E4" s="2172"/>
      <c r="F4" s="2172"/>
      <c r="G4" s="2172"/>
      <c r="H4" s="2172"/>
      <c r="I4" s="2172"/>
      <c r="J4" s="2172"/>
      <c r="K4" s="2172"/>
      <c r="L4" s="2172"/>
      <c r="M4" s="2172"/>
      <c r="N4" s="2172"/>
      <c r="O4" s="2172"/>
      <c r="P4" s="2172"/>
      <c r="Q4" s="2172"/>
      <c r="R4" s="2172"/>
      <c r="S4" s="2172"/>
      <c r="T4" s="2172"/>
      <c r="U4" s="2172"/>
    </row>
    <row r="5" spans="1:23" ht="20.25" customHeight="1" thickBot="1" x14ac:dyDescent="0.25">
      <c r="A5" s="120"/>
      <c r="B5" s="120"/>
      <c r="C5" s="2173" t="s">
        <v>80</v>
      </c>
      <c r="D5" s="2173"/>
      <c r="E5" s="2173"/>
      <c r="F5" s="2173"/>
      <c r="G5" s="2173"/>
      <c r="H5" s="2173"/>
      <c r="I5" s="2173"/>
      <c r="J5" s="2173"/>
      <c r="K5" s="2173"/>
      <c r="L5" s="2173"/>
      <c r="M5" s="2173"/>
      <c r="N5" s="2173"/>
      <c r="O5" s="2173"/>
      <c r="P5" s="2173"/>
      <c r="Q5" s="2173"/>
      <c r="R5" s="2173"/>
      <c r="S5" s="2173"/>
      <c r="T5" s="2173"/>
      <c r="U5" s="2173"/>
    </row>
    <row r="6" spans="1:23" ht="36.75" customHeight="1" x14ac:dyDescent="0.2">
      <c r="A6" s="2174" t="s">
        <v>8</v>
      </c>
      <c r="B6" s="2177" t="s">
        <v>9</v>
      </c>
      <c r="C6" s="2180" t="s">
        <v>10</v>
      </c>
      <c r="D6" s="2183" t="s">
        <v>148</v>
      </c>
      <c r="E6" s="2186" t="s">
        <v>11</v>
      </c>
      <c r="F6" s="2189" t="s">
        <v>12</v>
      </c>
      <c r="G6" s="2467" t="s">
        <v>54</v>
      </c>
      <c r="H6" s="2462" t="s">
        <v>13</v>
      </c>
      <c r="I6" s="2465" t="s">
        <v>145</v>
      </c>
      <c r="J6" s="2438" t="s">
        <v>146</v>
      </c>
      <c r="K6" s="2440" t="s">
        <v>149</v>
      </c>
      <c r="L6" s="2441"/>
      <c r="M6" s="2441"/>
      <c r="N6" s="2442"/>
      <c r="O6" s="2213" t="s">
        <v>84</v>
      </c>
      <c r="P6" s="2213" t="s">
        <v>150</v>
      </c>
      <c r="Q6" s="2216" t="s">
        <v>151</v>
      </c>
      <c r="R6" s="2217"/>
      <c r="S6" s="2217"/>
      <c r="T6" s="2217"/>
      <c r="U6" s="2218"/>
    </row>
    <row r="7" spans="1:23" ht="36.75" customHeight="1" x14ac:dyDescent="0.2">
      <c r="A7" s="2175"/>
      <c r="B7" s="2178"/>
      <c r="C7" s="2181"/>
      <c r="D7" s="2184"/>
      <c r="E7" s="2187"/>
      <c r="F7" s="2190"/>
      <c r="G7" s="2468"/>
      <c r="H7" s="2463"/>
      <c r="I7" s="2466"/>
      <c r="J7" s="2439"/>
      <c r="K7" s="2443" t="s">
        <v>14</v>
      </c>
      <c r="L7" s="2445" t="s">
        <v>152</v>
      </c>
      <c r="M7" s="2445"/>
      <c r="N7" s="2446" t="s">
        <v>153</v>
      </c>
      <c r="O7" s="2214"/>
      <c r="P7" s="2214"/>
      <c r="Q7" s="2219" t="s">
        <v>24</v>
      </c>
      <c r="R7" s="2418" t="s">
        <v>63</v>
      </c>
      <c r="S7" s="2221"/>
      <c r="T7" s="2221"/>
      <c r="U7" s="2222"/>
    </row>
    <row r="8" spans="1:23" ht="81" customHeight="1" thickBot="1" x14ac:dyDescent="0.25">
      <c r="A8" s="2176"/>
      <c r="B8" s="2179"/>
      <c r="C8" s="2182"/>
      <c r="D8" s="2185"/>
      <c r="E8" s="2188"/>
      <c r="F8" s="2191"/>
      <c r="G8" s="2469"/>
      <c r="H8" s="2464"/>
      <c r="I8" s="635" t="s">
        <v>14</v>
      </c>
      <c r="J8" s="636" t="s">
        <v>14</v>
      </c>
      <c r="K8" s="2444"/>
      <c r="L8" s="1003" t="s">
        <v>14</v>
      </c>
      <c r="M8" s="637" t="s">
        <v>154</v>
      </c>
      <c r="N8" s="2447"/>
      <c r="O8" s="2215"/>
      <c r="P8" s="2215"/>
      <c r="Q8" s="2220"/>
      <c r="R8" s="638" t="s">
        <v>59</v>
      </c>
      <c r="S8" s="639" t="s">
        <v>64</v>
      </c>
      <c r="T8" s="639" t="s">
        <v>87</v>
      </c>
      <c r="U8" s="640" t="s">
        <v>147</v>
      </c>
    </row>
    <row r="9" spans="1:23" ht="13.5" thickBot="1" x14ac:dyDescent="0.25">
      <c r="A9" s="2192" t="s">
        <v>71</v>
      </c>
      <c r="B9" s="2193"/>
      <c r="C9" s="2193"/>
      <c r="D9" s="2193"/>
      <c r="E9" s="2193"/>
      <c r="F9" s="2193"/>
      <c r="G9" s="2193"/>
      <c r="H9" s="2193"/>
      <c r="I9" s="2434"/>
      <c r="J9" s="2434"/>
      <c r="K9" s="2193"/>
      <c r="L9" s="2193"/>
      <c r="M9" s="2193"/>
      <c r="N9" s="2193"/>
      <c r="O9" s="2193"/>
      <c r="P9" s="2193"/>
      <c r="Q9" s="2193"/>
      <c r="R9" s="2193"/>
      <c r="S9" s="2193"/>
      <c r="T9" s="2193"/>
      <c r="U9" s="2194"/>
    </row>
    <row r="10" spans="1:23" s="66" customFormat="1" ht="12.75" customHeight="1" thickBot="1" x14ac:dyDescent="0.25">
      <c r="A10" s="2195" t="s">
        <v>32</v>
      </c>
      <c r="B10" s="2196"/>
      <c r="C10" s="2196"/>
      <c r="D10" s="2196"/>
      <c r="E10" s="2196"/>
      <c r="F10" s="2196"/>
      <c r="G10" s="2196"/>
      <c r="H10" s="2196"/>
      <c r="I10" s="2196"/>
      <c r="J10" s="2196"/>
      <c r="K10" s="2196"/>
      <c r="L10" s="2196"/>
      <c r="M10" s="2196"/>
      <c r="N10" s="2196"/>
      <c r="O10" s="2196"/>
      <c r="P10" s="2196"/>
      <c r="Q10" s="2196"/>
      <c r="R10" s="2196"/>
      <c r="S10" s="2196"/>
      <c r="T10" s="2196"/>
      <c r="U10" s="2197"/>
      <c r="V10" s="321"/>
    </row>
    <row r="11" spans="1:23" s="66" customFormat="1" ht="13.5" thickBot="1" x14ac:dyDescent="0.25">
      <c r="A11" s="1714" t="s">
        <v>15</v>
      </c>
      <c r="B11" s="2198" t="s">
        <v>37</v>
      </c>
      <c r="C11" s="2199"/>
      <c r="D11" s="2199"/>
      <c r="E11" s="2199"/>
      <c r="F11" s="2199"/>
      <c r="G11" s="2199"/>
      <c r="H11" s="2199"/>
      <c r="I11" s="2199"/>
      <c r="J11" s="2199"/>
      <c r="K11" s="2199"/>
      <c r="L11" s="2199"/>
      <c r="M11" s="2199"/>
      <c r="N11" s="2199"/>
      <c r="O11" s="2199"/>
      <c r="P11" s="2199"/>
      <c r="Q11" s="2199"/>
      <c r="R11" s="2199"/>
      <c r="S11" s="2199"/>
      <c r="T11" s="2199"/>
      <c r="U11" s="2200"/>
    </row>
    <row r="12" spans="1:23" s="66" customFormat="1" ht="13.5" thickBot="1" x14ac:dyDescent="0.25">
      <c r="A12" s="1719" t="s">
        <v>15</v>
      </c>
      <c r="B12" s="1744" t="s">
        <v>15</v>
      </c>
      <c r="C12" s="2457" t="s">
        <v>76</v>
      </c>
      <c r="D12" s="2458"/>
      <c r="E12" s="2458"/>
      <c r="F12" s="2458"/>
      <c r="G12" s="2458"/>
      <c r="H12" s="2459"/>
      <c r="I12" s="2459"/>
      <c r="J12" s="2459"/>
      <c r="K12" s="2459"/>
      <c r="L12" s="2459"/>
      <c r="M12" s="2459"/>
      <c r="N12" s="2459"/>
      <c r="O12" s="2459"/>
      <c r="P12" s="2459"/>
      <c r="Q12" s="2459"/>
      <c r="R12" s="2459"/>
      <c r="S12" s="2459"/>
      <c r="T12" s="2459"/>
      <c r="U12" s="2460"/>
    </row>
    <row r="13" spans="1:23" s="66" customFormat="1" x14ac:dyDescent="0.2">
      <c r="A13" s="1720" t="s">
        <v>15</v>
      </c>
      <c r="B13" s="3" t="s">
        <v>15</v>
      </c>
      <c r="C13" s="2449" t="s">
        <v>15</v>
      </c>
      <c r="D13" s="2207" t="s">
        <v>46</v>
      </c>
      <c r="E13" s="2209" t="s">
        <v>343</v>
      </c>
      <c r="F13" s="2451">
        <v>2</v>
      </c>
      <c r="G13" s="31" t="s">
        <v>218</v>
      </c>
      <c r="H13" s="99"/>
      <c r="I13" s="468"/>
      <c r="J13" s="547"/>
      <c r="K13" s="502"/>
      <c r="L13" s="504"/>
      <c r="M13" s="553"/>
      <c r="N13" s="549"/>
      <c r="O13" s="587"/>
      <c r="P13" s="553"/>
      <c r="Q13" s="1171"/>
      <c r="R13" s="1159"/>
      <c r="S13" s="216"/>
      <c r="T13" s="290"/>
      <c r="U13" s="720"/>
    </row>
    <row r="14" spans="1:23" s="66" customFormat="1" ht="13.5" thickBot="1" x14ac:dyDescent="0.25">
      <c r="A14" s="1721"/>
      <c r="B14" s="5"/>
      <c r="C14" s="2450"/>
      <c r="D14" s="2208"/>
      <c r="E14" s="2210"/>
      <c r="F14" s="2452"/>
      <c r="G14" s="973"/>
      <c r="H14" s="304"/>
      <c r="I14" s="984"/>
      <c r="J14" s="130"/>
      <c r="K14" s="157"/>
      <c r="L14" s="369"/>
      <c r="M14" s="220"/>
      <c r="N14" s="985"/>
      <c r="O14" s="984"/>
      <c r="P14" s="220"/>
      <c r="Q14" s="1172"/>
      <c r="R14" s="1160"/>
      <c r="S14" s="219"/>
      <c r="T14" s="291"/>
      <c r="U14" s="689"/>
    </row>
    <row r="15" spans="1:23" s="66" customFormat="1" ht="14.25" customHeight="1" x14ac:dyDescent="0.2">
      <c r="A15" s="1721"/>
      <c r="B15" s="993"/>
      <c r="C15" s="13"/>
      <c r="D15" s="2437" t="s">
        <v>166</v>
      </c>
      <c r="E15" s="964"/>
      <c r="F15" s="1002"/>
      <c r="G15" s="973"/>
      <c r="H15" s="97" t="s">
        <v>16</v>
      </c>
      <c r="I15" s="431">
        <v>10577.7</v>
      </c>
      <c r="J15" s="723">
        <v>11266.8</v>
      </c>
      <c r="K15" s="1580"/>
      <c r="L15" s="1582"/>
      <c r="M15" s="1581"/>
      <c r="N15" s="1584"/>
      <c r="O15" s="1583"/>
      <c r="P15" s="1581"/>
      <c r="Q15" s="1171"/>
      <c r="R15" s="1161"/>
      <c r="S15" s="725"/>
      <c r="T15" s="724"/>
      <c r="U15" s="726"/>
      <c r="V15" s="457"/>
      <c r="W15" s="321"/>
    </row>
    <row r="16" spans="1:23" s="66" customFormat="1" ht="15" customHeight="1" x14ac:dyDescent="0.2">
      <c r="A16" s="1721"/>
      <c r="B16" s="5"/>
      <c r="C16" s="13"/>
      <c r="D16" s="2226"/>
      <c r="E16" s="964"/>
      <c r="F16" s="1002"/>
      <c r="G16" s="973"/>
      <c r="H16" s="815" t="s">
        <v>19</v>
      </c>
      <c r="I16" s="430">
        <v>7387.9</v>
      </c>
      <c r="J16" s="1281">
        <v>8181.9</v>
      </c>
      <c r="K16" s="503"/>
      <c r="L16" s="1046"/>
      <c r="M16" s="427"/>
      <c r="N16" s="1036"/>
      <c r="O16" s="651"/>
      <c r="P16" s="650"/>
      <c r="Q16" s="322"/>
      <c r="R16" s="1162"/>
      <c r="T16" s="96"/>
      <c r="U16" s="378"/>
      <c r="V16" s="457"/>
      <c r="W16" s="321"/>
    </row>
    <row r="17" spans="1:23" s="66" customFormat="1" ht="15.75" customHeight="1" x14ac:dyDescent="0.2">
      <c r="A17" s="1721"/>
      <c r="B17" s="5"/>
      <c r="C17" s="13"/>
      <c r="D17" s="2226"/>
      <c r="E17" s="964"/>
      <c r="F17" s="1002"/>
      <c r="G17" s="973"/>
      <c r="H17" s="963" t="s">
        <v>45</v>
      </c>
      <c r="I17" s="430">
        <v>3495.4</v>
      </c>
      <c r="J17" s="1281">
        <v>3583</v>
      </c>
      <c r="K17" s="157"/>
      <c r="L17" s="369"/>
      <c r="M17" s="220"/>
      <c r="N17" s="1039"/>
      <c r="O17" s="588"/>
      <c r="P17" s="555"/>
      <c r="Q17" s="322"/>
      <c r="R17" s="1162"/>
      <c r="T17" s="96"/>
      <c r="U17" s="378"/>
      <c r="V17" s="457"/>
      <c r="W17" s="321"/>
    </row>
    <row r="18" spans="1:23" s="66" customFormat="1" ht="15" customHeight="1" thickBot="1" x14ac:dyDescent="0.25">
      <c r="A18" s="1721"/>
      <c r="B18" s="5"/>
      <c r="C18" s="13"/>
      <c r="D18" s="2226"/>
      <c r="E18" s="964"/>
      <c r="F18" s="1002"/>
      <c r="G18" s="973"/>
      <c r="H18" s="21" t="s">
        <v>70</v>
      </c>
      <c r="I18" s="422">
        <v>392.8</v>
      </c>
      <c r="J18" s="1278">
        <v>392.8</v>
      </c>
      <c r="K18" s="533"/>
      <c r="L18" s="1578"/>
      <c r="M18" s="227"/>
      <c r="N18" s="1577"/>
      <c r="O18" s="976"/>
      <c r="P18" s="227"/>
      <c r="Q18" s="322"/>
      <c r="R18" s="1162"/>
      <c r="T18" s="96"/>
      <c r="U18" s="378"/>
      <c r="W18" s="457"/>
    </row>
    <row r="19" spans="1:23" s="66" customFormat="1" ht="14.25" customHeight="1" x14ac:dyDescent="0.2">
      <c r="A19" s="1721"/>
      <c r="B19" s="993"/>
      <c r="C19" s="13"/>
      <c r="D19" s="2225" t="s">
        <v>214</v>
      </c>
      <c r="E19" s="1113"/>
      <c r="F19" s="1002"/>
      <c r="G19" s="973"/>
      <c r="H19" s="97" t="s">
        <v>16</v>
      </c>
      <c r="I19" s="738"/>
      <c r="J19" s="1274"/>
      <c r="K19" s="2019">
        <f>+L19</f>
        <v>13864.3</v>
      </c>
      <c r="L19" s="2020">
        <v>13864.3</v>
      </c>
      <c r="M19" s="2021">
        <v>9895.9</v>
      </c>
      <c r="N19" s="742"/>
      <c r="O19" s="468">
        <f>+K19</f>
        <v>13864.3</v>
      </c>
      <c r="P19" s="1579">
        <f>+L19</f>
        <v>13864.3</v>
      </c>
      <c r="Q19" s="2435" t="s">
        <v>167</v>
      </c>
      <c r="R19" s="1163">
        <v>45</v>
      </c>
      <c r="S19" s="737">
        <v>48</v>
      </c>
      <c r="T19" s="1078">
        <v>48</v>
      </c>
      <c r="U19" s="1135">
        <v>48</v>
      </c>
      <c r="V19" s="457"/>
    </row>
    <row r="20" spans="1:23" s="66" customFormat="1" ht="15" customHeight="1" x14ac:dyDescent="0.2">
      <c r="A20" s="1721"/>
      <c r="B20" s="5"/>
      <c r="C20" s="13"/>
      <c r="D20" s="2226"/>
      <c r="E20" s="1113"/>
      <c r="F20" s="1002"/>
      <c r="G20" s="973"/>
      <c r="H20" s="815" t="s">
        <v>19</v>
      </c>
      <c r="I20" s="645"/>
      <c r="J20" s="554"/>
      <c r="K20" s="503">
        <f>L20+N20</f>
        <v>7713.9000000000005</v>
      </c>
      <c r="L20" s="1046">
        <v>7705.6</v>
      </c>
      <c r="M20" s="427">
        <v>5632.1</v>
      </c>
      <c r="N20" s="1036">
        <v>8.3000000000000007</v>
      </c>
      <c r="O20" s="1997">
        <v>7713.9</v>
      </c>
      <c r="P20" s="554">
        <v>7713.9</v>
      </c>
      <c r="Q20" s="2436"/>
      <c r="R20" s="1164"/>
      <c r="S20" s="458"/>
      <c r="T20" s="1079"/>
      <c r="U20" s="1173"/>
      <c r="V20" s="457"/>
    </row>
    <row r="21" spans="1:23" s="66" customFormat="1" ht="15.75" customHeight="1" thickBot="1" x14ac:dyDescent="0.25">
      <c r="A21" s="1721"/>
      <c r="B21" s="5"/>
      <c r="C21" s="13"/>
      <c r="D21" s="2230"/>
      <c r="E21" s="1113"/>
      <c r="F21" s="1002"/>
      <c r="G21" s="973"/>
      <c r="H21" s="743" t="s">
        <v>45</v>
      </c>
      <c r="I21" s="727"/>
      <c r="J21" s="730"/>
      <c r="K21" s="728">
        <f>+L21+N21</f>
        <v>3649.8999999999996</v>
      </c>
      <c r="L21" s="729">
        <v>3647.7</v>
      </c>
      <c r="M21" s="730">
        <v>653</v>
      </c>
      <c r="N21" s="731">
        <v>2.2000000000000002</v>
      </c>
      <c r="O21" s="732">
        <v>3650</v>
      </c>
      <c r="P21" s="730">
        <v>3650</v>
      </c>
      <c r="Q21" s="1204" t="s">
        <v>168</v>
      </c>
      <c r="R21" s="1165">
        <v>7696</v>
      </c>
      <c r="S21" s="1138">
        <v>8051</v>
      </c>
      <c r="T21" s="733">
        <v>8100</v>
      </c>
      <c r="U21" s="1205">
        <v>8100</v>
      </c>
      <c r="V21" s="458"/>
    </row>
    <row r="22" spans="1:23" s="66" customFormat="1" ht="15.75" customHeight="1" x14ac:dyDescent="0.2">
      <c r="A22" s="1721"/>
      <c r="B22" s="5"/>
      <c r="C22" s="13"/>
      <c r="D22" s="2226" t="s">
        <v>215</v>
      </c>
      <c r="E22" s="1113"/>
      <c r="F22" s="1002"/>
      <c r="G22" s="973"/>
      <c r="H22" s="31" t="s">
        <v>19</v>
      </c>
      <c r="I22" s="734"/>
      <c r="J22" s="735"/>
      <c r="K22" s="514">
        <f>L22</f>
        <v>281.10000000000002</v>
      </c>
      <c r="L22" s="566">
        <v>281.10000000000002</v>
      </c>
      <c r="M22" s="735">
        <v>207.6</v>
      </c>
      <c r="N22" s="736"/>
      <c r="O22" s="476">
        <v>281.10000000000002</v>
      </c>
      <c r="P22" s="735">
        <v>281.10000000000002</v>
      </c>
      <c r="Q22" s="2435" t="s">
        <v>167</v>
      </c>
      <c r="R22" s="1163">
        <v>7</v>
      </c>
      <c r="S22" s="1078">
        <v>7</v>
      </c>
      <c r="T22" s="737">
        <v>7</v>
      </c>
      <c r="U22" s="745">
        <v>7</v>
      </c>
    </row>
    <row r="23" spans="1:23" s="66" customFormat="1" ht="14.25" customHeight="1" x14ac:dyDescent="0.2">
      <c r="A23" s="1721"/>
      <c r="B23" s="993"/>
      <c r="C23" s="13"/>
      <c r="D23" s="2226"/>
      <c r="E23" s="1113"/>
      <c r="F23" s="1002"/>
      <c r="G23" s="973"/>
      <c r="H23" s="1242"/>
      <c r="I23" s="709"/>
      <c r="J23" s="220"/>
      <c r="K23" s="157"/>
      <c r="L23" s="1980"/>
      <c r="M23" s="1979"/>
      <c r="N23" s="1039"/>
      <c r="O23" s="469"/>
      <c r="P23" s="325"/>
      <c r="Q23" s="2436"/>
      <c r="R23" s="1166"/>
      <c r="S23" s="224"/>
      <c r="T23" s="250"/>
      <c r="U23" s="225"/>
    </row>
    <row r="24" spans="1:23" s="66" customFormat="1" ht="15" customHeight="1" thickBot="1" x14ac:dyDescent="0.25">
      <c r="A24" s="1721"/>
      <c r="B24" s="5"/>
      <c r="C24" s="13"/>
      <c r="D24" s="2227"/>
      <c r="E24" s="1113"/>
      <c r="F24" s="1002"/>
      <c r="G24" s="973"/>
      <c r="H24" s="364"/>
      <c r="I24" s="727"/>
      <c r="J24" s="730"/>
      <c r="K24" s="728"/>
      <c r="L24" s="729"/>
      <c r="M24" s="730"/>
      <c r="N24" s="731"/>
      <c r="O24" s="732"/>
      <c r="P24" s="730"/>
      <c r="Q24" s="1204" t="s">
        <v>168</v>
      </c>
      <c r="R24" s="1167">
        <v>238</v>
      </c>
      <c r="S24" s="1138">
        <v>301</v>
      </c>
      <c r="T24" s="733">
        <v>301</v>
      </c>
      <c r="U24" s="1205">
        <v>301</v>
      </c>
    </row>
    <row r="25" spans="1:23" s="66" customFormat="1" ht="12.75" customHeight="1" x14ac:dyDescent="0.2">
      <c r="A25" s="2232"/>
      <c r="B25" s="5"/>
      <c r="C25" s="2453"/>
      <c r="D25" s="2230" t="s">
        <v>78</v>
      </c>
      <c r="E25" s="2454"/>
      <c r="F25" s="2239"/>
      <c r="G25" s="2461"/>
      <c r="H25" s="717" t="s">
        <v>16</v>
      </c>
      <c r="I25" s="583">
        <v>1265.3</v>
      </c>
      <c r="J25" s="1035">
        <v>1014.6</v>
      </c>
      <c r="K25" s="2022">
        <f>+L25</f>
        <v>870.1</v>
      </c>
      <c r="L25" s="2023">
        <v>870.1</v>
      </c>
      <c r="M25" s="2024">
        <v>592.79999999999995</v>
      </c>
      <c r="N25" s="1036"/>
      <c r="O25" s="1033">
        <f>+K25</f>
        <v>870.1</v>
      </c>
      <c r="P25" s="583">
        <f>+L25</f>
        <v>870.1</v>
      </c>
      <c r="Q25" s="2448" t="s">
        <v>167</v>
      </c>
      <c r="R25" s="1168">
        <v>6</v>
      </c>
      <c r="S25" s="1146">
        <v>4</v>
      </c>
      <c r="T25" s="23">
        <v>4</v>
      </c>
      <c r="U25" s="454">
        <v>4</v>
      </c>
    </row>
    <row r="26" spans="1:23" s="66" customFormat="1" ht="15.75" customHeight="1" x14ac:dyDescent="0.2">
      <c r="A26" s="2232"/>
      <c r="B26" s="5"/>
      <c r="C26" s="2453"/>
      <c r="D26" s="2235"/>
      <c r="E26" s="2455"/>
      <c r="F26" s="2240"/>
      <c r="G26" s="2461"/>
      <c r="H26" s="717" t="s">
        <v>19</v>
      </c>
      <c r="I26" s="821">
        <v>1631.7</v>
      </c>
      <c r="J26" s="1035">
        <v>1549.6</v>
      </c>
      <c r="K26" s="503">
        <v>1396.9</v>
      </c>
      <c r="L26" s="1980">
        <v>1396.9</v>
      </c>
      <c r="M26" s="1979">
        <v>1026.3</v>
      </c>
      <c r="N26" s="1039"/>
      <c r="O26" s="1038">
        <v>1396.9</v>
      </c>
      <c r="P26" s="1979">
        <v>1396.9</v>
      </c>
      <c r="Q26" s="2436"/>
      <c r="R26" s="1168"/>
      <c r="S26" s="1146"/>
      <c r="T26" s="1146"/>
      <c r="U26" s="1148"/>
    </row>
    <row r="27" spans="1:23" s="66" customFormat="1" ht="15.75" customHeight="1" x14ac:dyDescent="0.2">
      <c r="A27" s="2232"/>
      <c r="B27" s="5"/>
      <c r="C27" s="2450"/>
      <c r="D27" s="2235"/>
      <c r="E27" s="2455"/>
      <c r="F27" s="2240"/>
      <c r="G27" s="2461"/>
      <c r="H27" s="717" t="s">
        <v>45</v>
      </c>
      <c r="I27" s="583">
        <v>562.79999999999995</v>
      </c>
      <c r="J27" s="1035">
        <v>468.5</v>
      </c>
      <c r="K27" s="503">
        <v>423</v>
      </c>
      <c r="L27" s="1046">
        <v>423</v>
      </c>
      <c r="M27" s="427">
        <v>94.4</v>
      </c>
      <c r="N27" s="1036"/>
      <c r="O27" s="1033">
        <v>423</v>
      </c>
      <c r="P27" s="427">
        <v>423</v>
      </c>
      <c r="Q27" s="1174" t="s">
        <v>168</v>
      </c>
      <c r="R27" s="1169">
        <v>1671</v>
      </c>
      <c r="S27" s="35">
        <v>1319</v>
      </c>
      <c r="T27" s="35">
        <v>1320</v>
      </c>
      <c r="U27" s="36">
        <v>1320</v>
      </c>
    </row>
    <row r="28" spans="1:23" s="66" customFormat="1" ht="15.75" customHeight="1" thickBot="1" x14ac:dyDescent="0.25">
      <c r="A28" s="2232"/>
      <c r="B28" s="5"/>
      <c r="C28" s="2450"/>
      <c r="D28" s="2225"/>
      <c r="E28" s="2456"/>
      <c r="F28" s="2212"/>
      <c r="G28" s="2461"/>
      <c r="H28" s="349" t="s">
        <v>70</v>
      </c>
      <c r="I28" s="1042">
        <v>48.4</v>
      </c>
      <c r="J28" s="1044">
        <v>48.4</v>
      </c>
      <c r="K28" s="533"/>
      <c r="L28" s="1980"/>
      <c r="M28" s="1979"/>
      <c r="N28" s="1039"/>
      <c r="O28" s="1038"/>
      <c r="P28" s="1979"/>
      <c r="Q28" s="1175" t="s">
        <v>238</v>
      </c>
      <c r="R28" s="1170">
        <v>955</v>
      </c>
      <c r="S28" s="1145">
        <v>925</v>
      </c>
      <c r="T28" s="1145">
        <v>925</v>
      </c>
      <c r="U28" s="1147">
        <v>925</v>
      </c>
    </row>
    <row r="29" spans="1:23" s="66" customFormat="1" ht="15.75" customHeight="1" x14ac:dyDescent="0.2">
      <c r="A29" s="1722"/>
      <c r="B29" s="1031"/>
      <c r="C29" s="1032"/>
      <c r="D29" s="2437" t="s">
        <v>239</v>
      </c>
      <c r="E29" s="1030"/>
      <c r="F29" s="1029"/>
      <c r="G29" s="1040"/>
      <c r="H29" s="31" t="s">
        <v>16</v>
      </c>
      <c r="I29" s="431">
        <f>5549.4</f>
        <v>5549.4</v>
      </c>
      <c r="J29" s="723">
        <v>5641.5</v>
      </c>
      <c r="K29" s="739"/>
      <c r="L29" s="740"/>
      <c r="M29" s="741"/>
      <c r="N29" s="742"/>
      <c r="O29" s="468"/>
      <c r="P29" s="741"/>
      <c r="Q29" s="794"/>
      <c r="R29" s="605"/>
      <c r="S29" s="744"/>
      <c r="T29" s="744"/>
      <c r="U29" s="745"/>
    </row>
    <row r="30" spans="1:23" s="66" customFormat="1" ht="15.75" customHeight="1" x14ac:dyDescent="0.2">
      <c r="A30" s="1722"/>
      <c r="B30" s="1031"/>
      <c r="C30" s="1032"/>
      <c r="D30" s="2226"/>
      <c r="E30" s="1030"/>
      <c r="F30" s="1029"/>
      <c r="G30" s="1040"/>
      <c r="H30" s="95" t="s">
        <v>19</v>
      </c>
      <c r="I30" s="430">
        <f>23879.5</f>
        <v>23879.5</v>
      </c>
      <c r="J30" s="1281">
        <v>24965</v>
      </c>
      <c r="K30" s="157"/>
      <c r="L30" s="1980"/>
      <c r="M30" s="1979"/>
      <c r="N30" s="1039"/>
      <c r="O30" s="1038"/>
      <c r="P30" s="1979"/>
      <c r="Q30" s="342"/>
      <c r="R30" s="600"/>
      <c r="S30" s="192"/>
      <c r="T30" s="192"/>
      <c r="U30" s="246"/>
    </row>
    <row r="31" spans="1:23" s="66" customFormat="1" ht="27" customHeight="1" x14ac:dyDescent="0.2">
      <c r="A31" s="1722"/>
      <c r="B31" s="1031"/>
      <c r="C31" s="1032"/>
      <c r="D31" s="2230"/>
      <c r="E31" s="1030"/>
      <c r="F31" s="1029"/>
      <c r="G31" s="1040"/>
      <c r="H31" s="1041" t="s">
        <v>19</v>
      </c>
      <c r="I31" s="1244">
        <v>808.4</v>
      </c>
      <c r="J31" s="1281">
        <v>824.3</v>
      </c>
      <c r="K31" s="533"/>
      <c r="L31" s="1991"/>
      <c r="M31" s="227"/>
      <c r="N31" s="1993"/>
      <c r="O31" s="1033"/>
      <c r="P31" s="427"/>
      <c r="Q31" s="1132"/>
      <c r="R31" s="600"/>
      <c r="S31" s="192"/>
      <c r="T31" s="192"/>
      <c r="U31" s="246"/>
    </row>
    <row r="32" spans="1:23" s="66" customFormat="1" ht="15.75" customHeight="1" x14ac:dyDescent="0.2">
      <c r="A32" s="1722"/>
      <c r="B32" s="1031"/>
      <c r="C32" s="1032"/>
      <c r="D32" s="2225" t="s">
        <v>216</v>
      </c>
      <c r="E32" s="1030"/>
      <c r="F32" s="1029"/>
      <c r="G32" s="1040"/>
      <c r="H32" s="1041" t="s">
        <v>16</v>
      </c>
      <c r="I32" s="1042"/>
      <c r="J32" s="1044"/>
      <c r="K32" s="2025">
        <f>+L32</f>
        <v>6658.6</v>
      </c>
      <c r="L32" s="2026">
        <v>6658.6</v>
      </c>
      <c r="M32" s="2026">
        <v>4330.2</v>
      </c>
      <c r="N32" s="2027"/>
      <c r="O32" s="1251">
        <f>+K32</f>
        <v>6658.6</v>
      </c>
      <c r="P32" s="2028">
        <f>+L32</f>
        <v>6658.6</v>
      </c>
      <c r="Q32" s="719" t="s">
        <v>167</v>
      </c>
      <c r="R32" s="721">
        <v>32</v>
      </c>
      <c r="S32" s="188">
        <v>32</v>
      </c>
      <c r="T32" s="188">
        <v>32</v>
      </c>
      <c r="U32" s="182">
        <v>32</v>
      </c>
    </row>
    <row r="33" spans="1:25" s="66" customFormat="1" ht="15.75" customHeight="1" x14ac:dyDescent="0.2">
      <c r="A33" s="1722"/>
      <c r="B33" s="1031"/>
      <c r="C33" s="1032"/>
      <c r="D33" s="2226"/>
      <c r="E33" s="1030"/>
      <c r="F33" s="1029"/>
      <c r="G33" s="1040"/>
      <c r="H33" s="717" t="s">
        <v>19</v>
      </c>
      <c r="I33" s="1042"/>
      <c r="J33" s="1044"/>
      <c r="K33" s="157">
        <f>L33+N33</f>
        <v>24101.100000000002</v>
      </c>
      <c r="L33" s="1980">
        <f>14932.1+9160.6</f>
        <v>24092.7</v>
      </c>
      <c r="M33" s="1979">
        <f>11152+6852.1</f>
        <v>18004.099999999999</v>
      </c>
      <c r="N33" s="1039">
        <v>8.4</v>
      </c>
      <c r="O33" s="1038">
        <v>24101.1</v>
      </c>
      <c r="P33" s="1979">
        <v>24101.1</v>
      </c>
      <c r="Q33" s="249" t="s">
        <v>169</v>
      </c>
      <c r="R33" s="595">
        <v>17120</v>
      </c>
      <c r="S33" s="195">
        <v>17438</v>
      </c>
      <c r="T33" s="195">
        <v>17450</v>
      </c>
      <c r="U33" s="74">
        <v>17450</v>
      </c>
    </row>
    <row r="34" spans="1:25" s="66" customFormat="1" ht="15.75" customHeight="1" x14ac:dyDescent="0.2">
      <c r="A34" s="1722"/>
      <c r="B34" s="1031"/>
      <c r="C34" s="1032"/>
      <c r="D34" s="2226"/>
      <c r="E34" s="1030"/>
      <c r="F34" s="1029"/>
      <c r="G34" s="1040"/>
      <c r="H34" s="1041" t="s">
        <v>19</v>
      </c>
      <c r="I34" s="583"/>
      <c r="J34" s="1035"/>
      <c r="K34" s="1585">
        <f>+L34</f>
        <v>983.1</v>
      </c>
      <c r="L34" s="1046">
        <v>983.1</v>
      </c>
      <c r="M34" s="427">
        <v>504.6</v>
      </c>
      <c r="N34" s="1036"/>
      <c r="O34" s="1033"/>
      <c r="P34" s="427"/>
      <c r="Q34" s="1080"/>
      <c r="R34" s="1079"/>
      <c r="S34" s="1079"/>
      <c r="T34" s="1079"/>
      <c r="U34" s="1133"/>
    </row>
    <row r="35" spans="1:25" s="66" customFormat="1" ht="12" customHeight="1" x14ac:dyDescent="0.2">
      <c r="A35" s="1722"/>
      <c r="B35" s="1031"/>
      <c r="C35" s="1032"/>
      <c r="D35" s="1028"/>
      <c r="E35" s="1030"/>
      <c r="F35" s="1029"/>
      <c r="G35" s="1040"/>
      <c r="H35" s="349" t="s">
        <v>45</v>
      </c>
      <c r="I35" s="430">
        <v>983.6</v>
      </c>
      <c r="J35" s="1281">
        <v>1008.6</v>
      </c>
      <c r="K35" s="204">
        <v>1014.3</v>
      </c>
      <c r="L35" s="1992">
        <f>+K35-N35</f>
        <v>1012.5</v>
      </c>
      <c r="M35" s="554">
        <v>336.4</v>
      </c>
      <c r="N35" s="1994">
        <v>1.8</v>
      </c>
      <c r="O35" s="1997">
        <v>1014</v>
      </c>
      <c r="P35" s="554">
        <v>1014</v>
      </c>
      <c r="Q35" s="342"/>
      <c r="R35" s="600"/>
      <c r="S35" s="1134"/>
      <c r="T35" s="1134"/>
      <c r="U35" s="246"/>
    </row>
    <row r="36" spans="1:25" s="66" customFormat="1" ht="16.5" customHeight="1" x14ac:dyDescent="0.2">
      <c r="A36" s="1722"/>
      <c r="B36" s="1031"/>
      <c r="C36" s="1032"/>
      <c r="D36" s="78"/>
      <c r="E36" s="1030"/>
      <c r="F36" s="1029"/>
      <c r="G36" s="1040"/>
      <c r="H36" s="32" t="s">
        <v>70</v>
      </c>
      <c r="I36" s="422">
        <v>93.1</v>
      </c>
      <c r="J36" s="1282">
        <v>93.1</v>
      </c>
      <c r="K36" s="503"/>
      <c r="L36" s="1046"/>
      <c r="M36" s="427"/>
      <c r="N36" s="1036"/>
      <c r="O36" s="1033"/>
      <c r="P36" s="427"/>
      <c r="Q36" s="342"/>
      <c r="R36" s="596"/>
      <c r="S36" s="197"/>
      <c r="T36" s="197"/>
      <c r="U36" s="225"/>
    </row>
    <row r="37" spans="1:25" s="66" customFormat="1" ht="21.75" customHeight="1" x14ac:dyDescent="0.2">
      <c r="A37" s="1722"/>
      <c r="B37" s="1031"/>
      <c r="C37" s="1032"/>
      <c r="D37" s="2225" t="s">
        <v>217</v>
      </c>
      <c r="E37" s="1030"/>
      <c r="F37" s="1029"/>
      <c r="G37" s="1040"/>
      <c r="H37" s="747" t="s">
        <v>19</v>
      </c>
      <c r="I37" s="1042"/>
      <c r="J37" s="1044"/>
      <c r="K37" s="1996">
        <f>L37+N37</f>
        <v>1264.5</v>
      </c>
      <c r="L37" s="1991">
        <v>1264.5</v>
      </c>
      <c r="M37" s="1991">
        <v>941.6</v>
      </c>
      <c r="N37" s="1993"/>
      <c r="O37" s="1996">
        <v>1264.5</v>
      </c>
      <c r="P37" s="184">
        <v>1264.5</v>
      </c>
      <c r="Q37" s="719" t="s">
        <v>167</v>
      </c>
      <c r="R37" s="721">
        <v>4</v>
      </c>
      <c r="S37" s="188">
        <v>5</v>
      </c>
      <c r="T37" s="188">
        <v>5</v>
      </c>
      <c r="U37" s="182">
        <v>5</v>
      </c>
    </row>
    <row r="38" spans="1:25" s="66" customFormat="1" ht="21.75" customHeight="1" thickBot="1" x14ac:dyDescent="0.25">
      <c r="A38" s="1722"/>
      <c r="B38" s="1031"/>
      <c r="C38" s="1032"/>
      <c r="D38" s="2227"/>
      <c r="E38" s="1030"/>
      <c r="F38" s="1029"/>
      <c r="G38" s="1040"/>
      <c r="H38" s="743"/>
      <c r="I38" s="1043"/>
      <c r="J38" s="1045"/>
      <c r="K38" s="732"/>
      <c r="L38" s="729"/>
      <c r="M38" s="729"/>
      <c r="N38" s="731"/>
      <c r="O38" s="732"/>
      <c r="P38" s="730"/>
      <c r="Q38" s="746" t="s">
        <v>168</v>
      </c>
      <c r="R38" s="606">
        <v>918</v>
      </c>
      <c r="S38" s="771">
        <v>989</v>
      </c>
      <c r="T38" s="771">
        <v>990</v>
      </c>
      <c r="U38" s="185">
        <v>990</v>
      </c>
    </row>
    <row r="39" spans="1:25" s="66" customFormat="1" ht="21.75" customHeight="1" x14ac:dyDescent="0.2">
      <c r="A39" s="1722"/>
      <c r="B39" s="1600"/>
      <c r="C39" s="1595"/>
      <c r="D39" s="2228" t="s">
        <v>229</v>
      </c>
      <c r="E39" s="534"/>
      <c r="F39" s="439"/>
      <c r="G39" s="2432" t="s">
        <v>228</v>
      </c>
      <c r="H39" s="1051" t="s">
        <v>16</v>
      </c>
      <c r="I39" s="1052"/>
      <c r="J39" s="748"/>
      <c r="K39" s="514">
        <f>+L39+N39</f>
        <v>98.8</v>
      </c>
      <c r="L39" s="566">
        <v>98.8</v>
      </c>
      <c r="M39" s="735"/>
      <c r="N39" s="736"/>
      <c r="O39" s="476">
        <v>98.8</v>
      </c>
      <c r="P39" s="535">
        <v>98.8</v>
      </c>
      <c r="Q39" s="749" t="s">
        <v>167</v>
      </c>
      <c r="R39" s="607">
        <v>26</v>
      </c>
      <c r="S39" s="772">
        <v>31</v>
      </c>
      <c r="T39" s="773">
        <v>31</v>
      </c>
      <c r="U39" s="774">
        <v>31</v>
      </c>
    </row>
    <row r="40" spans="1:25" s="207" customFormat="1" ht="18" customHeight="1" x14ac:dyDescent="0.2">
      <c r="A40" s="1721"/>
      <c r="B40" s="1600"/>
      <c r="C40" s="1597"/>
      <c r="D40" s="2229"/>
      <c r="E40" s="1048"/>
      <c r="F40" s="1614"/>
      <c r="G40" s="2433"/>
      <c r="H40" s="1049" t="s">
        <v>16</v>
      </c>
      <c r="I40" s="1050"/>
      <c r="J40" s="1640"/>
      <c r="K40" s="2022">
        <f>+L40</f>
        <v>123.5</v>
      </c>
      <c r="L40" s="2023">
        <f>120.7+2.8</f>
        <v>123.5</v>
      </c>
      <c r="M40" s="2023">
        <v>28.3</v>
      </c>
      <c r="N40" s="487"/>
      <c r="O40" s="1251">
        <f>+K40</f>
        <v>123.5</v>
      </c>
      <c r="P40" s="2027">
        <f>+O40</f>
        <v>123.5</v>
      </c>
      <c r="Q40" s="2473" t="s">
        <v>240</v>
      </c>
      <c r="R40" s="595">
        <v>1809</v>
      </c>
      <c r="S40" s="73">
        <v>2050</v>
      </c>
      <c r="T40" s="73">
        <v>2050</v>
      </c>
      <c r="U40" s="74">
        <v>2050</v>
      </c>
    </row>
    <row r="41" spans="1:25" s="207" customFormat="1" ht="18" customHeight="1" x14ac:dyDescent="0.2">
      <c r="A41" s="1721"/>
      <c r="B41" s="2047"/>
      <c r="C41" s="2073"/>
      <c r="D41" s="927"/>
      <c r="E41" s="1048"/>
      <c r="F41" s="2064"/>
      <c r="G41" s="2433"/>
      <c r="H41" s="1049" t="s">
        <v>55</v>
      </c>
      <c r="I41" s="1050">
        <v>20.5</v>
      </c>
      <c r="J41" s="1640">
        <v>0</v>
      </c>
      <c r="K41" s="503"/>
      <c r="L41" s="1046"/>
      <c r="M41" s="427"/>
      <c r="N41" s="1036"/>
      <c r="O41" s="648"/>
      <c r="P41" s="425"/>
      <c r="Q41" s="2525"/>
      <c r="R41" s="599"/>
      <c r="S41" s="1680"/>
      <c r="T41" s="1680"/>
      <c r="U41" s="1681"/>
      <c r="W41" s="1112"/>
    </row>
    <row r="42" spans="1:25" s="66" customFormat="1" ht="18" customHeight="1" x14ac:dyDescent="0.2">
      <c r="A42" s="1722"/>
      <c r="B42" s="1031"/>
      <c r="C42" s="1032"/>
      <c r="D42" s="2226" t="s">
        <v>170</v>
      </c>
      <c r="E42" s="1030"/>
      <c r="F42" s="1029"/>
      <c r="G42" s="1040"/>
      <c r="H42" s="717" t="s">
        <v>16</v>
      </c>
      <c r="I42" s="1651">
        <v>10.1</v>
      </c>
      <c r="J42" s="822">
        <v>27.8</v>
      </c>
      <c r="K42" s="204">
        <f>+L42+N42</f>
        <v>1.7</v>
      </c>
      <c r="L42" s="1992">
        <v>1.7</v>
      </c>
      <c r="M42" s="554"/>
      <c r="N42" s="1994"/>
      <c r="O42" s="1997"/>
      <c r="P42" s="440"/>
      <c r="Q42" s="1625" t="s">
        <v>169</v>
      </c>
      <c r="R42" s="1675" t="s">
        <v>171</v>
      </c>
      <c r="S42" s="1676" t="s">
        <v>171</v>
      </c>
      <c r="T42" s="1677"/>
      <c r="U42" s="1678"/>
      <c r="V42" s="321"/>
    </row>
    <row r="43" spans="1:25" s="66" customFormat="1" ht="13.5" customHeight="1" x14ac:dyDescent="0.2">
      <c r="A43" s="1722"/>
      <c r="B43" s="1031"/>
      <c r="C43" s="1032"/>
      <c r="D43" s="2230"/>
      <c r="E43" s="1030"/>
      <c r="F43" s="1029"/>
      <c r="G43" s="1040"/>
      <c r="H43" s="1041" t="s">
        <v>19</v>
      </c>
      <c r="I43" s="716"/>
      <c r="J43" s="220">
        <v>2.6</v>
      </c>
      <c r="K43" s="204">
        <v>0.6</v>
      </c>
      <c r="L43" s="1992">
        <v>0.6</v>
      </c>
      <c r="M43" s="449"/>
      <c r="N43" s="647"/>
      <c r="O43" s="645"/>
      <c r="P43" s="449"/>
      <c r="Q43" s="301"/>
      <c r="R43" s="596"/>
      <c r="S43" s="197"/>
      <c r="T43" s="197"/>
      <c r="U43" s="225"/>
    </row>
    <row r="44" spans="1:25" s="66" customFormat="1" ht="16.5" customHeight="1" x14ac:dyDescent="0.2">
      <c r="A44" s="2232"/>
      <c r="B44" s="2245"/>
      <c r="C44" s="2450"/>
      <c r="D44" s="2225" t="s">
        <v>213</v>
      </c>
      <c r="E44" s="2470"/>
      <c r="F44" s="2431"/>
      <c r="G44" s="973"/>
      <c r="H44" s="815" t="s">
        <v>16</v>
      </c>
      <c r="I44" s="174">
        <v>4792.3</v>
      </c>
      <c r="J44" s="1280">
        <f>4792.3+10+4.7</f>
        <v>4807</v>
      </c>
      <c r="K44" s="2022">
        <f>+L44+N44</f>
        <v>5729.4</v>
      </c>
      <c r="L44" s="2023">
        <v>5729.4</v>
      </c>
      <c r="M44" s="2024">
        <v>4284.8</v>
      </c>
      <c r="N44" s="2029"/>
      <c r="O44" s="2022">
        <f>+K44</f>
        <v>5729.4</v>
      </c>
      <c r="P44" s="2029">
        <f>+L44</f>
        <v>5729.4</v>
      </c>
      <c r="Q44" s="719" t="s">
        <v>167</v>
      </c>
      <c r="R44" s="600">
        <v>6</v>
      </c>
      <c r="S44" s="192">
        <v>6</v>
      </c>
      <c r="T44" s="192">
        <v>6</v>
      </c>
      <c r="U44" s="246">
        <v>6</v>
      </c>
    </row>
    <row r="45" spans="1:25" s="66" customFormat="1" ht="15.75" customHeight="1" x14ac:dyDescent="0.2">
      <c r="A45" s="2232"/>
      <c r="B45" s="2245"/>
      <c r="C45" s="2450"/>
      <c r="D45" s="2226"/>
      <c r="E45" s="2470"/>
      <c r="F45" s="2431"/>
      <c r="G45" s="973"/>
      <c r="H45" s="32" t="s">
        <v>19</v>
      </c>
      <c r="I45" s="248">
        <v>143.69999999999999</v>
      </c>
      <c r="J45" s="1280">
        <v>211.6</v>
      </c>
      <c r="K45" s="157">
        <f>L45+N45</f>
        <v>129.80000000000001</v>
      </c>
      <c r="L45" s="1980">
        <v>129.80000000000001</v>
      </c>
      <c r="M45" s="1979">
        <v>61.5</v>
      </c>
      <c r="N45" s="1039"/>
      <c r="O45" s="1038">
        <v>129.80000000000001</v>
      </c>
      <c r="P45" s="1979">
        <v>129.80000000000001</v>
      </c>
      <c r="Q45" s="719" t="s">
        <v>168</v>
      </c>
      <c r="R45" s="594">
        <v>5450</v>
      </c>
      <c r="S45" s="35">
        <v>5430</v>
      </c>
      <c r="T45" s="35">
        <v>5430</v>
      </c>
      <c r="U45" s="36">
        <v>5430</v>
      </c>
      <c r="W45" s="2242"/>
      <c r="X45" s="2242"/>
      <c r="Y45" s="2242"/>
    </row>
    <row r="46" spans="1:25" s="66" customFormat="1" ht="15.75" customHeight="1" x14ac:dyDescent="0.2">
      <c r="A46" s="2232"/>
      <c r="B46" s="2245"/>
      <c r="C46" s="2450"/>
      <c r="D46" s="2226"/>
      <c r="E46" s="2470"/>
      <c r="F46" s="2431"/>
      <c r="G46" s="973"/>
      <c r="H46" s="1040" t="s">
        <v>45</v>
      </c>
      <c r="I46" s="248">
        <v>318</v>
      </c>
      <c r="J46" s="1280">
        <v>318.89999999999998</v>
      </c>
      <c r="K46" s="503">
        <v>324.5</v>
      </c>
      <c r="L46" s="1046">
        <v>278.10000000000002</v>
      </c>
      <c r="M46" s="427">
        <v>1.6</v>
      </c>
      <c r="N46" s="1036">
        <v>46.4</v>
      </c>
      <c r="O46" s="1033">
        <v>330</v>
      </c>
      <c r="P46" s="427">
        <v>330</v>
      </c>
      <c r="Q46" s="2472" t="s">
        <v>315</v>
      </c>
      <c r="R46" s="615">
        <v>90</v>
      </c>
      <c r="S46" s="1145">
        <v>90</v>
      </c>
      <c r="T46" s="1145">
        <v>90</v>
      </c>
      <c r="U46" s="74">
        <v>90</v>
      </c>
      <c r="W46" s="2242"/>
      <c r="X46" s="2242"/>
      <c r="Y46" s="2242"/>
    </row>
    <row r="47" spans="1:25" s="66" customFormat="1" ht="15.75" customHeight="1" x14ac:dyDescent="0.2">
      <c r="A47" s="2232"/>
      <c r="B47" s="2245"/>
      <c r="C47" s="2450"/>
      <c r="D47" s="2230"/>
      <c r="E47" s="2470"/>
      <c r="F47" s="2431"/>
      <c r="G47" s="973"/>
      <c r="H47" s="21" t="s">
        <v>70</v>
      </c>
      <c r="I47" s="426">
        <v>49.1</v>
      </c>
      <c r="J47" s="750">
        <v>49.1</v>
      </c>
      <c r="K47" s="1996"/>
      <c r="L47" s="1980"/>
      <c r="M47" s="1979"/>
      <c r="N47" s="1993"/>
      <c r="O47" s="1038"/>
      <c r="P47" s="1979"/>
      <c r="Q47" s="2473"/>
      <c r="R47" s="609"/>
      <c r="S47" s="1146"/>
      <c r="T47" s="1146"/>
      <c r="U47" s="1148"/>
      <c r="W47" s="983"/>
      <c r="X47" s="983"/>
      <c r="Y47" s="983"/>
    </row>
    <row r="48" spans="1:25" s="66" customFormat="1" ht="21" customHeight="1" x14ac:dyDescent="0.2">
      <c r="A48" s="1723"/>
      <c r="B48" s="1248"/>
      <c r="C48" s="1246"/>
      <c r="D48" s="2259" t="s">
        <v>328</v>
      </c>
      <c r="E48" s="1277"/>
      <c r="F48" s="439"/>
      <c r="G48" s="349"/>
      <c r="H48" s="747" t="s">
        <v>130</v>
      </c>
      <c r="I48" s="426"/>
      <c r="J48" s="1035">
        <v>38.700000000000003</v>
      </c>
      <c r="K48" s="1251"/>
      <c r="L48" s="1046"/>
      <c r="M48" s="427"/>
      <c r="N48" s="1036"/>
      <c r="O48" s="1033"/>
      <c r="P48" s="366"/>
      <c r="Q48" s="499"/>
      <c r="R48" s="1253"/>
      <c r="S48" s="327"/>
      <c r="T48" s="327"/>
      <c r="U48" s="36"/>
      <c r="W48" s="1247"/>
      <c r="X48" s="1247"/>
      <c r="Y48" s="1247"/>
    </row>
    <row r="49" spans="1:25" s="66" customFormat="1" ht="21" customHeight="1" x14ac:dyDescent="0.2">
      <c r="A49" s="1723"/>
      <c r="B49" s="1248"/>
      <c r="C49" s="1246"/>
      <c r="D49" s="2260"/>
      <c r="E49" s="1277"/>
      <c r="F49" s="439"/>
      <c r="G49" s="349"/>
      <c r="H49" s="747" t="s">
        <v>19</v>
      </c>
      <c r="I49" s="426"/>
      <c r="J49" s="905">
        <v>3.5</v>
      </c>
      <c r="K49" s="485"/>
      <c r="L49" s="1980"/>
      <c r="M49" s="1979"/>
      <c r="N49" s="1039"/>
      <c r="O49" s="1038"/>
      <c r="P49" s="1979"/>
      <c r="Q49" s="1271"/>
      <c r="R49" s="1272"/>
      <c r="S49" s="1270"/>
      <c r="T49" s="1249"/>
      <c r="U49" s="1250"/>
      <c r="W49" s="1247"/>
      <c r="X49" s="1247"/>
      <c r="Y49" s="1247"/>
    </row>
    <row r="50" spans="1:25" s="66" customFormat="1" ht="12.75" customHeight="1" x14ac:dyDescent="0.2">
      <c r="A50" s="2232"/>
      <c r="B50" s="2245"/>
      <c r="C50" s="2450"/>
      <c r="D50" s="2256" t="s">
        <v>53</v>
      </c>
      <c r="E50" s="2430"/>
      <c r="F50" s="2241"/>
      <c r="G50" s="973"/>
      <c r="H50" s="95" t="s">
        <v>16</v>
      </c>
      <c r="I50" s="427">
        <v>248.1</v>
      </c>
      <c r="J50" s="1035">
        <v>248.1</v>
      </c>
      <c r="K50" s="2022">
        <v>324.2</v>
      </c>
      <c r="L50" s="2023">
        <v>324.2</v>
      </c>
      <c r="M50" s="2024">
        <v>240.1</v>
      </c>
      <c r="N50" s="2029"/>
      <c r="O50" s="1251">
        <v>324.2</v>
      </c>
      <c r="P50" s="2028">
        <f>+L50</f>
        <v>324.2</v>
      </c>
      <c r="Q50" s="2472" t="s">
        <v>172</v>
      </c>
      <c r="R50" s="2474">
        <v>5450</v>
      </c>
      <c r="S50" s="2249">
        <v>5450</v>
      </c>
      <c r="T50" s="2249">
        <v>5450</v>
      </c>
      <c r="U50" s="2251">
        <v>5450</v>
      </c>
    </row>
    <row r="51" spans="1:25" s="66" customFormat="1" x14ac:dyDescent="0.2">
      <c r="A51" s="2232"/>
      <c r="B51" s="2245"/>
      <c r="C51" s="2450"/>
      <c r="D51" s="2257"/>
      <c r="E51" s="2430"/>
      <c r="F51" s="2241"/>
      <c r="G51" s="973"/>
      <c r="H51" s="32" t="s">
        <v>19</v>
      </c>
      <c r="I51" s="427">
        <v>243.6</v>
      </c>
      <c r="J51" s="1035">
        <v>245.1</v>
      </c>
      <c r="K51" s="503">
        <f>+L51+N51</f>
        <v>252.8</v>
      </c>
      <c r="L51" s="1046">
        <v>252.8</v>
      </c>
      <c r="M51" s="427">
        <v>193.2</v>
      </c>
      <c r="N51" s="1039"/>
      <c r="O51" s="1038">
        <v>252.8</v>
      </c>
      <c r="P51" s="1979">
        <v>252.8</v>
      </c>
      <c r="Q51" s="2473"/>
      <c r="R51" s="2475"/>
      <c r="S51" s="2250"/>
      <c r="T51" s="2250"/>
      <c r="U51" s="2252"/>
    </row>
    <row r="52" spans="1:25" s="66" customFormat="1" x14ac:dyDescent="0.2">
      <c r="A52" s="2232"/>
      <c r="B52" s="2245"/>
      <c r="C52" s="2450"/>
      <c r="D52" s="2257"/>
      <c r="E52" s="2430"/>
      <c r="F52" s="2241"/>
      <c r="G52" s="973"/>
      <c r="H52" s="21" t="s">
        <v>45</v>
      </c>
      <c r="I52" s="427">
        <v>3</v>
      </c>
      <c r="J52" s="1035">
        <v>14</v>
      </c>
      <c r="K52" s="503">
        <f>+L52+N52</f>
        <v>20</v>
      </c>
      <c r="L52" s="1046">
        <v>20</v>
      </c>
      <c r="M52" s="427"/>
      <c r="N52" s="1036"/>
      <c r="O52" s="1033">
        <v>20</v>
      </c>
      <c r="P52" s="427">
        <v>20</v>
      </c>
      <c r="Q52" s="2473"/>
      <c r="R52" s="2475"/>
      <c r="S52" s="2250"/>
      <c r="T52" s="2250"/>
      <c r="U52" s="2252"/>
    </row>
    <row r="53" spans="1:25" s="66" customFormat="1" x14ac:dyDescent="0.2">
      <c r="A53" s="1723"/>
      <c r="B53" s="993"/>
      <c r="C53" s="995"/>
      <c r="D53" s="2471"/>
      <c r="E53" s="986"/>
      <c r="F53" s="1002"/>
      <c r="G53" s="973"/>
      <c r="H53" s="32" t="s">
        <v>70</v>
      </c>
      <c r="I53" s="427">
        <v>1</v>
      </c>
      <c r="J53" s="1035">
        <v>1</v>
      </c>
      <c r="K53" s="503">
        <f>+L53+N53</f>
        <v>0</v>
      </c>
      <c r="L53" s="1046"/>
      <c r="M53" s="427"/>
      <c r="N53" s="1036"/>
      <c r="O53" s="1033"/>
      <c r="P53" s="427"/>
      <c r="Q53" s="1158"/>
      <c r="R53" s="829"/>
      <c r="S53" s="166"/>
      <c r="T53" s="166"/>
      <c r="U53" s="116"/>
    </row>
    <row r="54" spans="1:25" s="66" customFormat="1" ht="14.25" customHeight="1" x14ac:dyDescent="0.2">
      <c r="A54" s="1723"/>
      <c r="B54" s="993"/>
      <c r="C54" s="995"/>
      <c r="D54" s="2253" t="s">
        <v>173</v>
      </c>
      <c r="E54" s="986"/>
      <c r="F54" s="1002"/>
      <c r="G54" s="973"/>
      <c r="H54" s="32" t="s">
        <v>318</v>
      </c>
      <c r="I54" s="427"/>
      <c r="J54" s="1035"/>
      <c r="K54" s="503">
        <f>+L54</f>
        <v>43.3</v>
      </c>
      <c r="L54" s="1046">
        <v>43.3</v>
      </c>
      <c r="M54" s="427"/>
      <c r="N54" s="1036"/>
      <c r="O54" s="1033">
        <v>7.7</v>
      </c>
      <c r="P54" s="427"/>
      <c r="Q54" s="1206" t="s">
        <v>95</v>
      </c>
      <c r="R54" s="1227"/>
      <c r="S54" s="41">
        <v>85</v>
      </c>
      <c r="T54" s="41">
        <v>100</v>
      </c>
      <c r="U54" s="1215"/>
    </row>
    <row r="55" spans="1:25" s="66" customFormat="1" ht="14.25" customHeight="1" x14ac:dyDescent="0.2">
      <c r="A55" s="1723"/>
      <c r="B55" s="1210"/>
      <c r="C55" s="1223"/>
      <c r="D55" s="2254"/>
      <c r="E55" s="1211"/>
      <c r="F55" s="1212"/>
      <c r="G55" s="1218"/>
      <c r="H55" s="32" t="s">
        <v>16</v>
      </c>
      <c r="I55" s="427"/>
      <c r="J55" s="1044"/>
      <c r="K55" s="503">
        <v>3.8</v>
      </c>
      <c r="L55" s="1046">
        <v>3.8</v>
      </c>
      <c r="M55" s="427"/>
      <c r="N55" s="1036"/>
      <c r="O55" s="1033">
        <v>0.7</v>
      </c>
      <c r="P55" s="427"/>
      <c r="Q55" s="1224"/>
      <c r="R55" s="1228"/>
      <c r="S55" s="30"/>
      <c r="T55" s="23"/>
      <c r="U55" s="1216"/>
    </row>
    <row r="56" spans="1:25" s="66" customFormat="1" ht="14.25" customHeight="1" x14ac:dyDescent="0.2">
      <c r="A56" s="1723"/>
      <c r="B56" s="1210"/>
      <c r="C56" s="1223"/>
      <c r="D56" s="2255"/>
      <c r="E56" s="1211"/>
      <c r="F56" s="1212"/>
      <c r="G56" s="1218"/>
      <c r="H56" s="32" t="s">
        <v>3</v>
      </c>
      <c r="I56" s="427"/>
      <c r="J56" s="1044"/>
      <c r="K56" s="503">
        <v>3.8</v>
      </c>
      <c r="L56" s="1046">
        <v>3.8</v>
      </c>
      <c r="M56" s="427"/>
      <c r="N56" s="1036"/>
      <c r="O56" s="1033">
        <v>0.7</v>
      </c>
      <c r="P56" s="427"/>
      <c r="Q56" s="1224"/>
      <c r="R56" s="1228"/>
      <c r="S56" s="30"/>
      <c r="T56" s="23"/>
      <c r="U56" s="1216"/>
    </row>
    <row r="57" spans="1:25" s="66" customFormat="1" ht="12.75" customHeight="1" x14ac:dyDescent="0.2">
      <c r="A57" s="1724"/>
      <c r="B57" s="5"/>
      <c r="C57" s="13"/>
      <c r="D57" s="2527" t="s">
        <v>241</v>
      </c>
      <c r="E57" s="2264"/>
      <c r="F57" s="2266"/>
      <c r="G57" s="963"/>
      <c r="H57" s="95" t="s">
        <v>16</v>
      </c>
      <c r="I57" s="661">
        <v>368.9</v>
      </c>
      <c r="J57" s="750">
        <v>372.7</v>
      </c>
      <c r="K57" s="2025">
        <f>+L57</f>
        <v>387.8</v>
      </c>
      <c r="L57" s="2026">
        <v>387.8</v>
      </c>
      <c r="M57" s="2024">
        <v>282.89999999999998</v>
      </c>
      <c r="N57" s="2029"/>
      <c r="O57" s="1251">
        <f>+K57</f>
        <v>387.8</v>
      </c>
      <c r="P57" s="2028">
        <f>+L57</f>
        <v>387.8</v>
      </c>
      <c r="Q57" s="2243" t="s">
        <v>172</v>
      </c>
      <c r="R57" s="595">
        <v>154</v>
      </c>
      <c r="S57" s="247">
        <v>152</v>
      </c>
      <c r="T57" s="73">
        <v>160</v>
      </c>
      <c r="U57" s="74">
        <v>160</v>
      </c>
    </row>
    <row r="58" spans="1:25" s="66" customFormat="1" ht="14.25" customHeight="1" x14ac:dyDescent="0.2">
      <c r="A58" s="1724"/>
      <c r="B58" s="5"/>
      <c r="C58" s="13"/>
      <c r="D58" s="2528"/>
      <c r="E58" s="2264"/>
      <c r="F58" s="2266"/>
      <c r="G58" s="963"/>
      <c r="H58" s="33" t="s">
        <v>19</v>
      </c>
      <c r="I58" s="515">
        <v>120.7</v>
      </c>
      <c r="J58" s="1280">
        <v>126</v>
      </c>
      <c r="K58" s="1978">
        <f>L58</f>
        <v>139.1</v>
      </c>
      <c r="L58" s="1981">
        <v>139.1</v>
      </c>
      <c r="M58" s="126">
        <v>104.1</v>
      </c>
      <c r="N58" s="230"/>
      <c r="O58" s="1038">
        <v>139.1</v>
      </c>
      <c r="P58" s="1979">
        <v>139.1</v>
      </c>
      <c r="Q58" s="2473"/>
      <c r="R58" s="752"/>
      <c r="S58" s="479"/>
      <c r="T58" s="479"/>
      <c r="U58" s="480"/>
    </row>
    <row r="59" spans="1:25" s="66" customFormat="1" ht="14.25" customHeight="1" x14ac:dyDescent="0.2">
      <c r="A59" s="1724"/>
      <c r="B59" s="5"/>
      <c r="C59" s="13"/>
      <c r="D59" s="2528"/>
      <c r="E59" s="2264"/>
      <c r="F59" s="2266"/>
      <c r="G59" s="963"/>
      <c r="H59" s="21" t="s">
        <v>45</v>
      </c>
      <c r="I59" s="661">
        <v>38.6</v>
      </c>
      <c r="J59" s="1280">
        <v>39.200000000000003</v>
      </c>
      <c r="K59" s="509">
        <f>+L59+N59</f>
        <v>40</v>
      </c>
      <c r="L59" s="1989">
        <v>40</v>
      </c>
      <c r="M59" s="248">
        <v>7.6</v>
      </c>
      <c r="N59" s="971"/>
      <c r="O59" s="1033">
        <v>40</v>
      </c>
      <c r="P59" s="427">
        <v>40</v>
      </c>
      <c r="Q59" s="2473"/>
      <c r="R59" s="753"/>
      <c r="S59" s="481"/>
      <c r="T59" s="481"/>
      <c r="U59" s="482"/>
    </row>
    <row r="60" spans="1:25" s="66" customFormat="1" ht="14.25" customHeight="1" x14ac:dyDescent="0.2">
      <c r="A60" s="1724"/>
      <c r="B60" s="5"/>
      <c r="C60" s="13"/>
      <c r="D60" s="2528"/>
      <c r="E60" s="2265"/>
      <c r="F60" s="2267"/>
      <c r="G60" s="963"/>
      <c r="H60" s="32" t="s">
        <v>70</v>
      </c>
      <c r="I60" s="661">
        <v>7.8</v>
      </c>
      <c r="J60" s="1280">
        <v>7.8</v>
      </c>
      <c r="K60" s="509">
        <f>+L60+N60</f>
        <v>0</v>
      </c>
      <c r="L60" s="1995"/>
      <c r="M60" s="174"/>
      <c r="N60" s="1986"/>
      <c r="O60" s="1997"/>
      <c r="P60" s="554"/>
      <c r="Q60" s="754"/>
      <c r="R60" s="755"/>
      <c r="S60" s="483"/>
      <c r="T60" s="483"/>
      <c r="U60" s="484"/>
    </row>
    <row r="61" spans="1:25" s="66" customFormat="1" ht="17.25" customHeight="1" x14ac:dyDescent="0.2">
      <c r="A61" s="1724"/>
      <c r="B61" s="5"/>
      <c r="C61" s="12"/>
      <c r="D61" s="2253" t="s">
        <v>242</v>
      </c>
      <c r="E61" s="2430"/>
      <c r="F61" s="2431"/>
      <c r="G61" s="2461"/>
      <c r="H61" s="99" t="s">
        <v>16</v>
      </c>
      <c r="I61" s="503">
        <v>137.19999999999999</v>
      </c>
      <c r="J61" s="1044">
        <v>137.19999999999999</v>
      </c>
      <c r="K61" s="2030">
        <f>+L61+N61</f>
        <v>175.2</v>
      </c>
      <c r="L61" s="1947">
        <v>175.2</v>
      </c>
      <c r="M61" s="1948">
        <v>128.19999999999999</v>
      </c>
      <c r="N61" s="2031"/>
      <c r="O61" s="2032">
        <f>+K61</f>
        <v>175.2</v>
      </c>
      <c r="P61" s="2033">
        <f>+L61</f>
        <v>175.2</v>
      </c>
      <c r="Q61" s="719" t="s">
        <v>174</v>
      </c>
      <c r="R61" s="721">
        <v>770</v>
      </c>
      <c r="S61" s="188">
        <v>695</v>
      </c>
      <c r="T61" s="188">
        <v>695</v>
      </c>
      <c r="U61" s="182">
        <v>695</v>
      </c>
    </row>
    <row r="62" spans="1:25" ht="17.25" customHeight="1" x14ac:dyDescent="0.2">
      <c r="A62" s="1724"/>
      <c r="B62" s="5"/>
      <c r="C62" s="12"/>
      <c r="D62" s="2254"/>
      <c r="E62" s="2430"/>
      <c r="F62" s="2431"/>
      <c r="G62" s="2461"/>
      <c r="H62" s="18" t="s">
        <v>45</v>
      </c>
      <c r="I62" s="204">
        <v>32</v>
      </c>
      <c r="J62" s="1035">
        <v>32</v>
      </c>
      <c r="K62" s="509">
        <f>+L62+N62</f>
        <v>32</v>
      </c>
      <c r="L62" s="1981">
        <v>32</v>
      </c>
      <c r="M62" s="126"/>
      <c r="N62" s="230"/>
      <c r="O62" s="1038">
        <v>32</v>
      </c>
      <c r="P62" s="1979">
        <v>32</v>
      </c>
      <c r="Q62" s="2472" t="s">
        <v>175</v>
      </c>
      <c r="R62" s="595"/>
      <c r="S62" s="73">
        <v>15000</v>
      </c>
      <c r="T62" s="73">
        <v>15000</v>
      </c>
      <c r="U62" s="74">
        <v>15000</v>
      </c>
    </row>
    <row r="63" spans="1:25" ht="17.25" customHeight="1" x14ac:dyDescent="0.2">
      <c r="A63" s="1724"/>
      <c r="B63" s="5"/>
      <c r="C63" s="12"/>
      <c r="D63" s="2254"/>
      <c r="E63" s="2430"/>
      <c r="F63" s="2431"/>
      <c r="G63" s="2461"/>
      <c r="H63" s="99" t="s">
        <v>70</v>
      </c>
      <c r="I63" s="204">
        <v>0.5</v>
      </c>
      <c r="J63" s="822">
        <v>0.5</v>
      </c>
      <c r="K63" s="509"/>
      <c r="L63" s="1989"/>
      <c r="M63" s="248"/>
      <c r="N63" s="971"/>
      <c r="O63" s="1033"/>
      <c r="P63" s="427"/>
      <c r="Q63" s="2473"/>
      <c r="R63" s="609"/>
      <c r="S63" s="1152"/>
      <c r="T63" s="1152"/>
      <c r="U63" s="1155"/>
    </row>
    <row r="64" spans="1:25" ht="17.25" customHeight="1" x14ac:dyDescent="0.2">
      <c r="A64" s="1724"/>
      <c r="B64" s="5"/>
      <c r="C64" s="12"/>
      <c r="D64" s="2255"/>
      <c r="E64" s="2430"/>
      <c r="F64" s="2431"/>
      <c r="G64" s="2461"/>
      <c r="H64" s="99" t="s">
        <v>19</v>
      </c>
      <c r="I64" s="503"/>
      <c r="J64" s="1035">
        <v>1.3</v>
      </c>
      <c r="K64" s="509"/>
      <c r="L64" s="1046"/>
      <c r="M64" s="427"/>
      <c r="N64" s="1036"/>
      <c r="O64" s="1033"/>
      <c r="P64" s="427"/>
      <c r="Q64" s="1082"/>
      <c r="R64" s="596"/>
      <c r="S64" s="250"/>
      <c r="T64" s="197"/>
      <c r="U64" s="225"/>
    </row>
    <row r="65" spans="1:21" ht="21" customHeight="1" x14ac:dyDescent="0.2">
      <c r="A65" s="1724"/>
      <c r="B65" s="5"/>
      <c r="C65" s="12"/>
      <c r="D65" s="2229" t="s">
        <v>176</v>
      </c>
      <c r="E65" s="986"/>
      <c r="F65" s="330"/>
      <c r="G65" s="973"/>
      <c r="H65" s="34" t="s">
        <v>16</v>
      </c>
      <c r="I65" s="830">
        <v>10.1</v>
      </c>
      <c r="J65" s="1035">
        <v>10.1</v>
      </c>
      <c r="K65" s="1978">
        <f>+L65+N65</f>
        <v>10.1</v>
      </c>
      <c r="L65" s="1980">
        <v>10.1</v>
      </c>
      <c r="M65" s="1979"/>
      <c r="N65" s="1039"/>
      <c r="O65" s="1038">
        <v>10.1</v>
      </c>
      <c r="P65" s="1979">
        <v>10.1</v>
      </c>
      <c r="Q65" s="719" t="s">
        <v>177</v>
      </c>
      <c r="R65" s="721">
        <v>190</v>
      </c>
      <c r="S65" s="188">
        <v>168</v>
      </c>
      <c r="T65" s="188">
        <v>168</v>
      </c>
      <c r="U65" s="182">
        <v>168</v>
      </c>
    </row>
    <row r="66" spans="1:21" ht="21" customHeight="1" thickBot="1" x14ac:dyDescent="0.25">
      <c r="A66" s="1724"/>
      <c r="B66" s="5"/>
      <c r="C66" s="12"/>
      <c r="D66" s="2229"/>
      <c r="E66" s="986"/>
      <c r="F66" s="330"/>
      <c r="G66" s="973"/>
      <c r="H66" s="34" t="s">
        <v>130</v>
      </c>
      <c r="I66" s="831">
        <v>57.1</v>
      </c>
      <c r="J66" s="1044">
        <v>0</v>
      </c>
      <c r="K66" s="1252"/>
      <c r="L66" s="1047"/>
      <c r="M66" s="1084"/>
      <c r="N66" s="1037"/>
      <c r="O66" s="1996"/>
      <c r="P66" s="227"/>
      <c r="Q66" s="342" t="s">
        <v>178</v>
      </c>
      <c r="R66" s="600"/>
      <c r="S66" s="192">
        <v>16</v>
      </c>
      <c r="T66" s="192">
        <v>16</v>
      </c>
      <c r="U66" s="246">
        <v>16</v>
      </c>
    </row>
    <row r="67" spans="1:21" ht="42" customHeight="1" x14ac:dyDescent="0.2">
      <c r="A67" s="1721"/>
      <c r="B67" s="5"/>
      <c r="C67" s="13"/>
      <c r="D67" s="167" t="s">
        <v>179</v>
      </c>
      <c r="E67" s="986"/>
      <c r="F67" s="330"/>
      <c r="G67" s="973"/>
      <c r="H67" s="119"/>
      <c r="I67" s="176"/>
      <c r="J67" s="1275"/>
      <c r="K67" s="758"/>
      <c r="L67" s="759"/>
      <c r="M67" s="759"/>
      <c r="N67" s="760"/>
      <c r="O67" s="738"/>
      <c r="P67" s="761"/>
      <c r="Q67" s="762"/>
      <c r="R67" s="607"/>
      <c r="S67" s="775"/>
      <c r="T67" s="775"/>
      <c r="U67" s="774"/>
    </row>
    <row r="68" spans="1:21" ht="17.25" customHeight="1" x14ac:dyDescent="0.2">
      <c r="A68" s="1721"/>
      <c r="B68" s="5"/>
      <c r="C68" s="13"/>
      <c r="D68" s="2259" t="s">
        <v>180</v>
      </c>
      <c r="E68" s="986"/>
      <c r="F68" s="330"/>
      <c r="G68" s="973"/>
      <c r="H68" s="2426" t="s">
        <v>16</v>
      </c>
      <c r="I68" s="2428"/>
      <c r="J68" s="2531"/>
      <c r="K68" s="2556">
        <f>+L68+N68</f>
        <v>5.5</v>
      </c>
      <c r="L68" s="2529">
        <v>5.5</v>
      </c>
      <c r="M68" s="2529"/>
      <c r="N68" s="2531"/>
      <c r="O68" s="2554">
        <v>13.75</v>
      </c>
      <c r="P68" s="2550">
        <v>13.75</v>
      </c>
      <c r="Q68" s="719" t="s">
        <v>167</v>
      </c>
      <c r="R68" s="721"/>
      <c r="S68" s="188">
        <v>1</v>
      </c>
      <c r="T68" s="188">
        <v>1</v>
      </c>
      <c r="U68" s="182">
        <v>1</v>
      </c>
    </row>
    <row r="69" spans="1:21" ht="17.25" customHeight="1" x14ac:dyDescent="0.2">
      <c r="A69" s="1721"/>
      <c r="B69" s="5"/>
      <c r="C69" s="13"/>
      <c r="D69" s="2260"/>
      <c r="E69" s="986"/>
      <c r="F69" s="330"/>
      <c r="G69" s="973"/>
      <c r="H69" s="2427"/>
      <c r="I69" s="2429"/>
      <c r="J69" s="2532"/>
      <c r="K69" s="2557"/>
      <c r="L69" s="2530"/>
      <c r="M69" s="2530"/>
      <c r="N69" s="2532"/>
      <c r="O69" s="2555"/>
      <c r="P69" s="2551"/>
      <c r="Q69" s="499" t="s">
        <v>169</v>
      </c>
      <c r="R69" s="721"/>
      <c r="S69" s="188">
        <v>25</v>
      </c>
      <c r="T69" s="188">
        <v>25</v>
      </c>
      <c r="U69" s="182">
        <v>25</v>
      </c>
    </row>
    <row r="70" spans="1:21" ht="17.25" customHeight="1" x14ac:dyDescent="0.2">
      <c r="A70" s="1721"/>
      <c r="B70" s="5"/>
      <c r="C70" s="13"/>
      <c r="D70" s="1262" t="s">
        <v>181</v>
      </c>
      <c r="E70" s="1264"/>
      <c r="F70" s="330"/>
      <c r="G70" s="1589"/>
      <c r="H70" s="1265" t="s">
        <v>16</v>
      </c>
      <c r="I70" s="757"/>
      <c r="J70" s="1044"/>
      <c r="K70" s="533">
        <f>+L70+N70</f>
        <v>35</v>
      </c>
      <c r="L70" s="1991">
        <v>35</v>
      </c>
      <c r="M70" s="227"/>
      <c r="N70" s="1993"/>
      <c r="O70" s="1996">
        <v>35</v>
      </c>
      <c r="P70" s="227">
        <v>32.299999999999997</v>
      </c>
      <c r="Q70" s="1263" t="s">
        <v>167</v>
      </c>
      <c r="R70" s="595"/>
      <c r="S70" s="195">
        <v>2</v>
      </c>
      <c r="T70" s="195"/>
      <c r="U70" s="74"/>
    </row>
    <row r="71" spans="1:21" ht="42.75" customHeight="1" thickBot="1" x14ac:dyDescent="0.25">
      <c r="A71" s="1721"/>
      <c r="B71" s="5"/>
      <c r="C71" s="13"/>
      <c r="D71" s="1266" t="s">
        <v>243</v>
      </c>
      <c r="E71" s="1488" t="s">
        <v>342</v>
      </c>
      <c r="F71" s="329"/>
      <c r="G71" s="1589"/>
      <c r="H71" s="763" t="s">
        <v>16</v>
      </c>
      <c r="I71" s="764"/>
      <c r="J71" s="1276"/>
      <c r="K71" s="1083"/>
      <c r="L71" s="1047"/>
      <c r="M71" s="1084"/>
      <c r="N71" s="1037"/>
      <c r="O71" s="1034">
        <f>52.4+15.8</f>
        <v>68.2</v>
      </c>
      <c r="P71" s="1084">
        <v>71.5</v>
      </c>
      <c r="Q71" s="314" t="s">
        <v>169</v>
      </c>
      <c r="R71" s="606"/>
      <c r="S71" s="1085"/>
      <c r="T71" s="1085">
        <v>120</v>
      </c>
      <c r="U71" s="185">
        <v>170</v>
      </c>
    </row>
    <row r="72" spans="1:21" ht="18" customHeight="1" x14ac:dyDescent="0.2">
      <c r="A72" s="1725"/>
      <c r="B72" s="114"/>
      <c r="C72" s="86"/>
      <c r="D72" s="2228" t="s">
        <v>73</v>
      </c>
      <c r="E72" s="2424" t="s">
        <v>47</v>
      </c>
      <c r="F72" s="1598"/>
      <c r="G72" s="1623"/>
      <c r="H72" s="31" t="s">
        <v>19</v>
      </c>
      <c r="I72" s="765">
        <v>84.8</v>
      </c>
      <c r="J72" s="736">
        <v>66.5</v>
      </c>
      <c r="K72" s="514">
        <f>+L72+N72</f>
        <v>60</v>
      </c>
      <c r="L72" s="566">
        <v>60</v>
      </c>
      <c r="M72" s="735">
        <v>46</v>
      </c>
      <c r="N72" s="736"/>
      <c r="O72" s="476">
        <v>60</v>
      </c>
      <c r="P72" s="735">
        <v>60</v>
      </c>
      <c r="Q72" s="1086" t="s">
        <v>167</v>
      </c>
      <c r="R72" s="607">
        <v>4</v>
      </c>
      <c r="S72" s="775">
        <v>4</v>
      </c>
      <c r="T72" s="775">
        <v>4</v>
      </c>
      <c r="U72" s="774">
        <v>4</v>
      </c>
    </row>
    <row r="73" spans="1:21" ht="18" customHeight="1" x14ac:dyDescent="0.2">
      <c r="A73" s="1725"/>
      <c r="B73" s="114"/>
      <c r="C73" s="86"/>
      <c r="D73" s="2260"/>
      <c r="E73" s="2425"/>
      <c r="F73" s="1598"/>
      <c r="G73" s="1623"/>
      <c r="H73" s="815"/>
      <c r="I73" s="766"/>
      <c r="J73" s="1645"/>
      <c r="K73" s="204"/>
      <c r="L73" s="1992"/>
      <c r="M73" s="554"/>
      <c r="N73" s="1994"/>
      <c r="O73" s="1997"/>
      <c r="P73" s="554"/>
      <c r="Q73" s="1652" t="s">
        <v>169</v>
      </c>
      <c r="R73" s="596">
        <v>57</v>
      </c>
      <c r="S73" s="197">
        <v>57</v>
      </c>
      <c r="T73" s="197">
        <v>60</v>
      </c>
      <c r="U73" s="225">
        <v>60</v>
      </c>
    </row>
    <row r="74" spans="1:21" ht="30.75" customHeight="1" x14ac:dyDescent="0.2">
      <c r="A74" s="1726"/>
      <c r="B74" s="2066"/>
      <c r="C74" s="2084"/>
      <c r="D74" s="2052" t="s">
        <v>96</v>
      </c>
      <c r="E74" s="2120"/>
      <c r="F74" s="2077"/>
      <c r="G74" s="349"/>
      <c r="H74" s="769" t="s">
        <v>19</v>
      </c>
      <c r="I74" s="2074">
        <v>95.2</v>
      </c>
      <c r="J74" s="2078">
        <v>0</v>
      </c>
      <c r="K74" s="2074">
        <f>+L74+N74</f>
        <v>100.1</v>
      </c>
      <c r="L74" s="2081">
        <v>100.1</v>
      </c>
      <c r="M74" s="426">
        <v>76.7</v>
      </c>
      <c r="N74" s="2078"/>
      <c r="O74" s="1637">
        <v>100.1</v>
      </c>
      <c r="P74" s="159">
        <v>100.1</v>
      </c>
      <c r="Q74" s="768" t="s">
        <v>167</v>
      </c>
      <c r="R74" s="594">
        <v>90</v>
      </c>
      <c r="S74" s="327">
        <v>90</v>
      </c>
      <c r="T74" s="327">
        <v>90</v>
      </c>
      <c r="U74" s="36">
        <v>90</v>
      </c>
    </row>
    <row r="75" spans="1:21" ht="29.25" customHeight="1" x14ac:dyDescent="0.2">
      <c r="A75" s="1726"/>
      <c r="B75" s="943"/>
      <c r="C75" s="945"/>
      <c r="D75" s="1140"/>
      <c r="E75" s="823"/>
      <c r="F75" s="824"/>
      <c r="G75" s="349"/>
      <c r="H75" s="407"/>
      <c r="I75" s="132"/>
      <c r="J75" s="230"/>
      <c r="K75" s="1978"/>
      <c r="L75" s="1995"/>
      <c r="M75" s="174"/>
      <c r="N75" s="1986"/>
      <c r="O75" s="1988"/>
      <c r="P75" s="174"/>
      <c r="Q75" s="187" t="s">
        <v>316</v>
      </c>
      <c r="R75" s="599">
        <v>1800</v>
      </c>
      <c r="S75" s="166"/>
      <c r="T75" s="166">
        <v>2010</v>
      </c>
      <c r="U75" s="116"/>
    </row>
    <row r="76" spans="1:21" ht="54.75" customHeight="1" x14ac:dyDescent="0.2">
      <c r="A76" s="1726"/>
      <c r="B76" s="943"/>
      <c r="C76" s="945"/>
      <c r="D76" s="826"/>
      <c r="E76" s="823"/>
      <c r="F76" s="824"/>
      <c r="G76" s="349"/>
      <c r="H76" s="769" t="s">
        <v>16</v>
      </c>
      <c r="I76" s="509"/>
      <c r="J76" s="971">
        <v>19.600000000000001</v>
      </c>
      <c r="K76" s="648">
        <f>+L76+N76</f>
        <v>537.6</v>
      </c>
      <c r="L76" s="1989">
        <v>537.6</v>
      </c>
      <c r="M76" s="248"/>
      <c r="N76" s="971"/>
      <c r="O76" s="648">
        <v>540</v>
      </c>
      <c r="P76" s="427">
        <v>540</v>
      </c>
      <c r="Q76" s="111" t="s">
        <v>244</v>
      </c>
      <c r="R76" s="801">
        <v>400</v>
      </c>
      <c r="S76" s="677">
        <v>448</v>
      </c>
      <c r="T76" s="677">
        <v>448</v>
      </c>
      <c r="U76" s="678">
        <v>448</v>
      </c>
    </row>
    <row r="77" spans="1:21" ht="18.75" customHeight="1" x14ac:dyDescent="0.2">
      <c r="A77" s="1726"/>
      <c r="B77" s="943"/>
      <c r="C77" s="945"/>
      <c r="D77" s="1141"/>
      <c r="E77" s="975"/>
      <c r="F77" s="912"/>
      <c r="G77" s="973"/>
      <c r="H77" s="429" t="s">
        <v>16</v>
      </c>
      <c r="I77" s="1243"/>
      <c r="J77" s="1279"/>
      <c r="K77" s="1984">
        <f>+L77+N77</f>
        <v>58.7</v>
      </c>
      <c r="L77" s="1989">
        <v>58.7</v>
      </c>
      <c r="M77" s="248"/>
      <c r="N77" s="971"/>
      <c r="O77" s="648">
        <v>59</v>
      </c>
      <c r="P77" s="427">
        <v>59</v>
      </c>
      <c r="Q77" s="163" t="s">
        <v>182</v>
      </c>
      <c r="R77" s="767"/>
      <c r="S77" s="776">
        <v>9</v>
      </c>
      <c r="T77" s="180">
        <v>9</v>
      </c>
      <c r="U77" s="164"/>
    </row>
    <row r="78" spans="1:21" ht="18.75" customHeight="1" x14ac:dyDescent="0.2">
      <c r="A78" s="1726"/>
      <c r="B78" s="943"/>
      <c r="C78" s="945"/>
      <c r="D78" s="827" t="s">
        <v>62</v>
      </c>
      <c r="E78" s="975"/>
      <c r="F78" s="912"/>
      <c r="G78" s="973"/>
      <c r="H78" s="649" t="s">
        <v>19</v>
      </c>
      <c r="I78" s="509">
        <v>31.5</v>
      </c>
      <c r="J78" s="971">
        <v>20.8</v>
      </c>
      <c r="K78" s="648">
        <f>+L78+N78</f>
        <v>33.299999999999997</v>
      </c>
      <c r="L78" s="1989">
        <v>33.299999999999997</v>
      </c>
      <c r="M78" s="248">
        <v>25.5</v>
      </c>
      <c r="N78" s="971"/>
      <c r="O78" s="648">
        <v>33.299999999999997</v>
      </c>
      <c r="P78" s="426">
        <v>33.299999999999997</v>
      </c>
      <c r="Q78" s="1235" t="s">
        <v>183</v>
      </c>
      <c r="R78" s="770">
        <v>17</v>
      </c>
      <c r="S78" s="1238">
        <v>17</v>
      </c>
      <c r="T78" s="1238">
        <v>17</v>
      </c>
      <c r="U78" s="1240">
        <v>17</v>
      </c>
    </row>
    <row r="79" spans="1:21" ht="18.75" customHeight="1" x14ac:dyDescent="0.2">
      <c r="A79" s="1726"/>
      <c r="B79" s="943"/>
      <c r="C79" s="9"/>
      <c r="D79" s="825" t="s">
        <v>143</v>
      </c>
      <c r="E79" s="109"/>
      <c r="F79" s="991"/>
      <c r="G79" s="963"/>
      <c r="H79" s="22" t="s">
        <v>16</v>
      </c>
      <c r="I79" s="132">
        <v>296.10000000000002</v>
      </c>
      <c r="J79" s="230">
        <v>294.5</v>
      </c>
      <c r="K79" s="2032">
        <f>+L79+N79</f>
        <v>292.89999999999998</v>
      </c>
      <c r="L79" s="2003">
        <v>292.89999999999998</v>
      </c>
      <c r="M79" s="1807">
        <v>60.3</v>
      </c>
      <c r="N79" s="2034"/>
      <c r="O79" s="2035">
        <f>+K79</f>
        <v>292.89999999999998</v>
      </c>
      <c r="P79" s="2031">
        <f>+L79</f>
        <v>292.89999999999998</v>
      </c>
      <c r="Q79" s="111" t="s">
        <v>168</v>
      </c>
      <c r="R79" s="1087">
        <v>1168</v>
      </c>
      <c r="S79" s="327">
        <v>1168</v>
      </c>
      <c r="T79" s="327">
        <v>1168</v>
      </c>
      <c r="U79" s="54">
        <v>1168</v>
      </c>
    </row>
    <row r="80" spans="1:21" ht="21" customHeight="1" x14ac:dyDescent="0.2">
      <c r="A80" s="1726"/>
      <c r="B80" s="943"/>
      <c r="C80" s="9"/>
      <c r="D80" s="2259" t="s">
        <v>245</v>
      </c>
      <c r="E80" s="109"/>
      <c r="F80" s="991"/>
      <c r="G80" s="963"/>
      <c r="H80" s="233" t="s">
        <v>19</v>
      </c>
      <c r="I80" s="987">
        <v>60.1</v>
      </c>
      <c r="J80" s="1278">
        <v>50.9</v>
      </c>
      <c r="K80" s="1978">
        <f>L80</f>
        <v>19.399999999999999</v>
      </c>
      <c r="L80" s="1981">
        <v>19.399999999999999</v>
      </c>
      <c r="M80" s="126">
        <v>11.5</v>
      </c>
      <c r="N80" s="230"/>
      <c r="O80" s="1987">
        <v>19.399999999999999</v>
      </c>
      <c r="P80" s="126">
        <v>19.399999999999999</v>
      </c>
      <c r="Q80" s="111" t="s">
        <v>167</v>
      </c>
      <c r="R80" s="777">
        <v>1</v>
      </c>
      <c r="S80" s="780">
        <v>1</v>
      </c>
      <c r="T80" s="781">
        <v>1</v>
      </c>
      <c r="U80" s="1177">
        <v>1</v>
      </c>
    </row>
    <row r="81" spans="1:26" s="66" customFormat="1" ht="21" customHeight="1" x14ac:dyDescent="0.2">
      <c r="A81" s="1726"/>
      <c r="B81" s="943"/>
      <c r="C81" s="9"/>
      <c r="D81" s="2260"/>
      <c r="E81" s="109"/>
      <c r="F81" s="991"/>
      <c r="G81" s="963"/>
      <c r="H81" s="22"/>
      <c r="I81" s="132"/>
      <c r="J81" s="1279"/>
      <c r="K81" s="1978"/>
      <c r="L81" s="1981"/>
      <c r="M81" s="126"/>
      <c r="N81" s="230"/>
      <c r="O81" s="1987"/>
      <c r="P81" s="126"/>
      <c r="Q81" s="111" t="s">
        <v>168</v>
      </c>
      <c r="R81" s="778">
        <v>62</v>
      </c>
      <c r="S81" s="782">
        <v>26</v>
      </c>
      <c r="T81" s="783">
        <v>26</v>
      </c>
      <c r="U81" s="1178">
        <v>26</v>
      </c>
      <c r="W81" s="458"/>
    </row>
    <row r="82" spans="1:26" ht="30" customHeight="1" x14ac:dyDescent="0.2">
      <c r="A82" s="1727"/>
      <c r="B82" s="943"/>
      <c r="C82" s="355"/>
      <c r="D82" s="488" t="s">
        <v>184</v>
      </c>
      <c r="E82" s="296"/>
      <c r="F82" s="912"/>
      <c r="G82" s="973"/>
      <c r="H82" s="265" t="s">
        <v>16</v>
      </c>
      <c r="I82" s="509">
        <v>66.400000000000006</v>
      </c>
      <c r="J82" s="1279">
        <v>68.2</v>
      </c>
      <c r="K82" s="509">
        <f>+L82+N82</f>
        <v>66.400000000000006</v>
      </c>
      <c r="L82" s="1989">
        <v>66.400000000000006</v>
      </c>
      <c r="M82" s="248"/>
      <c r="N82" s="971"/>
      <c r="O82" s="648">
        <v>66</v>
      </c>
      <c r="P82" s="248">
        <v>60</v>
      </c>
      <c r="Q82" s="232" t="s">
        <v>167</v>
      </c>
      <c r="R82" s="609">
        <f>30+45+6+6+3</f>
        <v>90</v>
      </c>
      <c r="S82" s="1234">
        <v>90</v>
      </c>
      <c r="T82" s="1234">
        <v>90</v>
      </c>
      <c r="U82" s="1239">
        <v>90</v>
      </c>
    </row>
    <row r="83" spans="1:26" s="66" customFormat="1" ht="29.25" customHeight="1" x14ac:dyDescent="0.2">
      <c r="A83" s="1721"/>
      <c r="B83" s="5"/>
      <c r="C83" s="486"/>
      <c r="D83" s="488" t="s">
        <v>134</v>
      </c>
      <c r="E83" s="813"/>
      <c r="F83" s="814">
        <v>1</v>
      </c>
      <c r="G83" s="1576" t="s">
        <v>346</v>
      </c>
      <c r="H83" s="811" t="s">
        <v>16</v>
      </c>
      <c r="I83" s="961"/>
      <c r="J83" s="248">
        <v>38.299999999999997</v>
      </c>
      <c r="K83" s="509">
        <v>9</v>
      </c>
      <c r="L83" s="1989"/>
      <c r="M83" s="248"/>
      <c r="N83" s="971">
        <v>9</v>
      </c>
      <c r="O83" s="648"/>
      <c r="P83" s="248"/>
      <c r="Q83" s="768" t="s">
        <v>334</v>
      </c>
      <c r="R83" s="594"/>
      <c r="S83" s="108">
        <v>34</v>
      </c>
      <c r="T83" s="35"/>
      <c r="U83" s="812"/>
    </row>
    <row r="84" spans="1:26" ht="27.75" customHeight="1" x14ac:dyDescent="0.2">
      <c r="A84" s="1726"/>
      <c r="B84" s="943"/>
      <c r="C84" s="355"/>
      <c r="D84" s="239" t="s">
        <v>81</v>
      </c>
      <c r="E84" s="1285"/>
      <c r="F84" s="1107"/>
      <c r="G84" s="1284"/>
      <c r="H84" s="233" t="s">
        <v>16</v>
      </c>
      <c r="I84" s="136">
        <v>190.5</v>
      </c>
      <c r="J84" s="1278">
        <v>65.400000000000006</v>
      </c>
      <c r="K84" s="1983"/>
      <c r="L84" s="1990"/>
      <c r="M84" s="426"/>
      <c r="N84" s="1985"/>
      <c r="O84" s="1637"/>
      <c r="P84" s="426"/>
      <c r="Q84" s="111" t="s">
        <v>246</v>
      </c>
      <c r="R84" s="721">
        <v>6</v>
      </c>
      <c r="S84" s="677"/>
      <c r="T84" s="677"/>
      <c r="U84" s="678"/>
    </row>
    <row r="85" spans="1:26" ht="29.25" customHeight="1" x14ac:dyDescent="0.2">
      <c r="A85" s="1726"/>
      <c r="B85" s="943"/>
      <c r="C85" s="355"/>
      <c r="D85" s="173"/>
      <c r="E85" s="975"/>
      <c r="F85" s="912"/>
      <c r="G85" s="973"/>
      <c r="H85" s="22"/>
      <c r="I85" s="144"/>
      <c r="J85" s="230"/>
      <c r="K85" s="1978"/>
      <c r="L85" s="1981"/>
      <c r="M85" s="126"/>
      <c r="N85" s="230"/>
      <c r="O85" s="1987"/>
      <c r="P85" s="126"/>
      <c r="Q85" s="111" t="s">
        <v>247</v>
      </c>
      <c r="R85" s="721">
        <v>1</v>
      </c>
      <c r="S85" s="677"/>
      <c r="T85" s="677"/>
      <c r="U85" s="678"/>
    </row>
    <row r="86" spans="1:26" ht="30.75" customHeight="1" x14ac:dyDescent="0.2">
      <c r="A86" s="1726"/>
      <c r="B86" s="943"/>
      <c r="C86" s="355"/>
      <c r="D86" s="173"/>
      <c r="E86" s="975"/>
      <c r="F86" s="912"/>
      <c r="G86" s="973"/>
      <c r="H86" s="22"/>
      <c r="I86" s="132"/>
      <c r="J86" s="230"/>
      <c r="K86" s="1978"/>
      <c r="L86" s="1981"/>
      <c r="M86" s="126"/>
      <c r="N86" s="230"/>
      <c r="O86" s="1987"/>
      <c r="P86" s="126"/>
      <c r="Q86" s="163" t="s">
        <v>248</v>
      </c>
      <c r="R86" s="596">
        <v>55</v>
      </c>
      <c r="S86" s="180"/>
      <c r="T86" s="180"/>
      <c r="U86" s="164"/>
    </row>
    <row r="87" spans="1:26" ht="54" customHeight="1" x14ac:dyDescent="0.2">
      <c r="A87" s="1726"/>
      <c r="B87" s="943"/>
      <c r="C87" s="355"/>
      <c r="D87" s="173"/>
      <c r="E87" s="975"/>
      <c r="F87" s="941"/>
      <c r="G87" s="973"/>
      <c r="H87" s="233" t="s">
        <v>16</v>
      </c>
      <c r="I87" s="967">
        <v>478.2</v>
      </c>
      <c r="J87" s="1278">
        <v>520.20000000000005</v>
      </c>
      <c r="K87" s="1983"/>
      <c r="L87" s="1990"/>
      <c r="M87" s="426"/>
      <c r="N87" s="1985"/>
      <c r="O87" s="1637"/>
      <c r="P87" s="426"/>
      <c r="Q87" s="232" t="s">
        <v>244</v>
      </c>
      <c r="R87" s="600">
        <v>400</v>
      </c>
      <c r="S87" s="158"/>
      <c r="T87" s="158"/>
      <c r="U87" s="65"/>
    </row>
    <row r="88" spans="1:26" ht="41.25" customHeight="1" x14ac:dyDescent="0.2">
      <c r="A88" s="1726"/>
      <c r="B88" s="943"/>
      <c r="C88" s="9"/>
      <c r="D88" s="2270" t="s">
        <v>102</v>
      </c>
      <c r="E88" s="109"/>
      <c r="F88" s="991"/>
      <c r="G88" s="33"/>
      <c r="H88" s="233" t="s">
        <v>16</v>
      </c>
      <c r="I88" s="509">
        <v>252.7</v>
      </c>
      <c r="J88" s="1273">
        <v>0</v>
      </c>
      <c r="K88" s="509"/>
      <c r="L88" s="1989"/>
      <c r="M88" s="248"/>
      <c r="N88" s="971"/>
      <c r="O88" s="648"/>
      <c r="P88" s="248"/>
      <c r="Q88" s="115" t="s">
        <v>249</v>
      </c>
      <c r="R88" s="520">
        <v>42.3</v>
      </c>
      <c r="S88" s="1237"/>
      <c r="T88" s="750"/>
      <c r="U88" s="1236"/>
    </row>
    <row r="89" spans="1:26" ht="16.5" customHeight="1" thickBot="1" x14ac:dyDescent="0.25">
      <c r="A89" s="1728"/>
      <c r="B89" s="15"/>
      <c r="C89" s="8"/>
      <c r="D89" s="2287"/>
      <c r="E89" s="2552" t="s">
        <v>57</v>
      </c>
      <c r="F89" s="2268"/>
      <c r="G89" s="2268"/>
      <c r="H89" s="2553"/>
      <c r="I89" s="235">
        <f t="shared" ref="I89:J89" si="0">SUM(I15:I88)</f>
        <v>64833.799999999981</v>
      </c>
      <c r="J89" s="911">
        <f t="shared" si="0"/>
        <v>66876.699999999983</v>
      </c>
      <c r="K89" s="915">
        <f>SUM(K15:K88)</f>
        <v>71279.100000000006</v>
      </c>
      <c r="L89" s="243">
        <f t="shared" ref="L89:P89" si="1">SUM(L15:L88)</f>
        <v>71203.000000000015</v>
      </c>
      <c r="M89" s="372">
        <f t="shared" si="1"/>
        <v>47771.299999999988</v>
      </c>
      <c r="N89" s="243">
        <f t="shared" si="1"/>
        <v>76.099999999999994</v>
      </c>
      <c r="O89" s="235">
        <f t="shared" si="1"/>
        <v>70326.95</v>
      </c>
      <c r="P89" s="932">
        <f t="shared" si="1"/>
        <v>70312.450000000012</v>
      </c>
      <c r="Q89" s="1258"/>
      <c r="R89" s="603"/>
      <c r="S89" s="784"/>
      <c r="T89" s="236"/>
      <c r="U89" s="237"/>
    </row>
    <row r="90" spans="1:26" ht="32.25" customHeight="1" x14ac:dyDescent="0.2">
      <c r="A90" s="1729" t="s">
        <v>15</v>
      </c>
      <c r="B90" s="942" t="s">
        <v>15</v>
      </c>
      <c r="C90" s="944" t="s">
        <v>18</v>
      </c>
      <c r="D90" s="1186" t="s">
        <v>97</v>
      </c>
      <c r="E90" s="952"/>
      <c r="F90" s="105">
        <v>2</v>
      </c>
      <c r="G90" s="688" t="s">
        <v>218</v>
      </c>
      <c r="H90" s="305"/>
      <c r="I90" s="548"/>
      <c r="J90" s="134"/>
      <c r="K90" s="198"/>
      <c r="L90" s="373"/>
      <c r="M90" s="198"/>
      <c r="N90" s="2040"/>
      <c r="O90" s="548"/>
      <c r="P90" s="134"/>
      <c r="Q90" s="1179"/>
      <c r="R90" s="802"/>
      <c r="S90" s="846"/>
      <c r="T90" s="846"/>
      <c r="U90" s="847"/>
    </row>
    <row r="91" spans="1:26" ht="40.5" customHeight="1" x14ac:dyDescent="0.2">
      <c r="A91" s="1726"/>
      <c r="B91" s="943"/>
      <c r="C91" s="945"/>
      <c r="D91" s="289" t="s">
        <v>100</v>
      </c>
      <c r="E91" s="975"/>
      <c r="F91" s="941"/>
      <c r="G91" s="832"/>
      <c r="H91" s="233" t="s">
        <v>19</v>
      </c>
      <c r="I91" s="435">
        <v>89.8</v>
      </c>
      <c r="J91" s="131">
        <v>116.5</v>
      </c>
      <c r="K91" s="2088">
        <f>L91</f>
        <v>207.3</v>
      </c>
      <c r="L91" s="2005">
        <v>207.3</v>
      </c>
      <c r="M91" s="2006">
        <v>97.6</v>
      </c>
      <c r="N91" s="2089"/>
      <c r="O91" s="2090">
        <v>207.3</v>
      </c>
      <c r="P91" s="2007">
        <v>207.3</v>
      </c>
      <c r="Q91" s="111" t="s">
        <v>168</v>
      </c>
      <c r="R91" s="833">
        <v>2562</v>
      </c>
      <c r="S91" s="834">
        <v>2570</v>
      </c>
      <c r="T91" s="834">
        <v>2570</v>
      </c>
      <c r="U91" s="835">
        <v>2570</v>
      </c>
      <c r="Z91" s="49" t="s">
        <v>86</v>
      </c>
    </row>
    <row r="92" spans="1:26" s="66" customFormat="1" ht="28.5" customHeight="1" x14ac:dyDescent="0.2">
      <c r="A92" s="1727"/>
      <c r="B92" s="1618"/>
      <c r="C92" s="1647"/>
      <c r="D92" s="2270" t="s">
        <v>186</v>
      </c>
      <c r="E92" s="1619"/>
      <c r="F92" s="1657"/>
      <c r="G92" s="25"/>
      <c r="H92" s="1659" t="s">
        <v>16</v>
      </c>
      <c r="I92" s="1626">
        <v>50</v>
      </c>
      <c r="J92" s="1634">
        <v>50</v>
      </c>
      <c r="K92" s="1626">
        <f>+L92+N92</f>
        <v>87.8</v>
      </c>
      <c r="L92" s="1643">
        <v>87.8</v>
      </c>
      <c r="M92" s="426"/>
      <c r="N92" s="2013"/>
      <c r="O92" s="1637">
        <v>59</v>
      </c>
      <c r="P92" s="159">
        <v>59</v>
      </c>
      <c r="Q92" s="177" t="s">
        <v>174</v>
      </c>
      <c r="R92" s="779">
        <v>180</v>
      </c>
      <c r="S92" s="1653">
        <v>190</v>
      </c>
      <c r="T92" s="1653">
        <v>190</v>
      </c>
      <c r="U92" s="1655">
        <v>190</v>
      </c>
      <c r="V92" s="458"/>
    </row>
    <row r="93" spans="1:26" s="66" customFormat="1" ht="43.5" customHeight="1" x14ac:dyDescent="0.2">
      <c r="A93" s="1726"/>
      <c r="B93" s="1618"/>
      <c r="C93" s="1605"/>
      <c r="D93" s="2271"/>
      <c r="E93" s="1619"/>
      <c r="F93" s="1657"/>
      <c r="G93" s="25"/>
      <c r="H93" s="1091"/>
      <c r="I93" s="1627"/>
      <c r="J93" s="1635"/>
      <c r="K93" s="1610"/>
      <c r="L93" s="172"/>
      <c r="M93" s="126"/>
      <c r="N93" s="863"/>
      <c r="O93" s="2016"/>
      <c r="P93" s="133"/>
      <c r="Q93" s="768" t="s">
        <v>250</v>
      </c>
      <c r="R93" s="801"/>
      <c r="S93" s="194">
        <v>30</v>
      </c>
      <c r="T93" s="194"/>
      <c r="U93" s="54"/>
      <c r="V93" s="458"/>
    </row>
    <row r="94" spans="1:26" s="66" customFormat="1" ht="29.25" customHeight="1" x14ac:dyDescent="0.2">
      <c r="A94" s="1726"/>
      <c r="B94" s="2066"/>
      <c r="C94" s="2084"/>
      <c r="D94" s="117" t="s">
        <v>187</v>
      </c>
      <c r="E94" s="2067"/>
      <c r="F94" s="1657"/>
      <c r="G94" s="25"/>
      <c r="H94" s="785" t="s">
        <v>16</v>
      </c>
      <c r="I94" s="509"/>
      <c r="J94" s="971"/>
      <c r="K94" s="509">
        <f>+N94+L94</f>
        <v>21</v>
      </c>
      <c r="L94" s="1642">
        <v>21</v>
      </c>
      <c r="M94" s="248"/>
      <c r="N94" s="2012"/>
      <c r="O94" s="648"/>
      <c r="P94" s="425"/>
      <c r="Q94" s="768" t="s">
        <v>251</v>
      </c>
      <c r="R94" s="801"/>
      <c r="S94" s="677">
        <v>2000</v>
      </c>
      <c r="T94" s="194"/>
      <c r="U94" s="54"/>
      <c r="V94" s="458"/>
    </row>
    <row r="95" spans="1:26" s="66" customFormat="1" ht="18" customHeight="1" x14ac:dyDescent="0.2">
      <c r="A95" s="1726"/>
      <c r="B95" s="943"/>
      <c r="C95" s="355"/>
      <c r="D95" s="2271" t="s">
        <v>61</v>
      </c>
      <c r="E95" s="2361"/>
      <c r="F95" s="2498"/>
      <c r="G95" s="832"/>
      <c r="H95" s="22" t="s">
        <v>16</v>
      </c>
      <c r="I95" s="132">
        <v>30</v>
      </c>
      <c r="J95" s="230">
        <v>30</v>
      </c>
      <c r="K95" s="2504">
        <f>+L95+N96</f>
        <v>50</v>
      </c>
      <c r="L95" s="172">
        <v>50</v>
      </c>
      <c r="M95" s="126"/>
      <c r="N95" s="863"/>
      <c r="O95" s="2016">
        <v>50</v>
      </c>
      <c r="P95" s="133">
        <v>50</v>
      </c>
      <c r="Q95" s="163" t="s">
        <v>252</v>
      </c>
      <c r="R95" s="767">
        <v>25</v>
      </c>
      <c r="S95" s="180">
        <v>40</v>
      </c>
      <c r="T95" s="180">
        <v>40</v>
      </c>
      <c r="U95" s="164">
        <v>40</v>
      </c>
      <c r="V95" s="458"/>
    </row>
    <row r="96" spans="1:26" s="66" customFormat="1" ht="15.75" customHeight="1" x14ac:dyDescent="0.2">
      <c r="A96" s="1726"/>
      <c r="B96" s="943"/>
      <c r="C96" s="945"/>
      <c r="D96" s="2271"/>
      <c r="E96" s="2361"/>
      <c r="F96" s="2317"/>
      <c r="G96" s="832"/>
      <c r="H96" s="263"/>
      <c r="I96" s="968"/>
      <c r="J96" s="937"/>
      <c r="K96" s="2505"/>
      <c r="L96" s="1261"/>
      <c r="M96" s="174"/>
      <c r="N96" s="1022"/>
      <c r="O96" s="2017"/>
      <c r="P96" s="170"/>
      <c r="Q96" s="187" t="s">
        <v>251</v>
      </c>
      <c r="R96" s="801">
        <v>3000</v>
      </c>
      <c r="S96" s="677">
        <v>3000</v>
      </c>
      <c r="T96" s="677">
        <v>3000</v>
      </c>
      <c r="U96" s="678">
        <v>3000</v>
      </c>
      <c r="V96" s="458"/>
    </row>
    <row r="97" spans="1:22" s="66" customFormat="1" ht="31.5" customHeight="1" x14ac:dyDescent="0.2">
      <c r="A97" s="1722"/>
      <c r="B97" s="943"/>
      <c r="C97" s="355"/>
      <c r="D97" s="239" t="s">
        <v>188</v>
      </c>
      <c r="E97" s="975"/>
      <c r="F97" s="946"/>
      <c r="G97" s="25"/>
      <c r="H97" s="288" t="s">
        <v>16</v>
      </c>
      <c r="I97" s="144">
        <v>13</v>
      </c>
      <c r="J97" s="551">
        <v>13</v>
      </c>
      <c r="K97" s="126">
        <v>13</v>
      </c>
      <c r="L97" s="172">
        <v>13</v>
      </c>
      <c r="M97" s="126"/>
      <c r="N97" s="863"/>
      <c r="O97" s="2016">
        <v>13</v>
      </c>
      <c r="P97" s="133">
        <v>13</v>
      </c>
      <c r="Q97" s="178" t="s">
        <v>251</v>
      </c>
      <c r="R97" s="779">
        <v>4500</v>
      </c>
      <c r="S97" s="234">
        <v>4500</v>
      </c>
      <c r="T97" s="234">
        <v>4500</v>
      </c>
      <c r="U97" s="101">
        <v>4500</v>
      </c>
      <c r="V97" s="458"/>
    </row>
    <row r="98" spans="1:22" ht="41.25" customHeight="1" x14ac:dyDescent="0.2">
      <c r="A98" s="1722"/>
      <c r="B98" s="943"/>
      <c r="C98" s="945"/>
      <c r="D98" s="93" t="s">
        <v>109</v>
      </c>
      <c r="E98" s="975"/>
      <c r="F98" s="946"/>
      <c r="G98" s="25"/>
      <c r="H98" s="118" t="s">
        <v>16</v>
      </c>
      <c r="I98" s="210">
        <v>55</v>
      </c>
      <c r="J98" s="557">
        <v>55</v>
      </c>
      <c r="K98" s="509">
        <f>+L98+N98</f>
        <v>60.8</v>
      </c>
      <c r="L98" s="1259">
        <v>60.8</v>
      </c>
      <c r="M98" s="248"/>
      <c r="N98" s="2012"/>
      <c r="O98" s="648">
        <v>56</v>
      </c>
      <c r="P98" s="425"/>
      <c r="Q98" s="768" t="s">
        <v>252</v>
      </c>
      <c r="R98" s="801">
        <v>20</v>
      </c>
      <c r="S98" s="677">
        <v>20</v>
      </c>
      <c r="T98" s="677">
        <v>20</v>
      </c>
      <c r="U98" s="678"/>
      <c r="V98" s="102"/>
    </row>
    <row r="99" spans="1:22" ht="15.75" customHeight="1" x14ac:dyDescent="0.2">
      <c r="A99" s="1722"/>
      <c r="B99" s="943"/>
      <c r="C99" s="355"/>
      <c r="D99" s="2270" t="s">
        <v>82</v>
      </c>
      <c r="E99" s="975"/>
      <c r="F99" s="946"/>
      <c r="G99" s="25"/>
      <c r="H99" s="1001" t="s">
        <v>19</v>
      </c>
      <c r="I99" s="470">
        <v>431</v>
      </c>
      <c r="J99" s="133">
        <v>497.6</v>
      </c>
      <c r="K99" s="509"/>
      <c r="L99" s="1261"/>
      <c r="M99" s="174"/>
      <c r="N99" s="1022"/>
      <c r="O99" s="2017"/>
      <c r="P99" s="170"/>
      <c r="Q99" s="2481" t="s">
        <v>252</v>
      </c>
      <c r="R99" s="779">
        <f>87+25</f>
        <v>112</v>
      </c>
      <c r="S99" s="836">
        <v>100</v>
      </c>
      <c r="T99" s="234">
        <v>100</v>
      </c>
      <c r="U99" s="101">
        <v>100</v>
      </c>
      <c r="V99" s="102"/>
    </row>
    <row r="100" spans="1:22" ht="15.75" customHeight="1" x14ac:dyDescent="0.2">
      <c r="A100" s="1722"/>
      <c r="B100" s="943"/>
      <c r="C100" s="355"/>
      <c r="D100" s="2286"/>
      <c r="E100" s="975"/>
      <c r="F100" s="946"/>
      <c r="G100" s="25"/>
      <c r="H100" s="118" t="s">
        <v>130</v>
      </c>
      <c r="I100" s="648">
        <v>180.9</v>
      </c>
      <c r="J100" s="425">
        <v>179.6</v>
      </c>
      <c r="K100" s="2030">
        <f>+L100+N100</f>
        <v>653.20000000000005</v>
      </c>
      <c r="L100" s="2003">
        <v>653.20000000000005</v>
      </c>
      <c r="M100" s="1807">
        <v>10.199999999999999</v>
      </c>
      <c r="N100" s="1022"/>
      <c r="O100" s="2017">
        <f>+K100</f>
        <v>653.20000000000005</v>
      </c>
      <c r="P100" s="170">
        <f>+K100</f>
        <v>653.20000000000005</v>
      </c>
      <c r="Q100" s="2482"/>
      <c r="R100" s="767"/>
      <c r="S100" s="776"/>
      <c r="T100" s="180"/>
      <c r="U100" s="164"/>
      <c r="V100" s="102"/>
    </row>
    <row r="101" spans="1:22" ht="15.75" customHeight="1" thickBot="1" x14ac:dyDescent="0.25">
      <c r="A101" s="1730"/>
      <c r="B101" s="956"/>
      <c r="C101" s="950"/>
      <c r="D101" s="2287"/>
      <c r="E101" s="953"/>
      <c r="F101" s="992"/>
      <c r="G101" s="837"/>
      <c r="H101" s="47" t="s">
        <v>17</v>
      </c>
      <c r="I101" s="538">
        <f>SUM(I91:I100)</f>
        <v>849.69999999999993</v>
      </c>
      <c r="J101" s="146">
        <f>SUM(J91:J100)</f>
        <v>941.7</v>
      </c>
      <c r="K101" s="139">
        <f>SUM(K90:K100)</f>
        <v>1093.1000000000001</v>
      </c>
      <c r="L101" s="375">
        <f t="shared" ref="L101:P101" si="2">SUM(L90:L100)</f>
        <v>1093.1000000000001</v>
      </c>
      <c r="M101" s="139">
        <f t="shared" si="2"/>
        <v>107.8</v>
      </c>
      <c r="N101" s="423">
        <f t="shared" si="2"/>
        <v>0</v>
      </c>
      <c r="O101" s="538">
        <f t="shared" si="2"/>
        <v>1038.5</v>
      </c>
      <c r="P101" s="146">
        <f t="shared" si="2"/>
        <v>982.5</v>
      </c>
      <c r="Q101" s="1180" t="s">
        <v>168</v>
      </c>
      <c r="R101" s="1181">
        <v>5000</v>
      </c>
      <c r="S101" s="1182">
        <v>5000</v>
      </c>
      <c r="T101" s="240">
        <v>5000</v>
      </c>
      <c r="U101" s="241">
        <v>5000</v>
      </c>
    </row>
    <row r="102" spans="1:22" ht="29.25" customHeight="1" x14ac:dyDescent="0.2">
      <c r="A102" s="1729" t="s">
        <v>15</v>
      </c>
      <c r="B102" s="942" t="s">
        <v>15</v>
      </c>
      <c r="C102" s="944" t="s">
        <v>20</v>
      </c>
      <c r="D102" s="1149" t="s">
        <v>72</v>
      </c>
      <c r="E102" s="975"/>
      <c r="F102" s="877">
        <v>1</v>
      </c>
      <c r="G102" s="862" t="s">
        <v>226</v>
      </c>
      <c r="H102" s="307" t="s">
        <v>16</v>
      </c>
      <c r="I102" s="470">
        <v>3.9</v>
      </c>
      <c r="J102" s="133">
        <v>3.9</v>
      </c>
      <c r="K102" s="132">
        <f>+L102</f>
        <v>3.9</v>
      </c>
      <c r="L102" s="172">
        <v>3.9</v>
      </c>
      <c r="M102" s="126"/>
      <c r="N102" s="230"/>
      <c r="O102" s="470">
        <v>3.9</v>
      </c>
      <c r="P102" s="126">
        <v>3.9</v>
      </c>
      <c r="Q102" s="524" t="s">
        <v>189</v>
      </c>
      <c r="R102" s="1183">
        <v>10</v>
      </c>
      <c r="S102" s="846">
        <v>10</v>
      </c>
      <c r="T102" s="846">
        <v>10</v>
      </c>
      <c r="U102" s="847">
        <v>10</v>
      </c>
    </row>
    <row r="103" spans="1:22" ht="18" customHeight="1" thickBot="1" x14ac:dyDescent="0.25">
      <c r="A103" s="1731"/>
      <c r="B103" s="15"/>
      <c r="C103" s="950"/>
      <c r="D103" s="1187"/>
      <c r="E103" s="953"/>
      <c r="F103" s="1108"/>
      <c r="G103" s="1109"/>
      <c r="H103" s="47" t="s">
        <v>17</v>
      </c>
      <c r="I103" s="538">
        <f t="shared" ref="I103:P103" si="3">I102</f>
        <v>3.9</v>
      </c>
      <c r="J103" s="146">
        <f t="shared" si="3"/>
        <v>3.9</v>
      </c>
      <c r="K103" s="139">
        <f t="shared" si="3"/>
        <v>3.9</v>
      </c>
      <c r="L103" s="375">
        <f t="shared" si="3"/>
        <v>3.9</v>
      </c>
      <c r="M103" s="139">
        <f t="shared" si="3"/>
        <v>0</v>
      </c>
      <c r="N103" s="475">
        <f t="shared" si="3"/>
        <v>0</v>
      </c>
      <c r="O103" s="538">
        <f t="shared" si="3"/>
        <v>3.9</v>
      </c>
      <c r="P103" s="146">
        <f t="shared" si="3"/>
        <v>3.9</v>
      </c>
      <c r="Q103" s="768" t="s">
        <v>169</v>
      </c>
      <c r="R103" s="918">
        <v>860</v>
      </c>
      <c r="S103" s="194">
        <v>860</v>
      </c>
      <c r="T103" s="194">
        <v>860</v>
      </c>
      <c r="U103" s="347">
        <v>860</v>
      </c>
    </row>
    <row r="104" spans="1:22" ht="23.25" customHeight="1" x14ac:dyDescent="0.2">
      <c r="A104" s="1719" t="s">
        <v>15</v>
      </c>
      <c r="B104" s="2297" t="s">
        <v>15</v>
      </c>
      <c r="C104" s="2523" t="s">
        <v>22</v>
      </c>
      <c r="D104" s="2285" t="s">
        <v>211</v>
      </c>
      <c r="E104" s="2339"/>
      <c r="F104" s="2521">
        <v>2</v>
      </c>
      <c r="G104" s="53" t="s">
        <v>218</v>
      </c>
      <c r="H104" s="44" t="s">
        <v>16</v>
      </c>
      <c r="I104" s="471">
        <v>27.7</v>
      </c>
      <c r="J104" s="340">
        <v>33.4</v>
      </c>
      <c r="K104" s="132">
        <f>+L104+N104</f>
        <v>17.8</v>
      </c>
      <c r="L104" s="172">
        <v>17.8</v>
      </c>
      <c r="M104" s="126"/>
      <c r="N104" s="230"/>
      <c r="O104" s="470">
        <v>17.8</v>
      </c>
      <c r="P104" s="126">
        <v>17.8</v>
      </c>
      <c r="Q104" s="2481" t="s">
        <v>253</v>
      </c>
      <c r="R104" s="779">
        <v>36</v>
      </c>
      <c r="S104" s="234">
        <v>39</v>
      </c>
      <c r="T104" s="234">
        <v>39</v>
      </c>
      <c r="U104" s="101">
        <v>39</v>
      </c>
    </row>
    <row r="105" spans="1:22" ht="29.25" customHeight="1" thickBot="1" x14ac:dyDescent="0.25">
      <c r="A105" s="1730"/>
      <c r="B105" s="2298"/>
      <c r="C105" s="2524"/>
      <c r="D105" s="2287"/>
      <c r="E105" s="2340"/>
      <c r="F105" s="2522"/>
      <c r="G105" s="837"/>
      <c r="H105" s="47" t="s">
        <v>17</v>
      </c>
      <c r="I105" s="538">
        <f t="shared" ref="I105" si="4">SUM(I104)</f>
        <v>27.7</v>
      </c>
      <c r="J105" s="146">
        <f t="shared" ref="J105:P105" si="5">SUM(J104)</f>
        <v>33.4</v>
      </c>
      <c r="K105" s="139">
        <f t="shared" si="5"/>
        <v>17.8</v>
      </c>
      <c r="L105" s="375">
        <f t="shared" si="5"/>
        <v>17.8</v>
      </c>
      <c r="M105" s="139">
        <f t="shared" ref="M105:O105" si="6">SUM(M104)</f>
        <v>0</v>
      </c>
      <c r="N105" s="475">
        <f t="shared" si="6"/>
        <v>0</v>
      </c>
      <c r="O105" s="538">
        <f t="shared" si="6"/>
        <v>17.8</v>
      </c>
      <c r="P105" s="146">
        <f t="shared" si="5"/>
        <v>17.8</v>
      </c>
      <c r="Q105" s="2491"/>
      <c r="R105" s="838"/>
      <c r="S105" s="810"/>
      <c r="T105" s="810"/>
      <c r="U105" s="259"/>
    </row>
    <row r="106" spans="1:22" x14ac:dyDescent="0.2">
      <c r="A106" s="2280" t="s">
        <v>15</v>
      </c>
      <c r="B106" s="942" t="s">
        <v>15</v>
      </c>
      <c r="C106" s="2523" t="s">
        <v>23</v>
      </c>
      <c r="D106" s="2285" t="s">
        <v>190</v>
      </c>
      <c r="E106" s="2339" t="s">
        <v>50</v>
      </c>
      <c r="F106" s="2290">
        <v>2</v>
      </c>
      <c r="G106" s="842" t="s">
        <v>218</v>
      </c>
      <c r="H106" s="242" t="s">
        <v>16</v>
      </c>
      <c r="I106" s="526">
        <v>167.9</v>
      </c>
      <c r="J106" s="527">
        <v>167.9</v>
      </c>
      <c r="K106" s="122">
        <v>26.2</v>
      </c>
      <c r="L106" s="382">
        <v>26.2</v>
      </c>
      <c r="M106" s="122"/>
      <c r="N106" s="556"/>
      <c r="O106" s="436">
        <v>26.2</v>
      </c>
      <c r="P106" s="145">
        <v>26.2</v>
      </c>
      <c r="Q106" s="1184" t="s">
        <v>167</v>
      </c>
      <c r="R106" s="840">
        <v>40</v>
      </c>
      <c r="S106" s="841">
        <v>68</v>
      </c>
      <c r="T106" s="841">
        <v>68</v>
      </c>
      <c r="U106" s="433">
        <v>68</v>
      </c>
    </row>
    <row r="107" spans="1:22" ht="39" customHeight="1" x14ac:dyDescent="0.2">
      <c r="A107" s="2232"/>
      <c r="B107" s="943"/>
      <c r="C107" s="2538"/>
      <c r="D107" s="2286"/>
      <c r="E107" s="2361"/>
      <c r="F107" s="2291"/>
      <c r="G107" s="842"/>
      <c r="H107" s="402" t="s">
        <v>126</v>
      </c>
      <c r="I107" s="472">
        <v>75</v>
      </c>
      <c r="J107" s="505">
        <v>75</v>
      </c>
      <c r="K107" s="175">
        <v>107.4</v>
      </c>
      <c r="L107" s="374">
        <f>107.4-18.7</f>
        <v>88.7</v>
      </c>
      <c r="M107" s="175"/>
      <c r="N107" s="552">
        <v>18.7</v>
      </c>
      <c r="O107" s="435"/>
      <c r="P107" s="131"/>
      <c r="Q107" s="2481" t="s">
        <v>112</v>
      </c>
      <c r="R107" s="843">
        <v>6211</v>
      </c>
      <c r="S107" s="1153">
        <v>7560</v>
      </c>
      <c r="T107" s="1153">
        <v>7560</v>
      </c>
      <c r="U107" s="1155">
        <v>7560</v>
      </c>
    </row>
    <row r="108" spans="1:22" ht="14.25" thickBot="1" x14ac:dyDescent="0.25">
      <c r="A108" s="2281"/>
      <c r="B108" s="956"/>
      <c r="C108" s="2524"/>
      <c r="D108" s="2287"/>
      <c r="E108" s="2340"/>
      <c r="F108" s="2292"/>
      <c r="G108" s="844"/>
      <c r="H108" s="523" t="s">
        <v>17</v>
      </c>
      <c r="I108" s="538">
        <f>SUM(I106:I107)</f>
        <v>242.9</v>
      </c>
      <c r="J108" s="146">
        <f t="shared" ref="J108:P108" si="7">SUM(J106:J107)</f>
        <v>242.9</v>
      </c>
      <c r="K108" s="139">
        <f t="shared" si="7"/>
        <v>133.6</v>
      </c>
      <c r="L108" s="375">
        <f>SUM(L106:L107)</f>
        <v>114.9</v>
      </c>
      <c r="M108" s="139">
        <f t="shared" si="7"/>
        <v>0</v>
      </c>
      <c r="N108" s="475">
        <f t="shared" si="7"/>
        <v>18.7</v>
      </c>
      <c r="O108" s="538">
        <f t="shared" si="7"/>
        <v>26.2</v>
      </c>
      <c r="P108" s="146">
        <f t="shared" si="7"/>
        <v>26.2</v>
      </c>
      <c r="Q108" s="2491"/>
      <c r="R108" s="1185"/>
      <c r="S108" s="494"/>
      <c r="T108" s="494"/>
      <c r="U108" s="215"/>
    </row>
    <row r="109" spans="1:22" ht="28.5" customHeight="1" x14ac:dyDescent="0.2">
      <c r="A109" s="2280" t="s">
        <v>15</v>
      </c>
      <c r="B109" s="942" t="s">
        <v>15</v>
      </c>
      <c r="C109" s="2282" t="s">
        <v>122</v>
      </c>
      <c r="D109" s="2285" t="s">
        <v>254</v>
      </c>
      <c r="E109" s="2339"/>
      <c r="F109" s="2312">
        <v>1</v>
      </c>
      <c r="G109" s="1013" t="s">
        <v>219</v>
      </c>
      <c r="H109" s="84" t="s">
        <v>16</v>
      </c>
      <c r="I109" s="471"/>
      <c r="J109" s="340"/>
      <c r="K109" s="132">
        <v>35</v>
      </c>
      <c r="L109" s="172">
        <v>5</v>
      </c>
      <c r="M109" s="126"/>
      <c r="N109" s="230">
        <v>30</v>
      </c>
      <c r="O109" s="470">
        <v>5</v>
      </c>
      <c r="P109" s="126">
        <v>5</v>
      </c>
      <c r="Q109" s="163" t="s">
        <v>255</v>
      </c>
      <c r="R109" s="767"/>
      <c r="S109" s="1154">
        <v>1</v>
      </c>
      <c r="T109" s="1154"/>
      <c r="U109" s="1156"/>
    </row>
    <row r="110" spans="1:22" ht="28.5" customHeight="1" thickBot="1" x14ac:dyDescent="0.25">
      <c r="A110" s="2281"/>
      <c r="B110" s="956"/>
      <c r="C110" s="2284"/>
      <c r="D110" s="2287"/>
      <c r="E110" s="2340"/>
      <c r="F110" s="2313"/>
      <c r="G110" s="1011"/>
      <c r="H110" s="681" t="s">
        <v>17</v>
      </c>
      <c r="I110" s="538"/>
      <c r="J110" s="146"/>
      <c r="K110" s="139">
        <f>K109</f>
        <v>35</v>
      </c>
      <c r="L110" s="375">
        <f>L109</f>
        <v>5</v>
      </c>
      <c r="M110" s="139">
        <f>M109</f>
        <v>0</v>
      </c>
      <c r="N110" s="475">
        <f>N109</f>
        <v>30</v>
      </c>
      <c r="O110" s="538">
        <f>+O109</f>
        <v>5</v>
      </c>
      <c r="P110" s="146">
        <f>+P109</f>
        <v>5</v>
      </c>
      <c r="Q110" s="212" t="s">
        <v>256</v>
      </c>
      <c r="R110" s="1185"/>
      <c r="S110" s="494">
        <v>1</v>
      </c>
      <c r="T110" s="494">
        <v>1</v>
      </c>
      <c r="U110" s="215">
        <v>1</v>
      </c>
    </row>
    <row r="111" spans="1:22" ht="18.75" customHeight="1" x14ac:dyDescent="0.2">
      <c r="A111" s="2280" t="s">
        <v>15</v>
      </c>
      <c r="B111" s="942" t="s">
        <v>15</v>
      </c>
      <c r="C111" s="2282" t="s">
        <v>123</v>
      </c>
      <c r="D111" s="2285" t="s">
        <v>232</v>
      </c>
      <c r="E111" s="2339"/>
      <c r="F111" s="2290">
        <v>2</v>
      </c>
      <c r="G111" s="839" t="s">
        <v>218</v>
      </c>
      <c r="H111" s="242" t="s">
        <v>16</v>
      </c>
      <c r="I111" s="471"/>
      <c r="J111" s="340"/>
      <c r="K111" s="126">
        <f>+L111+N111</f>
        <v>16</v>
      </c>
      <c r="L111" s="172">
        <v>16</v>
      </c>
      <c r="M111" s="126"/>
      <c r="N111" s="230"/>
      <c r="O111" s="537">
        <v>16</v>
      </c>
      <c r="P111" s="147">
        <v>16</v>
      </c>
      <c r="Q111" s="2526" t="s">
        <v>167</v>
      </c>
      <c r="R111" s="845"/>
      <c r="S111" s="846">
        <v>89</v>
      </c>
      <c r="T111" s="846">
        <v>89</v>
      </c>
      <c r="U111" s="847">
        <v>89</v>
      </c>
    </row>
    <row r="112" spans="1:22" ht="16.5" customHeight="1" thickBot="1" x14ac:dyDescent="0.25">
      <c r="A112" s="2281"/>
      <c r="B112" s="956"/>
      <c r="C112" s="2284"/>
      <c r="D112" s="2287"/>
      <c r="E112" s="2340"/>
      <c r="F112" s="2292"/>
      <c r="G112" s="844"/>
      <c r="H112" s="681" t="s">
        <v>17</v>
      </c>
      <c r="I112" s="538"/>
      <c r="J112" s="146"/>
      <c r="K112" s="139">
        <f>K111</f>
        <v>16</v>
      </c>
      <c r="L112" s="375">
        <f>L111</f>
        <v>16</v>
      </c>
      <c r="M112" s="139">
        <f>M111</f>
        <v>0</v>
      </c>
      <c r="N112" s="475">
        <f>N111</f>
        <v>0</v>
      </c>
      <c r="O112" s="538">
        <f>SUM(O111)</f>
        <v>16</v>
      </c>
      <c r="P112" s="146">
        <f>SUM(P111)</f>
        <v>16</v>
      </c>
      <c r="Q112" s="2491"/>
      <c r="R112" s="1185"/>
      <c r="S112" s="494"/>
      <c r="T112" s="494"/>
      <c r="U112" s="215"/>
    </row>
    <row r="113" spans="1:24" ht="13.5" thickBot="1" x14ac:dyDescent="0.25">
      <c r="A113" s="1715" t="s">
        <v>15</v>
      </c>
      <c r="B113" s="2" t="s">
        <v>15</v>
      </c>
      <c r="C113" s="2300" t="s">
        <v>21</v>
      </c>
      <c r="D113" s="2300"/>
      <c r="E113" s="2300"/>
      <c r="F113" s="2300"/>
      <c r="G113" s="2301"/>
      <c r="H113" s="2301"/>
      <c r="I113" s="148">
        <f t="shared" ref="I113:P113" si="8">I108+I105+I103+I101+I89+I110+I112</f>
        <v>65957.999999999985</v>
      </c>
      <c r="J113" s="377">
        <f>J108+J105+J103+J101+J89+J110+J112</f>
        <v>68098.599999999977</v>
      </c>
      <c r="K113" s="348">
        <f t="shared" si="8"/>
        <v>72578.5</v>
      </c>
      <c r="L113" s="497">
        <f t="shared" si="8"/>
        <v>72453.700000000012</v>
      </c>
      <c r="M113" s="377">
        <f t="shared" si="8"/>
        <v>47879.099999999991</v>
      </c>
      <c r="N113" s="928">
        <f t="shared" si="8"/>
        <v>124.8</v>
      </c>
      <c r="O113" s="348">
        <f t="shared" si="8"/>
        <v>71434.349999999991</v>
      </c>
      <c r="P113" s="348">
        <f t="shared" si="8"/>
        <v>71363.850000000006</v>
      </c>
      <c r="Q113" s="972"/>
      <c r="R113" s="2302"/>
      <c r="S113" s="2302"/>
      <c r="T113" s="2302"/>
      <c r="U113" s="2303"/>
    </row>
    <row r="114" spans="1:24" ht="15.75" customHeight="1" thickBot="1" x14ac:dyDescent="0.25">
      <c r="A114" s="1715" t="s">
        <v>15</v>
      </c>
      <c r="B114" s="2547" t="s">
        <v>6</v>
      </c>
      <c r="C114" s="2537"/>
      <c r="D114" s="2537"/>
      <c r="E114" s="2537"/>
      <c r="F114" s="2537"/>
      <c r="G114" s="2537"/>
      <c r="H114" s="2537"/>
      <c r="I114" s="1745">
        <f t="shared" ref="I114" si="9">I113</f>
        <v>65957.999999999985</v>
      </c>
      <c r="J114" s="1746">
        <f t="shared" ref="J114:P114" si="10">J113</f>
        <v>68098.599999999977</v>
      </c>
      <c r="K114" s="1747">
        <f t="shared" si="10"/>
        <v>72578.5</v>
      </c>
      <c r="L114" s="1748">
        <f t="shared" si="10"/>
        <v>72453.700000000012</v>
      </c>
      <c r="M114" s="1747">
        <f t="shared" ref="M114:O114" si="11">M113</f>
        <v>47879.099999999991</v>
      </c>
      <c r="N114" s="1749">
        <f t="shared" si="11"/>
        <v>124.8</v>
      </c>
      <c r="O114" s="1745">
        <f t="shared" si="11"/>
        <v>71434.349999999991</v>
      </c>
      <c r="P114" s="1746">
        <f t="shared" si="10"/>
        <v>71363.850000000006</v>
      </c>
      <c r="Q114" s="2533"/>
      <c r="R114" s="2534"/>
      <c r="S114" s="2534"/>
      <c r="T114" s="2534"/>
      <c r="U114" s="2535"/>
    </row>
    <row r="115" spans="1:24" ht="15.75" customHeight="1" thickBot="1" x14ac:dyDescent="0.25">
      <c r="A115" s="1718" t="s">
        <v>18</v>
      </c>
      <c r="B115" s="2541" t="s">
        <v>38</v>
      </c>
      <c r="C115" s="2542"/>
      <c r="D115" s="2542"/>
      <c r="E115" s="2542"/>
      <c r="F115" s="2542"/>
      <c r="G115" s="2542"/>
      <c r="H115" s="2542"/>
      <c r="I115" s="2542"/>
      <c r="J115" s="2542"/>
      <c r="K115" s="2542"/>
      <c r="L115" s="2542"/>
      <c r="M115" s="2542"/>
      <c r="N115" s="2542"/>
      <c r="O115" s="2542"/>
      <c r="P115" s="2542"/>
      <c r="Q115" s="2542"/>
      <c r="R115" s="2542"/>
      <c r="S115" s="2542"/>
      <c r="T115" s="2542"/>
      <c r="U115" s="2543"/>
    </row>
    <row r="116" spans="1:24" ht="15.75" customHeight="1" thickBot="1" x14ac:dyDescent="0.25">
      <c r="A116" s="1732" t="s">
        <v>18</v>
      </c>
      <c r="B116" s="4" t="s">
        <v>15</v>
      </c>
      <c r="C116" s="2318" t="s">
        <v>34</v>
      </c>
      <c r="D116" s="2319"/>
      <c r="E116" s="2319"/>
      <c r="F116" s="2319"/>
      <c r="G116" s="2319"/>
      <c r="H116" s="2319"/>
      <c r="I116" s="2319"/>
      <c r="J116" s="2319"/>
      <c r="K116" s="2319"/>
      <c r="L116" s="2319"/>
      <c r="M116" s="2319"/>
      <c r="N116" s="2319"/>
      <c r="O116" s="2319"/>
      <c r="P116" s="2319"/>
      <c r="Q116" s="2319"/>
      <c r="R116" s="2319"/>
      <c r="S116" s="2319"/>
      <c r="T116" s="2319"/>
      <c r="U116" s="2320"/>
    </row>
    <row r="117" spans="1:24" ht="15.75" customHeight="1" x14ac:dyDescent="0.2">
      <c r="A117" s="1729" t="s">
        <v>18</v>
      </c>
      <c r="B117" s="942" t="s">
        <v>15</v>
      </c>
      <c r="C117" s="1516" t="s">
        <v>15</v>
      </c>
      <c r="D117" s="2323" t="s">
        <v>257</v>
      </c>
      <c r="E117" s="244"/>
      <c r="F117" s="103"/>
      <c r="G117" s="42"/>
      <c r="H117" s="37" t="s">
        <v>16</v>
      </c>
      <c r="I117" s="208">
        <f>SUMIF(H123:H175,"sb'",I123:I175)</f>
        <v>803.3</v>
      </c>
      <c r="J117" s="692">
        <v>930.6</v>
      </c>
      <c r="K117" s="208">
        <f>SUMIF(H123:H175,"sb'",K123:K175)</f>
        <v>3160.5</v>
      </c>
      <c r="L117" s="692">
        <f>SUMIF(H123:H175,"sb'",L123:L175)</f>
        <v>603.5</v>
      </c>
      <c r="M117" s="692">
        <f>SUMIF(H123:H175,"sb'",M123:M175)</f>
        <v>0.3</v>
      </c>
      <c r="N117" s="556">
        <f>SUMIF(H123:H175,"sb'",N123:N175)</f>
        <v>2557</v>
      </c>
      <c r="O117" s="925">
        <f>SUMIF(H123:H168,"sb'",O123:O168)+O148-O152</f>
        <v>8005.0999999999985</v>
      </c>
      <c r="P117" s="122">
        <f>SUMIF(H123:H168,"sb'",P123:P168)+P148</f>
        <v>5956</v>
      </c>
      <c r="Q117" s="245"/>
      <c r="R117" s="848"/>
      <c r="S117" s="53"/>
      <c r="T117" s="200"/>
      <c r="U117" s="1549"/>
      <c r="V117" s="154"/>
      <c r="W117" s="154"/>
    </row>
    <row r="118" spans="1:24" ht="15.75" customHeight="1" x14ac:dyDescent="0.2">
      <c r="A118" s="1727"/>
      <c r="B118" s="943"/>
      <c r="C118" s="1517"/>
      <c r="D118" s="2324"/>
      <c r="E118" s="416"/>
      <c r="F118" s="417"/>
      <c r="G118" s="22"/>
      <c r="H118" s="267" t="s">
        <v>126</v>
      </c>
      <c r="I118" s="210">
        <f>SUMIF(H123:H175,"sb(l)'",I123:I175)</f>
        <v>42</v>
      </c>
      <c r="J118" s="693">
        <f>SUMIF(H123:H174,"sb(l)'",J123:J174)</f>
        <v>42</v>
      </c>
      <c r="K118" s="210">
        <f>SUMIF(H123:H174,"sb(l)'",K123:K174)</f>
        <v>174.6</v>
      </c>
      <c r="L118" s="693">
        <f>SUMIF(H123:H174,"sb(l)'",L123:L174)</f>
        <v>0</v>
      </c>
      <c r="M118" s="693">
        <f>SUMIF(H123:H174,"sb(l)'",M123:M174)</f>
        <v>0</v>
      </c>
      <c r="N118" s="557">
        <f>SUMIF(H123:H174,"sb(l)'",N123:N174)</f>
        <v>174.6</v>
      </c>
      <c r="O118" s="653">
        <f>SUMIF(H123:H174,"sb(l)'",O123:O174)</f>
        <v>0</v>
      </c>
      <c r="P118" s="508">
        <f>SUMIF(H123:H174,"sb(l)'",P123:P174)</f>
        <v>0</v>
      </c>
      <c r="Q118" s="418"/>
      <c r="R118" s="849"/>
      <c r="S118" s="28"/>
      <c r="T118" s="169"/>
      <c r="U118" s="104"/>
      <c r="V118" s="154"/>
    </row>
    <row r="119" spans="1:24" ht="15.75" customHeight="1" x14ac:dyDescent="0.2">
      <c r="A119" s="1727"/>
      <c r="B119" s="1895"/>
      <c r="C119" s="1889"/>
      <c r="D119" s="2324"/>
      <c r="E119" s="416"/>
      <c r="F119" s="417"/>
      <c r="G119" s="22"/>
      <c r="H119" s="267" t="s">
        <v>130</v>
      </c>
      <c r="I119" s="210">
        <f>SUMIF(H124:H176,"sb(es)'",I124:I176)</f>
        <v>0</v>
      </c>
      <c r="J119" s="693">
        <f>SUMIF(H124:H176,"sb(es)'",J124:J176)</f>
        <v>0</v>
      </c>
      <c r="K119" s="434">
        <f>SUMIF(H124:H176,"sb(es)'",K124:K176)</f>
        <v>425.5</v>
      </c>
      <c r="L119" s="508">
        <f>SUMIF(H124:H176,"sb(es)'",L124:L176)</f>
        <v>72.5</v>
      </c>
      <c r="M119" s="383">
        <f>SUMIF(H124:H176,"sb(es)'",M124:M176)</f>
        <v>2.4</v>
      </c>
      <c r="N119" s="129">
        <f>SUMIF(H124:H176,"sb(es)'",N124:N176)</f>
        <v>353</v>
      </c>
      <c r="O119" s="508">
        <f>SUMIF(H124:H176,"sb(es)'",O124:O176)</f>
        <v>524.9</v>
      </c>
      <c r="P119" s="557">
        <f>SUMIF(H124:H176,"sb(es)'",P124:P176)</f>
        <v>77.400000000000006</v>
      </c>
      <c r="Q119" s="418"/>
      <c r="R119" s="849"/>
      <c r="S119" s="28"/>
      <c r="T119" s="169"/>
      <c r="U119" s="104"/>
      <c r="V119" s="154"/>
    </row>
    <row r="120" spans="1:24" ht="15.75" customHeight="1" x14ac:dyDescent="0.2">
      <c r="A120" s="1727"/>
      <c r="B120" s="943"/>
      <c r="C120" s="1517"/>
      <c r="D120" s="2324"/>
      <c r="E120" s="416"/>
      <c r="F120" s="417"/>
      <c r="G120" s="22"/>
      <c r="H120" s="267" t="s">
        <v>4</v>
      </c>
      <c r="I120" s="210">
        <f>SUMIF(H123:H175,"es'",I123:I175)</f>
        <v>562.5</v>
      </c>
      <c r="J120" s="693">
        <f>SUMIF(H123:H175,"es'",J123:J175)</f>
        <v>477.5</v>
      </c>
      <c r="K120" s="210">
        <f>SUMIF(H123:H175,"es'",K123:K175)</f>
        <v>297.5</v>
      </c>
      <c r="L120" s="693">
        <f>SUMIF(H123:H175,"es'",L123:L175)</f>
        <v>0</v>
      </c>
      <c r="M120" s="693">
        <f>SUMIF(H123:H175,"es'",M123:M175)</f>
        <v>0</v>
      </c>
      <c r="N120" s="557">
        <f>SUMIF(H123:H175,"es'",N123:N175)</f>
        <v>297.5</v>
      </c>
      <c r="O120" s="508">
        <f>SUMIF(H123:H175,"es'",O123:O175)</f>
        <v>403.9</v>
      </c>
      <c r="P120" s="693">
        <f>SUMIF(H123:H175,"es'",P123:P175)</f>
        <v>403.9</v>
      </c>
      <c r="Q120" s="418"/>
      <c r="R120" s="849"/>
      <c r="S120" s="28"/>
      <c r="T120" s="169"/>
      <c r="U120" s="104"/>
      <c r="V120" s="154"/>
      <c r="W120" s="154"/>
      <c r="X120" s="154"/>
    </row>
    <row r="121" spans="1:24" ht="15.75" customHeight="1" x14ac:dyDescent="0.2">
      <c r="A121" s="1727"/>
      <c r="B121" s="1618"/>
      <c r="C121" s="1605"/>
      <c r="D121" s="1615"/>
      <c r="E121" s="416"/>
      <c r="F121" s="417"/>
      <c r="G121" s="22"/>
      <c r="H121" s="267" t="s">
        <v>19</v>
      </c>
      <c r="I121" s="210">
        <f>SUMIF(H123:H175,"sb(vb)'",I123:I175)</f>
        <v>0</v>
      </c>
      <c r="J121" s="693">
        <f>SUMIF(H123:H175,"sb(vb)'",J123:J175)</f>
        <v>340.6</v>
      </c>
      <c r="K121" s="434">
        <f>SUMIF(H123:H175,"sb(vb)'",K123:K175)</f>
        <v>194.2</v>
      </c>
      <c r="L121" s="508">
        <f>SUMIF(H123:H175,"sb(vb)'",L123:L175)</f>
        <v>0</v>
      </c>
      <c r="M121" s="383">
        <f>SUMIF(H123:H175,"sb(vb)'",M123:M175)</f>
        <v>0</v>
      </c>
      <c r="N121" s="129">
        <f>SUMIF(H123:H175,"sb(vb)'",N123:N175)</f>
        <v>194.2</v>
      </c>
      <c r="O121" s="508">
        <f>SUMIF(H123:H175,"sb(vb)'",O123:O175)</f>
        <v>263.89999999999998</v>
      </c>
      <c r="P121" s="557">
        <f>SUMIF(H123:H175,"sb(vb)'",P123:P175)</f>
        <v>1515.2</v>
      </c>
      <c r="Q121" s="418"/>
      <c r="R121" s="849"/>
      <c r="S121" s="28"/>
      <c r="T121" s="169"/>
      <c r="U121" s="104"/>
      <c r="V121" s="154"/>
      <c r="W121" s="154"/>
      <c r="X121" s="154"/>
    </row>
    <row r="122" spans="1:24" ht="15.75" customHeight="1" x14ac:dyDescent="0.2">
      <c r="A122" s="1727"/>
      <c r="B122" s="2066"/>
      <c r="C122" s="2084"/>
      <c r="D122" s="1646"/>
      <c r="E122" s="1682"/>
      <c r="F122" s="256"/>
      <c r="G122" s="263"/>
      <c r="H122" s="266" t="s">
        <v>3</v>
      </c>
      <c r="I122" s="209">
        <f>SUMIF(H123:H175,"lrvb'",I123:I175)</f>
        <v>0</v>
      </c>
      <c r="J122" s="1683">
        <f>SUMIF(H123:H174,"lrvb'",J123:J174)</f>
        <v>0</v>
      </c>
      <c r="K122" s="209">
        <f>SUMIF(H123:H174,"lrvb'",K123:K174)</f>
        <v>52.5</v>
      </c>
      <c r="L122" s="1683">
        <f>SUMIF(H123:H174,"lrvb'",L123:L174)</f>
        <v>0</v>
      </c>
      <c r="M122" s="1683">
        <f>SUMIF(H123:H174,"lrvb'",M123:M174)</f>
        <v>0</v>
      </c>
      <c r="N122" s="1684">
        <f>SUMIF(H123:H174,"lrvb'",N123:N174)</f>
        <v>52.5</v>
      </c>
      <c r="O122" s="1946">
        <f>SUMIF(H123:H174,"lrvb'",O123:O174)</f>
        <v>35.700000000000003</v>
      </c>
      <c r="P122" s="444">
        <f>SUMIF(H123:H174,"lrvb'",P123:P174)</f>
        <v>35.700000000000003</v>
      </c>
      <c r="Q122" s="341"/>
      <c r="R122" s="1685"/>
      <c r="S122" s="27"/>
      <c r="T122" s="193"/>
      <c r="U122" s="51"/>
      <c r="V122" s="154"/>
    </row>
    <row r="123" spans="1:24" ht="28.5" customHeight="1" x14ac:dyDescent="0.2">
      <c r="A123" s="1727"/>
      <c r="B123" s="943"/>
      <c r="C123" s="355"/>
      <c r="D123" s="2324" t="s">
        <v>259</v>
      </c>
      <c r="E123" s="1613" t="s">
        <v>2</v>
      </c>
      <c r="F123" s="1604">
        <v>5</v>
      </c>
      <c r="G123" s="1621" t="s">
        <v>161</v>
      </c>
      <c r="H123" s="266" t="s">
        <v>107</v>
      </c>
      <c r="I123" s="531">
        <v>22.2</v>
      </c>
      <c r="J123" s="861">
        <v>18.899999999999999</v>
      </c>
      <c r="K123" s="1902">
        <v>60</v>
      </c>
      <c r="L123" s="1911"/>
      <c r="M123" s="1911"/>
      <c r="N123" s="170">
        <v>60</v>
      </c>
      <c r="O123" s="1903">
        <v>159</v>
      </c>
      <c r="P123" s="174">
        <v>788.4</v>
      </c>
      <c r="Q123" s="1636" t="s">
        <v>88</v>
      </c>
      <c r="R123" s="843">
        <v>1</v>
      </c>
      <c r="S123" s="158"/>
      <c r="T123" s="158">
        <v>1</v>
      </c>
      <c r="U123" s="65"/>
      <c r="V123" s="154"/>
      <c r="W123" s="154"/>
      <c r="X123" s="154"/>
    </row>
    <row r="124" spans="1:24" ht="15.75" customHeight="1" x14ac:dyDescent="0.2">
      <c r="A124" s="1727"/>
      <c r="B124" s="943"/>
      <c r="C124" s="355"/>
      <c r="D124" s="2286"/>
      <c r="E124" s="1507"/>
      <c r="F124" s="1509"/>
      <c r="G124" s="1527"/>
      <c r="H124" s="81" t="s">
        <v>135</v>
      </c>
      <c r="I124" s="264">
        <v>12</v>
      </c>
      <c r="J124" s="851">
        <v>12</v>
      </c>
      <c r="K124" s="1890"/>
      <c r="L124" s="1899"/>
      <c r="M124" s="1899"/>
      <c r="N124" s="133"/>
      <c r="O124" s="852"/>
      <c r="P124" s="126"/>
      <c r="Q124" s="2481" t="s">
        <v>117</v>
      </c>
      <c r="R124" s="779"/>
      <c r="S124" s="234"/>
      <c r="T124" s="234">
        <v>20</v>
      </c>
      <c r="U124" s="101">
        <v>60</v>
      </c>
      <c r="V124" s="154"/>
    </row>
    <row r="125" spans="1:24" ht="15.75" customHeight="1" x14ac:dyDescent="0.2">
      <c r="A125" s="1727"/>
      <c r="B125" s="1106"/>
      <c r="C125" s="355"/>
      <c r="D125" s="2286"/>
      <c r="E125" s="1507"/>
      <c r="F125" s="1509"/>
      <c r="G125" s="1527"/>
      <c r="H125" s="87" t="s">
        <v>140</v>
      </c>
      <c r="I125" s="659"/>
      <c r="J125" s="850"/>
      <c r="K125" s="509"/>
      <c r="L125" s="1905"/>
      <c r="M125" s="1905"/>
      <c r="N125" s="425"/>
      <c r="O125" s="1542">
        <v>35.700000000000003</v>
      </c>
      <c r="P125" s="248">
        <v>35.700000000000003</v>
      </c>
      <c r="Q125" s="2499"/>
      <c r="R125" s="843"/>
      <c r="S125" s="158"/>
      <c r="T125" s="158"/>
      <c r="U125" s="65"/>
      <c r="V125" s="154"/>
      <c r="W125" s="154"/>
    </row>
    <row r="126" spans="1:24" ht="15.75" customHeight="1" x14ac:dyDescent="0.2">
      <c r="A126" s="1727"/>
      <c r="B126" s="943"/>
      <c r="C126" s="355"/>
      <c r="D126" s="2271"/>
      <c r="E126" s="1513"/>
      <c r="F126" s="1515"/>
      <c r="G126" s="1528"/>
      <c r="H126" s="267" t="s">
        <v>136</v>
      </c>
      <c r="I126" s="659"/>
      <c r="J126" s="850"/>
      <c r="K126" s="509"/>
      <c r="L126" s="1905"/>
      <c r="M126" s="1905"/>
      <c r="N126" s="425"/>
      <c r="O126" s="1542">
        <v>403.9</v>
      </c>
      <c r="P126" s="248">
        <v>403.9</v>
      </c>
      <c r="Q126" s="1539"/>
      <c r="R126" s="767"/>
      <c r="S126" s="180"/>
      <c r="T126" s="180"/>
      <c r="U126" s="164"/>
      <c r="V126" s="154"/>
      <c r="W126" s="154"/>
    </row>
    <row r="127" spans="1:24" ht="27.75" customHeight="1" x14ac:dyDescent="0.2">
      <c r="A127" s="1727"/>
      <c r="B127" s="943"/>
      <c r="C127" s="355"/>
      <c r="D127" s="2259" t="s">
        <v>322</v>
      </c>
      <c r="E127" s="1512" t="s">
        <v>2</v>
      </c>
      <c r="F127" s="1514">
        <v>5</v>
      </c>
      <c r="G127" s="2432" t="s">
        <v>162</v>
      </c>
      <c r="H127" s="87" t="s">
        <v>107</v>
      </c>
      <c r="I127" s="659">
        <v>15</v>
      </c>
      <c r="J127" s="851">
        <v>4.2</v>
      </c>
      <c r="K127" s="509">
        <v>66.3</v>
      </c>
      <c r="L127" s="1905">
        <v>7.3</v>
      </c>
      <c r="M127" s="1905">
        <v>0.3</v>
      </c>
      <c r="N127" s="425">
        <v>59</v>
      </c>
      <c r="O127" s="1542">
        <v>102.4</v>
      </c>
      <c r="P127" s="248">
        <v>65.2</v>
      </c>
      <c r="Q127" s="853" t="s">
        <v>89</v>
      </c>
      <c r="R127" s="801">
        <v>1</v>
      </c>
      <c r="S127" s="677"/>
      <c r="T127" s="677"/>
      <c r="U127" s="678"/>
      <c r="V127" s="154"/>
    </row>
    <row r="128" spans="1:24" ht="27.75" customHeight="1" x14ac:dyDescent="0.2">
      <c r="A128" s="1727"/>
      <c r="B128" s="1895"/>
      <c r="C128" s="1889"/>
      <c r="D128" s="2229"/>
      <c r="E128" s="1891"/>
      <c r="F128" s="1888"/>
      <c r="G128" s="2433"/>
      <c r="H128" s="26" t="s">
        <v>136</v>
      </c>
      <c r="I128" s="264">
        <v>85</v>
      </c>
      <c r="J128" s="851">
        <v>127.5</v>
      </c>
      <c r="K128" s="1890"/>
      <c r="L128" s="1899"/>
      <c r="M128" s="1899"/>
      <c r="N128" s="133"/>
      <c r="O128" s="852"/>
      <c r="P128" s="126"/>
      <c r="Q128" s="1904"/>
      <c r="R128" s="843"/>
      <c r="S128" s="158"/>
      <c r="T128" s="158"/>
      <c r="U128" s="65"/>
      <c r="V128" s="154"/>
    </row>
    <row r="129" spans="1:23" ht="27.75" customHeight="1" x14ac:dyDescent="0.2">
      <c r="A129" s="1727"/>
      <c r="B129" s="943"/>
      <c r="C129" s="355"/>
      <c r="D129" s="2286"/>
      <c r="E129" s="1507"/>
      <c r="F129" s="1509"/>
      <c r="G129" s="2433"/>
      <c r="H129" s="1926" t="s">
        <v>372</v>
      </c>
      <c r="I129" s="659"/>
      <c r="J129" s="850"/>
      <c r="K129" s="509">
        <v>425.5</v>
      </c>
      <c r="L129" s="1905">
        <v>72.5</v>
      </c>
      <c r="M129" s="1905">
        <v>2.4</v>
      </c>
      <c r="N129" s="425">
        <v>353</v>
      </c>
      <c r="O129" s="1907">
        <v>524.9</v>
      </c>
      <c r="P129" s="425">
        <v>77.400000000000006</v>
      </c>
      <c r="Q129" s="853" t="s">
        <v>133</v>
      </c>
      <c r="R129" s="801"/>
      <c r="S129" s="677">
        <v>3</v>
      </c>
      <c r="T129" s="677">
        <v>2</v>
      </c>
      <c r="U129" s="678">
        <v>2</v>
      </c>
      <c r="V129" s="154"/>
    </row>
    <row r="130" spans="1:23" ht="30" customHeight="1" x14ac:dyDescent="0.2">
      <c r="A130" s="1727"/>
      <c r="B130" s="943"/>
      <c r="C130" s="355"/>
      <c r="D130" s="2271"/>
      <c r="E130" s="1513"/>
      <c r="F130" s="1515"/>
      <c r="G130" s="2503"/>
      <c r="H130" s="1926" t="s">
        <v>138</v>
      </c>
      <c r="I130" s="659"/>
      <c r="J130" s="850"/>
      <c r="K130" s="509">
        <v>37.6</v>
      </c>
      <c r="L130" s="1905"/>
      <c r="M130" s="1905"/>
      <c r="N130" s="425">
        <v>37.6</v>
      </c>
      <c r="O130" s="1542">
        <v>46.4</v>
      </c>
      <c r="P130" s="248">
        <v>6.8</v>
      </c>
      <c r="Q130" s="853" t="s">
        <v>260</v>
      </c>
      <c r="R130" s="801"/>
      <c r="S130" s="677">
        <v>3</v>
      </c>
      <c r="T130" s="677">
        <v>2</v>
      </c>
      <c r="U130" s="678">
        <v>2</v>
      </c>
      <c r="V130" s="154"/>
    </row>
    <row r="131" spans="1:23" ht="28.5" customHeight="1" x14ac:dyDescent="0.2">
      <c r="A131" s="1727"/>
      <c r="B131" s="943"/>
      <c r="C131" s="355"/>
      <c r="D131" s="2259" t="s">
        <v>323</v>
      </c>
      <c r="E131" s="854" t="s">
        <v>2</v>
      </c>
      <c r="F131" s="1532">
        <v>5</v>
      </c>
      <c r="G131" s="1535" t="s">
        <v>162</v>
      </c>
      <c r="H131" s="855" t="s">
        <v>107</v>
      </c>
      <c r="I131" s="353">
        <v>4.5</v>
      </c>
      <c r="J131" s="851">
        <v>2.5</v>
      </c>
      <c r="K131" s="1901">
        <v>35</v>
      </c>
      <c r="L131" s="1906"/>
      <c r="M131" s="1906"/>
      <c r="N131" s="159">
        <v>35</v>
      </c>
      <c r="O131" s="1530">
        <v>269</v>
      </c>
      <c r="P131" s="426">
        <v>553.79999999999995</v>
      </c>
      <c r="Q131" s="853" t="s">
        <v>89</v>
      </c>
      <c r="R131" s="856">
        <v>1</v>
      </c>
      <c r="S131" s="191"/>
      <c r="T131" s="191"/>
      <c r="U131" s="347"/>
      <c r="V131" s="154"/>
    </row>
    <row r="132" spans="1:23" ht="27" customHeight="1" x14ac:dyDescent="0.2">
      <c r="A132" s="1727"/>
      <c r="B132" s="943"/>
      <c r="C132" s="355"/>
      <c r="D132" s="2286"/>
      <c r="E132" s="857"/>
      <c r="F132" s="1533"/>
      <c r="G132" s="1536"/>
      <c r="H132" s="81"/>
      <c r="I132" s="264"/>
      <c r="J132" s="858"/>
      <c r="K132" s="1890"/>
      <c r="L132" s="1899"/>
      <c r="M132" s="1899"/>
      <c r="N132" s="133"/>
      <c r="O132" s="852"/>
      <c r="P132" s="126"/>
      <c r="Q132" s="111" t="s">
        <v>261</v>
      </c>
      <c r="R132" s="918"/>
      <c r="S132" s="179"/>
      <c r="T132" s="194">
        <v>1</v>
      </c>
      <c r="U132" s="54"/>
      <c r="V132" s="154"/>
    </row>
    <row r="133" spans="1:23" ht="27.75" customHeight="1" x14ac:dyDescent="0.2">
      <c r="A133" s="1727"/>
      <c r="B133" s="943"/>
      <c r="C133" s="355"/>
      <c r="D133" s="2271"/>
      <c r="E133" s="859"/>
      <c r="F133" s="860"/>
      <c r="G133" s="1559"/>
      <c r="H133" s="92"/>
      <c r="I133" s="531"/>
      <c r="J133" s="861"/>
      <c r="K133" s="1902"/>
      <c r="L133" s="1911"/>
      <c r="M133" s="1911"/>
      <c r="N133" s="170"/>
      <c r="O133" s="1531"/>
      <c r="P133" s="174"/>
      <c r="Q133" s="853" t="s">
        <v>90</v>
      </c>
      <c r="R133" s="770"/>
      <c r="S133" s="1552"/>
      <c r="T133" s="1552">
        <v>30</v>
      </c>
      <c r="U133" s="1554">
        <v>100</v>
      </c>
      <c r="V133" s="154"/>
    </row>
    <row r="134" spans="1:23" ht="30" customHeight="1" x14ac:dyDescent="0.2">
      <c r="A134" s="1727"/>
      <c r="B134" s="943"/>
      <c r="C134" s="355"/>
      <c r="D134" s="1511" t="s">
        <v>258</v>
      </c>
      <c r="E134" s="1512"/>
      <c r="F134" s="1514"/>
      <c r="G134" s="233"/>
      <c r="H134" s="1120"/>
      <c r="I134" s="1121"/>
      <c r="J134" s="851"/>
      <c r="K134" s="1901"/>
      <c r="L134" s="1906"/>
      <c r="M134" s="1906"/>
      <c r="N134" s="159"/>
      <c r="O134" s="1530"/>
      <c r="P134" s="426"/>
      <c r="Q134" s="1529"/>
      <c r="R134" s="779"/>
      <c r="S134" s="100"/>
      <c r="T134" s="665"/>
      <c r="U134" s="666"/>
      <c r="V134" s="154"/>
    </row>
    <row r="135" spans="1:23" ht="35.25" customHeight="1" x14ac:dyDescent="0.2">
      <c r="A135" s="1727"/>
      <c r="B135" s="943"/>
      <c r="C135" s="355"/>
      <c r="D135" s="2314" t="s">
        <v>235</v>
      </c>
      <c r="E135" s="1507" t="s">
        <v>2</v>
      </c>
      <c r="F135" s="1508">
        <v>5</v>
      </c>
      <c r="G135" s="2433" t="s">
        <v>162</v>
      </c>
      <c r="H135" s="862" t="s">
        <v>136</v>
      </c>
      <c r="I135" s="264">
        <v>350</v>
      </c>
      <c r="J135" s="858">
        <v>350</v>
      </c>
      <c r="K135" s="1890">
        <v>297.5</v>
      </c>
      <c r="L135" s="1899"/>
      <c r="M135" s="1899"/>
      <c r="N135" s="133">
        <v>297.5</v>
      </c>
      <c r="O135" s="852"/>
      <c r="P135" s="126"/>
      <c r="Q135" s="1538" t="s">
        <v>90</v>
      </c>
      <c r="R135" s="795"/>
      <c r="S135" s="1550">
        <v>100</v>
      </c>
      <c r="T135" s="169"/>
      <c r="U135" s="104"/>
      <c r="V135" s="154"/>
    </row>
    <row r="136" spans="1:23" ht="35.25" customHeight="1" x14ac:dyDescent="0.2">
      <c r="A136" s="1726"/>
      <c r="B136" s="943"/>
      <c r="C136" s="355"/>
      <c r="D136" s="2315"/>
      <c r="E136" s="1513"/>
      <c r="F136" s="1543"/>
      <c r="G136" s="2503"/>
      <c r="H136" s="785" t="s">
        <v>140</v>
      </c>
      <c r="I136" s="659"/>
      <c r="J136" s="850"/>
      <c r="K136" s="509">
        <v>52.5</v>
      </c>
      <c r="L136" s="1905"/>
      <c r="M136" s="1905"/>
      <c r="N136" s="425">
        <v>52.5</v>
      </c>
      <c r="O136" s="1542"/>
      <c r="P136" s="248"/>
      <c r="Q136" s="853" t="s">
        <v>159</v>
      </c>
      <c r="R136" s="918"/>
      <c r="S136" s="179">
        <v>100</v>
      </c>
      <c r="T136" s="1547"/>
      <c r="U136" s="107"/>
      <c r="V136" s="154"/>
    </row>
    <row r="137" spans="1:23" ht="25.5" customHeight="1" x14ac:dyDescent="0.2">
      <c r="A137" s="1726"/>
      <c r="B137" s="943"/>
      <c r="C137" s="355"/>
      <c r="D137" s="2259" t="s">
        <v>324</v>
      </c>
      <c r="E137" s="857" t="s">
        <v>2</v>
      </c>
      <c r="F137" s="1533">
        <v>5</v>
      </c>
      <c r="G137" s="1535" t="s">
        <v>162</v>
      </c>
      <c r="H137" s="862" t="s">
        <v>107</v>
      </c>
      <c r="I137" s="1518">
        <v>2</v>
      </c>
      <c r="J137" s="863">
        <v>5</v>
      </c>
      <c r="K137" s="1890">
        <v>5.0999999999999996</v>
      </c>
      <c r="L137" s="1899"/>
      <c r="M137" s="1899"/>
      <c r="N137" s="133">
        <v>5.0999999999999996</v>
      </c>
      <c r="O137" s="852">
        <v>38.4</v>
      </c>
      <c r="P137" s="126">
        <v>266.2</v>
      </c>
      <c r="Q137" s="864" t="s">
        <v>113</v>
      </c>
      <c r="R137" s="865">
        <v>1</v>
      </c>
      <c r="S137" s="866"/>
      <c r="T137" s="191"/>
      <c r="U137" s="347"/>
      <c r="V137" s="154"/>
    </row>
    <row r="138" spans="1:23" ht="27.75" customHeight="1" x14ac:dyDescent="0.2">
      <c r="A138" s="1726"/>
      <c r="B138" s="943"/>
      <c r="C138" s="355"/>
      <c r="D138" s="2286"/>
      <c r="E138" s="857"/>
      <c r="F138" s="1533"/>
      <c r="G138" s="1536"/>
      <c r="H138" s="308" t="s">
        <v>138</v>
      </c>
      <c r="I138" s="1541"/>
      <c r="J138" s="1540"/>
      <c r="K138" s="1901">
        <v>28.6</v>
      </c>
      <c r="L138" s="1906"/>
      <c r="M138" s="1906"/>
      <c r="N138" s="159">
        <v>28.6</v>
      </c>
      <c r="O138" s="1530">
        <v>217.5</v>
      </c>
      <c r="P138" s="426">
        <v>1508.4</v>
      </c>
      <c r="Q138" s="867" t="s">
        <v>60</v>
      </c>
      <c r="R138" s="868"/>
      <c r="S138" s="498"/>
      <c r="T138" s="1551">
        <v>1</v>
      </c>
      <c r="U138" s="1553"/>
      <c r="V138" s="154"/>
      <c r="W138" s="154"/>
    </row>
    <row r="139" spans="1:23" ht="28.5" customHeight="1" x14ac:dyDescent="0.2">
      <c r="A139" s="1727"/>
      <c r="B139" s="943"/>
      <c r="C139" s="1517"/>
      <c r="D139" s="2271"/>
      <c r="E139" s="857"/>
      <c r="F139" s="1533"/>
      <c r="G139" s="1536"/>
      <c r="H139" s="869"/>
      <c r="I139" s="381"/>
      <c r="J139" s="870"/>
      <c r="K139" s="381"/>
      <c r="L139" s="385"/>
      <c r="M139" s="385"/>
      <c r="N139" s="334"/>
      <c r="O139" s="871"/>
      <c r="P139" s="506"/>
      <c r="Q139" s="867" t="s">
        <v>117</v>
      </c>
      <c r="R139" s="1126"/>
      <c r="S139" s="1127"/>
      <c r="T139" s="1552">
        <v>10</v>
      </c>
      <c r="U139" s="1554">
        <v>100</v>
      </c>
    </row>
    <row r="140" spans="1:23" ht="27.75" customHeight="1" x14ac:dyDescent="0.2">
      <c r="A140" s="1726"/>
      <c r="B140" s="943"/>
      <c r="C140" s="355"/>
      <c r="D140" s="1245" t="s">
        <v>325</v>
      </c>
      <c r="E140" s="854" t="s">
        <v>2</v>
      </c>
      <c r="F140" s="874">
        <v>5</v>
      </c>
      <c r="G140" s="1535" t="s">
        <v>162</v>
      </c>
      <c r="H140" s="836" t="s">
        <v>107</v>
      </c>
      <c r="I140" s="1544">
        <v>146</v>
      </c>
      <c r="J140" s="1540">
        <v>146</v>
      </c>
      <c r="K140" s="1033">
        <v>619</v>
      </c>
      <c r="L140" s="1046"/>
      <c r="M140" s="1046"/>
      <c r="N140" s="1036">
        <v>619</v>
      </c>
      <c r="O140" s="583">
        <v>4845.8999999999996</v>
      </c>
      <c r="P140" s="1035">
        <v>1229.5</v>
      </c>
      <c r="Q140" s="1189" t="s">
        <v>209</v>
      </c>
      <c r="R140" s="1128"/>
      <c r="S140" s="1129">
        <v>1</v>
      </c>
      <c r="T140" s="191"/>
      <c r="U140" s="347"/>
    </row>
    <row r="141" spans="1:23" ht="43.5" customHeight="1" x14ac:dyDescent="0.2">
      <c r="A141" s="1727"/>
      <c r="B141" s="943"/>
      <c r="C141" s="355"/>
      <c r="D141" s="173"/>
      <c r="E141" s="857"/>
      <c r="F141" s="877"/>
      <c r="G141" s="1536" t="s">
        <v>224</v>
      </c>
      <c r="H141" s="836" t="s">
        <v>135</v>
      </c>
      <c r="I141" s="533"/>
      <c r="J141" s="1044"/>
      <c r="K141" s="1033">
        <v>81</v>
      </c>
      <c r="L141" s="1046"/>
      <c r="M141" s="1046"/>
      <c r="N141" s="1036">
        <v>81</v>
      </c>
      <c r="O141" s="583"/>
      <c r="P141" s="1035"/>
      <c r="Q141" s="1190" t="s">
        <v>67</v>
      </c>
      <c r="R141" s="1130"/>
      <c r="S141" s="1131">
        <v>10</v>
      </c>
      <c r="T141" s="194">
        <v>80</v>
      </c>
      <c r="U141" s="54">
        <v>100</v>
      </c>
    </row>
    <row r="142" spans="1:23" ht="30" customHeight="1" x14ac:dyDescent="0.2">
      <c r="A142" s="1726"/>
      <c r="B142" s="1122"/>
      <c r="C142" s="9"/>
      <c r="D142" s="2259" t="s">
        <v>262</v>
      </c>
      <c r="E142" s="2500" t="s">
        <v>2</v>
      </c>
      <c r="F142" s="2502">
        <v>5</v>
      </c>
      <c r="G142" s="2432" t="s">
        <v>237</v>
      </c>
      <c r="H142" s="269" t="s">
        <v>107</v>
      </c>
      <c r="I142" s="1541"/>
      <c r="J142" s="1540"/>
      <c r="K142" s="533"/>
      <c r="L142" s="1908"/>
      <c r="M142" s="1908"/>
      <c r="N142" s="184"/>
      <c r="O142" s="1042">
        <v>60</v>
      </c>
      <c r="P142" s="227">
        <v>1080</v>
      </c>
      <c r="Q142" s="719" t="s">
        <v>60</v>
      </c>
      <c r="R142" s="786"/>
      <c r="S142" s="189"/>
      <c r="T142" s="189">
        <v>1</v>
      </c>
      <c r="U142" s="182"/>
    </row>
    <row r="143" spans="1:23" ht="16.5" customHeight="1" x14ac:dyDescent="0.2">
      <c r="A143" s="1726"/>
      <c r="B143" s="1122"/>
      <c r="C143" s="1123"/>
      <c r="D143" s="2271"/>
      <c r="E143" s="2501"/>
      <c r="F143" s="2498"/>
      <c r="G143" s="2503"/>
      <c r="H143" s="1506"/>
      <c r="I143" s="1518"/>
      <c r="J143" s="863"/>
      <c r="K143" s="157"/>
      <c r="L143" s="1898"/>
      <c r="M143" s="1898"/>
      <c r="N143" s="130"/>
      <c r="O143" s="1520"/>
      <c r="P143" s="220"/>
      <c r="Q143" s="1124" t="s">
        <v>160</v>
      </c>
      <c r="R143" s="756"/>
      <c r="S143" s="188"/>
      <c r="T143" s="247"/>
      <c r="U143" s="74">
        <v>80</v>
      </c>
    </row>
    <row r="144" spans="1:23" ht="15.75" customHeight="1" x14ac:dyDescent="0.2">
      <c r="A144" s="1727"/>
      <c r="B144" s="943"/>
      <c r="C144" s="9"/>
      <c r="D144" s="2259" t="s">
        <v>103</v>
      </c>
      <c r="E144" s="1286" t="s">
        <v>2</v>
      </c>
      <c r="F144" s="1524">
        <v>5</v>
      </c>
      <c r="G144" s="1555" t="s">
        <v>237</v>
      </c>
      <c r="H144" s="686" t="s">
        <v>107</v>
      </c>
      <c r="I144" s="503">
        <v>43.5</v>
      </c>
      <c r="J144" s="1035">
        <f>43.5+35.7</f>
        <v>79.2</v>
      </c>
      <c r="K144" s="503"/>
      <c r="L144" s="1046"/>
      <c r="M144" s="1046"/>
      <c r="N144" s="366"/>
      <c r="O144" s="583"/>
      <c r="P144" s="427"/>
      <c r="Q144" s="249" t="s">
        <v>79</v>
      </c>
      <c r="R144" s="931">
        <v>1</v>
      </c>
      <c r="S144" s="223">
        <v>1</v>
      </c>
      <c r="T144" s="222"/>
      <c r="U144" s="71"/>
    </row>
    <row r="145" spans="1:23" ht="16.5" customHeight="1" x14ac:dyDescent="0.2">
      <c r="A145" s="1727"/>
      <c r="B145" s="943"/>
      <c r="C145" s="9"/>
      <c r="D145" s="2229"/>
      <c r="E145" s="165"/>
      <c r="F145" s="1521"/>
      <c r="G145" s="1537"/>
      <c r="H145" s="218" t="s">
        <v>135</v>
      </c>
      <c r="I145" s="157">
        <v>30</v>
      </c>
      <c r="J145" s="1044">
        <v>30</v>
      </c>
      <c r="K145" s="1380">
        <v>93.6</v>
      </c>
      <c r="L145" s="1567"/>
      <c r="M145" s="1567"/>
      <c r="N145" s="1568">
        <v>93.6</v>
      </c>
      <c r="O145" s="1042"/>
      <c r="P145" s="809"/>
      <c r="Q145" s="342"/>
      <c r="R145" s="1565"/>
      <c r="S145" s="223"/>
      <c r="T145" s="223"/>
      <c r="U145" s="79"/>
    </row>
    <row r="146" spans="1:23" s="102" customFormat="1" ht="27" customHeight="1" x14ac:dyDescent="0.2">
      <c r="A146" s="1727"/>
      <c r="B146" s="1618"/>
      <c r="C146" s="1098"/>
      <c r="D146" s="2253" t="s">
        <v>233</v>
      </c>
      <c r="E146" s="892" t="s">
        <v>2</v>
      </c>
      <c r="F146" s="438">
        <v>5</v>
      </c>
      <c r="G146" s="2544" t="s">
        <v>163</v>
      </c>
      <c r="H146" s="247" t="s">
        <v>107</v>
      </c>
      <c r="I146" s="1650"/>
      <c r="J146" s="227">
        <v>58.8</v>
      </c>
      <c r="K146" s="1569">
        <v>181.6</v>
      </c>
      <c r="L146" s="808"/>
      <c r="M146" s="1267"/>
      <c r="N146" s="1268">
        <v>181.6</v>
      </c>
      <c r="O146" s="1352"/>
      <c r="P146" s="1353"/>
      <c r="Q146" s="1624" t="s">
        <v>66</v>
      </c>
      <c r="R146" s="615">
        <v>1</v>
      </c>
      <c r="S146" s="888"/>
      <c r="T146" s="1601"/>
      <c r="U146" s="1602"/>
      <c r="V146" s="457"/>
    </row>
    <row r="147" spans="1:23" s="102" customFormat="1" ht="18.75" customHeight="1" x14ac:dyDescent="0.2">
      <c r="A147" s="1727"/>
      <c r="B147" s="2066"/>
      <c r="C147" s="2121"/>
      <c r="D147" s="2255"/>
      <c r="E147" s="1688"/>
      <c r="F147" s="1672"/>
      <c r="G147" s="2545"/>
      <c r="H147" s="251" t="s">
        <v>138</v>
      </c>
      <c r="I147" s="1033"/>
      <c r="J147" s="427">
        <v>104</v>
      </c>
      <c r="K147" s="1094">
        <v>128</v>
      </c>
      <c r="L147" s="657"/>
      <c r="M147" s="657"/>
      <c r="N147" s="1095">
        <v>128</v>
      </c>
      <c r="O147" s="1096"/>
      <c r="P147" s="530"/>
      <c r="Q147" s="1652" t="s">
        <v>160</v>
      </c>
      <c r="R147" s="829"/>
      <c r="S147" s="707">
        <v>100</v>
      </c>
      <c r="T147" s="166"/>
      <c r="U147" s="116"/>
      <c r="V147" s="457"/>
    </row>
    <row r="148" spans="1:23" ht="30" customHeight="1" x14ac:dyDescent="0.2">
      <c r="A148" s="1726"/>
      <c r="B148" s="943"/>
      <c r="C148" s="9"/>
      <c r="D148" s="1596" t="s">
        <v>234</v>
      </c>
      <c r="E148" s="165" t="s">
        <v>2</v>
      </c>
      <c r="F148" s="1598">
        <v>6</v>
      </c>
      <c r="G148" s="2483" t="s">
        <v>164</v>
      </c>
      <c r="H148" s="1686" t="s">
        <v>221</v>
      </c>
      <c r="I148" s="157"/>
      <c r="J148" s="905"/>
      <c r="K148" s="368">
        <f>SUM(K149:K159)</f>
        <v>1307.3000000000002</v>
      </c>
      <c r="L148" s="370"/>
      <c r="M148" s="370"/>
      <c r="N148" s="285">
        <f>+K148</f>
        <v>1307.3000000000002</v>
      </c>
      <c r="O148" s="709">
        <v>1500</v>
      </c>
      <c r="P148" s="325">
        <v>1500</v>
      </c>
      <c r="Q148" s="342" t="s">
        <v>340</v>
      </c>
      <c r="R148" s="1565"/>
      <c r="S148" s="252">
        <v>9</v>
      </c>
      <c r="T148" s="252">
        <v>7</v>
      </c>
      <c r="U148" s="1687">
        <v>7</v>
      </c>
      <c r="V148" s="154"/>
      <c r="W148" s="154"/>
    </row>
    <row r="149" spans="1:23" ht="30" customHeight="1" x14ac:dyDescent="0.2">
      <c r="A149" s="1726"/>
      <c r="B149" s="943"/>
      <c r="C149" s="9"/>
      <c r="D149" s="1505" t="s">
        <v>191</v>
      </c>
      <c r="E149" s="165"/>
      <c r="F149" s="1521"/>
      <c r="G149" s="2483"/>
      <c r="H149" s="34" t="s">
        <v>107</v>
      </c>
      <c r="I149" s="1525"/>
      <c r="J149" s="1044"/>
      <c r="K149" s="533">
        <v>700</v>
      </c>
      <c r="L149" s="1908"/>
      <c r="M149" s="1908"/>
      <c r="N149" s="184">
        <v>700</v>
      </c>
      <c r="O149" s="722"/>
      <c r="P149" s="809"/>
      <c r="Q149" s="249" t="s">
        <v>60</v>
      </c>
      <c r="R149" s="751"/>
      <c r="S149" s="222">
        <v>1</v>
      </c>
      <c r="T149" s="222"/>
      <c r="U149" s="71"/>
      <c r="V149" s="790"/>
    </row>
    <row r="150" spans="1:23" ht="54.75" customHeight="1" x14ac:dyDescent="0.2">
      <c r="A150" s="1726"/>
      <c r="B150" s="943"/>
      <c r="C150" s="9"/>
      <c r="D150" s="1504"/>
      <c r="E150" s="165"/>
      <c r="F150" s="1545"/>
      <c r="G150" s="2483"/>
      <c r="H150" s="1548"/>
      <c r="I150" s="204"/>
      <c r="J150" s="822"/>
      <c r="K150" s="204"/>
      <c r="L150" s="1909"/>
      <c r="M150" s="1909"/>
      <c r="N150" s="440"/>
      <c r="O150" s="716"/>
      <c r="P150" s="449"/>
      <c r="Q150" s="719" t="s">
        <v>223</v>
      </c>
      <c r="R150" s="786"/>
      <c r="S150" s="112">
        <v>100</v>
      </c>
      <c r="T150" s="112"/>
      <c r="U150" s="75"/>
    </row>
    <row r="151" spans="1:23" ht="28.5" customHeight="1" x14ac:dyDescent="0.2">
      <c r="A151" s="1726"/>
      <c r="B151" s="943"/>
      <c r="C151" s="9"/>
      <c r="D151" s="825" t="s">
        <v>193</v>
      </c>
      <c r="E151" s="165"/>
      <c r="F151" s="1521"/>
      <c r="G151" s="1537"/>
      <c r="H151" s="345" t="s">
        <v>107</v>
      </c>
      <c r="I151" s="503"/>
      <c r="J151" s="1035"/>
      <c r="K151" s="503">
        <v>12</v>
      </c>
      <c r="L151" s="1046"/>
      <c r="M151" s="1046"/>
      <c r="N151" s="366">
        <v>12</v>
      </c>
      <c r="O151" s="718"/>
      <c r="P151" s="828"/>
      <c r="Q151" s="719" t="s">
        <v>60</v>
      </c>
      <c r="R151" s="786"/>
      <c r="S151" s="112">
        <v>1</v>
      </c>
      <c r="T151" s="112"/>
      <c r="U151" s="75"/>
    </row>
    <row r="152" spans="1:23" ht="30" customHeight="1" x14ac:dyDescent="0.2">
      <c r="A152" s="1726"/>
      <c r="B152" s="943"/>
      <c r="C152" s="9"/>
      <c r="D152" s="1505" t="s">
        <v>194</v>
      </c>
      <c r="E152" s="165"/>
      <c r="F152" s="1521"/>
      <c r="G152" s="2483"/>
      <c r="H152" s="34" t="s">
        <v>107</v>
      </c>
      <c r="I152" s="1525"/>
      <c r="J152" s="1044"/>
      <c r="K152" s="533">
        <v>62.6</v>
      </c>
      <c r="L152" s="1908"/>
      <c r="M152" s="1908"/>
      <c r="N152" s="184">
        <f>+K152</f>
        <v>62.6</v>
      </c>
      <c r="O152" s="1042">
        <v>600</v>
      </c>
      <c r="P152" s="809"/>
      <c r="Q152" s="301" t="s">
        <v>321</v>
      </c>
      <c r="R152" s="751"/>
      <c r="S152" s="222">
        <v>1</v>
      </c>
      <c r="T152" s="195"/>
      <c r="U152" s="71"/>
      <c r="V152" s="790"/>
    </row>
    <row r="153" spans="1:23" ht="30" customHeight="1" x14ac:dyDescent="0.2">
      <c r="A153" s="1726"/>
      <c r="B153" s="1233"/>
      <c r="C153" s="9"/>
      <c r="D153" s="1510"/>
      <c r="E153" s="165"/>
      <c r="F153" s="1521"/>
      <c r="G153" s="2483"/>
      <c r="H153" s="354"/>
      <c r="I153" s="157"/>
      <c r="J153" s="905"/>
      <c r="K153" s="157"/>
      <c r="L153" s="1898"/>
      <c r="M153" s="1898"/>
      <c r="N153" s="130"/>
      <c r="O153" s="1520"/>
      <c r="P153" s="325"/>
      <c r="Q153" s="719" t="s">
        <v>60</v>
      </c>
      <c r="R153" s="751"/>
      <c r="S153" s="222"/>
      <c r="T153" s="222">
        <v>1</v>
      </c>
      <c r="U153" s="71"/>
    </row>
    <row r="154" spans="1:23" ht="57" customHeight="1" x14ac:dyDescent="0.2">
      <c r="A154" s="1726"/>
      <c r="B154" s="943"/>
      <c r="C154" s="9"/>
      <c r="D154" s="1504"/>
      <c r="E154" s="165"/>
      <c r="F154" s="1545"/>
      <c r="G154" s="2483"/>
      <c r="H154" s="896"/>
      <c r="I154" s="204"/>
      <c r="J154" s="822"/>
      <c r="K154" s="204"/>
      <c r="L154" s="1909"/>
      <c r="M154" s="1909"/>
      <c r="N154" s="440"/>
      <c r="O154" s="716"/>
      <c r="P154" s="449"/>
      <c r="Q154" s="301" t="s">
        <v>195</v>
      </c>
      <c r="R154" s="756"/>
      <c r="S154" s="112"/>
      <c r="T154" s="112">
        <v>100</v>
      </c>
      <c r="U154" s="75"/>
      <c r="V154" s="154"/>
    </row>
    <row r="155" spans="1:23" ht="42" customHeight="1" x14ac:dyDescent="0.2">
      <c r="A155" s="1726"/>
      <c r="B155" s="943"/>
      <c r="C155" s="9"/>
      <c r="D155" s="825" t="s">
        <v>192</v>
      </c>
      <c r="E155" s="165"/>
      <c r="F155" s="1521"/>
      <c r="G155" s="1537"/>
      <c r="H155" s="345" t="s">
        <v>107</v>
      </c>
      <c r="I155" s="503"/>
      <c r="J155" s="1035"/>
      <c r="K155" s="503">
        <v>150</v>
      </c>
      <c r="L155" s="1046"/>
      <c r="M155" s="1046"/>
      <c r="N155" s="1036">
        <v>150</v>
      </c>
      <c r="O155" s="718"/>
      <c r="P155" s="828"/>
      <c r="Q155" s="719" t="s">
        <v>320</v>
      </c>
      <c r="R155" s="786"/>
      <c r="S155" s="112">
        <v>100</v>
      </c>
      <c r="T155" s="112"/>
      <c r="U155" s="75"/>
    </row>
    <row r="156" spans="1:23" ht="32.25" customHeight="1" x14ac:dyDescent="0.2">
      <c r="A156" s="1726"/>
      <c r="B156" s="943"/>
      <c r="C156" s="9"/>
      <c r="D156" s="825" t="s">
        <v>196</v>
      </c>
      <c r="E156" s="165"/>
      <c r="F156" s="1521"/>
      <c r="G156" s="1537"/>
      <c r="H156" s="345" t="s">
        <v>107</v>
      </c>
      <c r="I156" s="503"/>
      <c r="J156" s="1035"/>
      <c r="K156" s="503">
        <v>62.7</v>
      </c>
      <c r="L156" s="1046"/>
      <c r="M156" s="1046"/>
      <c r="N156" s="1036">
        <v>62.7</v>
      </c>
      <c r="O156" s="718"/>
      <c r="P156" s="828"/>
      <c r="Q156" s="719" t="s">
        <v>267</v>
      </c>
      <c r="R156" s="786"/>
      <c r="S156" s="112">
        <v>100</v>
      </c>
      <c r="T156" s="112"/>
      <c r="U156" s="75"/>
    </row>
    <row r="157" spans="1:23" ht="32.25" customHeight="1" x14ac:dyDescent="0.2">
      <c r="A157" s="1726"/>
      <c r="B157" s="943"/>
      <c r="C157" s="9"/>
      <c r="D157" s="1510" t="s">
        <v>222</v>
      </c>
      <c r="E157" s="165"/>
      <c r="F157" s="1521"/>
      <c r="G157" s="1537"/>
      <c r="H157" s="34" t="s">
        <v>107</v>
      </c>
      <c r="I157" s="157"/>
      <c r="J157" s="905"/>
      <c r="K157" s="157">
        <v>40</v>
      </c>
      <c r="L157" s="1898"/>
      <c r="M157" s="1898"/>
      <c r="N157" s="1039">
        <f>+K157</f>
        <v>40</v>
      </c>
      <c r="O157" s="709"/>
      <c r="P157" s="325"/>
      <c r="Q157" s="342" t="s">
        <v>268</v>
      </c>
      <c r="R157" s="1097"/>
      <c r="S157" s="1558">
        <v>100</v>
      </c>
      <c r="T157" s="223"/>
      <c r="U157" s="79"/>
    </row>
    <row r="158" spans="1:23" ht="16.5" customHeight="1" x14ac:dyDescent="0.2">
      <c r="A158" s="1727"/>
      <c r="B158" s="943"/>
      <c r="C158" s="1093"/>
      <c r="D158" s="2259" t="s">
        <v>327</v>
      </c>
      <c r="E158" s="893"/>
      <c r="F158" s="1014"/>
      <c r="G158" s="1526"/>
      <c r="H158" s="251" t="s">
        <v>138</v>
      </c>
      <c r="I158" s="1033"/>
      <c r="J158" s="427">
        <v>80</v>
      </c>
      <c r="K158" s="1094"/>
      <c r="L158" s="657"/>
      <c r="M158" s="657"/>
      <c r="N158" s="1095"/>
      <c r="O158" s="1096"/>
      <c r="P158" s="530"/>
      <c r="Q158" s="2472" t="s">
        <v>137</v>
      </c>
      <c r="R158" s="602">
        <v>100</v>
      </c>
      <c r="S158" s="16">
        <v>100</v>
      </c>
      <c r="T158" s="1522"/>
      <c r="U158" s="1523"/>
      <c r="V158" s="66"/>
    </row>
    <row r="159" spans="1:23" ht="16.5" customHeight="1" thickBot="1" x14ac:dyDescent="0.25">
      <c r="A159" s="1727"/>
      <c r="B159" s="943"/>
      <c r="C159" s="820"/>
      <c r="D159" s="2275"/>
      <c r="E159" s="1570"/>
      <c r="F159" s="1099"/>
      <c r="G159" s="1534"/>
      <c r="H159" s="1571" t="s">
        <v>107</v>
      </c>
      <c r="I159" s="1034"/>
      <c r="J159" s="1084"/>
      <c r="K159" s="1269">
        <v>280</v>
      </c>
      <c r="L159" s="1100"/>
      <c r="M159" s="1100"/>
      <c r="N159" s="1101">
        <v>280</v>
      </c>
      <c r="O159" s="1102"/>
      <c r="P159" s="1103"/>
      <c r="Q159" s="2506"/>
      <c r="R159" s="626"/>
      <c r="S159" s="1104"/>
      <c r="T159" s="1572"/>
      <c r="U159" s="1105"/>
      <c r="V159" s="458"/>
    </row>
    <row r="160" spans="1:23" ht="30.75" customHeight="1" x14ac:dyDescent="0.2">
      <c r="A160" s="1727"/>
      <c r="B160" s="943"/>
      <c r="C160" s="77"/>
      <c r="D160" s="2324" t="s">
        <v>326</v>
      </c>
      <c r="E160" s="857" t="s">
        <v>2</v>
      </c>
      <c r="F160" s="877">
        <v>6</v>
      </c>
      <c r="G160" s="2546" t="s">
        <v>164</v>
      </c>
      <c r="H160" s="862" t="s">
        <v>107</v>
      </c>
      <c r="I160" s="1518">
        <v>413.4</v>
      </c>
      <c r="J160" s="863">
        <v>342.6</v>
      </c>
      <c r="K160" s="1518">
        <v>596.20000000000005</v>
      </c>
      <c r="L160" s="172">
        <v>596.20000000000005</v>
      </c>
      <c r="M160" s="172"/>
      <c r="N160" s="133"/>
      <c r="O160" s="852">
        <v>427.5</v>
      </c>
      <c r="P160" s="126"/>
      <c r="Q160" s="448" t="s">
        <v>117</v>
      </c>
      <c r="R160" s="1561" t="s">
        <v>91</v>
      </c>
      <c r="S160" s="441" t="s">
        <v>92</v>
      </c>
      <c r="T160" s="1562" t="s">
        <v>83</v>
      </c>
      <c r="U160" s="419"/>
    </row>
    <row r="161" spans="1:22" ht="30" customHeight="1" x14ac:dyDescent="0.2">
      <c r="A161" s="1727"/>
      <c r="B161" s="943"/>
      <c r="C161" s="77"/>
      <c r="D161" s="2324"/>
      <c r="E161" s="857"/>
      <c r="F161" s="877"/>
      <c r="G161" s="2546"/>
      <c r="H161" s="862"/>
      <c r="I161" s="132"/>
      <c r="J161" s="863"/>
      <c r="K161" s="132"/>
      <c r="L161" s="172"/>
      <c r="M161" s="172"/>
      <c r="N161" s="133"/>
      <c r="O161" s="852"/>
      <c r="P161" s="126"/>
      <c r="Q161" s="413" t="s">
        <v>266</v>
      </c>
      <c r="R161" s="878" t="s">
        <v>128</v>
      </c>
      <c r="S161" s="442"/>
      <c r="T161" s="879"/>
      <c r="U161" s="414"/>
      <c r="V161" s="790"/>
    </row>
    <row r="162" spans="1:22" ht="28.5" customHeight="1" x14ac:dyDescent="0.2">
      <c r="A162" s="1727"/>
      <c r="B162" s="943"/>
      <c r="C162" s="489"/>
      <c r="D162" s="2536"/>
      <c r="E162" s="857"/>
      <c r="F162" s="877"/>
      <c r="G162" s="1001"/>
      <c r="H162" s="862"/>
      <c r="I162" s="470"/>
      <c r="J162" s="126"/>
      <c r="K162" s="132"/>
      <c r="L162" s="172"/>
      <c r="M162" s="172"/>
      <c r="N162" s="133"/>
      <c r="O162" s="852"/>
      <c r="P162" s="126"/>
      <c r="Q162" s="412" t="s">
        <v>129</v>
      </c>
      <c r="R162" s="878"/>
      <c r="S162" s="456" t="s">
        <v>83</v>
      </c>
      <c r="T162" s="589"/>
      <c r="U162" s="634"/>
    </row>
    <row r="163" spans="1:22" ht="26.25" customHeight="1" x14ac:dyDescent="0.2">
      <c r="A163" s="1727"/>
      <c r="B163" s="1618"/>
      <c r="C163" s="77"/>
      <c r="D163" s="2259" t="s">
        <v>263</v>
      </c>
      <c r="E163" s="893"/>
      <c r="F163" s="439"/>
      <c r="G163" s="1648"/>
      <c r="H163" s="251" t="s">
        <v>138</v>
      </c>
      <c r="I163" s="1033"/>
      <c r="J163" s="427">
        <v>76.599999999999994</v>
      </c>
      <c r="K163" s="503"/>
      <c r="L163" s="1046"/>
      <c r="M163" s="1046"/>
      <c r="N163" s="366"/>
      <c r="O163" s="583"/>
      <c r="P163" s="427"/>
      <c r="Q163" s="880" t="s">
        <v>142</v>
      </c>
      <c r="R163" s="881" t="s">
        <v>83</v>
      </c>
      <c r="S163" s="1664" t="s">
        <v>83</v>
      </c>
      <c r="T163" s="882"/>
      <c r="U163" s="883"/>
      <c r="V163" s="458"/>
    </row>
    <row r="164" spans="1:22" ht="27.75" customHeight="1" x14ac:dyDescent="0.2">
      <c r="A164" s="1727"/>
      <c r="B164" s="2066"/>
      <c r="C164" s="489"/>
      <c r="D164" s="2260"/>
      <c r="E164" s="893"/>
      <c r="F164" s="1014"/>
      <c r="G164" s="2086"/>
      <c r="H164" s="409" t="s">
        <v>107</v>
      </c>
      <c r="I164" s="1033"/>
      <c r="J164" s="427"/>
      <c r="K164" s="503">
        <f>+N164</f>
        <v>140</v>
      </c>
      <c r="L164" s="1046"/>
      <c r="M164" s="1046"/>
      <c r="N164" s="366">
        <f>128+12</f>
        <v>140</v>
      </c>
      <c r="O164" s="583"/>
      <c r="P164" s="427"/>
      <c r="Q164" s="884"/>
      <c r="R164" s="1692"/>
      <c r="S164" s="1665"/>
      <c r="T164" s="886"/>
      <c r="U164" s="887"/>
      <c r="V164" s="458"/>
    </row>
    <row r="165" spans="1:22" ht="31.5" customHeight="1" x14ac:dyDescent="0.2">
      <c r="A165" s="1727"/>
      <c r="B165" s="943"/>
      <c r="C165" s="995"/>
      <c r="D165" s="2254" t="s">
        <v>264</v>
      </c>
      <c r="E165" s="534"/>
      <c r="F165" s="439"/>
      <c r="G165" s="2548"/>
      <c r="H165" s="326" t="s">
        <v>107</v>
      </c>
      <c r="I165" s="1038"/>
      <c r="J165" s="220"/>
      <c r="K165" s="379">
        <v>150</v>
      </c>
      <c r="L165" s="384"/>
      <c r="M165" s="384"/>
      <c r="N165" s="1566">
        <v>150</v>
      </c>
      <c r="O165" s="1689">
        <v>602.9</v>
      </c>
      <c r="P165" s="1663">
        <f>602.9-130</f>
        <v>472.9</v>
      </c>
      <c r="Q165" s="1690" t="s">
        <v>209</v>
      </c>
      <c r="R165" s="1691"/>
      <c r="S165" s="707">
        <v>1</v>
      </c>
      <c r="T165" s="1670"/>
      <c r="U165" s="1671"/>
      <c r="V165" s="66"/>
    </row>
    <row r="166" spans="1:22" ht="30.75" customHeight="1" x14ac:dyDescent="0.2">
      <c r="A166" s="1727"/>
      <c r="B166" s="943"/>
      <c r="C166" s="995"/>
      <c r="D166" s="2254"/>
      <c r="E166" s="534"/>
      <c r="F166" s="439"/>
      <c r="G166" s="2548"/>
      <c r="H166" s="1357"/>
      <c r="I166" s="204"/>
      <c r="J166" s="822"/>
      <c r="K166" s="1358"/>
      <c r="L166" s="1359"/>
      <c r="M166" s="1359"/>
      <c r="N166" s="1360"/>
      <c r="O166" s="1361"/>
      <c r="P166" s="1362"/>
      <c r="Q166" s="1354" t="s">
        <v>210</v>
      </c>
      <c r="R166" s="777"/>
      <c r="S166" s="1355">
        <v>20</v>
      </c>
      <c r="T166" s="780">
        <v>60</v>
      </c>
      <c r="U166" s="1356">
        <v>100</v>
      </c>
      <c r="V166" s="66"/>
    </row>
    <row r="167" spans="1:22" ht="22.5" customHeight="1" x14ac:dyDescent="0.2">
      <c r="A167" s="1727"/>
      <c r="B167" s="943"/>
      <c r="C167" s="77"/>
      <c r="D167" s="2259" t="s">
        <v>265</v>
      </c>
      <c r="E167" s="893"/>
      <c r="F167" s="1014"/>
      <c r="G167" s="1241"/>
      <c r="H167" s="983" t="s">
        <v>107</v>
      </c>
      <c r="I167" s="984"/>
      <c r="J167" s="220">
        <v>59</v>
      </c>
      <c r="K167" s="157"/>
      <c r="L167" s="369"/>
      <c r="M167" s="369"/>
      <c r="N167" s="130"/>
      <c r="O167" s="894"/>
      <c r="P167" s="220"/>
      <c r="Q167" s="889" t="s">
        <v>139</v>
      </c>
      <c r="R167" s="885" t="s">
        <v>83</v>
      </c>
      <c r="S167" s="1222"/>
      <c r="T167" s="890"/>
      <c r="U167" s="891"/>
      <c r="V167" s="66"/>
    </row>
    <row r="168" spans="1:22" ht="22.5" customHeight="1" thickBot="1" x14ac:dyDescent="0.25">
      <c r="A168" s="1727"/>
      <c r="B168" s="943"/>
      <c r="C168" s="77"/>
      <c r="D168" s="2260"/>
      <c r="E168" s="893"/>
      <c r="F168" s="439"/>
      <c r="G168" s="1009"/>
      <c r="H168" s="251" t="s">
        <v>138</v>
      </c>
      <c r="I168" s="961"/>
      <c r="J168" s="427">
        <v>80</v>
      </c>
      <c r="K168" s="503"/>
      <c r="L168" s="1046"/>
      <c r="M168" s="1046"/>
      <c r="N168" s="366"/>
      <c r="O168" s="583"/>
      <c r="P168" s="427"/>
      <c r="Q168" s="889"/>
      <c r="R168" s="885"/>
      <c r="S168" s="1556"/>
      <c r="T168" s="1562"/>
      <c r="U168" s="419"/>
    </row>
    <row r="169" spans="1:22" s="702" customFormat="1" ht="21" customHeight="1" x14ac:dyDescent="0.2">
      <c r="A169" s="1743"/>
      <c r="B169" s="696"/>
      <c r="C169" s="697"/>
      <c r="D169" s="2484" t="s">
        <v>156</v>
      </c>
      <c r="E169" s="939" t="s">
        <v>2</v>
      </c>
      <c r="F169" s="912">
        <v>5</v>
      </c>
      <c r="G169" s="929"/>
      <c r="H169" s="776" t="s">
        <v>107</v>
      </c>
      <c r="I169" s="531">
        <v>7.5</v>
      </c>
      <c r="J169" s="899"/>
      <c r="K169" s="528"/>
      <c r="L169" s="529"/>
      <c r="M169" s="529"/>
      <c r="N169" s="791"/>
      <c r="O169" s="792"/>
      <c r="P169" s="793"/>
      <c r="Q169" s="698"/>
      <c r="R169" s="699"/>
      <c r="S169" s="455"/>
      <c r="T169" s="700"/>
      <c r="U169" s="701"/>
      <c r="V169" s="154"/>
    </row>
    <row r="170" spans="1:22" s="702" customFormat="1" ht="21" customHeight="1" x14ac:dyDescent="0.2">
      <c r="A170" s="1743"/>
      <c r="B170" s="696"/>
      <c r="C170" s="697"/>
      <c r="D170" s="2315"/>
      <c r="E170" s="897"/>
      <c r="F170" s="898"/>
      <c r="G170" s="929"/>
      <c r="H170" s="900" t="s">
        <v>136</v>
      </c>
      <c r="I170" s="659">
        <v>42.5</v>
      </c>
      <c r="J170" s="901"/>
      <c r="K170" s="703"/>
      <c r="L170" s="704"/>
      <c r="M170" s="704"/>
      <c r="N170" s="705"/>
      <c r="O170" s="710"/>
      <c r="P170" s="705"/>
      <c r="Q170" s="698"/>
      <c r="R170" s="699"/>
      <c r="S170" s="455"/>
      <c r="T170" s="700"/>
      <c r="U170" s="701"/>
    </row>
    <row r="171" spans="1:22" ht="26.25" customHeight="1" x14ac:dyDescent="0.2">
      <c r="A171" s="1727"/>
      <c r="B171" s="943"/>
      <c r="C171" s="995"/>
      <c r="D171" s="2259" t="s">
        <v>269</v>
      </c>
      <c r="E171" s="999" t="s">
        <v>2</v>
      </c>
      <c r="F171" s="438">
        <v>5</v>
      </c>
      <c r="G171" s="981"/>
      <c r="H171" s="108" t="s">
        <v>107</v>
      </c>
      <c r="I171" s="902">
        <v>7.5</v>
      </c>
      <c r="J171" s="227"/>
      <c r="K171" s="695"/>
      <c r="L171" s="672"/>
      <c r="M171" s="672"/>
      <c r="N171" s="673"/>
      <c r="O171" s="711"/>
      <c r="P171" s="673"/>
      <c r="Q171" s="249"/>
      <c r="R171" s="613"/>
      <c r="S171" s="16"/>
      <c r="T171" s="989"/>
      <c r="U171" s="996"/>
    </row>
    <row r="172" spans="1:22" ht="26.25" customHeight="1" x14ac:dyDescent="0.2">
      <c r="A172" s="1727"/>
      <c r="B172" s="943"/>
      <c r="C172" s="995"/>
      <c r="D172" s="2260"/>
      <c r="E172" s="252"/>
      <c r="F172" s="252"/>
      <c r="G172" s="1010"/>
      <c r="H172" s="108" t="s">
        <v>136</v>
      </c>
      <c r="I172" s="902">
        <v>42.5</v>
      </c>
      <c r="J172" s="227"/>
      <c r="K172" s="695"/>
      <c r="L172" s="672"/>
      <c r="M172" s="672"/>
      <c r="N172" s="673"/>
      <c r="O172" s="711"/>
      <c r="P172" s="673"/>
      <c r="Q172" s="301"/>
      <c r="R172" s="706"/>
      <c r="S172" s="707"/>
      <c r="T172" s="166"/>
      <c r="U172" s="116"/>
    </row>
    <row r="173" spans="1:22" ht="27" customHeight="1" x14ac:dyDescent="0.2">
      <c r="A173" s="1727"/>
      <c r="B173" s="943"/>
      <c r="C173" s="995"/>
      <c r="D173" s="2259" t="s">
        <v>270</v>
      </c>
      <c r="E173" s="903" t="s">
        <v>2</v>
      </c>
      <c r="F173" s="438">
        <v>5</v>
      </c>
      <c r="G173" s="981"/>
      <c r="H173" s="55" t="s">
        <v>107</v>
      </c>
      <c r="I173" s="904">
        <v>7.5</v>
      </c>
      <c r="J173" s="227"/>
      <c r="K173" s="695"/>
      <c r="L173" s="672"/>
      <c r="M173" s="672"/>
      <c r="N173" s="673"/>
      <c r="O173" s="711"/>
      <c r="P173" s="673"/>
      <c r="Q173" s="342"/>
      <c r="R173" s="676"/>
      <c r="S173" s="652"/>
      <c r="T173" s="990"/>
      <c r="U173" s="997"/>
    </row>
    <row r="174" spans="1:22" ht="27" customHeight="1" x14ac:dyDescent="0.2">
      <c r="A174" s="1727"/>
      <c r="B174" s="943"/>
      <c r="C174" s="995"/>
      <c r="D174" s="2260"/>
      <c r="E174" s="252"/>
      <c r="F174" s="252"/>
      <c r="G174" s="1010"/>
      <c r="H174" s="108" t="s">
        <v>136</v>
      </c>
      <c r="I174" s="902">
        <v>42.5</v>
      </c>
      <c r="J174" s="227"/>
      <c r="K174" s="695"/>
      <c r="L174" s="672"/>
      <c r="M174" s="672"/>
      <c r="N174" s="673"/>
      <c r="O174" s="711"/>
      <c r="P174" s="673"/>
      <c r="Q174" s="342"/>
      <c r="R174" s="676"/>
      <c r="S174" s="652"/>
      <c r="T174" s="990"/>
      <c r="U174" s="997"/>
    </row>
    <row r="175" spans="1:22" ht="24" customHeight="1" x14ac:dyDescent="0.2">
      <c r="A175" s="1727"/>
      <c r="B175" s="943"/>
      <c r="C175" s="994"/>
      <c r="D175" s="2259" t="s">
        <v>271</v>
      </c>
      <c r="E175" s="893"/>
      <c r="F175" s="439"/>
      <c r="G175" s="982"/>
      <c r="H175" s="247" t="s">
        <v>107</v>
      </c>
      <c r="I175" s="976">
        <v>134.19999999999999</v>
      </c>
      <c r="J175" s="227">
        <v>214.4</v>
      </c>
      <c r="K175" s="695"/>
      <c r="L175" s="672"/>
      <c r="M175" s="672"/>
      <c r="N175" s="673"/>
      <c r="O175" s="711"/>
      <c r="P175" s="673"/>
      <c r="Q175" s="2472" t="s">
        <v>99</v>
      </c>
      <c r="R175" s="602">
        <v>100</v>
      </c>
      <c r="S175" s="888"/>
      <c r="T175" s="989"/>
      <c r="U175" s="996"/>
    </row>
    <row r="176" spans="1:22" ht="16.5" customHeight="1" thickBot="1" x14ac:dyDescent="0.25">
      <c r="A176" s="1734"/>
      <c r="B176" s="956"/>
      <c r="C176" s="350"/>
      <c r="D176" s="2275"/>
      <c r="E176" s="2330" t="s">
        <v>57</v>
      </c>
      <c r="F176" s="2331"/>
      <c r="G176" s="2331"/>
      <c r="H176" s="2332"/>
      <c r="I176" s="380">
        <f t="shared" ref="I176:P176" si="12">SUM(I117:I122)</f>
        <v>1407.8</v>
      </c>
      <c r="J176" s="708">
        <f t="shared" si="12"/>
        <v>1790.6999999999998</v>
      </c>
      <c r="K176" s="544">
        <f t="shared" si="12"/>
        <v>4304.8</v>
      </c>
      <c r="L176" s="521">
        <f t="shared" si="12"/>
        <v>676</v>
      </c>
      <c r="M176" s="522">
        <f t="shared" si="12"/>
        <v>2.6999999999999997</v>
      </c>
      <c r="N176" s="543">
        <f t="shared" si="12"/>
        <v>3628.7999999999997</v>
      </c>
      <c r="O176" s="544">
        <f t="shared" si="12"/>
        <v>9233.4999999999982</v>
      </c>
      <c r="P176" s="544">
        <f t="shared" si="12"/>
        <v>7988.1999999999989</v>
      </c>
      <c r="Q176" s="2506"/>
      <c r="R176" s="614"/>
      <c r="S176" s="253"/>
      <c r="T176" s="632"/>
      <c r="U176" s="229"/>
    </row>
    <row r="177" spans="1:26" ht="16.5" customHeight="1" x14ac:dyDescent="0.2">
      <c r="A177" s="1729" t="s">
        <v>18</v>
      </c>
      <c r="B177" s="942" t="s">
        <v>15</v>
      </c>
      <c r="C177" s="998" t="s">
        <v>18</v>
      </c>
      <c r="D177" s="2329" t="s">
        <v>272</v>
      </c>
      <c r="E177" s="817" t="s">
        <v>2</v>
      </c>
      <c r="F177" s="70">
        <v>5</v>
      </c>
      <c r="G177" s="31"/>
      <c r="H177" s="399" t="s">
        <v>16</v>
      </c>
      <c r="I177" s="545"/>
      <c r="J177" s="176"/>
      <c r="K177" s="712"/>
      <c r="L177" s="460"/>
      <c r="M177" s="460"/>
      <c r="N177" s="311"/>
      <c r="O177" s="545"/>
      <c r="P177" s="176"/>
      <c r="Q177" s="1191"/>
      <c r="R177" s="608"/>
      <c r="S177" s="200"/>
      <c r="T177" s="200"/>
      <c r="U177" s="1004"/>
      <c r="V177" s="154"/>
      <c r="W177" s="154"/>
      <c r="X177" s="154"/>
    </row>
    <row r="178" spans="1:26" ht="16.5" customHeight="1" x14ac:dyDescent="0.2">
      <c r="A178" s="1727"/>
      <c r="B178" s="943"/>
      <c r="C178" s="995"/>
      <c r="D178" s="2254"/>
      <c r="E178" s="964"/>
      <c r="F178" s="59"/>
      <c r="G178" s="973"/>
      <c r="H178" s="687" t="s">
        <v>126</v>
      </c>
      <c r="I178" s="546"/>
      <c r="J178" s="406"/>
      <c r="K178" s="668"/>
      <c r="L178" s="461"/>
      <c r="M178" s="461"/>
      <c r="N178" s="405"/>
      <c r="O178" s="546"/>
      <c r="P178" s="406"/>
      <c r="Q178" s="323"/>
      <c r="R178" s="601"/>
      <c r="S178" s="169"/>
      <c r="T178" s="169"/>
      <c r="U178" s="104"/>
    </row>
    <row r="179" spans="1:26" ht="16.5" customHeight="1" x14ac:dyDescent="0.2">
      <c r="A179" s="1727"/>
      <c r="B179" s="943"/>
      <c r="C179" s="995"/>
      <c r="D179" s="2254"/>
      <c r="E179" s="964"/>
      <c r="F179" s="59"/>
      <c r="G179" s="973"/>
      <c r="H179" s="402" t="s">
        <v>55</v>
      </c>
      <c r="I179" s="987"/>
      <c r="J179" s="426"/>
      <c r="K179" s="967"/>
      <c r="L179" s="816"/>
      <c r="M179" s="816"/>
      <c r="N179" s="159"/>
      <c r="O179" s="987"/>
      <c r="P179" s="159"/>
      <c r="Q179" s="323"/>
      <c r="R179" s="601"/>
      <c r="S179" s="169"/>
      <c r="T179" s="169"/>
      <c r="U179" s="104"/>
    </row>
    <row r="180" spans="1:26" ht="27" customHeight="1" x14ac:dyDescent="0.2">
      <c r="A180" s="1727"/>
      <c r="B180" s="943"/>
      <c r="C180" s="995"/>
      <c r="D180" s="2259" t="s">
        <v>273</v>
      </c>
      <c r="E180" s="534"/>
      <c r="F180" s="923">
        <v>5</v>
      </c>
      <c r="G180" s="981" t="s">
        <v>161</v>
      </c>
      <c r="H180" s="747" t="s">
        <v>16</v>
      </c>
      <c r="I180" s="976"/>
      <c r="J180" s="960"/>
      <c r="K180" s="533">
        <v>27.5</v>
      </c>
      <c r="L180" s="957"/>
      <c r="M180" s="957"/>
      <c r="N180" s="184">
        <v>27.5</v>
      </c>
      <c r="O180" s="1207">
        <v>325</v>
      </c>
      <c r="P180" s="184">
        <v>350.8</v>
      </c>
      <c r="Q180" s="1206" t="s">
        <v>60</v>
      </c>
      <c r="R180" s="615"/>
      <c r="S180" s="1213">
        <v>1</v>
      </c>
      <c r="T180" s="1213"/>
      <c r="U180" s="1215"/>
    </row>
    <row r="181" spans="1:26" ht="18" customHeight="1" x14ac:dyDescent="0.2">
      <c r="A181" s="1727"/>
      <c r="B181" s="943"/>
      <c r="C181" s="995"/>
      <c r="D181" s="2260"/>
      <c r="E181" s="534"/>
      <c r="F181" s="924"/>
      <c r="G181" s="717"/>
      <c r="H181" s="717"/>
      <c r="I181" s="977"/>
      <c r="J181" s="822"/>
      <c r="K181" s="204"/>
      <c r="L181" s="958"/>
      <c r="M181" s="958"/>
      <c r="N181" s="440"/>
      <c r="O181" s="1208"/>
      <c r="P181" s="440"/>
      <c r="Q181" s="1209" t="s">
        <v>165</v>
      </c>
      <c r="R181" s="599"/>
      <c r="S181" s="166"/>
      <c r="T181" s="166">
        <v>50</v>
      </c>
      <c r="U181" s="116">
        <v>100</v>
      </c>
    </row>
    <row r="182" spans="1:26" ht="26.25" customHeight="1" x14ac:dyDescent="0.2">
      <c r="A182" s="1727"/>
      <c r="B182" s="943"/>
      <c r="C182" s="355"/>
      <c r="D182" s="2259" t="s">
        <v>330</v>
      </c>
      <c r="E182" s="893"/>
      <c r="F182" s="439">
        <v>5</v>
      </c>
      <c r="G182" s="981" t="s">
        <v>162</v>
      </c>
      <c r="H182" s="454" t="s">
        <v>16</v>
      </c>
      <c r="I182" s="1038">
        <v>40.5</v>
      </c>
      <c r="J182" s="905">
        <v>31.5</v>
      </c>
      <c r="K182" s="533">
        <f>44.9-32</f>
        <v>12.899999999999999</v>
      </c>
      <c r="L182" s="957"/>
      <c r="M182" s="957"/>
      <c r="N182" s="184">
        <f>44.9-32</f>
        <v>12.899999999999999</v>
      </c>
      <c r="O182" s="1207">
        <v>108.3</v>
      </c>
      <c r="P182" s="184">
        <v>335</v>
      </c>
      <c r="Q182" s="249" t="s">
        <v>114</v>
      </c>
      <c r="R182" s="615">
        <v>3</v>
      </c>
      <c r="S182" s="1213">
        <v>5</v>
      </c>
      <c r="T182" s="1213"/>
      <c r="U182" s="1215"/>
      <c r="W182" s="462"/>
      <c r="X182" s="299"/>
      <c r="Y182" s="299"/>
    </row>
    <row r="183" spans="1:26" ht="26.25" customHeight="1" x14ac:dyDescent="0.2">
      <c r="A183" s="1727"/>
      <c r="B183" s="943"/>
      <c r="C183" s="355"/>
      <c r="D183" s="2229"/>
      <c r="E183" s="893"/>
      <c r="F183" s="990"/>
      <c r="G183" s="349"/>
      <c r="H183" s="747" t="s">
        <v>126</v>
      </c>
      <c r="I183" s="1111"/>
      <c r="J183" s="1044"/>
      <c r="K183" s="533">
        <v>32</v>
      </c>
      <c r="L183" s="1057"/>
      <c r="M183" s="1057"/>
      <c r="N183" s="184">
        <v>32</v>
      </c>
      <c r="O183" s="1207"/>
      <c r="P183" s="184"/>
      <c r="Q183" s="1217" t="s">
        <v>60</v>
      </c>
      <c r="R183" s="609">
        <v>1</v>
      </c>
      <c r="S183" s="1214"/>
      <c r="T183" s="1214">
        <v>3</v>
      </c>
      <c r="U183" s="1216">
        <v>5</v>
      </c>
      <c r="W183" s="462"/>
      <c r="X183" s="299"/>
      <c r="Y183" s="299"/>
    </row>
    <row r="184" spans="1:26" ht="26.25" customHeight="1" x14ac:dyDescent="0.2">
      <c r="A184" s="1726"/>
      <c r="B184" s="943"/>
      <c r="C184" s="355"/>
      <c r="D184" s="2260"/>
      <c r="E184" s="893"/>
      <c r="F184" s="166"/>
      <c r="G184" s="717"/>
      <c r="H184" s="906"/>
      <c r="I184" s="469"/>
      <c r="J184" s="907"/>
      <c r="K184" s="446"/>
      <c r="L184" s="447"/>
      <c r="M184" s="447"/>
      <c r="N184" s="646"/>
      <c r="O184" s="645"/>
      <c r="P184" s="646"/>
      <c r="Q184" s="1209" t="s">
        <v>69</v>
      </c>
      <c r="R184" s="599"/>
      <c r="S184" s="166"/>
      <c r="T184" s="166"/>
      <c r="U184" s="116">
        <v>10</v>
      </c>
      <c r="W184" s="462"/>
      <c r="X184" s="299"/>
      <c r="Y184" s="299"/>
    </row>
    <row r="185" spans="1:26" ht="28.5" customHeight="1" x14ac:dyDescent="0.2">
      <c r="A185" s="1727"/>
      <c r="B185" s="943"/>
      <c r="C185" s="355"/>
      <c r="D185" s="239" t="s">
        <v>274</v>
      </c>
      <c r="E185" s="938" t="s">
        <v>2</v>
      </c>
      <c r="F185" s="940">
        <v>5</v>
      </c>
      <c r="G185" s="978" t="s">
        <v>162</v>
      </c>
      <c r="H185" s="308" t="s">
        <v>16</v>
      </c>
      <c r="I185" s="1116"/>
      <c r="J185" s="126"/>
      <c r="K185" s="132">
        <v>20</v>
      </c>
      <c r="L185" s="172"/>
      <c r="M185" s="852"/>
      <c r="N185" s="126">
        <v>20</v>
      </c>
      <c r="O185" s="470">
        <v>155</v>
      </c>
      <c r="P185" s="133">
        <v>400</v>
      </c>
      <c r="Q185" s="933" t="s">
        <v>66</v>
      </c>
      <c r="R185" s="914"/>
      <c r="S185" s="1221"/>
      <c r="T185" s="20">
        <v>1</v>
      </c>
      <c r="U185" s="101"/>
      <c r="V185" s="1125"/>
    </row>
    <row r="186" spans="1:26" ht="30" customHeight="1" x14ac:dyDescent="0.2">
      <c r="A186" s="1726"/>
      <c r="B186" s="943"/>
      <c r="C186" s="82"/>
      <c r="D186" s="173"/>
      <c r="E186" s="404"/>
      <c r="F186" s="183"/>
      <c r="G186" s="22"/>
      <c r="H186" s="869"/>
      <c r="I186" s="913"/>
      <c r="J186" s="506"/>
      <c r="K186" s="132"/>
      <c r="L186" s="172"/>
      <c r="M186" s="852"/>
      <c r="N186" s="126"/>
      <c r="O186" s="470"/>
      <c r="P186" s="133"/>
      <c r="Q186" s="1192" t="s">
        <v>90</v>
      </c>
      <c r="R186" s="609"/>
      <c r="S186" s="1229"/>
      <c r="T186" s="1220">
        <v>30</v>
      </c>
      <c r="U186" s="65">
        <v>100</v>
      </c>
    </row>
    <row r="187" spans="1:26" ht="24.75" customHeight="1" x14ac:dyDescent="0.2">
      <c r="A187" s="1726"/>
      <c r="B187" s="943"/>
      <c r="C187" s="355"/>
      <c r="D187" s="2259" t="s">
        <v>236</v>
      </c>
      <c r="E187" s="2485"/>
      <c r="F187" s="2485">
        <v>5</v>
      </c>
      <c r="G187" s="769" t="s">
        <v>237</v>
      </c>
      <c r="H187" s="400" t="s">
        <v>55</v>
      </c>
      <c r="I187" s="1116">
        <v>125</v>
      </c>
      <c r="J187" s="750">
        <v>125</v>
      </c>
      <c r="K187" s="1114">
        <v>125</v>
      </c>
      <c r="L187" s="1115"/>
      <c r="M187" s="1115"/>
      <c r="N187" s="159">
        <v>125</v>
      </c>
      <c r="O187" s="1116">
        <v>1300</v>
      </c>
      <c r="P187" s="159">
        <v>1000</v>
      </c>
      <c r="Q187" s="1142" t="s">
        <v>66</v>
      </c>
      <c r="R187" s="779">
        <v>1</v>
      </c>
      <c r="S187" s="191">
        <v>1</v>
      </c>
      <c r="T187" s="191"/>
      <c r="U187" s="347"/>
    </row>
    <row r="188" spans="1:26" ht="18.75" customHeight="1" x14ac:dyDescent="0.2">
      <c r="A188" s="1726"/>
      <c r="B188" s="943"/>
      <c r="C188" s="355"/>
      <c r="D188" s="2271"/>
      <c r="E188" s="2486"/>
      <c r="F188" s="2486"/>
      <c r="G188" s="24"/>
      <c r="H188" s="401"/>
      <c r="I188" s="470"/>
      <c r="J188" s="863"/>
      <c r="K188" s="132"/>
      <c r="L188" s="172"/>
      <c r="M188" s="172"/>
      <c r="N188" s="133"/>
      <c r="O188" s="470"/>
      <c r="P188" s="133"/>
      <c r="Q188" s="1151" t="s">
        <v>67</v>
      </c>
      <c r="R188" s="873"/>
      <c r="S188" s="1117"/>
      <c r="T188" s="1117">
        <v>50</v>
      </c>
      <c r="U188" s="1118">
        <v>80</v>
      </c>
    </row>
    <row r="189" spans="1:26" ht="19.5" customHeight="1" x14ac:dyDescent="0.2">
      <c r="A189" s="1727"/>
      <c r="B189" s="1618"/>
      <c r="C189" s="1605"/>
      <c r="D189" s="2270" t="s">
        <v>275</v>
      </c>
      <c r="E189" s="2539" t="s">
        <v>49</v>
      </c>
      <c r="F189" s="1604"/>
      <c r="G189" s="22"/>
      <c r="H189" s="785" t="s">
        <v>16</v>
      </c>
      <c r="I189" s="656">
        <v>2051.6</v>
      </c>
      <c r="J189" s="850">
        <v>48</v>
      </c>
      <c r="K189" s="353"/>
      <c r="L189" s="390"/>
      <c r="M189" s="390"/>
      <c r="N189" s="367"/>
      <c r="O189" s="539"/>
      <c r="P189" s="367"/>
      <c r="Q189" s="1628" t="s">
        <v>118</v>
      </c>
      <c r="R189" s="856">
        <v>100</v>
      </c>
      <c r="S189" s="665"/>
      <c r="T189" s="665"/>
      <c r="U189" s="666"/>
    </row>
    <row r="190" spans="1:26" ht="19.5" customHeight="1" x14ac:dyDescent="0.2">
      <c r="A190" s="1727"/>
      <c r="B190" s="2066"/>
      <c r="C190" s="2084"/>
      <c r="D190" s="2271"/>
      <c r="E190" s="2540"/>
      <c r="F190" s="2057"/>
      <c r="G190" s="22"/>
      <c r="H190" s="910" t="s">
        <v>126</v>
      </c>
      <c r="I190" s="659"/>
      <c r="J190" s="850">
        <v>2056</v>
      </c>
      <c r="K190" s="659"/>
      <c r="L190" s="1695"/>
      <c r="M190" s="1695"/>
      <c r="N190" s="1696"/>
      <c r="O190" s="656"/>
      <c r="P190" s="1696"/>
      <c r="Q190" s="1629"/>
      <c r="R190" s="1697"/>
      <c r="S190" s="190"/>
      <c r="T190" s="190"/>
      <c r="U190" s="110"/>
    </row>
    <row r="191" spans="1:26" ht="24.75" customHeight="1" x14ac:dyDescent="0.2">
      <c r="A191" s="1726"/>
      <c r="B191" s="943"/>
      <c r="C191" s="355"/>
      <c r="D191" s="2286" t="s">
        <v>276</v>
      </c>
      <c r="E191" s="2079"/>
      <c r="F191" s="908"/>
      <c r="G191" s="909"/>
      <c r="H191" s="1693" t="s">
        <v>16</v>
      </c>
      <c r="I191" s="1627">
        <v>1.3</v>
      </c>
      <c r="J191" s="1022">
        <v>10.3</v>
      </c>
      <c r="K191" s="1627"/>
      <c r="L191" s="1649"/>
      <c r="M191" s="1649"/>
      <c r="N191" s="170"/>
      <c r="O191" s="1638"/>
      <c r="P191" s="170"/>
      <c r="Q191" s="2499" t="s">
        <v>282</v>
      </c>
      <c r="R191" s="1694">
        <v>1</v>
      </c>
      <c r="S191" s="1653"/>
      <c r="T191" s="1653"/>
      <c r="U191" s="1655"/>
    </row>
    <row r="192" spans="1:26" ht="18.75" customHeight="1" thickBot="1" x14ac:dyDescent="0.25">
      <c r="A192" s="1734"/>
      <c r="B192" s="956"/>
      <c r="C192" s="950"/>
      <c r="D192" s="2287"/>
      <c r="E192" s="2325" t="s">
        <v>57</v>
      </c>
      <c r="F192" s="2326"/>
      <c r="G192" s="2480"/>
      <c r="H192" s="2480"/>
      <c r="I192" s="235">
        <f t="shared" ref="I192:P192" si="13">SUM(I180:I191)</f>
        <v>2218.4</v>
      </c>
      <c r="J192" s="911">
        <f t="shared" si="13"/>
        <v>2270.8000000000002</v>
      </c>
      <c r="K192" s="235">
        <f t="shared" si="13"/>
        <v>217.4</v>
      </c>
      <c r="L192" s="372">
        <f t="shared" si="13"/>
        <v>0</v>
      </c>
      <c r="M192" s="243">
        <f t="shared" si="13"/>
        <v>0</v>
      </c>
      <c r="N192" s="911">
        <f t="shared" si="13"/>
        <v>217.4</v>
      </c>
      <c r="O192" s="915">
        <f t="shared" si="13"/>
        <v>1888.3</v>
      </c>
      <c r="P192" s="243">
        <f t="shared" si="13"/>
        <v>2085.8000000000002</v>
      </c>
      <c r="Q192" s="2491"/>
      <c r="R192" s="1058"/>
      <c r="S192" s="494"/>
      <c r="T192" s="494"/>
      <c r="U192" s="215"/>
      <c r="V192" s="154"/>
      <c r="W192" s="154"/>
      <c r="X192" s="154"/>
      <c r="Y192" s="335"/>
      <c r="Z192" s="2328"/>
    </row>
    <row r="193" spans="1:26" ht="16.5" customHeight="1" x14ac:dyDescent="0.2">
      <c r="A193" s="1729" t="s">
        <v>18</v>
      </c>
      <c r="B193" s="942" t="s">
        <v>15</v>
      </c>
      <c r="C193" s="949" t="s">
        <v>20</v>
      </c>
      <c r="D193" s="2323" t="s">
        <v>277</v>
      </c>
      <c r="E193" s="80"/>
      <c r="F193" s="103"/>
      <c r="G193" s="31"/>
      <c r="H193" s="713"/>
      <c r="I193" s="436"/>
      <c r="J193" s="122"/>
      <c r="K193" s="208"/>
      <c r="L193" s="382"/>
      <c r="M193" s="925"/>
      <c r="N193" s="122"/>
      <c r="O193" s="436"/>
      <c r="P193" s="145"/>
      <c r="Q193" s="1157"/>
      <c r="R193" s="608"/>
      <c r="S193" s="200"/>
      <c r="T193" s="200"/>
      <c r="U193" s="1004"/>
      <c r="W193" s="335"/>
      <c r="X193" s="335"/>
      <c r="Y193" s="335"/>
      <c r="Z193" s="2328"/>
    </row>
    <row r="194" spans="1:26" ht="16.5" customHeight="1" x14ac:dyDescent="0.2">
      <c r="A194" s="1727"/>
      <c r="B194" s="943"/>
      <c r="C194" s="945"/>
      <c r="D194" s="2536"/>
      <c r="E194" s="344"/>
      <c r="F194" s="256"/>
      <c r="G194" s="815"/>
      <c r="H194" s="686"/>
      <c r="I194" s="434"/>
      <c r="J194" s="508"/>
      <c r="K194" s="210"/>
      <c r="L194" s="383"/>
      <c r="M194" s="653"/>
      <c r="N194" s="508"/>
      <c r="O194" s="434"/>
      <c r="P194" s="129"/>
      <c r="Q194" s="1193"/>
      <c r="R194" s="612"/>
      <c r="S194" s="193"/>
      <c r="T194" s="193"/>
      <c r="U194" s="51"/>
      <c r="W194" s="463"/>
      <c r="X194" s="965"/>
      <c r="Y194" s="965"/>
      <c r="Z194" s="965"/>
    </row>
    <row r="195" spans="1:26" ht="15.75" customHeight="1" x14ac:dyDescent="0.2">
      <c r="A195" s="1727"/>
      <c r="B195" s="943"/>
      <c r="C195" s="355"/>
      <c r="D195" s="2286" t="s">
        <v>278</v>
      </c>
      <c r="E195" s="2500" t="s">
        <v>2</v>
      </c>
      <c r="F195" s="2502">
        <v>5</v>
      </c>
      <c r="G195" s="2432" t="s">
        <v>162</v>
      </c>
      <c r="H195" s="872" t="s">
        <v>16</v>
      </c>
      <c r="I195" s="353">
        <v>36.700000000000003</v>
      </c>
      <c r="J195" s="851">
        <v>36.700000000000003</v>
      </c>
      <c r="K195" s="132"/>
      <c r="L195" s="172"/>
      <c r="M195" s="852"/>
      <c r="N195" s="126"/>
      <c r="O195" s="470">
        <v>225.2</v>
      </c>
      <c r="P195" s="133"/>
      <c r="Q195" s="239" t="s">
        <v>68</v>
      </c>
      <c r="R195" s="843"/>
      <c r="S195" s="158">
        <v>1</v>
      </c>
      <c r="T195" s="158"/>
      <c r="U195" s="65"/>
      <c r="W195" s="463"/>
      <c r="X195" s="965"/>
      <c r="Y195" s="965"/>
      <c r="Z195" s="965"/>
    </row>
    <row r="196" spans="1:26" ht="15.75" customHeight="1" x14ac:dyDescent="0.2">
      <c r="A196" s="1726"/>
      <c r="B196" s="1054"/>
      <c r="C196" s="82"/>
      <c r="D196" s="2286"/>
      <c r="E196" s="2316"/>
      <c r="F196" s="2317"/>
      <c r="G196" s="2433"/>
      <c r="H196" s="836" t="s">
        <v>126</v>
      </c>
      <c r="I196" s="353"/>
      <c r="J196" s="851"/>
      <c r="K196" s="509">
        <v>5.6</v>
      </c>
      <c r="L196" s="1055"/>
      <c r="M196" s="1056"/>
      <c r="N196" s="248">
        <v>5.6</v>
      </c>
      <c r="O196" s="648"/>
      <c r="P196" s="425"/>
      <c r="Q196" s="163"/>
      <c r="R196" s="843"/>
      <c r="S196" s="158"/>
      <c r="T196" s="158"/>
      <c r="U196" s="65"/>
      <c r="W196" s="463"/>
      <c r="X196" s="1053"/>
      <c r="Y196" s="1053"/>
      <c r="Z196" s="1053"/>
    </row>
    <row r="197" spans="1:26" ht="30.75" customHeight="1" x14ac:dyDescent="0.2">
      <c r="A197" s="1726"/>
      <c r="B197" s="943"/>
      <c r="C197" s="82"/>
      <c r="D197" s="2286"/>
      <c r="E197" s="2316"/>
      <c r="F197" s="2317"/>
      <c r="G197" s="2433"/>
      <c r="H197" s="1927" t="s">
        <v>130</v>
      </c>
      <c r="I197" s="353"/>
      <c r="J197" s="851"/>
      <c r="K197" s="1110">
        <v>31.6</v>
      </c>
      <c r="L197" s="816"/>
      <c r="M197" s="935"/>
      <c r="N197" s="426">
        <v>31.6</v>
      </c>
      <c r="O197" s="987">
        <v>516.29999999999995</v>
      </c>
      <c r="P197" s="159"/>
      <c r="Q197" s="178" t="s">
        <v>115</v>
      </c>
      <c r="R197" s="779"/>
      <c r="S197" s="234"/>
      <c r="T197" s="234">
        <v>100</v>
      </c>
      <c r="U197" s="101"/>
      <c r="W197" s="463"/>
      <c r="X197" s="1150"/>
      <c r="Y197" s="965"/>
      <c r="Z197" s="965"/>
    </row>
    <row r="198" spans="1:26" ht="15.75" customHeight="1" x14ac:dyDescent="0.2">
      <c r="A198" s="1726"/>
      <c r="B198" s="943"/>
      <c r="C198" s="287"/>
      <c r="D198" s="2271"/>
      <c r="E198" s="2316"/>
      <c r="F198" s="2317"/>
      <c r="G198" s="22"/>
      <c r="H198" s="869"/>
      <c r="I198" s="381"/>
      <c r="J198" s="870"/>
      <c r="K198" s="381"/>
      <c r="L198" s="385"/>
      <c r="M198" s="871"/>
      <c r="N198" s="506"/>
      <c r="O198" s="913"/>
      <c r="P198" s="334"/>
      <c r="Q198" s="93" t="s">
        <v>159</v>
      </c>
      <c r="R198" s="918"/>
      <c r="S198" s="194"/>
      <c r="T198" s="194">
        <v>100</v>
      </c>
      <c r="U198" s="54"/>
      <c r="W198" s="463"/>
      <c r="X198" s="965"/>
      <c r="Y198" s="965"/>
      <c r="Z198" s="965"/>
    </row>
    <row r="199" spans="1:26" ht="27" customHeight="1" x14ac:dyDescent="0.2">
      <c r="A199" s="1727"/>
      <c r="B199" s="943"/>
      <c r="C199" s="355"/>
      <c r="D199" s="2270" t="s">
        <v>279</v>
      </c>
      <c r="E199" s="2500" t="s">
        <v>2</v>
      </c>
      <c r="F199" s="2502">
        <v>5</v>
      </c>
      <c r="G199" s="2432" t="s">
        <v>161</v>
      </c>
      <c r="H199" s="836" t="s">
        <v>16</v>
      </c>
      <c r="I199" s="1110">
        <v>31.6</v>
      </c>
      <c r="J199" s="750">
        <v>31.6</v>
      </c>
      <c r="K199" s="1318"/>
      <c r="L199" s="1297"/>
      <c r="M199" s="1296"/>
      <c r="N199" s="426"/>
      <c r="O199" s="1320">
        <v>420</v>
      </c>
      <c r="P199" s="159">
        <v>444.4</v>
      </c>
      <c r="Q199" s="934" t="s">
        <v>60</v>
      </c>
      <c r="R199" s="779"/>
      <c r="S199" s="100">
        <v>1</v>
      </c>
      <c r="T199" s="234"/>
      <c r="U199" s="101"/>
      <c r="W199" s="463"/>
      <c r="X199" s="965"/>
      <c r="Y199" s="965"/>
      <c r="Z199" s="965"/>
    </row>
    <row r="200" spans="1:26" ht="17.25" customHeight="1" x14ac:dyDescent="0.2">
      <c r="A200" s="1726"/>
      <c r="B200" s="943"/>
      <c r="C200" s="82"/>
      <c r="D200" s="2286"/>
      <c r="E200" s="2316"/>
      <c r="F200" s="2317"/>
      <c r="G200" s="2433"/>
      <c r="H200" s="836" t="s">
        <v>126</v>
      </c>
      <c r="I200" s="1110"/>
      <c r="J200" s="750"/>
      <c r="K200" s="1318">
        <v>24.5</v>
      </c>
      <c r="L200" s="1297"/>
      <c r="M200" s="1296"/>
      <c r="N200" s="426">
        <v>24.5</v>
      </c>
      <c r="O200" s="1320"/>
      <c r="P200" s="159"/>
      <c r="Q200" s="2481" t="s">
        <v>116</v>
      </c>
      <c r="R200" s="856"/>
      <c r="S200" s="191"/>
      <c r="T200" s="234">
        <v>50</v>
      </c>
      <c r="U200" s="101">
        <v>100</v>
      </c>
    </row>
    <row r="201" spans="1:26" ht="17.25" customHeight="1" thickBot="1" x14ac:dyDescent="0.25">
      <c r="A201" s="1731"/>
      <c r="B201" s="956"/>
      <c r="C201" s="950"/>
      <c r="D201" s="2287"/>
      <c r="E201" s="2325" t="s">
        <v>57</v>
      </c>
      <c r="F201" s="2326"/>
      <c r="G201" s="2326"/>
      <c r="H201" s="2327"/>
      <c r="I201" s="235">
        <f t="shared" ref="I201:P201" si="14">SUM(I195:I200)</f>
        <v>68.300000000000011</v>
      </c>
      <c r="J201" s="932">
        <f t="shared" si="14"/>
        <v>68.300000000000011</v>
      </c>
      <c r="K201" s="915">
        <f t="shared" si="14"/>
        <v>61.7</v>
      </c>
      <c r="L201" s="372">
        <f t="shared" si="14"/>
        <v>0</v>
      </c>
      <c r="M201" s="372">
        <f t="shared" si="14"/>
        <v>0</v>
      </c>
      <c r="N201" s="911">
        <f t="shared" si="14"/>
        <v>61.7</v>
      </c>
      <c r="O201" s="915">
        <f t="shared" si="14"/>
        <v>1161.5</v>
      </c>
      <c r="P201" s="932">
        <f t="shared" si="14"/>
        <v>444.4</v>
      </c>
      <c r="Q201" s="2491"/>
      <c r="R201" s="1119"/>
      <c r="S201" s="494"/>
      <c r="T201" s="494"/>
      <c r="U201" s="215"/>
      <c r="V201" s="154"/>
      <c r="W201" s="154"/>
      <c r="X201" s="154"/>
      <c r="Y201" s="335"/>
      <c r="Z201" s="2328"/>
    </row>
    <row r="202" spans="1:26" ht="29.25" customHeight="1" x14ac:dyDescent="0.2">
      <c r="A202" s="1729" t="s">
        <v>18</v>
      </c>
      <c r="B202" s="942" t="s">
        <v>15</v>
      </c>
      <c r="C202" s="949" t="s">
        <v>22</v>
      </c>
      <c r="D202" s="1186" t="s">
        <v>119</v>
      </c>
      <c r="E202" s="495"/>
      <c r="F202" s="495">
        <v>2</v>
      </c>
      <c r="G202" s="979" t="s">
        <v>218</v>
      </c>
      <c r="H202" s="493"/>
      <c r="I202" s="436"/>
      <c r="J202" s="122"/>
      <c r="K202" s="144"/>
      <c r="L202" s="371"/>
      <c r="M202" s="584"/>
      <c r="N202" s="128"/>
      <c r="O202" s="584"/>
      <c r="P202" s="128"/>
      <c r="Q202" s="363"/>
      <c r="R202" s="608"/>
      <c r="S202" s="200"/>
      <c r="T202" s="200"/>
      <c r="U202" s="1219"/>
      <c r="W202" s="335"/>
      <c r="X202" s="335"/>
      <c r="Y202" s="335"/>
      <c r="Z202" s="2328"/>
    </row>
    <row r="203" spans="1:26" ht="55.5" customHeight="1" x14ac:dyDescent="0.2">
      <c r="A203" s="1726"/>
      <c r="B203" s="943"/>
      <c r="C203" s="86"/>
      <c r="D203" s="1139" t="s">
        <v>227</v>
      </c>
      <c r="E203" s="165"/>
      <c r="F203" s="1077"/>
      <c r="G203" s="1076"/>
      <c r="H203" s="1073" t="s">
        <v>16</v>
      </c>
      <c r="I203" s="533"/>
      <c r="J203" s="1044"/>
      <c r="K203" s="533">
        <v>48.2</v>
      </c>
      <c r="L203" s="1260"/>
      <c r="M203" s="1042"/>
      <c r="N203" s="184">
        <v>48.2</v>
      </c>
      <c r="O203" s="1042">
        <v>59.6</v>
      </c>
      <c r="P203" s="184">
        <v>122.9</v>
      </c>
      <c r="Q203" s="1020" t="s">
        <v>167</v>
      </c>
      <c r="R203" s="856"/>
      <c r="S203" s="106">
        <v>3</v>
      </c>
      <c r="T203" s="191">
        <v>5</v>
      </c>
      <c r="U203" s="71">
        <v>6</v>
      </c>
    </row>
    <row r="204" spans="1:26" ht="30" customHeight="1" x14ac:dyDescent="0.2">
      <c r="A204" s="1726"/>
      <c r="B204" s="1071"/>
      <c r="C204" s="298"/>
      <c r="D204" s="1139" t="s">
        <v>185</v>
      </c>
      <c r="E204" s="1074"/>
      <c r="F204" s="824"/>
      <c r="G204" s="349"/>
      <c r="H204" s="308" t="s">
        <v>16</v>
      </c>
      <c r="I204" s="509"/>
      <c r="J204" s="1364">
        <v>113.3</v>
      </c>
      <c r="K204" s="509">
        <f>+L204+N204</f>
        <v>174.5</v>
      </c>
      <c r="L204" s="1072">
        <v>174.5</v>
      </c>
      <c r="M204" s="248"/>
      <c r="N204" s="971"/>
      <c r="O204" s="648">
        <v>174.5</v>
      </c>
      <c r="P204" s="248">
        <v>174.5</v>
      </c>
      <c r="Q204" s="257" t="s">
        <v>167</v>
      </c>
      <c r="R204" s="594">
        <v>7</v>
      </c>
      <c r="S204" s="327">
        <v>21</v>
      </c>
      <c r="T204" s="194">
        <v>21</v>
      </c>
      <c r="U204" s="54">
        <v>21</v>
      </c>
    </row>
    <row r="205" spans="1:26" ht="40.5" customHeight="1" x14ac:dyDescent="0.2">
      <c r="A205" s="1727"/>
      <c r="B205" s="943"/>
      <c r="C205" s="355"/>
      <c r="D205" s="1254" t="s">
        <v>281</v>
      </c>
      <c r="E205" s="492"/>
      <c r="F205" s="492"/>
      <c r="G205" s="1255"/>
      <c r="H205" s="428" t="s">
        <v>16</v>
      </c>
      <c r="I205" s="537"/>
      <c r="J205" s="557"/>
      <c r="K205" s="132"/>
      <c r="L205" s="172"/>
      <c r="M205" s="852"/>
      <c r="N205" s="133"/>
      <c r="O205" s="852">
        <v>20</v>
      </c>
      <c r="P205" s="133"/>
      <c r="Q205" s="768" t="s">
        <v>197</v>
      </c>
      <c r="R205" s="594"/>
      <c r="S205" s="194"/>
      <c r="T205" s="194">
        <v>262</v>
      </c>
      <c r="U205" s="107"/>
      <c r="W205" s="335"/>
      <c r="X205" s="335"/>
      <c r="Y205" s="335"/>
      <c r="Z205" s="965"/>
    </row>
    <row r="206" spans="1:26" ht="21.75" customHeight="1" x14ac:dyDescent="0.2">
      <c r="A206" s="1727"/>
      <c r="B206" s="943"/>
      <c r="C206" s="355"/>
      <c r="D206" s="2492" t="s">
        <v>283</v>
      </c>
      <c r="E206" s="1060"/>
      <c r="F206" s="1060"/>
      <c r="G206" s="1061"/>
      <c r="H206" s="1059" t="s">
        <v>16</v>
      </c>
      <c r="I206" s="1062"/>
      <c r="J206" s="1063">
        <v>20.6</v>
      </c>
      <c r="K206" s="2478"/>
      <c r="L206" s="2519"/>
      <c r="M206" s="2494"/>
      <c r="N206" s="2496"/>
      <c r="O206" s="2494"/>
      <c r="P206" s="2496"/>
      <c r="Q206" s="178" t="s">
        <v>287</v>
      </c>
      <c r="R206" s="679">
        <v>273</v>
      </c>
      <c r="S206" s="679"/>
      <c r="T206" s="679"/>
      <c r="U206" s="356"/>
      <c r="W206" s="335"/>
      <c r="X206" s="335"/>
      <c r="Y206" s="335"/>
      <c r="Z206" s="965"/>
    </row>
    <row r="207" spans="1:26" ht="19.5" customHeight="1" x14ac:dyDescent="0.2">
      <c r="A207" s="1727"/>
      <c r="B207" s="943"/>
      <c r="C207" s="355"/>
      <c r="D207" s="2493"/>
      <c r="E207" s="1060"/>
      <c r="F207" s="1060"/>
      <c r="G207" s="1061"/>
      <c r="H207" s="490"/>
      <c r="I207" s="1064"/>
      <c r="J207" s="1065"/>
      <c r="K207" s="2479"/>
      <c r="L207" s="2549"/>
      <c r="M207" s="2495"/>
      <c r="N207" s="2497"/>
      <c r="O207" s="2495"/>
      <c r="P207" s="2497"/>
      <c r="Q207" s="768" t="s">
        <v>198</v>
      </c>
      <c r="R207" s="797">
        <v>1</v>
      </c>
      <c r="S207" s="797"/>
      <c r="T207" s="797"/>
      <c r="U207" s="19"/>
      <c r="W207" s="335"/>
      <c r="X207" s="335"/>
      <c r="Y207" s="335"/>
      <c r="Z207" s="965"/>
    </row>
    <row r="208" spans="1:26" ht="44.25" customHeight="1" x14ac:dyDescent="0.2">
      <c r="A208" s="1727"/>
      <c r="B208" s="943"/>
      <c r="C208" s="355"/>
      <c r="D208" s="1188" t="s">
        <v>284</v>
      </c>
      <c r="E208" s="492"/>
      <c r="F208" s="492"/>
      <c r="G208" s="980"/>
      <c r="H208" s="118" t="s">
        <v>16</v>
      </c>
      <c r="I208" s="1066">
        <v>25</v>
      </c>
      <c r="J208" s="496">
        <v>25</v>
      </c>
      <c r="K208" s="509"/>
      <c r="L208" s="969"/>
      <c r="M208" s="970"/>
      <c r="N208" s="425"/>
      <c r="O208" s="970"/>
      <c r="P208" s="425"/>
      <c r="Q208" s="768" t="s">
        <v>120</v>
      </c>
      <c r="R208" s="611">
        <v>1</v>
      </c>
      <c r="S208" s="677"/>
      <c r="T208" s="677"/>
      <c r="U208" s="678"/>
      <c r="W208" s="463"/>
      <c r="X208" s="965"/>
      <c r="Y208" s="965"/>
      <c r="Z208" s="965"/>
    </row>
    <row r="209" spans="1:26" ht="45" customHeight="1" x14ac:dyDescent="0.2">
      <c r="A209" s="1726"/>
      <c r="B209" s="943"/>
      <c r="C209" s="82"/>
      <c r="D209" s="1188" t="s">
        <v>286</v>
      </c>
      <c r="E209" s="492"/>
      <c r="F209" s="492"/>
      <c r="G209" s="980"/>
      <c r="H209" s="1013" t="s">
        <v>16</v>
      </c>
      <c r="I209" s="1062">
        <v>18</v>
      </c>
      <c r="J209" s="496">
        <v>18</v>
      </c>
      <c r="K209" s="132"/>
      <c r="L209" s="172"/>
      <c r="M209" s="852"/>
      <c r="N209" s="133"/>
      <c r="O209" s="852"/>
      <c r="P209" s="133"/>
      <c r="Q209" s="178" t="s">
        <v>121</v>
      </c>
      <c r="R209" s="602">
        <v>1</v>
      </c>
      <c r="S209" s="158"/>
      <c r="T209" s="158"/>
      <c r="U209" s="65"/>
    </row>
    <row r="210" spans="1:26" ht="45.75" customHeight="1" x14ac:dyDescent="0.2">
      <c r="A210" s="1726"/>
      <c r="B210" s="1618"/>
      <c r="C210" s="82"/>
      <c r="D210" s="1631" t="s">
        <v>285</v>
      </c>
      <c r="E210" s="492"/>
      <c r="F210" s="492"/>
      <c r="G210" s="1639"/>
      <c r="H210" s="118" t="s">
        <v>16</v>
      </c>
      <c r="I210" s="1067"/>
      <c r="J210" s="1068">
        <v>44.8</v>
      </c>
      <c r="K210" s="509"/>
      <c r="L210" s="1642"/>
      <c r="M210" s="1644"/>
      <c r="N210" s="425"/>
      <c r="O210" s="1644"/>
      <c r="P210" s="425"/>
      <c r="Q210" s="1609" t="s">
        <v>121</v>
      </c>
      <c r="R210" s="602">
        <v>4</v>
      </c>
      <c r="S210" s="234"/>
      <c r="T210" s="234"/>
      <c r="U210" s="101"/>
    </row>
    <row r="211" spans="1:26" ht="31.5" customHeight="1" x14ac:dyDescent="0.2">
      <c r="A211" s="1727"/>
      <c r="B211" s="2066"/>
      <c r="C211" s="2084"/>
      <c r="D211" s="825" t="s">
        <v>280</v>
      </c>
      <c r="E211" s="1698"/>
      <c r="F211" s="1702"/>
      <c r="G211" s="1703"/>
      <c r="H211" s="428" t="s">
        <v>16</v>
      </c>
      <c r="I211" s="434"/>
      <c r="J211" s="508"/>
      <c r="K211" s="509">
        <v>20</v>
      </c>
      <c r="L211" s="1642">
        <v>20</v>
      </c>
      <c r="M211" s="1644"/>
      <c r="N211" s="425"/>
      <c r="O211" s="1644"/>
      <c r="P211" s="425"/>
      <c r="Q211" s="768" t="s">
        <v>121</v>
      </c>
      <c r="R211" s="611"/>
      <c r="S211" s="796">
        <v>3</v>
      </c>
      <c r="T211" s="1622"/>
      <c r="U211" s="107"/>
      <c r="W211" s="335"/>
      <c r="X211" s="335"/>
      <c r="Y211" s="335"/>
      <c r="Z211" s="965"/>
    </row>
    <row r="212" spans="1:26" ht="54" customHeight="1" x14ac:dyDescent="0.2">
      <c r="A212" s="1727"/>
      <c r="B212" s="943"/>
      <c r="C212" s="355"/>
      <c r="D212" s="2229" t="s">
        <v>317</v>
      </c>
      <c r="E212" s="344" t="s">
        <v>342</v>
      </c>
      <c r="F212" s="1698">
        <v>6</v>
      </c>
      <c r="G212" s="1662" t="s">
        <v>164</v>
      </c>
      <c r="H212" s="1620" t="s">
        <v>16</v>
      </c>
      <c r="I212" s="357"/>
      <c r="J212" s="444"/>
      <c r="K212" s="1699">
        <v>299.3</v>
      </c>
      <c r="L212" s="1700">
        <v>299.3</v>
      </c>
      <c r="M212" s="1633"/>
      <c r="N212" s="170"/>
      <c r="O212" s="1633"/>
      <c r="P212" s="170"/>
      <c r="Q212" s="177" t="s">
        <v>331</v>
      </c>
      <c r="R212" s="609"/>
      <c r="S212" s="1701">
        <v>2023</v>
      </c>
      <c r="T212" s="1653"/>
      <c r="U212" s="104"/>
      <c r="W212" s="335"/>
      <c r="X212" s="335"/>
      <c r="Y212" s="335"/>
      <c r="Z212" s="965"/>
    </row>
    <row r="213" spans="1:26" ht="17.25" customHeight="1" thickBot="1" x14ac:dyDescent="0.25">
      <c r="A213" s="1726"/>
      <c r="B213" s="1197"/>
      <c r="C213" s="287"/>
      <c r="D213" s="2275"/>
      <c r="E213" s="2325" t="s">
        <v>57</v>
      </c>
      <c r="F213" s="2326"/>
      <c r="G213" s="2326"/>
      <c r="H213" s="2327"/>
      <c r="I213" s="138">
        <f>SUM(I208:I210)</f>
        <v>43</v>
      </c>
      <c r="J213" s="423">
        <f>SUM(J204:J210)</f>
        <v>221.7</v>
      </c>
      <c r="K213" s="138">
        <f t="shared" ref="K213:P213" si="15">SUM(K203:K212)</f>
        <v>542</v>
      </c>
      <c r="L213" s="375">
        <f t="shared" si="15"/>
        <v>493.8</v>
      </c>
      <c r="M213" s="139">
        <f t="shared" si="15"/>
        <v>0</v>
      </c>
      <c r="N213" s="423">
        <f t="shared" si="15"/>
        <v>48.2</v>
      </c>
      <c r="O213" s="538">
        <f t="shared" si="15"/>
        <v>254.1</v>
      </c>
      <c r="P213" s="139">
        <f t="shared" si="15"/>
        <v>297.39999999999998</v>
      </c>
      <c r="Q213" s="1198"/>
      <c r="R213" s="626"/>
      <c r="S213" s="494"/>
      <c r="T213" s="494"/>
      <c r="U213" s="215"/>
    </row>
    <row r="214" spans="1:26" ht="15.75" customHeight="1" thickBot="1" x14ac:dyDescent="0.25">
      <c r="A214" s="1735" t="s">
        <v>18</v>
      </c>
      <c r="B214" s="6" t="s">
        <v>15</v>
      </c>
      <c r="C214" s="2341" t="s">
        <v>21</v>
      </c>
      <c r="D214" s="2300"/>
      <c r="E214" s="2300"/>
      <c r="F214" s="2300"/>
      <c r="G214" s="2300"/>
      <c r="H214" s="2300"/>
      <c r="I214" s="348">
        <f t="shared" ref="I214:P214" si="16">I201+I192+I176+I213</f>
        <v>3737.5</v>
      </c>
      <c r="J214" s="536">
        <f t="shared" si="16"/>
        <v>4351.5</v>
      </c>
      <c r="K214" s="148">
        <f t="shared" si="16"/>
        <v>5125.9000000000005</v>
      </c>
      <c r="L214" s="377">
        <f t="shared" si="16"/>
        <v>1169.8</v>
      </c>
      <c r="M214" s="497">
        <f t="shared" si="16"/>
        <v>2.6999999999999997</v>
      </c>
      <c r="N214" s="477">
        <f t="shared" si="16"/>
        <v>3956.0999999999995</v>
      </c>
      <c r="O214" s="348">
        <f t="shared" si="16"/>
        <v>12537.4</v>
      </c>
      <c r="P214" s="497">
        <f t="shared" si="16"/>
        <v>10815.8</v>
      </c>
      <c r="Q214" s="2338"/>
      <c r="R214" s="2302"/>
      <c r="S214" s="2302"/>
      <c r="T214" s="2302"/>
      <c r="U214" s="2303"/>
    </row>
    <row r="215" spans="1:26" ht="17.25" customHeight="1" thickBot="1" x14ac:dyDescent="0.25">
      <c r="A215" s="1726" t="s">
        <v>18</v>
      </c>
      <c r="B215" s="2" t="s">
        <v>18</v>
      </c>
      <c r="C215" s="2342" t="s">
        <v>77</v>
      </c>
      <c r="D215" s="2343"/>
      <c r="E215" s="2343"/>
      <c r="F215" s="2343"/>
      <c r="G215" s="2343"/>
      <c r="H215" s="2343"/>
      <c r="I215" s="2343"/>
      <c r="J215" s="2343"/>
      <c r="K215" s="2343"/>
      <c r="L215" s="2343"/>
      <c r="M215" s="2343"/>
      <c r="N215" s="2343"/>
      <c r="O215" s="2343"/>
      <c r="P215" s="2343"/>
      <c r="Q215" s="2343"/>
      <c r="R215" s="2343"/>
      <c r="S215" s="2343"/>
      <c r="T215" s="2343"/>
      <c r="U215" s="2344"/>
    </row>
    <row r="216" spans="1:26" ht="15.75" customHeight="1" x14ac:dyDescent="0.2">
      <c r="A216" s="1736" t="s">
        <v>18</v>
      </c>
      <c r="B216" s="113" t="s">
        <v>18</v>
      </c>
      <c r="C216" s="944" t="s">
        <v>15</v>
      </c>
      <c r="D216" s="2285" t="s">
        <v>288</v>
      </c>
      <c r="E216" s="2339"/>
      <c r="F216" s="954">
        <v>2</v>
      </c>
      <c r="G216" s="818" t="s">
        <v>218</v>
      </c>
      <c r="H216" s="261" t="s">
        <v>16</v>
      </c>
      <c r="I216" s="211">
        <v>76.599999999999994</v>
      </c>
      <c r="J216" s="560">
        <f>36.3+40.3</f>
        <v>76.599999999999994</v>
      </c>
      <c r="K216" s="798">
        <f>+L216+N216</f>
        <v>44.1</v>
      </c>
      <c r="L216" s="798">
        <v>44.1</v>
      </c>
      <c r="M216" s="798"/>
      <c r="N216" s="1023"/>
      <c r="O216" s="1026">
        <v>57.8</v>
      </c>
      <c r="P216" s="799"/>
      <c r="Q216" s="1179" t="s">
        <v>167</v>
      </c>
      <c r="R216" s="591">
        <v>20</v>
      </c>
      <c r="S216" s="846">
        <v>8</v>
      </c>
      <c r="T216" s="846">
        <v>11</v>
      </c>
      <c r="U216" s="847"/>
    </row>
    <row r="217" spans="1:26" ht="17.25" customHeight="1" thickBot="1" x14ac:dyDescent="0.25">
      <c r="A217" s="1737"/>
      <c r="B217" s="15"/>
      <c r="C217" s="950"/>
      <c r="D217" s="2287"/>
      <c r="E217" s="2340"/>
      <c r="F217" s="955"/>
      <c r="G217" s="819"/>
      <c r="H217" s="450" t="s">
        <v>17</v>
      </c>
      <c r="I217" s="138">
        <f t="shared" ref="I217:P217" si="17">I216</f>
        <v>76.599999999999994</v>
      </c>
      <c r="J217" s="475">
        <f t="shared" si="17"/>
        <v>76.599999999999994</v>
      </c>
      <c r="K217" s="423">
        <f t="shared" si="17"/>
        <v>44.1</v>
      </c>
      <c r="L217" s="375">
        <f t="shared" si="17"/>
        <v>44.1</v>
      </c>
      <c r="M217" s="139">
        <f t="shared" si="17"/>
        <v>0</v>
      </c>
      <c r="N217" s="423">
        <f t="shared" si="17"/>
        <v>0</v>
      </c>
      <c r="O217" s="138">
        <f t="shared" si="17"/>
        <v>57.8</v>
      </c>
      <c r="P217" s="475">
        <f t="shared" si="17"/>
        <v>0</v>
      </c>
      <c r="Q217" s="451" t="s">
        <v>295</v>
      </c>
      <c r="R217" s="617">
        <f>310+413</f>
        <v>723</v>
      </c>
      <c r="S217" s="452">
        <v>590</v>
      </c>
      <c r="T217" s="452">
        <v>781</v>
      </c>
      <c r="U217" s="1088"/>
    </row>
    <row r="218" spans="1:26" ht="18.75" customHeight="1" x14ac:dyDescent="0.2">
      <c r="A218" s="1736" t="s">
        <v>18</v>
      </c>
      <c r="B218" s="113" t="s">
        <v>18</v>
      </c>
      <c r="C218" s="944" t="s">
        <v>18</v>
      </c>
      <c r="D218" s="2285" t="s">
        <v>225</v>
      </c>
      <c r="E218" s="2339"/>
      <c r="F218" s="954">
        <v>2</v>
      </c>
      <c r="G218" s="818" t="s">
        <v>218</v>
      </c>
      <c r="H218" s="42" t="s">
        <v>16</v>
      </c>
      <c r="I218" s="211">
        <v>65.599999999999994</v>
      </c>
      <c r="J218" s="561">
        <v>65.599999999999994</v>
      </c>
      <c r="K218" s="211">
        <v>65</v>
      </c>
      <c r="L218" s="388"/>
      <c r="M218" s="199"/>
      <c r="N218" s="1024">
        <v>65</v>
      </c>
      <c r="O218" s="541"/>
      <c r="P218" s="1027"/>
      <c r="Q218" s="115" t="s">
        <v>296</v>
      </c>
      <c r="R218" s="593">
        <v>1</v>
      </c>
      <c r="S218" s="200">
        <v>1</v>
      </c>
      <c r="T218" s="200"/>
      <c r="U218" s="1004"/>
    </row>
    <row r="219" spans="1:26" ht="17.25" customHeight="1" thickBot="1" x14ac:dyDescent="0.25">
      <c r="A219" s="1737"/>
      <c r="B219" s="15"/>
      <c r="C219" s="950"/>
      <c r="D219" s="2287"/>
      <c r="E219" s="2340"/>
      <c r="F219" s="955"/>
      <c r="G219" s="819"/>
      <c r="H219" s="29" t="s">
        <v>17</v>
      </c>
      <c r="I219" s="138">
        <f t="shared" ref="I219:J219" si="18">I218</f>
        <v>65.599999999999994</v>
      </c>
      <c r="J219" s="475">
        <f t="shared" si="18"/>
        <v>65.599999999999994</v>
      </c>
      <c r="K219" s="138">
        <f t="shared" ref="K219:N219" si="19">K218</f>
        <v>65</v>
      </c>
      <c r="L219" s="375">
        <f t="shared" ref="L219:M219" si="20">L218</f>
        <v>0</v>
      </c>
      <c r="M219" s="139">
        <f t="shared" si="20"/>
        <v>0</v>
      </c>
      <c r="N219" s="423">
        <f t="shared" si="19"/>
        <v>65</v>
      </c>
      <c r="O219" s="538"/>
      <c r="P219" s="146"/>
      <c r="Q219" s="212"/>
      <c r="R219" s="604"/>
      <c r="S219" s="201"/>
      <c r="T219" s="201"/>
      <c r="U219" s="1005"/>
    </row>
    <row r="220" spans="1:26" ht="16.5" customHeight="1" x14ac:dyDescent="0.2">
      <c r="A220" s="1729" t="s">
        <v>18</v>
      </c>
      <c r="B220" s="1611" t="s">
        <v>18</v>
      </c>
      <c r="C220" s="85" t="s">
        <v>20</v>
      </c>
      <c r="D220" s="280" t="s">
        <v>104</v>
      </c>
      <c r="E220" s="1616"/>
      <c r="F220" s="1606">
        <v>2</v>
      </c>
      <c r="G220" s="818" t="s">
        <v>218</v>
      </c>
      <c r="H220" s="42"/>
      <c r="I220" s="336"/>
      <c r="J220" s="1021"/>
      <c r="K220" s="510"/>
      <c r="L220" s="511"/>
      <c r="M220" s="559"/>
      <c r="N220" s="1025"/>
      <c r="O220" s="436"/>
      <c r="P220" s="145"/>
      <c r="Q220" s="1194"/>
      <c r="R220" s="618"/>
      <c r="S220" s="203"/>
      <c r="T220" s="203"/>
      <c r="U220" s="162"/>
    </row>
    <row r="221" spans="1:26" ht="15.75" customHeight="1" x14ac:dyDescent="0.2">
      <c r="A221" s="1727"/>
      <c r="B221" s="1618"/>
      <c r="C221" s="9"/>
      <c r="D221" s="2270" t="s">
        <v>289</v>
      </c>
      <c r="E221" s="823"/>
      <c r="F221" s="1630"/>
      <c r="G221" s="24"/>
      <c r="H221" s="769" t="s">
        <v>16</v>
      </c>
      <c r="I221" s="1626">
        <v>128</v>
      </c>
      <c r="J221" s="1641">
        <v>135.19999999999999</v>
      </c>
      <c r="K221" s="2478">
        <f t="shared" ref="K221" si="21">+L221+N221</f>
        <v>26.7</v>
      </c>
      <c r="L221" s="2518">
        <v>19</v>
      </c>
      <c r="M221" s="2520"/>
      <c r="N221" s="2514">
        <v>7.7</v>
      </c>
      <c r="O221" s="1637"/>
      <c r="P221" s="159"/>
      <c r="Q221" s="1018" t="s">
        <v>208</v>
      </c>
      <c r="R221" s="800">
        <v>145</v>
      </c>
      <c r="S221" s="194">
        <v>362</v>
      </c>
      <c r="T221" s="1653"/>
      <c r="U221" s="1655"/>
    </row>
    <row r="222" spans="1:26" ht="28.5" customHeight="1" x14ac:dyDescent="0.2">
      <c r="A222" s="1727"/>
      <c r="B222" s="1618"/>
      <c r="C222" s="86"/>
      <c r="D222" s="2271"/>
      <c r="E222" s="823"/>
      <c r="F222" s="1630"/>
      <c r="G222" s="24"/>
      <c r="H222" s="24"/>
      <c r="I222" s="1610"/>
      <c r="J222" s="863"/>
      <c r="K222" s="2295"/>
      <c r="L222" s="2519"/>
      <c r="M222" s="2494"/>
      <c r="N222" s="2515"/>
      <c r="O222" s="470"/>
      <c r="P222" s="133"/>
      <c r="Q222" s="1018" t="s">
        <v>200</v>
      </c>
      <c r="R222" s="800">
        <v>223</v>
      </c>
      <c r="S222" s="194"/>
      <c r="T222" s="194"/>
      <c r="U222" s="54"/>
    </row>
    <row r="223" spans="1:26" ht="28.5" customHeight="1" x14ac:dyDescent="0.2">
      <c r="A223" s="1727"/>
      <c r="B223" s="1618"/>
      <c r="C223" s="86"/>
      <c r="D223" s="1603" t="s">
        <v>335</v>
      </c>
      <c r="E223" s="823"/>
      <c r="F223" s="1630"/>
      <c r="G223" s="24"/>
      <c r="H223" s="429" t="s">
        <v>16</v>
      </c>
      <c r="I223" s="509"/>
      <c r="J223" s="1640">
        <v>12.6</v>
      </c>
      <c r="K223" s="509"/>
      <c r="L223" s="1642"/>
      <c r="M223" s="1644"/>
      <c r="N223" s="1640"/>
      <c r="O223" s="648"/>
      <c r="P223" s="425"/>
      <c r="Q223" s="1283" t="s">
        <v>336</v>
      </c>
      <c r="R223" s="442" t="s">
        <v>83</v>
      </c>
      <c r="S223" s="92"/>
      <c r="T223" s="1654"/>
      <c r="U223" s="1656"/>
    </row>
    <row r="224" spans="1:26" ht="42" customHeight="1" x14ac:dyDescent="0.2">
      <c r="A224" s="1727"/>
      <c r="B224" s="1618"/>
      <c r="C224" s="86"/>
      <c r="D224" s="1603" t="s">
        <v>290</v>
      </c>
      <c r="E224" s="823"/>
      <c r="F224" s="1630"/>
      <c r="G224" s="24"/>
      <c r="H224" s="24" t="s">
        <v>16</v>
      </c>
      <c r="I224" s="1610">
        <v>12.6</v>
      </c>
      <c r="J224" s="863">
        <v>12.6</v>
      </c>
      <c r="K224" s="1627">
        <f t="shared" ref="K224:K225" si="22">+L224+N224</f>
        <v>2.6</v>
      </c>
      <c r="L224" s="1649">
        <v>1</v>
      </c>
      <c r="M224" s="1633"/>
      <c r="N224" s="1022">
        <v>1.6</v>
      </c>
      <c r="O224" s="470"/>
      <c r="P224" s="133"/>
      <c r="Q224" s="1019" t="s">
        <v>201</v>
      </c>
      <c r="R224" s="916">
        <v>50</v>
      </c>
      <c r="S224" s="1654">
        <v>25</v>
      </c>
      <c r="T224" s="1654"/>
      <c r="U224" s="1656"/>
      <c r="V224" s="102"/>
    </row>
    <row r="225" spans="1:22" ht="18" customHeight="1" x14ac:dyDescent="0.2">
      <c r="A225" s="1727"/>
      <c r="B225" s="1618"/>
      <c r="C225" s="9"/>
      <c r="D225" s="2270" t="s">
        <v>110</v>
      </c>
      <c r="E225" s="823"/>
      <c r="F225" s="1630"/>
      <c r="G225" s="24"/>
      <c r="H225" s="308" t="s">
        <v>16</v>
      </c>
      <c r="I225" s="1626">
        <v>34.700000000000003</v>
      </c>
      <c r="J225" s="1641">
        <v>34.700000000000003</v>
      </c>
      <c r="K225" s="353">
        <f t="shared" si="22"/>
        <v>50.2</v>
      </c>
      <c r="L225" s="390"/>
      <c r="M225" s="1089"/>
      <c r="N225" s="851">
        <v>50.2</v>
      </c>
      <c r="O225" s="539">
        <v>47.2</v>
      </c>
      <c r="P225" s="367">
        <v>17.5</v>
      </c>
      <c r="Q225" s="933" t="s">
        <v>167</v>
      </c>
      <c r="R225" s="770">
        <v>10</v>
      </c>
      <c r="S225" s="1654">
        <v>20</v>
      </c>
      <c r="T225" s="1654">
        <v>26</v>
      </c>
      <c r="U225" s="1656">
        <v>5</v>
      </c>
      <c r="V225" s="102"/>
    </row>
    <row r="226" spans="1:22" ht="18" customHeight="1" x14ac:dyDescent="0.2">
      <c r="A226" s="1727"/>
      <c r="B226" s="1618"/>
      <c r="C226" s="9"/>
      <c r="D226" s="2271"/>
      <c r="E226" s="823"/>
      <c r="F226" s="1630"/>
      <c r="G226" s="24"/>
      <c r="H226" s="297"/>
      <c r="I226" s="1610"/>
      <c r="J226" s="863"/>
      <c r="K226" s="264"/>
      <c r="L226" s="386"/>
      <c r="M226" s="507"/>
      <c r="N226" s="858"/>
      <c r="O226" s="1090"/>
      <c r="P226" s="255"/>
      <c r="Q226" s="491" t="s">
        <v>74</v>
      </c>
      <c r="R226" s="856">
        <v>10</v>
      </c>
      <c r="S226" s="191">
        <v>20</v>
      </c>
      <c r="T226" s="1653">
        <v>32</v>
      </c>
      <c r="U226" s="1655">
        <v>5</v>
      </c>
      <c r="V226" s="102"/>
    </row>
    <row r="227" spans="1:22" ht="29.25" customHeight="1" x14ac:dyDescent="0.2">
      <c r="A227" s="1727"/>
      <c r="B227" s="1618"/>
      <c r="C227" s="9"/>
      <c r="D227" s="1603" t="s">
        <v>291</v>
      </c>
      <c r="E227" s="823"/>
      <c r="F227" s="1630"/>
      <c r="G227" s="24"/>
      <c r="H227" s="308" t="s">
        <v>16</v>
      </c>
      <c r="I227" s="1626"/>
      <c r="J227" s="1641"/>
      <c r="K227" s="509">
        <f>+L227+N227</f>
        <v>4.9000000000000004</v>
      </c>
      <c r="L227" s="1642">
        <v>3.9</v>
      </c>
      <c r="M227" s="1644"/>
      <c r="N227" s="1640">
        <v>1</v>
      </c>
      <c r="O227" s="648"/>
      <c r="P227" s="425"/>
      <c r="Q227" s="1018" t="s">
        <v>199</v>
      </c>
      <c r="R227" s="786"/>
      <c r="S227" s="327">
        <v>39</v>
      </c>
      <c r="T227" s="327"/>
      <c r="U227" s="36"/>
    </row>
    <row r="228" spans="1:22" ht="31.5" customHeight="1" x14ac:dyDescent="0.2">
      <c r="A228" s="1727"/>
      <c r="B228" s="1618"/>
      <c r="C228" s="9"/>
      <c r="D228" s="1603" t="s">
        <v>292</v>
      </c>
      <c r="E228" s="823"/>
      <c r="F228" s="1630"/>
      <c r="G228" s="24"/>
      <c r="H228" s="308" t="s">
        <v>16</v>
      </c>
      <c r="I228" s="1626"/>
      <c r="J228" s="1641"/>
      <c r="K228" s="1627">
        <f>+L228+N228</f>
        <v>11.899999999999999</v>
      </c>
      <c r="L228" s="1642">
        <v>6.3</v>
      </c>
      <c r="M228" s="1644"/>
      <c r="N228" s="1640">
        <v>5.6</v>
      </c>
      <c r="O228" s="470"/>
      <c r="P228" s="133"/>
      <c r="Q228" s="1019" t="s">
        <v>297</v>
      </c>
      <c r="R228" s="610"/>
      <c r="S228" s="166">
        <v>5</v>
      </c>
      <c r="T228" s="166"/>
      <c r="U228" s="116"/>
    </row>
    <row r="229" spans="1:22" ht="30.75" customHeight="1" x14ac:dyDescent="0.2">
      <c r="A229" s="1727"/>
      <c r="B229" s="1618"/>
      <c r="C229" s="9"/>
      <c r="D229" s="1603" t="s">
        <v>293</v>
      </c>
      <c r="E229" s="823"/>
      <c r="F229" s="1630"/>
      <c r="G229" s="24"/>
      <c r="H229" s="308" t="s">
        <v>16</v>
      </c>
      <c r="I229" s="1626"/>
      <c r="J229" s="1641">
        <v>38.6</v>
      </c>
      <c r="K229" s="1627"/>
      <c r="L229" s="1642"/>
      <c r="M229" s="1644"/>
      <c r="N229" s="1640"/>
      <c r="O229" s="648"/>
      <c r="P229" s="425"/>
      <c r="Q229" s="1019" t="s">
        <v>204</v>
      </c>
      <c r="R229" s="610">
        <v>3</v>
      </c>
      <c r="S229" s="166"/>
      <c r="T229" s="166"/>
      <c r="U229" s="116"/>
    </row>
    <row r="230" spans="1:22" ht="30.75" customHeight="1" x14ac:dyDescent="0.2">
      <c r="A230" s="1727"/>
      <c r="B230" s="1618"/>
      <c r="C230" s="9"/>
      <c r="D230" s="239" t="s">
        <v>202</v>
      </c>
      <c r="E230" s="823"/>
      <c r="F230" s="1630"/>
      <c r="G230" s="24"/>
      <c r="H230" s="308" t="s">
        <v>16</v>
      </c>
      <c r="I230" s="1626"/>
      <c r="J230" s="1641"/>
      <c r="K230" s="1626">
        <f t="shared" ref="K230" si="23">+L230+N230</f>
        <v>75</v>
      </c>
      <c r="L230" s="1643">
        <v>20</v>
      </c>
      <c r="M230" s="1632"/>
      <c r="N230" s="1641">
        <v>55</v>
      </c>
      <c r="O230" s="1637">
        <v>55</v>
      </c>
      <c r="P230" s="159">
        <v>50</v>
      </c>
      <c r="Q230" s="1018" t="s">
        <v>205</v>
      </c>
      <c r="R230" s="800"/>
      <c r="S230" s="194">
        <v>55</v>
      </c>
      <c r="T230" s="194">
        <v>55</v>
      </c>
      <c r="U230" s="54">
        <v>50</v>
      </c>
    </row>
    <row r="231" spans="1:22" ht="30.75" customHeight="1" x14ac:dyDescent="0.2">
      <c r="A231" s="1727"/>
      <c r="B231" s="1618"/>
      <c r="C231" s="9"/>
      <c r="D231" s="1367"/>
      <c r="E231" s="823"/>
      <c r="F231" s="1630"/>
      <c r="G231" s="24"/>
      <c r="H231" s="297"/>
      <c r="I231" s="1610"/>
      <c r="J231" s="863"/>
      <c r="K231" s="1610"/>
      <c r="L231" s="172"/>
      <c r="M231" s="126"/>
      <c r="N231" s="863"/>
      <c r="O231" s="470"/>
      <c r="P231" s="133"/>
      <c r="Q231" s="1018" t="s">
        <v>206</v>
      </c>
      <c r="R231" s="801"/>
      <c r="S231" s="1654">
        <v>100</v>
      </c>
      <c r="T231" s="1654"/>
      <c r="U231" s="1656"/>
    </row>
    <row r="232" spans="1:22" ht="17.25" customHeight="1" x14ac:dyDescent="0.2">
      <c r="A232" s="1727"/>
      <c r="B232" s="1618"/>
      <c r="C232" s="9"/>
      <c r="D232" s="927"/>
      <c r="E232" s="823"/>
      <c r="F232" s="1630"/>
      <c r="G232" s="24"/>
      <c r="H232" s="297"/>
      <c r="I232" s="1610"/>
      <c r="J232" s="863"/>
      <c r="K232" s="1610"/>
      <c r="L232" s="172"/>
      <c r="M232" s="126"/>
      <c r="N232" s="863"/>
      <c r="O232" s="470"/>
      <c r="P232" s="133"/>
      <c r="Q232" s="328" t="s">
        <v>178</v>
      </c>
      <c r="R232" s="801"/>
      <c r="S232" s="1654">
        <v>13</v>
      </c>
      <c r="T232" s="1654">
        <v>11</v>
      </c>
      <c r="U232" s="1656">
        <v>10</v>
      </c>
    </row>
    <row r="233" spans="1:22" ht="21" customHeight="1" x14ac:dyDescent="0.2">
      <c r="A233" s="1727"/>
      <c r="B233" s="1618"/>
      <c r="C233" s="9"/>
      <c r="D233" s="2270" t="s">
        <v>220</v>
      </c>
      <c r="E233" s="823"/>
      <c r="F233" s="1630"/>
      <c r="G233" s="24"/>
      <c r="H233" s="308" t="s">
        <v>16</v>
      </c>
      <c r="I233" s="1626"/>
      <c r="J233" s="1641"/>
      <c r="K233" s="1626">
        <f t="shared" ref="K233" si="24">+L233+N233</f>
        <v>9.1</v>
      </c>
      <c r="L233" s="1643">
        <v>9.1</v>
      </c>
      <c r="M233" s="1632"/>
      <c r="N233" s="426"/>
      <c r="O233" s="1637"/>
      <c r="P233" s="159"/>
      <c r="Q233" s="328" t="s">
        <v>207</v>
      </c>
      <c r="R233" s="721"/>
      <c r="S233" s="166">
        <v>19</v>
      </c>
      <c r="T233" s="1653"/>
      <c r="U233" s="1655"/>
    </row>
    <row r="234" spans="1:22" ht="21" customHeight="1" x14ac:dyDescent="0.2">
      <c r="A234" s="1727"/>
      <c r="B234" s="1618"/>
      <c r="C234" s="9"/>
      <c r="D234" s="2271"/>
      <c r="E234" s="823"/>
      <c r="F234" s="1630"/>
      <c r="G234" s="24"/>
      <c r="H234" s="297"/>
      <c r="I234" s="1610"/>
      <c r="J234" s="863"/>
      <c r="K234" s="1627"/>
      <c r="L234" s="1649"/>
      <c r="M234" s="1633"/>
      <c r="N234" s="174"/>
      <c r="O234" s="1638"/>
      <c r="P234" s="170"/>
      <c r="Q234" s="328" t="s">
        <v>178</v>
      </c>
      <c r="R234" s="596"/>
      <c r="S234" s="166">
        <v>8</v>
      </c>
      <c r="T234" s="194"/>
      <c r="U234" s="54"/>
    </row>
    <row r="235" spans="1:22" ht="26.25" customHeight="1" x14ac:dyDescent="0.2">
      <c r="A235" s="1727"/>
      <c r="B235" s="1618"/>
      <c r="C235" s="9"/>
      <c r="D235" s="2270" t="s">
        <v>203</v>
      </c>
      <c r="E235" s="1619"/>
      <c r="F235" s="1607"/>
      <c r="G235" s="842"/>
      <c r="H235" s="269" t="s">
        <v>16</v>
      </c>
      <c r="I235" s="136"/>
      <c r="J235" s="1641"/>
      <c r="K235" s="648">
        <f t="shared" ref="K235" si="25">+L235+N235</f>
        <v>51.8</v>
      </c>
      <c r="L235" s="1642"/>
      <c r="M235" s="1642"/>
      <c r="N235" s="1640">
        <v>51.8</v>
      </c>
      <c r="O235" s="1638">
        <v>72</v>
      </c>
      <c r="P235" s="170">
        <v>123.8</v>
      </c>
      <c r="Q235" s="1020" t="s">
        <v>167</v>
      </c>
      <c r="R235" s="595"/>
      <c r="S235" s="41">
        <v>12</v>
      </c>
      <c r="T235" s="1653">
        <v>8</v>
      </c>
      <c r="U235" s="1655">
        <v>20</v>
      </c>
    </row>
    <row r="236" spans="1:22" ht="17.25" customHeight="1" thickBot="1" x14ac:dyDescent="0.25">
      <c r="A236" s="1734"/>
      <c r="B236" s="1612"/>
      <c r="C236" s="8"/>
      <c r="D236" s="2287"/>
      <c r="E236" s="1617"/>
      <c r="F236" s="1608"/>
      <c r="G236" s="844"/>
      <c r="H236" s="43" t="s">
        <v>17</v>
      </c>
      <c r="I236" s="138">
        <f>SUM(I221:I225)</f>
        <v>175.3</v>
      </c>
      <c r="J236" s="423">
        <f>SUM(J220:J229)</f>
        <v>233.69999999999996</v>
      </c>
      <c r="K236" s="538">
        <f>SUM(K220:K235)</f>
        <v>232.2</v>
      </c>
      <c r="L236" s="375">
        <f>SUM(L220:L235)</f>
        <v>59.300000000000004</v>
      </c>
      <c r="M236" s="375">
        <f t="shared" ref="M236:P236" si="26">SUM(M220:M235)</f>
        <v>0</v>
      </c>
      <c r="N236" s="423">
        <f t="shared" si="26"/>
        <v>172.89999999999998</v>
      </c>
      <c r="O236" s="538">
        <f t="shared" si="26"/>
        <v>174.2</v>
      </c>
      <c r="P236" s="475">
        <f t="shared" si="26"/>
        <v>191.3</v>
      </c>
      <c r="Q236" s="1017"/>
      <c r="R236" s="917"/>
      <c r="S236" s="494"/>
      <c r="T236" s="494"/>
      <c r="U236" s="215"/>
    </row>
    <row r="237" spans="1:22" ht="25.5" x14ac:dyDescent="0.2">
      <c r="A237" s="1729" t="s">
        <v>18</v>
      </c>
      <c r="B237" s="942" t="s">
        <v>18</v>
      </c>
      <c r="C237" s="10" t="s">
        <v>22</v>
      </c>
      <c r="D237" s="346" t="s">
        <v>294</v>
      </c>
      <c r="E237" s="952"/>
      <c r="F237" s="682">
        <v>2</v>
      </c>
      <c r="G237" s="690" t="s">
        <v>218</v>
      </c>
      <c r="H237" s="44" t="s">
        <v>16</v>
      </c>
      <c r="I237" s="436">
        <v>9</v>
      </c>
      <c r="J237" s="145">
        <v>9</v>
      </c>
      <c r="K237" s="147"/>
      <c r="L237" s="371"/>
      <c r="M237" s="147"/>
      <c r="N237" s="694"/>
      <c r="O237" s="537"/>
      <c r="P237" s="128"/>
      <c r="Q237" s="2507" t="s">
        <v>98</v>
      </c>
      <c r="R237" s="608">
        <v>9</v>
      </c>
      <c r="S237" s="200"/>
      <c r="T237" s="200"/>
      <c r="U237" s="1004"/>
    </row>
    <row r="238" spans="1:22" ht="18" customHeight="1" thickBot="1" x14ac:dyDescent="0.25">
      <c r="A238" s="1734"/>
      <c r="B238" s="956"/>
      <c r="C238" s="8"/>
      <c r="D238" s="951"/>
      <c r="E238" s="953"/>
      <c r="F238" s="955"/>
      <c r="G238" s="819"/>
      <c r="H238" s="43" t="s">
        <v>17</v>
      </c>
      <c r="I238" s="538">
        <f>I237</f>
        <v>9</v>
      </c>
      <c r="J238" s="139">
        <f>J237</f>
        <v>9</v>
      </c>
      <c r="K238" s="138"/>
      <c r="L238" s="375"/>
      <c r="M238" s="139"/>
      <c r="N238" s="423"/>
      <c r="O238" s="538"/>
      <c r="P238" s="146"/>
      <c r="Q238" s="2508"/>
      <c r="R238" s="609"/>
      <c r="S238" s="1007"/>
      <c r="T238" s="1007"/>
      <c r="U238" s="215"/>
    </row>
    <row r="239" spans="1:22" ht="18" customHeight="1" thickBot="1" x14ac:dyDescent="0.25">
      <c r="A239" s="1731" t="s">
        <v>18</v>
      </c>
      <c r="B239" s="956" t="s">
        <v>18</v>
      </c>
      <c r="C239" s="2337" t="s">
        <v>21</v>
      </c>
      <c r="D239" s="2301"/>
      <c r="E239" s="2301"/>
      <c r="F239" s="2301"/>
      <c r="G239" s="2301"/>
      <c r="H239" s="2301"/>
      <c r="I239" s="542">
        <f>I238+I236+I219+I217</f>
        <v>326.5</v>
      </c>
      <c r="J239" s="540">
        <f>J238+J236+J219+J217</f>
        <v>384.9</v>
      </c>
      <c r="K239" s="387">
        <f>K238+K236+K219+K217</f>
        <v>341.3</v>
      </c>
      <c r="L239" s="389">
        <f>L238+L236+L219+L217</f>
        <v>103.4</v>
      </c>
      <c r="M239" s="500">
        <f t="shared" ref="M239" si="27">M238+M236+M219+M217</f>
        <v>0</v>
      </c>
      <c r="N239" s="562">
        <f>N238+N236+N219+N217</f>
        <v>237.89999999999998</v>
      </c>
      <c r="O239" s="348">
        <f t="shared" ref="O239:P239" si="28">O238+O236+O219+O217</f>
        <v>232</v>
      </c>
      <c r="P239" s="540">
        <f t="shared" si="28"/>
        <v>191.3</v>
      </c>
      <c r="Q239" s="2338"/>
      <c r="R239" s="2302"/>
      <c r="S239" s="2302"/>
      <c r="T239" s="2302"/>
      <c r="U239" s="2303"/>
    </row>
    <row r="240" spans="1:22" ht="17.25" customHeight="1" thickBot="1" x14ac:dyDescent="0.25">
      <c r="A240" s="1715" t="s">
        <v>18</v>
      </c>
      <c r="B240" s="11" t="s">
        <v>20</v>
      </c>
      <c r="C240" s="2319" t="s">
        <v>35</v>
      </c>
      <c r="D240" s="2319"/>
      <c r="E240" s="2319"/>
      <c r="F240" s="2319"/>
      <c r="G240" s="2319"/>
      <c r="H240" s="2319"/>
      <c r="I240" s="2319"/>
      <c r="J240" s="2319"/>
      <c r="K240" s="2319"/>
      <c r="L240" s="2319"/>
      <c r="M240" s="2319"/>
      <c r="N240" s="2319"/>
      <c r="O240" s="2319"/>
      <c r="P240" s="2319"/>
      <c r="Q240" s="2319"/>
      <c r="R240" s="2319"/>
      <c r="S240" s="2319"/>
      <c r="T240" s="2319"/>
      <c r="U240" s="2320"/>
    </row>
    <row r="241" spans="1:24" ht="15.75" customHeight="1" x14ac:dyDescent="0.2">
      <c r="A241" s="1729" t="s">
        <v>18</v>
      </c>
      <c r="B241" s="942" t="s">
        <v>20</v>
      </c>
      <c r="C241" s="949" t="s">
        <v>15</v>
      </c>
      <c r="D241" s="2351" t="s">
        <v>36</v>
      </c>
      <c r="E241" s="952"/>
      <c r="F241" s="61">
        <v>6</v>
      </c>
      <c r="G241" s="2510" t="s">
        <v>164</v>
      </c>
      <c r="H241" s="1202" t="s">
        <v>16</v>
      </c>
      <c r="I241" s="473"/>
      <c r="J241" s="206">
        <v>2611.8000000000002</v>
      </c>
      <c r="K241" s="563"/>
      <c r="L241" s="464"/>
      <c r="M241" s="464"/>
      <c r="N241" s="563"/>
      <c r="O241" s="473"/>
      <c r="P241" s="206"/>
      <c r="Q241" s="62"/>
      <c r="R241" s="619"/>
      <c r="S241" s="37"/>
      <c r="T241" s="200"/>
      <c r="U241" s="1004"/>
    </row>
    <row r="242" spans="1:24" ht="15.75" customHeight="1" x14ac:dyDescent="0.2">
      <c r="A242" s="1727"/>
      <c r="B242" s="943"/>
      <c r="C242" s="355"/>
      <c r="D242" s="2490"/>
      <c r="E242" s="975"/>
      <c r="F242" s="912"/>
      <c r="G242" s="2511"/>
      <c r="H242" s="118" t="s">
        <v>126</v>
      </c>
      <c r="I242" s="474"/>
      <c r="J242" s="410">
        <v>35.4</v>
      </c>
      <c r="K242" s="564"/>
      <c r="L242" s="465"/>
      <c r="M242" s="465"/>
      <c r="N242" s="564"/>
      <c r="O242" s="474"/>
      <c r="P242" s="410"/>
      <c r="Q242" s="90"/>
      <c r="R242" s="597"/>
      <c r="S242" s="38"/>
      <c r="T242" s="169"/>
      <c r="U242" s="104"/>
    </row>
    <row r="243" spans="1:24" s="57" customFormat="1" ht="15.75" customHeight="1" x14ac:dyDescent="0.2">
      <c r="A243" s="1727"/>
      <c r="B243" s="943"/>
      <c r="C243" s="355"/>
      <c r="D243" s="2352"/>
      <c r="E243" s="975"/>
      <c r="F243" s="912"/>
      <c r="G243" s="2511"/>
      <c r="H243" s="769" t="s">
        <v>19</v>
      </c>
      <c r="I243" s="987"/>
      <c r="J243" s="159">
        <f>7.4</f>
        <v>7.4</v>
      </c>
      <c r="K243" s="426"/>
      <c r="L243" s="816"/>
      <c r="M243" s="816"/>
      <c r="N243" s="426"/>
      <c r="O243" s="987"/>
      <c r="P243" s="159"/>
      <c r="Q243" s="90"/>
      <c r="R243" s="598"/>
      <c r="S243" s="38"/>
      <c r="T243" s="169"/>
      <c r="U243" s="104"/>
    </row>
    <row r="244" spans="1:24" ht="93" customHeight="1" x14ac:dyDescent="0.2">
      <c r="A244" s="1727"/>
      <c r="B244" s="943"/>
      <c r="C244" s="945"/>
      <c r="D244" s="91" t="s">
        <v>337</v>
      </c>
      <c r="E244" s="975"/>
      <c r="F244" s="912"/>
      <c r="G244" s="1225"/>
      <c r="H244" s="118" t="s">
        <v>16</v>
      </c>
      <c r="I244" s="648">
        <v>283</v>
      </c>
      <c r="J244" s="971"/>
      <c r="K244" s="1368">
        <f>+L244+N244</f>
        <v>300</v>
      </c>
      <c r="L244" s="1366">
        <v>300</v>
      </c>
      <c r="M244" s="969"/>
      <c r="N244" s="248"/>
      <c r="O244" s="648">
        <v>500</v>
      </c>
      <c r="P244" s="425">
        <v>500</v>
      </c>
      <c r="Q244" s="853" t="s">
        <v>298</v>
      </c>
      <c r="R244" s="918">
        <v>14</v>
      </c>
      <c r="S244" s="194">
        <v>15</v>
      </c>
      <c r="T244" s="194">
        <v>17</v>
      </c>
      <c r="U244" s="54">
        <v>17</v>
      </c>
    </row>
    <row r="245" spans="1:24" s="57" customFormat="1" ht="30.75" customHeight="1" x14ac:dyDescent="0.2">
      <c r="A245" s="1727"/>
      <c r="B245" s="943"/>
      <c r="C245" s="945"/>
      <c r="D245" s="91" t="s">
        <v>108</v>
      </c>
      <c r="E245" s="975"/>
      <c r="F245" s="912"/>
      <c r="G245" s="1225"/>
      <c r="H245" s="118" t="s">
        <v>16</v>
      </c>
      <c r="I245" s="648">
        <v>44.8</v>
      </c>
      <c r="J245" s="425"/>
      <c r="K245" s="508">
        <f>+L245+N245</f>
        <v>44.8</v>
      </c>
      <c r="L245" s="1199">
        <v>44.8</v>
      </c>
      <c r="M245" s="1199"/>
      <c r="N245" s="248"/>
      <c r="O245" s="648">
        <f>+K245</f>
        <v>44.8</v>
      </c>
      <c r="P245" s="425">
        <f>+O245</f>
        <v>44.8</v>
      </c>
      <c r="Q245" s="853" t="s">
        <v>167</v>
      </c>
      <c r="R245" s="919">
        <v>93</v>
      </c>
      <c r="S245" s="351">
        <f>+R245</f>
        <v>93</v>
      </c>
      <c r="T245" s="351">
        <f>+S245</f>
        <v>93</v>
      </c>
      <c r="U245" s="268">
        <f>+T245</f>
        <v>93</v>
      </c>
    </row>
    <row r="246" spans="1:24" ht="28.5" customHeight="1" x14ac:dyDescent="0.2">
      <c r="A246" s="1727"/>
      <c r="B246" s="943"/>
      <c r="C246" s="355"/>
      <c r="D246" s="63" t="s">
        <v>41</v>
      </c>
      <c r="E246" s="975"/>
      <c r="F246" s="912"/>
      <c r="G246" s="1225"/>
      <c r="H246" s="1201" t="s">
        <v>16</v>
      </c>
      <c r="I246" s="648">
        <v>90.2</v>
      </c>
      <c r="J246" s="971"/>
      <c r="K246" s="508">
        <f>+L246+N246</f>
        <v>90.2</v>
      </c>
      <c r="L246" s="383">
        <v>90.2</v>
      </c>
      <c r="M246" s="383"/>
      <c r="N246" s="508"/>
      <c r="O246" s="434">
        <f>+K246</f>
        <v>90.2</v>
      </c>
      <c r="P246" s="129">
        <f>+O246</f>
        <v>90.2</v>
      </c>
      <c r="Q246" s="1143" t="s">
        <v>299</v>
      </c>
      <c r="R246" s="920">
        <v>30</v>
      </c>
      <c r="S246" s="27">
        <v>30</v>
      </c>
      <c r="T246" s="921">
        <v>30</v>
      </c>
      <c r="U246" s="39">
        <v>30</v>
      </c>
    </row>
    <row r="247" spans="1:24" ht="29.25" customHeight="1" x14ac:dyDescent="0.2">
      <c r="A247" s="1727"/>
      <c r="B247" s="943"/>
      <c r="C247" s="945"/>
      <c r="D247" s="91" t="s">
        <v>43</v>
      </c>
      <c r="E247" s="975"/>
      <c r="F247" s="912"/>
      <c r="G247" s="1225"/>
      <c r="H247" s="118" t="s">
        <v>16</v>
      </c>
      <c r="I247" s="988">
        <v>24</v>
      </c>
      <c r="J247" s="133"/>
      <c r="K247" s="147">
        <f>+L247+N247</f>
        <v>34</v>
      </c>
      <c r="L247" s="371">
        <v>24</v>
      </c>
      <c r="M247" s="371"/>
      <c r="N247" s="147">
        <v>10</v>
      </c>
      <c r="O247" s="537">
        <f>+K247</f>
        <v>34</v>
      </c>
      <c r="P247" s="128">
        <f>+O247</f>
        <v>34</v>
      </c>
      <c r="Q247" s="853" t="s">
        <v>300</v>
      </c>
      <c r="R247" s="919">
        <v>3</v>
      </c>
      <c r="S247" s="590">
        <v>3</v>
      </c>
      <c r="T247" s="351">
        <f>+S247</f>
        <v>3</v>
      </c>
      <c r="U247" s="268">
        <f>+T247</f>
        <v>3</v>
      </c>
    </row>
    <row r="248" spans="1:24" ht="18" customHeight="1" x14ac:dyDescent="0.2">
      <c r="A248" s="1727"/>
      <c r="B248" s="943"/>
      <c r="C248" s="945"/>
      <c r="D248" s="91" t="s">
        <v>40</v>
      </c>
      <c r="E248" s="975"/>
      <c r="F248" s="912"/>
      <c r="G248" s="1225"/>
      <c r="H248" s="288" t="s">
        <v>16</v>
      </c>
      <c r="I248" s="988">
        <v>14.2</v>
      </c>
      <c r="J248" s="971"/>
      <c r="K248" s="508">
        <f>+L248+N248</f>
        <v>14.2</v>
      </c>
      <c r="L248" s="969">
        <v>14.2</v>
      </c>
      <c r="M248" s="969"/>
      <c r="N248" s="248"/>
      <c r="O248" s="648">
        <f>+K248</f>
        <v>14.2</v>
      </c>
      <c r="P248" s="425">
        <f>+O248</f>
        <v>14.2</v>
      </c>
      <c r="Q248" s="853" t="s">
        <v>44</v>
      </c>
      <c r="R248" s="918">
        <v>32.9</v>
      </c>
      <c r="S248" s="194">
        <v>33</v>
      </c>
      <c r="T248" s="351">
        <f t="shared" ref="T248:U250" si="29">+S248</f>
        <v>33</v>
      </c>
      <c r="U248" s="268">
        <f t="shared" si="29"/>
        <v>33</v>
      </c>
      <c r="V248" s="57"/>
      <c r="X248" s="94"/>
    </row>
    <row r="249" spans="1:24" ht="30.75" customHeight="1" x14ac:dyDescent="0.2">
      <c r="A249" s="1727"/>
      <c r="B249" s="943"/>
      <c r="C249" s="355"/>
      <c r="D249" s="352" t="s">
        <v>157</v>
      </c>
      <c r="E249" s="975"/>
      <c r="F249" s="912"/>
      <c r="G249" s="1225"/>
      <c r="H249" s="288" t="s">
        <v>16</v>
      </c>
      <c r="I249" s="470"/>
      <c r="J249" s="133"/>
      <c r="K249" s="508">
        <v>25</v>
      </c>
      <c r="L249" s="969"/>
      <c r="M249" s="969"/>
      <c r="N249" s="248">
        <v>25</v>
      </c>
      <c r="O249" s="648">
        <f>+N249</f>
        <v>25</v>
      </c>
      <c r="P249" s="425">
        <v>25</v>
      </c>
      <c r="Q249" s="1142" t="s">
        <v>301</v>
      </c>
      <c r="R249" s="918">
        <v>0</v>
      </c>
      <c r="S249" s="194">
        <v>7</v>
      </c>
      <c r="T249" s="351">
        <f t="shared" si="29"/>
        <v>7</v>
      </c>
      <c r="U249" s="268">
        <f t="shared" si="29"/>
        <v>7</v>
      </c>
      <c r="V249" s="57"/>
      <c r="X249" s="94"/>
    </row>
    <row r="250" spans="1:24" ht="14.25" customHeight="1" x14ac:dyDescent="0.2">
      <c r="A250" s="1727"/>
      <c r="B250" s="943"/>
      <c r="C250" s="355"/>
      <c r="D250" s="947" t="s">
        <v>42</v>
      </c>
      <c r="E250" s="975"/>
      <c r="F250" s="912"/>
      <c r="G250" s="1225"/>
      <c r="H250" s="288" t="s">
        <v>16</v>
      </c>
      <c r="I250" s="987">
        <f>455.7-35.4</f>
        <v>420.3</v>
      </c>
      <c r="J250" s="971"/>
      <c r="K250" s="147">
        <f t="shared" ref="K250:K258" si="30">+L250+N250</f>
        <v>429.3</v>
      </c>
      <c r="L250" s="172">
        <v>429.3</v>
      </c>
      <c r="M250" s="172"/>
      <c r="N250" s="126"/>
      <c r="O250" s="470">
        <f>+L250</f>
        <v>429.3</v>
      </c>
      <c r="P250" s="133">
        <f>+O250</f>
        <v>429.3</v>
      </c>
      <c r="Q250" s="2481" t="s">
        <v>302</v>
      </c>
      <c r="R250" s="795">
        <v>101</v>
      </c>
      <c r="S250" s="1007">
        <v>101</v>
      </c>
      <c r="T250" s="1007">
        <f>+S250</f>
        <v>101</v>
      </c>
      <c r="U250" s="1008">
        <f t="shared" si="29"/>
        <v>101</v>
      </c>
      <c r="V250" s="57"/>
      <c r="X250" s="94"/>
    </row>
    <row r="251" spans="1:24" ht="14.25" customHeight="1" x14ac:dyDescent="0.2">
      <c r="A251" s="1727"/>
      <c r="B251" s="943"/>
      <c r="C251" s="355"/>
      <c r="D251" s="966"/>
      <c r="E251" s="975"/>
      <c r="F251" s="912"/>
      <c r="G251" s="1225"/>
      <c r="H251" s="288" t="s">
        <v>126</v>
      </c>
      <c r="I251" s="987">
        <v>35.4</v>
      </c>
      <c r="J251" s="971"/>
      <c r="K251" s="508"/>
      <c r="L251" s="969"/>
      <c r="M251" s="969"/>
      <c r="N251" s="248"/>
      <c r="O251" s="648"/>
      <c r="P251" s="425"/>
      <c r="Q251" s="2499"/>
      <c r="R251" s="795"/>
      <c r="S251" s="81"/>
      <c r="T251" s="1007"/>
      <c r="U251" s="1008"/>
      <c r="V251" s="57"/>
      <c r="X251" s="94"/>
    </row>
    <row r="252" spans="1:24" ht="14.25" customHeight="1" x14ac:dyDescent="0.2">
      <c r="A252" s="1727"/>
      <c r="B252" s="943"/>
      <c r="C252" s="355"/>
      <c r="D252" s="948"/>
      <c r="E252" s="975"/>
      <c r="F252" s="912"/>
      <c r="G252" s="1225"/>
      <c r="H252" s="769" t="s">
        <v>19</v>
      </c>
      <c r="I252" s="922">
        <v>7.4</v>
      </c>
      <c r="J252" s="133"/>
      <c r="K252" s="147">
        <f t="shared" si="30"/>
        <v>7.4</v>
      </c>
      <c r="L252" s="172">
        <v>7.4</v>
      </c>
      <c r="M252" s="172"/>
      <c r="N252" s="126"/>
      <c r="O252" s="470">
        <f>+L252</f>
        <v>7.4</v>
      </c>
      <c r="P252" s="133">
        <f>+O252</f>
        <v>7.4</v>
      </c>
      <c r="Q252" s="2482"/>
      <c r="R252" s="795"/>
      <c r="S252" s="81"/>
      <c r="T252" s="1007"/>
      <c r="U252" s="1008"/>
      <c r="V252" s="57"/>
      <c r="X252" s="94"/>
    </row>
    <row r="253" spans="1:24" ht="31.5" customHeight="1" x14ac:dyDescent="0.2">
      <c r="A253" s="1727"/>
      <c r="B253" s="943"/>
      <c r="C253" s="945"/>
      <c r="D253" s="93" t="s">
        <v>52</v>
      </c>
      <c r="E253" s="64"/>
      <c r="F253" s="158"/>
      <c r="G253" s="326"/>
      <c r="H253" s="429" t="s">
        <v>16</v>
      </c>
      <c r="I253" s="648">
        <v>679</v>
      </c>
      <c r="J253" s="971"/>
      <c r="K253" s="508">
        <f t="shared" si="30"/>
        <v>580</v>
      </c>
      <c r="L253" s="969">
        <v>580</v>
      </c>
      <c r="M253" s="969"/>
      <c r="N253" s="248"/>
      <c r="O253" s="648">
        <f>+L253</f>
        <v>580</v>
      </c>
      <c r="P253" s="425">
        <f>+O253</f>
        <v>580</v>
      </c>
      <c r="Q253" s="111" t="s">
        <v>167</v>
      </c>
      <c r="R253" s="918">
        <v>16</v>
      </c>
      <c r="S253" s="83">
        <v>16</v>
      </c>
      <c r="T253" s="194">
        <f t="shared" ref="T253:U255" si="31">+S253</f>
        <v>16</v>
      </c>
      <c r="U253" s="54">
        <f t="shared" si="31"/>
        <v>16</v>
      </c>
      <c r="V253" s="81"/>
      <c r="X253" s="94"/>
    </row>
    <row r="254" spans="1:24" ht="54.75" customHeight="1" x14ac:dyDescent="0.2">
      <c r="A254" s="1727"/>
      <c r="B254" s="943"/>
      <c r="C254" s="945"/>
      <c r="D254" s="289" t="s">
        <v>311</v>
      </c>
      <c r="E254" s="64"/>
      <c r="F254" s="158"/>
      <c r="G254" s="326"/>
      <c r="H254" s="407" t="s">
        <v>16</v>
      </c>
      <c r="I254" s="648">
        <v>70</v>
      </c>
      <c r="J254" s="133"/>
      <c r="K254" s="147">
        <f t="shared" si="30"/>
        <v>80</v>
      </c>
      <c r="L254" s="172">
        <v>80</v>
      </c>
      <c r="M254" s="172"/>
      <c r="N254" s="126"/>
      <c r="O254" s="470">
        <f>+L254</f>
        <v>80</v>
      </c>
      <c r="P254" s="133">
        <f>+O254</f>
        <v>80</v>
      </c>
      <c r="Q254" s="111" t="s">
        <v>167</v>
      </c>
      <c r="R254" s="919">
        <v>1</v>
      </c>
      <c r="S254" s="267">
        <v>1</v>
      </c>
      <c r="T254" s="351">
        <f t="shared" si="31"/>
        <v>1</v>
      </c>
      <c r="U254" s="268">
        <f t="shared" si="31"/>
        <v>1</v>
      </c>
      <c r="V254" s="28"/>
      <c r="X254" s="94"/>
    </row>
    <row r="255" spans="1:24" ht="30.75" customHeight="1" x14ac:dyDescent="0.2">
      <c r="A255" s="1727"/>
      <c r="B255" s="1618"/>
      <c r="C255" s="1647"/>
      <c r="D255" s="1603" t="s">
        <v>65</v>
      </c>
      <c r="E255" s="64"/>
      <c r="F255" s="158"/>
      <c r="G255" s="326"/>
      <c r="H255" s="24" t="s">
        <v>16</v>
      </c>
      <c r="I255" s="648">
        <v>70</v>
      </c>
      <c r="J255" s="971"/>
      <c r="K255" s="508">
        <f t="shared" si="30"/>
        <v>152</v>
      </c>
      <c r="L255" s="1642">
        <v>152</v>
      </c>
      <c r="M255" s="1642"/>
      <c r="N255" s="248"/>
      <c r="O255" s="648">
        <f>+L255</f>
        <v>152</v>
      </c>
      <c r="P255" s="425">
        <f>+O255</f>
        <v>152</v>
      </c>
      <c r="Q255" s="111" t="s">
        <v>167</v>
      </c>
      <c r="R255" s="770">
        <v>5</v>
      </c>
      <c r="S255" s="92">
        <v>7</v>
      </c>
      <c r="T255" s="1654">
        <f t="shared" si="31"/>
        <v>7</v>
      </c>
      <c r="U255" s="1656">
        <f t="shared" si="31"/>
        <v>7</v>
      </c>
    </row>
    <row r="256" spans="1:24" ht="18" customHeight="1" x14ac:dyDescent="0.2">
      <c r="A256" s="1727"/>
      <c r="B256" s="1618"/>
      <c r="C256" s="1647"/>
      <c r="D256" s="1603" t="s">
        <v>94</v>
      </c>
      <c r="E256" s="64"/>
      <c r="F256" s="158"/>
      <c r="G256" s="326"/>
      <c r="H256" s="429" t="s">
        <v>16</v>
      </c>
      <c r="I256" s="648">
        <v>200</v>
      </c>
      <c r="J256" s="133"/>
      <c r="K256" s="147">
        <f t="shared" si="30"/>
        <v>350</v>
      </c>
      <c r="L256" s="172">
        <v>350</v>
      </c>
      <c r="M256" s="172"/>
      <c r="N256" s="126"/>
      <c r="O256" s="470">
        <v>350</v>
      </c>
      <c r="P256" s="133">
        <v>350</v>
      </c>
      <c r="Q256" s="111" t="s">
        <v>167</v>
      </c>
      <c r="R256" s="770">
        <v>8</v>
      </c>
      <c r="S256" s="92">
        <v>10</v>
      </c>
      <c r="T256" s="1654">
        <v>10</v>
      </c>
      <c r="U256" s="1656">
        <v>10</v>
      </c>
    </row>
    <row r="257" spans="1:34" ht="57" customHeight="1" x14ac:dyDescent="0.2">
      <c r="A257" s="1727"/>
      <c r="B257" s="2066"/>
      <c r="C257" s="2084"/>
      <c r="D257" s="1603" t="s">
        <v>212</v>
      </c>
      <c r="E257" s="443" t="s">
        <v>51</v>
      </c>
      <c r="F257" s="2057"/>
      <c r="G257" s="2076"/>
      <c r="H257" s="118" t="s">
        <v>16</v>
      </c>
      <c r="I257" s="357">
        <f>510</f>
        <v>510</v>
      </c>
      <c r="J257" s="557"/>
      <c r="K257" s="248"/>
      <c r="L257" s="1642"/>
      <c r="M257" s="1642"/>
      <c r="N257" s="248"/>
      <c r="O257" s="648">
        <v>110</v>
      </c>
      <c r="P257" s="425"/>
      <c r="Q257" s="111" t="s">
        <v>167</v>
      </c>
      <c r="R257" s="770">
        <v>40</v>
      </c>
      <c r="S257" s="1654"/>
      <c r="T257" s="1654">
        <v>5</v>
      </c>
      <c r="U257" s="1656"/>
    </row>
    <row r="258" spans="1:34" ht="26.25" customHeight="1" x14ac:dyDescent="0.2">
      <c r="A258" s="1727"/>
      <c r="B258" s="943"/>
      <c r="C258" s="355"/>
      <c r="D258" s="2286" t="s">
        <v>329</v>
      </c>
      <c r="E258" s="296"/>
      <c r="F258" s="912"/>
      <c r="G258" s="1225"/>
      <c r="H258" s="1661" t="s">
        <v>16</v>
      </c>
      <c r="I258" s="537"/>
      <c r="J258" s="128"/>
      <c r="K258" s="144">
        <f t="shared" si="30"/>
        <v>20</v>
      </c>
      <c r="L258" s="172"/>
      <c r="M258" s="172"/>
      <c r="N258" s="126">
        <v>20</v>
      </c>
      <c r="O258" s="470">
        <v>500</v>
      </c>
      <c r="P258" s="133">
        <f>+O258</f>
        <v>500</v>
      </c>
      <c r="Q258" s="974" t="s">
        <v>303</v>
      </c>
      <c r="R258" s="795"/>
      <c r="S258" s="1007">
        <v>2</v>
      </c>
      <c r="T258" s="1007"/>
      <c r="U258" s="1008"/>
    </row>
    <row r="259" spans="1:34" ht="15.75" customHeight="1" x14ac:dyDescent="0.2">
      <c r="A259" s="1727"/>
      <c r="B259" s="943"/>
      <c r="C259" s="355"/>
      <c r="D259" s="2271"/>
      <c r="E259" s="296"/>
      <c r="F259" s="1075"/>
      <c r="G259" s="1225"/>
      <c r="H259" s="1203"/>
      <c r="I259" s="537"/>
      <c r="J259" s="168"/>
      <c r="K259" s="444"/>
      <c r="L259" s="445"/>
      <c r="M259" s="445"/>
      <c r="N259" s="444"/>
      <c r="O259" s="988"/>
      <c r="P259" s="937"/>
      <c r="Q259" s="257" t="s">
        <v>167</v>
      </c>
      <c r="R259" s="918"/>
      <c r="S259" s="194"/>
      <c r="T259" s="194">
        <v>1</v>
      </c>
      <c r="U259" s="54">
        <v>1</v>
      </c>
    </row>
    <row r="260" spans="1:34" ht="27.75" customHeight="1" x14ac:dyDescent="0.2">
      <c r="A260" s="1727"/>
      <c r="B260" s="943"/>
      <c r="C260" s="355"/>
      <c r="D260" s="2270" t="s">
        <v>158</v>
      </c>
      <c r="E260" s="2353" t="s">
        <v>51</v>
      </c>
      <c r="F260" s="1075"/>
      <c r="G260" s="1225"/>
      <c r="H260" s="1201" t="s">
        <v>16</v>
      </c>
      <c r="I260" s="435"/>
      <c r="J260" s="131"/>
      <c r="K260" s="136">
        <f t="shared" ref="K260" si="32">+L260+N260</f>
        <v>114</v>
      </c>
      <c r="L260" s="374">
        <v>14</v>
      </c>
      <c r="M260" s="374"/>
      <c r="N260" s="175">
        <v>100</v>
      </c>
      <c r="O260" s="987">
        <v>0</v>
      </c>
      <c r="P260" s="936">
        <f>+O260</f>
        <v>0</v>
      </c>
      <c r="Q260" s="974" t="s">
        <v>304</v>
      </c>
      <c r="R260" s="918"/>
      <c r="S260" s="194">
        <v>3</v>
      </c>
      <c r="T260" s="194"/>
      <c r="U260" s="54"/>
    </row>
    <row r="261" spans="1:34" ht="27.75" customHeight="1" x14ac:dyDescent="0.2">
      <c r="A261" s="1727"/>
      <c r="B261" s="943"/>
      <c r="C261" s="355"/>
      <c r="D261" s="2271"/>
      <c r="E261" s="2509"/>
      <c r="F261" s="912"/>
      <c r="G261" s="1225"/>
      <c r="H261" s="1203"/>
      <c r="I261" s="537"/>
      <c r="J261" s="168"/>
      <c r="K261" s="444"/>
      <c r="L261" s="445"/>
      <c r="M261" s="445"/>
      <c r="N261" s="444"/>
      <c r="O261" s="988"/>
      <c r="P261" s="170"/>
      <c r="Q261" s="257" t="s">
        <v>332</v>
      </c>
      <c r="R261" s="918"/>
      <c r="S261" s="194">
        <v>3</v>
      </c>
      <c r="T261" s="191"/>
      <c r="U261" s="347"/>
    </row>
    <row r="262" spans="1:34" ht="27" customHeight="1" x14ac:dyDescent="0.2">
      <c r="A262" s="1727"/>
      <c r="B262" s="943"/>
      <c r="C262" s="355"/>
      <c r="D262" s="1141" t="s">
        <v>231</v>
      </c>
      <c r="E262" s="1015"/>
      <c r="F262" s="824"/>
      <c r="G262" s="297"/>
      <c r="H262" s="785" t="s">
        <v>16</v>
      </c>
      <c r="I262" s="648"/>
      <c r="J262" s="170"/>
      <c r="K262" s="174">
        <v>43.7</v>
      </c>
      <c r="L262" s="926">
        <v>43.7</v>
      </c>
      <c r="M262" s="926"/>
      <c r="N262" s="174"/>
      <c r="O262" s="1016">
        <v>43.7</v>
      </c>
      <c r="P262" s="170">
        <v>43.7</v>
      </c>
      <c r="Q262" s="257" t="s">
        <v>167</v>
      </c>
      <c r="R262" s="770"/>
      <c r="S262" s="92">
        <v>90</v>
      </c>
      <c r="T262" s="191">
        <v>90</v>
      </c>
      <c r="U262" s="347">
        <v>90</v>
      </c>
    </row>
    <row r="263" spans="1:34" ht="69" customHeight="1" x14ac:dyDescent="0.2">
      <c r="A263" s="1727"/>
      <c r="B263" s="943"/>
      <c r="C263" s="945"/>
      <c r="D263" s="1141" t="s">
        <v>312</v>
      </c>
      <c r="E263" s="186"/>
      <c r="F263" s="158"/>
      <c r="G263" s="326"/>
      <c r="H263" s="429" t="s">
        <v>16</v>
      </c>
      <c r="I263" s="1069">
        <v>20</v>
      </c>
      <c r="J263" s="971"/>
      <c r="K263" s="508"/>
      <c r="L263" s="969"/>
      <c r="M263" s="969"/>
      <c r="N263" s="248"/>
      <c r="O263" s="648"/>
      <c r="P263" s="425"/>
      <c r="Q263" s="257" t="s">
        <v>167</v>
      </c>
      <c r="R263" s="612">
        <v>1</v>
      </c>
      <c r="S263" s="27"/>
      <c r="T263" s="679"/>
      <c r="U263" s="356"/>
      <c r="V263" s="675"/>
      <c r="W263" s="154"/>
      <c r="X263" s="154"/>
    </row>
    <row r="264" spans="1:34" ht="26.25" customHeight="1" x14ac:dyDescent="0.2">
      <c r="A264" s="1727"/>
      <c r="B264" s="943"/>
      <c r="C264" s="995"/>
      <c r="D264" s="2259" t="s">
        <v>313</v>
      </c>
      <c r="E264" s="196"/>
      <c r="F264" s="283"/>
      <c r="G264" s="326"/>
      <c r="H264" s="1200" t="s">
        <v>16</v>
      </c>
      <c r="I264" s="1070">
        <v>45</v>
      </c>
      <c r="J264" s="550"/>
      <c r="K264" s="530"/>
      <c r="L264" s="657"/>
      <c r="M264" s="657"/>
      <c r="N264" s="530"/>
      <c r="O264" s="674"/>
      <c r="P264" s="658"/>
      <c r="Q264" s="1144" t="s">
        <v>60</v>
      </c>
      <c r="R264" s="615">
        <v>1</v>
      </c>
      <c r="S264" s="279"/>
      <c r="T264" s="989"/>
      <c r="U264" s="996"/>
    </row>
    <row r="265" spans="1:34" ht="19.5" customHeight="1" thickBot="1" x14ac:dyDescent="0.25">
      <c r="A265" s="1727"/>
      <c r="B265" s="943"/>
      <c r="C265" s="355"/>
      <c r="D265" s="2275"/>
      <c r="E265" s="953"/>
      <c r="F265" s="205"/>
      <c r="G265" s="1226"/>
      <c r="H265" s="43" t="s">
        <v>17</v>
      </c>
      <c r="I265" s="538">
        <f>SUM(I244:I264)</f>
        <v>2513.3000000000002</v>
      </c>
      <c r="J265" s="146">
        <f>SUM(J241:J243)</f>
        <v>2654.6000000000004</v>
      </c>
      <c r="K265" s="139">
        <f>SUM(K244:K264)</f>
        <v>2284.6</v>
      </c>
      <c r="L265" s="375">
        <f>SUM(L241:L264)</f>
        <v>2129.6</v>
      </c>
      <c r="M265" s="375">
        <f>SUM(M241:M264)</f>
        <v>0</v>
      </c>
      <c r="N265" s="139">
        <f>SUM(N241:N264)</f>
        <v>155</v>
      </c>
      <c r="O265" s="538">
        <f>SUM(O244:O264)</f>
        <v>2960.6</v>
      </c>
      <c r="P265" s="146">
        <f>SUM(P244:P264)</f>
        <v>2850.6</v>
      </c>
      <c r="Q265" s="314" t="s">
        <v>101</v>
      </c>
      <c r="R265" s="620">
        <v>100</v>
      </c>
      <c r="S265" s="202"/>
      <c r="T265" s="202"/>
      <c r="U265" s="60"/>
    </row>
    <row r="266" spans="1:34" ht="27.75" customHeight="1" x14ac:dyDescent="0.2">
      <c r="A266" s="2345" t="s">
        <v>18</v>
      </c>
      <c r="B266" s="2347" t="s">
        <v>20</v>
      </c>
      <c r="C266" s="10" t="s">
        <v>18</v>
      </c>
      <c r="D266" s="2285" t="s">
        <v>39</v>
      </c>
      <c r="E266" s="2339"/>
      <c r="F266" s="2349">
        <v>2</v>
      </c>
      <c r="G266" s="493" t="s">
        <v>218</v>
      </c>
      <c r="H266" s="270" t="s">
        <v>16</v>
      </c>
      <c r="I266" s="436">
        <v>31.3</v>
      </c>
      <c r="J266" s="145">
        <v>31.3</v>
      </c>
      <c r="K266" s="147">
        <f>+L266</f>
        <v>31.3</v>
      </c>
      <c r="L266" s="371">
        <v>31.3</v>
      </c>
      <c r="M266" s="371"/>
      <c r="N266" s="128"/>
      <c r="O266" s="584">
        <v>32</v>
      </c>
      <c r="P266" s="147">
        <v>32</v>
      </c>
      <c r="Q266" s="2299" t="s">
        <v>305</v>
      </c>
      <c r="R266" s="621">
        <v>300</v>
      </c>
      <c r="S266" s="200">
        <v>300</v>
      </c>
      <c r="T266" s="200">
        <v>300</v>
      </c>
      <c r="U266" s="1004">
        <v>300</v>
      </c>
    </row>
    <row r="267" spans="1:34" ht="15.75" customHeight="1" thickBot="1" x14ac:dyDescent="0.25">
      <c r="A267" s="2346"/>
      <c r="B267" s="2348"/>
      <c r="C267" s="286"/>
      <c r="D267" s="2287"/>
      <c r="E267" s="2340"/>
      <c r="F267" s="2350"/>
      <c r="G267" s="930"/>
      <c r="H267" s="47" t="s">
        <v>17</v>
      </c>
      <c r="I267" s="538">
        <f t="shared" ref="I267:P267" si="33">SUM(I266)</f>
        <v>31.3</v>
      </c>
      <c r="J267" s="146">
        <f t="shared" si="33"/>
        <v>31.3</v>
      </c>
      <c r="K267" s="139">
        <f t="shared" si="33"/>
        <v>31.3</v>
      </c>
      <c r="L267" s="375">
        <f t="shared" si="33"/>
        <v>31.3</v>
      </c>
      <c r="M267" s="375">
        <f t="shared" si="33"/>
        <v>0</v>
      </c>
      <c r="N267" s="146">
        <f t="shared" si="33"/>
        <v>0</v>
      </c>
      <c r="O267" s="538">
        <f t="shared" si="33"/>
        <v>32</v>
      </c>
      <c r="P267" s="146">
        <f t="shared" si="33"/>
        <v>32</v>
      </c>
      <c r="Q267" s="2294"/>
      <c r="R267" s="622"/>
      <c r="S267" s="201"/>
      <c r="T267" s="201"/>
      <c r="U267" s="1005"/>
    </row>
    <row r="268" spans="1:34" ht="19.5" customHeight="1" x14ac:dyDescent="0.2">
      <c r="A268" s="1729" t="s">
        <v>18</v>
      </c>
      <c r="B268" s="942" t="s">
        <v>20</v>
      </c>
      <c r="C268" s="85" t="s">
        <v>20</v>
      </c>
      <c r="D268" s="2285" t="s">
        <v>230</v>
      </c>
      <c r="E268" s="2339" t="s">
        <v>48</v>
      </c>
      <c r="F268" s="682">
        <v>2</v>
      </c>
      <c r="G268" s="2512" t="s">
        <v>218</v>
      </c>
      <c r="H268" s="44" t="s">
        <v>16</v>
      </c>
      <c r="I268" s="208">
        <v>15</v>
      </c>
      <c r="J268" s="556">
        <v>8.8000000000000007</v>
      </c>
      <c r="K268" s="548">
        <f>+L268+N268</f>
        <v>35</v>
      </c>
      <c r="L268" s="198">
        <v>35</v>
      </c>
      <c r="M268" s="373"/>
      <c r="N268" s="198"/>
      <c r="O268" s="436">
        <v>15</v>
      </c>
      <c r="P268" s="145"/>
      <c r="Q268" s="524" t="s">
        <v>306</v>
      </c>
      <c r="R268" s="802">
        <v>2</v>
      </c>
      <c r="S268" s="1704">
        <v>1</v>
      </c>
      <c r="T268" s="803">
        <v>1</v>
      </c>
      <c r="U268" s="1004"/>
    </row>
    <row r="269" spans="1:34" ht="19.5" customHeight="1" x14ac:dyDescent="0.2">
      <c r="A269" s="1727"/>
      <c r="B269" s="943"/>
      <c r="C269" s="86"/>
      <c r="D269" s="2286"/>
      <c r="E269" s="2361"/>
      <c r="F269" s="685"/>
      <c r="G269" s="2513"/>
      <c r="H269" s="45"/>
      <c r="I269" s="144"/>
      <c r="J269" s="694"/>
      <c r="K269" s="470"/>
      <c r="L269" s="126"/>
      <c r="M269" s="172"/>
      <c r="N269" s="126"/>
      <c r="O269" s="537"/>
      <c r="P269" s="128"/>
      <c r="Q269" s="177"/>
      <c r="R269" s="609"/>
      <c r="S269" s="1000"/>
      <c r="T269" s="1000"/>
      <c r="U269" s="104"/>
    </row>
    <row r="270" spans="1:34" ht="15" customHeight="1" thickBot="1" x14ac:dyDescent="0.25">
      <c r="A270" s="1727"/>
      <c r="B270" s="943"/>
      <c r="C270" s="86"/>
      <c r="D270" s="2286"/>
      <c r="E270" s="806" t="s">
        <v>342</v>
      </c>
      <c r="F270" s="683"/>
      <c r="G270" s="1012"/>
      <c r="H270" s="424" t="s">
        <v>17</v>
      </c>
      <c r="I270" s="137">
        <f>+I268</f>
        <v>15</v>
      </c>
      <c r="J270" s="805">
        <f t="shared" ref="J270:O270" si="34">+J268</f>
        <v>8.8000000000000007</v>
      </c>
      <c r="K270" s="282">
        <f t="shared" si="34"/>
        <v>35</v>
      </c>
      <c r="L270" s="807">
        <f t="shared" si="34"/>
        <v>35</v>
      </c>
      <c r="M270" s="805">
        <f t="shared" si="34"/>
        <v>0</v>
      </c>
      <c r="N270" s="807">
        <f t="shared" si="34"/>
        <v>0</v>
      </c>
      <c r="O270" s="282">
        <f t="shared" si="34"/>
        <v>15</v>
      </c>
      <c r="P270" s="804"/>
      <c r="Q270" s="258"/>
      <c r="R270" s="626"/>
      <c r="S270" s="201"/>
      <c r="T270" s="201"/>
      <c r="U270" s="1005"/>
    </row>
    <row r="271" spans="1:34" ht="15" customHeight="1" x14ac:dyDescent="0.2">
      <c r="A271" s="1729" t="s">
        <v>18</v>
      </c>
      <c r="B271" s="942" t="s">
        <v>20</v>
      </c>
      <c r="C271" s="944" t="s">
        <v>22</v>
      </c>
      <c r="D271" s="2329" t="s">
        <v>111</v>
      </c>
      <c r="E271" s="281"/>
      <c r="F271" s="682">
        <v>6</v>
      </c>
      <c r="G271" s="2512" t="s">
        <v>164</v>
      </c>
      <c r="H271" s="337" t="s">
        <v>16</v>
      </c>
      <c r="I271" s="476"/>
      <c r="J271" s="535">
        <v>2029.4</v>
      </c>
      <c r="K271" s="514"/>
      <c r="L271" s="566"/>
      <c r="M271" s="566"/>
      <c r="N271" s="535"/>
      <c r="O271" s="476"/>
      <c r="P271" s="535"/>
      <c r="Q271" s="363"/>
      <c r="R271" s="623"/>
      <c r="S271" s="200"/>
      <c r="T271" s="200"/>
      <c r="U271" s="1004"/>
      <c r="V271" s="466"/>
    </row>
    <row r="272" spans="1:34" s="14" customFormat="1" ht="15" customHeight="1" x14ac:dyDescent="0.2">
      <c r="A272" s="1727"/>
      <c r="B272" s="943"/>
      <c r="C272" s="945"/>
      <c r="D272" s="2254"/>
      <c r="E272" s="339"/>
      <c r="F272" s="685"/>
      <c r="G272" s="2513"/>
      <c r="H272" s="409" t="s">
        <v>126</v>
      </c>
      <c r="I272" s="961"/>
      <c r="J272" s="366">
        <v>279.7</v>
      </c>
      <c r="K272" s="427"/>
      <c r="L272" s="962"/>
      <c r="M272" s="962"/>
      <c r="N272" s="366"/>
      <c r="O272" s="583"/>
      <c r="P272" s="366"/>
      <c r="Q272" s="974"/>
      <c r="R272" s="624"/>
      <c r="S272" s="169"/>
      <c r="T272" s="169"/>
      <c r="U272" s="104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s="14" customFormat="1" ht="15" customHeight="1" x14ac:dyDescent="0.2">
      <c r="A273" s="1727"/>
      <c r="B273" s="943"/>
      <c r="C273" s="945"/>
      <c r="D273" s="2254"/>
      <c r="E273" s="339"/>
      <c r="F273" s="685"/>
      <c r="G273" s="2513"/>
      <c r="H273" s="275" t="s">
        <v>55</v>
      </c>
      <c r="I273" s="539"/>
      <c r="J273" s="367">
        <v>5.0999999999999996</v>
      </c>
      <c r="K273" s="227"/>
      <c r="L273" s="957"/>
      <c r="M273" s="957"/>
      <c r="N273" s="184"/>
      <c r="O273" s="959"/>
      <c r="P273" s="184"/>
      <c r="Q273" s="974"/>
      <c r="R273" s="624"/>
      <c r="S273" s="169"/>
      <c r="T273" s="169"/>
      <c r="U273" s="104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s="14" customFormat="1" ht="15" customHeight="1" x14ac:dyDescent="0.2">
      <c r="A274" s="1727"/>
      <c r="B274" s="943"/>
      <c r="C274" s="86"/>
      <c r="D274" s="2259" t="s">
        <v>93</v>
      </c>
      <c r="E274" s="787"/>
      <c r="F274" s="685"/>
      <c r="G274" s="980"/>
      <c r="H274" s="118" t="s">
        <v>16</v>
      </c>
      <c r="I274" s="210">
        <f>2563.5-279.7</f>
        <v>2283.8000000000002</v>
      </c>
      <c r="J274" s="557"/>
      <c r="K274" s="508">
        <f>+L274</f>
        <v>1804.6</v>
      </c>
      <c r="L274" s="383">
        <v>1804.6</v>
      </c>
      <c r="M274" s="1369"/>
      <c r="N274" s="129"/>
      <c r="O274" s="653">
        <f>+K274</f>
        <v>1804.6</v>
      </c>
      <c r="P274" s="129">
        <f>+K274</f>
        <v>1804.6</v>
      </c>
      <c r="Q274" s="1142" t="s">
        <v>307</v>
      </c>
      <c r="R274" s="664">
        <v>96</v>
      </c>
      <c r="S274" s="665">
        <f>+R274</f>
        <v>96</v>
      </c>
      <c r="T274" s="665">
        <f>+S274</f>
        <v>96</v>
      </c>
      <c r="U274" s="666">
        <f>+T274</f>
        <v>96</v>
      </c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s="14" customFormat="1" ht="15" customHeight="1" x14ac:dyDescent="0.2">
      <c r="A275" s="1727"/>
      <c r="B275" s="943"/>
      <c r="C275" s="86"/>
      <c r="D275" s="2260"/>
      <c r="E275" s="788"/>
      <c r="F275" s="685"/>
      <c r="G275" s="980"/>
      <c r="H275" s="288" t="s">
        <v>126</v>
      </c>
      <c r="I275" s="144">
        <v>279.7</v>
      </c>
      <c r="J275" s="551"/>
      <c r="K275" s="147">
        <v>250</v>
      </c>
      <c r="L275" s="371">
        <v>250</v>
      </c>
      <c r="M275" s="371"/>
      <c r="N275" s="128"/>
      <c r="O275" s="584"/>
      <c r="P275" s="128"/>
      <c r="Q275" s="1143"/>
      <c r="R275" s="625"/>
      <c r="S275" s="190"/>
      <c r="T275" s="667"/>
      <c r="U275" s="110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s="14" customFormat="1" ht="28.5" customHeight="1" x14ac:dyDescent="0.2">
      <c r="A276" s="1727"/>
      <c r="B276" s="2355"/>
      <c r="C276" s="271"/>
      <c r="D276" s="2356" t="s">
        <v>105</v>
      </c>
      <c r="E276" s="788"/>
      <c r="F276" s="685"/>
      <c r="G276" s="980"/>
      <c r="H276" s="272" t="s">
        <v>16</v>
      </c>
      <c r="I276" s="408">
        <v>75.5</v>
      </c>
      <c r="J276" s="660"/>
      <c r="K276" s="175">
        <f>+L276+N276</f>
        <v>78.099999999999994</v>
      </c>
      <c r="L276" s="374">
        <v>8.1</v>
      </c>
      <c r="M276" s="374"/>
      <c r="N276" s="159">
        <v>70</v>
      </c>
      <c r="O276" s="935">
        <v>81</v>
      </c>
      <c r="P276" s="159">
        <v>83.9</v>
      </c>
      <c r="Q276" s="867" t="s">
        <v>308</v>
      </c>
      <c r="R276" s="609">
        <f>20+19</f>
        <v>39</v>
      </c>
      <c r="S276" s="1006">
        <v>59</v>
      </c>
      <c r="T276" s="81">
        <v>79</v>
      </c>
      <c r="U276" s="1008">
        <v>99</v>
      </c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s="14" customFormat="1" ht="29.25" customHeight="1" x14ac:dyDescent="0.2">
      <c r="A277" s="1727"/>
      <c r="B277" s="2355"/>
      <c r="C277" s="276"/>
      <c r="D277" s="2357"/>
      <c r="E277" s="787"/>
      <c r="F277" s="685"/>
      <c r="G277" s="980"/>
      <c r="H277" s="274"/>
      <c r="I277" s="260"/>
      <c r="J277" s="565"/>
      <c r="K277" s="515"/>
      <c r="L277" s="432"/>
      <c r="M277" s="432"/>
      <c r="N277" s="392"/>
      <c r="O277" s="586"/>
      <c r="P277" s="392"/>
      <c r="Q277" s="1195" t="s">
        <v>309</v>
      </c>
      <c r="R277" s="611">
        <v>20</v>
      </c>
      <c r="S277" s="88">
        <v>20</v>
      </c>
      <c r="T277" s="590">
        <v>20</v>
      </c>
      <c r="U277" s="356">
        <v>20</v>
      </c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s="14" customFormat="1" ht="30.75" customHeight="1" x14ac:dyDescent="0.2">
      <c r="A278" s="1727"/>
      <c r="B278" s="114"/>
      <c r="C278" s="271"/>
      <c r="D278" s="1490" t="s">
        <v>106</v>
      </c>
      <c r="E278" s="788"/>
      <c r="F278" s="685"/>
      <c r="G278" s="980"/>
      <c r="H278" s="272" t="s">
        <v>16</v>
      </c>
      <c r="I278" s="264">
        <v>46</v>
      </c>
      <c r="J278" s="558"/>
      <c r="K278" s="517">
        <v>46</v>
      </c>
      <c r="L278" s="391"/>
      <c r="M278" s="391"/>
      <c r="N278" s="273">
        <v>46</v>
      </c>
      <c r="O278" s="585"/>
      <c r="P278" s="273"/>
      <c r="Q278" s="1196" t="s">
        <v>310</v>
      </c>
      <c r="R278" s="599">
        <v>4</v>
      </c>
      <c r="S278" s="1006"/>
      <c r="T278" s="81"/>
      <c r="U278" s="1008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69" customHeight="1" x14ac:dyDescent="0.2">
      <c r="A279" s="1727"/>
      <c r="B279" s="114"/>
      <c r="C279" s="276"/>
      <c r="D279" s="300" t="s">
        <v>314</v>
      </c>
      <c r="E279" s="787"/>
      <c r="F279" s="685"/>
      <c r="G279" s="2080"/>
      <c r="H279" s="411" t="s">
        <v>19</v>
      </c>
      <c r="I279" s="659">
        <v>324</v>
      </c>
      <c r="J279" s="655"/>
      <c r="K279" s="661">
        <v>324</v>
      </c>
      <c r="L279" s="430"/>
      <c r="M279" s="430"/>
      <c r="N279" s="662">
        <v>324</v>
      </c>
      <c r="O279" s="663"/>
      <c r="P279" s="662"/>
      <c r="Q279" s="1195" t="s">
        <v>167</v>
      </c>
      <c r="R279" s="594"/>
      <c r="S279" s="88">
        <v>4</v>
      </c>
      <c r="T279" s="590"/>
      <c r="U279" s="356"/>
    </row>
    <row r="280" spans="1:34" ht="28.5" customHeight="1" x14ac:dyDescent="0.2">
      <c r="A280" s="1727"/>
      <c r="B280" s="943"/>
      <c r="C280" s="271"/>
      <c r="D280" s="2356" t="s">
        <v>333</v>
      </c>
      <c r="E280" s="788"/>
      <c r="F280" s="685"/>
      <c r="G280" s="980"/>
      <c r="H280" s="274" t="s">
        <v>55</v>
      </c>
      <c r="I280" s="531">
        <v>5.0999999999999996</v>
      </c>
      <c r="J280" s="654"/>
      <c r="K280" s="517"/>
      <c r="L280" s="391"/>
      <c r="M280" s="391"/>
      <c r="N280" s="273"/>
      <c r="O280" s="585"/>
      <c r="P280" s="273"/>
      <c r="Q280" s="1137" t="s">
        <v>89</v>
      </c>
      <c r="R280" s="609">
        <v>1</v>
      </c>
      <c r="S280" s="1006"/>
      <c r="T280" s="81"/>
      <c r="U280" s="1008"/>
    </row>
    <row r="281" spans="1:34" ht="17.25" customHeight="1" x14ac:dyDescent="0.2">
      <c r="A281" s="1727"/>
      <c r="B281" s="277"/>
      <c r="C281" s="680"/>
      <c r="D281" s="2356"/>
      <c r="E281" s="788"/>
      <c r="F281" s="685"/>
      <c r="G281" s="980"/>
      <c r="H281" s="275" t="s">
        <v>16</v>
      </c>
      <c r="I281" s="353"/>
      <c r="J281" s="655"/>
      <c r="K281" s="513">
        <v>32.200000000000003</v>
      </c>
      <c r="L281" s="465">
        <v>1.7</v>
      </c>
      <c r="M281" s="465"/>
      <c r="N281" s="410">
        <v>30.5</v>
      </c>
      <c r="O281" s="582"/>
      <c r="P281" s="410"/>
      <c r="Q281" s="2516" t="s">
        <v>60</v>
      </c>
      <c r="R281" s="615"/>
      <c r="S281" s="20">
        <v>1</v>
      </c>
      <c r="T281" s="855"/>
      <c r="U281" s="347"/>
    </row>
    <row r="282" spans="1:34" ht="14.25" customHeight="1" thickBot="1" x14ac:dyDescent="0.25">
      <c r="A282" s="1727"/>
      <c r="B282" s="277"/>
      <c r="C282" s="278"/>
      <c r="D282" s="2358"/>
      <c r="E282" s="789"/>
      <c r="F282" s="684"/>
      <c r="G282" s="691"/>
      <c r="H282" s="17" t="s">
        <v>17</v>
      </c>
      <c r="I282" s="538">
        <f>SUM(I271:I281)</f>
        <v>3014.1</v>
      </c>
      <c r="J282" s="146">
        <f>SUM(J271:J273)</f>
        <v>2314.1999999999998</v>
      </c>
      <c r="K282" s="138">
        <f>SUM(K274:K281)</f>
        <v>2534.8999999999996</v>
      </c>
      <c r="L282" s="375">
        <f>SUM(L271:L281)</f>
        <v>2064.3999999999996</v>
      </c>
      <c r="M282" s="375">
        <f t="shared" ref="M282:P282" si="35">SUM(M271:M280)</f>
        <v>0</v>
      </c>
      <c r="N282" s="146">
        <f>SUM(N271:N281)</f>
        <v>470.5</v>
      </c>
      <c r="O282" s="538">
        <f>SUM(O274:O280)</f>
        <v>1885.6</v>
      </c>
      <c r="P282" s="146">
        <f t="shared" si="35"/>
        <v>1888.5</v>
      </c>
      <c r="Q282" s="2517"/>
      <c r="R282" s="626"/>
      <c r="S282" s="72"/>
      <c r="T282" s="837"/>
      <c r="U282" s="1136"/>
    </row>
    <row r="283" spans="1:34" s="69" customFormat="1" ht="14.25" customHeight="1" thickBot="1" x14ac:dyDescent="0.25">
      <c r="A283" s="1738" t="s">
        <v>18</v>
      </c>
      <c r="B283" s="6" t="s">
        <v>22</v>
      </c>
      <c r="C283" s="2341" t="s">
        <v>21</v>
      </c>
      <c r="D283" s="2300"/>
      <c r="E283" s="2300"/>
      <c r="F283" s="2300"/>
      <c r="G283" s="2300"/>
      <c r="H283" s="2300"/>
      <c r="I283" s="348">
        <f t="shared" ref="I283:P283" si="36">I267+I265+I270+I282</f>
        <v>5573.7000000000007</v>
      </c>
      <c r="J283" s="348">
        <f t="shared" si="36"/>
        <v>5008.9000000000005</v>
      </c>
      <c r="K283" s="148">
        <f t="shared" si="36"/>
        <v>4885.7999999999993</v>
      </c>
      <c r="L283" s="377">
        <f t="shared" si="36"/>
        <v>4260.2999999999993</v>
      </c>
      <c r="M283" s="497">
        <f t="shared" si="36"/>
        <v>0</v>
      </c>
      <c r="N283" s="477">
        <f t="shared" si="36"/>
        <v>625.5</v>
      </c>
      <c r="O283" s="348">
        <f t="shared" si="36"/>
        <v>4893.2</v>
      </c>
      <c r="P283" s="348">
        <f t="shared" si="36"/>
        <v>4771.1000000000004</v>
      </c>
      <c r="Q283" s="2338"/>
      <c r="R283" s="2302"/>
      <c r="S283" s="2302"/>
      <c r="T283" s="2302"/>
      <c r="U283" s="2303"/>
    </row>
    <row r="284" spans="1:34" s="50" customFormat="1" ht="14.25" customHeight="1" thickBot="1" x14ac:dyDescent="0.25">
      <c r="A284" s="1738" t="s">
        <v>18</v>
      </c>
      <c r="B284" s="2537" t="s">
        <v>6</v>
      </c>
      <c r="C284" s="2537"/>
      <c r="D284" s="2537"/>
      <c r="E284" s="2537"/>
      <c r="F284" s="2537"/>
      <c r="G284" s="2537"/>
      <c r="H284" s="2537"/>
      <c r="I284" s="1750">
        <f t="shared" ref="I284:P284" si="37">I283+I239+I214</f>
        <v>9637.7000000000007</v>
      </c>
      <c r="J284" s="1751">
        <f t="shared" si="37"/>
        <v>9745.2999999999993</v>
      </c>
      <c r="K284" s="1752">
        <f t="shared" si="37"/>
        <v>10353</v>
      </c>
      <c r="L284" s="1753">
        <f t="shared" si="37"/>
        <v>5533.4999999999991</v>
      </c>
      <c r="M284" s="1753">
        <f t="shared" si="37"/>
        <v>2.6999999999999997</v>
      </c>
      <c r="N284" s="1754">
        <f t="shared" si="37"/>
        <v>4819.4999999999991</v>
      </c>
      <c r="O284" s="1753">
        <f t="shared" si="37"/>
        <v>17662.599999999999</v>
      </c>
      <c r="P284" s="1754">
        <f t="shared" si="37"/>
        <v>15778.2</v>
      </c>
      <c r="Q284" s="2533"/>
      <c r="R284" s="2534"/>
      <c r="S284" s="2534"/>
      <c r="T284" s="2534"/>
      <c r="U284" s="2535"/>
      <c r="X284" s="49"/>
      <c r="Z284" s="49"/>
    </row>
    <row r="285" spans="1:34" s="50" customFormat="1" ht="14.25" customHeight="1" thickBot="1" x14ac:dyDescent="0.25">
      <c r="A285" s="1707" t="s">
        <v>5</v>
      </c>
      <c r="B285" s="2392" t="s">
        <v>7</v>
      </c>
      <c r="C285" s="2392"/>
      <c r="D285" s="2392"/>
      <c r="E285" s="2392"/>
      <c r="F285" s="2392"/>
      <c r="G285" s="2392"/>
      <c r="H285" s="2392"/>
      <c r="I285" s="1755">
        <f t="shared" ref="I285:P285" si="38">I284+I114</f>
        <v>75595.699999999983</v>
      </c>
      <c r="J285" s="1756">
        <f t="shared" si="38"/>
        <v>77843.89999999998</v>
      </c>
      <c r="K285" s="1709">
        <f t="shared" si="38"/>
        <v>82931.5</v>
      </c>
      <c r="L285" s="1757">
        <f t="shared" si="38"/>
        <v>77987.200000000012</v>
      </c>
      <c r="M285" s="1757">
        <f t="shared" si="38"/>
        <v>47881.799999999988</v>
      </c>
      <c r="N285" s="1758">
        <f t="shared" si="38"/>
        <v>4944.2999999999993</v>
      </c>
      <c r="O285" s="1755">
        <f t="shared" si="38"/>
        <v>89096.949999999983</v>
      </c>
      <c r="P285" s="1758">
        <f t="shared" si="38"/>
        <v>87142.05</v>
      </c>
      <c r="Q285" s="2393"/>
      <c r="R285" s="2394"/>
      <c r="S285" s="2394"/>
      <c r="T285" s="2394"/>
      <c r="U285" s="2395"/>
    </row>
    <row r="286" spans="1:34" s="50" customFormat="1" ht="14.25" customHeight="1" x14ac:dyDescent="0.2">
      <c r="A286" s="2476" t="s">
        <v>132</v>
      </c>
      <c r="B286" s="2476"/>
      <c r="C286" s="2476"/>
      <c r="D286" s="2476"/>
      <c r="E286" s="2476"/>
      <c r="F286" s="2476"/>
      <c r="G286" s="2476"/>
      <c r="H286" s="2476"/>
      <c r="I286" s="2476"/>
      <c r="J286" s="2476"/>
      <c r="K286" s="2476"/>
      <c r="L286" s="2476"/>
      <c r="M286" s="2476"/>
      <c r="N286" s="2476"/>
      <c r="O286" s="2476"/>
      <c r="P286" s="2476"/>
      <c r="Q286" s="2476"/>
      <c r="R286" s="2476"/>
      <c r="S286" s="2476"/>
      <c r="T286" s="2476"/>
      <c r="U286" s="2476"/>
      <c r="V286" s="2476"/>
      <c r="W286" s="2476"/>
      <c r="X286" s="2476"/>
      <c r="Y286" s="2476"/>
      <c r="Z286" s="2476"/>
      <c r="AA286" s="2477"/>
      <c r="AB286" s="2477"/>
      <c r="AC286" s="2477"/>
    </row>
    <row r="287" spans="1:34" s="50" customFormat="1" ht="14.25" customHeight="1" x14ac:dyDescent="0.2">
      <c r="A287" s="2476" t="s">
        <v>366</v>
      </c>
      <c r="B287" s="2476"/>
      <c r="C287" s="2476"/>
      <c r="D287" s="2476"/>
      <c r="E287" s="2476"/>
      <c r="F287" s="2476"/>
      <c r="G287" s="2476"/>
      <c r="H287" s="2476"/>
      <c r="I287" s="2476"/>
      <c r="J287" s="2476"/>
      <c r="K287" s="2476"/>
      <c r="L287" s="2476"/>
      <c r="M287" s="2476"/>
      <c r="N287" s="2476"/>
      <c r="O287" s="2476"/>
      <c r="P287" s="2476"/>
      <c r="Q287" s="2476"/>
      <c r="R287" s="2476"/>
      <c r="S287" s="2476"/>
      <c r="T287" s="2476"/>
      <c r="U287" s="2476"/>
      <c r="V287" s="2476"/>
      <c r="W287" s="2476"/>
      <c r="X287" s="2476"/>
      <c r="Y287" s="2476"/>
      <c r="Z287" s="2476"/>
      <c r="AA287" s="2477"/>
      <c r="AB287" s="2477"/>
      <c r="AC287" s="2477"/>
    </row>
    <row r="288" spans="1:34" s="50" customFormat="1" ht="23.25" customHeight="1" thickBot="1" x14ac:dyDescent="0.25">
      <c r="A288" s="2384" t="s">
        <v>0</v>
      </c>
      <c r="B288" s="2384"/>
      <c r="C288" s="2384"/>
      <c r="D288" s="2384"/>
      <c r="E288" s="2384"/>
      <c r="F288" s="2384"/>
      <c r="G288" s="2384"/>
      <c r="H288" s="2384"/>
      <c r="I288" s="2384"/>
      <c r="J288" s="2384"/>
      <c r="K288" s="2384"/>
      <c r="L288" s="2384"/>
      <c r="M288" s="2384"/>
      <c r="N288" s="2384"/>
      <c r="O288" s="2384"/>
      <c r="P288" s="2384"/>
      <c r="Q288" s="67"/>
      <c r="R288" s="627"/>
      <c r="S288" s="161"/>
      <c r="T288" s="68"/>
      <c r="U288" s="68"/>
    </row>
    <row r="289" spans="1:29" s="50" customFormat="1" ht="71.25" customHeight="1" thickBot="1" x14ac:dyDescent="0.25">
      <c r="A289" s="2385" t="s">
        <v>1</v>
      </c>
      <c r="B289" s="2386"/>
      <c r="C289" s="2386"/>
      <c r="D289" s="2386"/>
      <c r="E289" s="2386"/>
      <c r="F289" s="2386"/>
      <c r="G289" s="2386"/>
      <c r="H289" s="2386"/>
      <c r="I289" s="641" t="s">
        <v>145</v>
      </c>
      <c r="J289" s="642" t="s">
        <v>146</v>
      </c>
      <c r="K289" s="2487" t="s">
        <v>149</v>
      </c>
      <c r="L289" s="2488"/>
      <c r="M289" s="2488"/>
      <c r="N289" s="2489"/>
      <c r="O289" s="643" t="s">
        <v>85</v>
      </c>
      <c r="P289" s="644" t="s">
        <v>155</v>
      </c>
      <c r="Q289" s="293"/>
      <c r="R289" s="628"/>
      <c r="S289" s="293"/>
      <c r="T289" s="58"/>
      <c r="U289" s="58"/>
    </row>
    <row r="290" spans="1:29" s="50" customFormat="1" ht="13.5" customHeight="1" x14ac:dyDescent="0.2">
      <c r="A290" s="2387" t="s">
        <v>25</v>
      </c>
      <c r="B290" s="2388"/>
      <c r="C290" s="2388"/>
      <c r="D290" s="2388"/>
      <c r="E290" s="2388"/>
      <c r="F290" s="2388"/>
      <c r="G290" s="2388"/>
      <c r="H290" s="2388"/>
      <c r="I290" s="1759">
        <f>SUM(I291:I296)</f>
        <v>74882.599999999977</v>
      </c>
      <c r="J290" s="1760">
        <f>SUM(J291:J296)</f>
        <v>77236.3</v>
      </c>
      <c r="K290" s="1710">
        <f>SUM(K291:K297)</f>
        <v>82452.700000000012</v>
      </c>
      <c r="L290" s="1761">
        <f>SUM(L291:L297)</f>
        <v>77983.400000000009</v>
      </c>
      <c r="M290" s="1762">
        <f t="shared" ref="M290:P290" si="39">SUM(M291:M296)</f>
        <v>47881.799999999988</v>
      </c>
      <c r="N290" s="1761">
        <f t="shared" si="39"/>
        <v>4469.3</v>
      </c>
      <c r="O290" s="1711">
        <f>SUM(O291:O297)</f>
        <v>87356.650000000009</v>
      </c>
      <c r="P290" s="1711">
        <f t="shared" si="39"/>
        <v>85702.450000000012</v>
      </c>
      <c r="Q290" s="293"/>
      <c r="R290" s="628"/>
      <c r="S290" s="293"/>
      <c r="T290" s="58"/>
      <c r="U290" s="58"/>
    </row>
    <row r="291" spans="1:29" s="50" customFormat="1" ht="14.25" customHeight="1" x14ac:dyDescent="0.2">
      <c r="A291" s="2376" t="s">
        <v>28</v>
      </c>
      <c r="B291" s="2377"/>
      <c r="C291" s="2377"/>
      <c r="D291" s="2377"/>
      <c r="E291" s="2377"/>
      <c r="F291" s="2377"/>
      <c r="G291" s="2378"/>
      <c r="H291" s="2378"/>
      <c r="I291" s="316">
        <f>SUMIF(H13:H281,"sb",I13:I281)</f>
        <v>32847.099999999991</v>
      </c>
      <c r="J291" s="577">
        <f>SUMIF(H13:H280,"sb",J13:J280)</f>
        <v>31261.799999999992</v>
      </c>
      <c r="K291" s="572">
        <f>SUMIF(H13:H281,"sb",K13:K281)</f>
        <v>37992.699999999997</v>
      </c>
      <c r="L291" s="501">
        <f>SUMIF(H13:H281,"sb",L13:L281)</f>
        <v>34748.699999999997</v>
      </c>
      <c r="M291" s="395">
        <f>SUMIF(H13:H281,"sb",M13:M281)</f>
        <v>19843.799999999996</v>
      </c>
      <c r="N291" s="437">
        <f>SUMIF(H13:H281,"sb",N13:N281)</f>
        <v>3243.9999999999995</v>
      </c>
      <c r="O291" s="141">
        <f>SUMIF(H13:H281,"sb",O13:O281)</f>
        <v>44174.95</v>
      </c>
      <c r="P291" s="141">
        <f>SUMIF(H13:H280,"sb",P13:P280)</f>
        <v>42240.950000000004</v>
      </c>
      <c r="Q291" s="669"/>
      <c r="R291" s="592"/>
      <c r="S291" s="292"/>
      <c r="T291" s="58"/>
      <c r="U291" s="58"/>
    </row>
    <row r="292" spans="1:29" s="50" customFormat="1" x14ac:dyDescent="0.2">
      <c r="A292" s="2389" t="s">
        <v>127</v>
      </c>
      <c r="B292" s="2390"/>
      <c r="C292" s="2390"/>
      <c r="D292" s="2390"/>
      <c r="E292" s="2390"/>
      <c r="F292" s="2390"/>
      <c r="G292" s="2390"/>
      <c r="H292" s="2391"/>
      <c r="I292" s="316">
        <f>SUMIF(H14:H282,"sb(l)",I14:I282)</f>
        <v>432.1</v>
      </c>
      <c r="J292" s="577">
        <f>SUMIF(H13:H280,"sb(l)",J13:J280)</f>
        <v>2488.1</v>
      </c>
      <c r="K292" s="1094">
        <f>SUMIF(H14:H282,"sb(l)",K14:K282)</f>
        <v>594.1</v>
      </c>
      <c r="L292" s="395">
        <f>SUMIF(H14:H282,"sb(l)",L14:L282)</f>
        <v>338.7</v>
      </c>
      <c r="M292" s="395">
        <f>SUMIF(H14:H282,"sb(l)",M14:M282)</f>
        <v>0</v>
      </c>
      <c r="N292" s="478">
        <f>SUMIF(H14:H282,"sb(l)",N14:N282)</f>
        <v>255.39999999999998</v>
      </c>
      <c r="O292" s="572">
        <f>SUMIF(H14:H282,"sb(l)",O14:O282)</f>
        <v>0</v>
      </c>
      <c r="P292" s="141">
        <f>SUMIF(H14:H282,"sb(l)",P14:P282)</f>
        <v>0</v>
      </c>
      <c r="Q292" s="292"/>
      <c r="R292" s="592"/>
      <c r="S292" s="292"/>
      <c r="T292" s="58"/>
      <c r="U292" s="58"/>
    </row>
    <row r="293" spans="1:29" s="50" customFormat="1" x14ac:dyDescent="0.2">
      <c r="A293" s="2376" t="s">
        <v>33</v>
      </c>
      <c r="B293" s="2377"/>
      <c r="C293" s="2377"/>
      <c r="D293" s="2377"/>
      <c r="E293" s="2377"/>
      <c r="F293" s="2377"/>
      <c r="G293" s="2378"/>
      <c r="H293" s="2378"/>
      <c r="I293" s="316">
        <f>SUMIF(H14:H280,"sb(sp)",I14:I280)</f>
        <v>5433.4000000000005</v>
      </c>
      <c r="J293" s="577">
        <f>SUMIF(H13:H280,"sb(sp)",J13:J280)</f>
        <v>5464.2</v>
      </c>
      <c r="K293" s="572">
        <f>SUMIF(H13:H281,"sb(sp)",K13:K281)</f>
        <v>5503.7</v>
      </c>
      <c r="L293" s="501">
        <f>SUMIF(H14:H281,"sb(sp)",L14:L281)</f>
        <v>5453.3</v>
      </c>
      <c r="M293" s="395">
        <f>SUMIF(H14:H280,"sb(sp)",M14:M280)</f>
        <v>1092.9999999999998</v>
      </c>
      <c r="N293" s="437">
        <f>SUMIF(H14:H280,"sb(sp)",N14:N280)</f>
        <v>50.4</v>
      </c>
      <c r="O293" s="141">
        <f>SUMIF(H14:H280,"sb(sp)",O14:O280)</f>
        <v>5509</v>
      </c>
      <c r="P293" s="141">
        <f>SUMIF(H14:H280,"sb(sp)",P14:P280)</f>
        <v>5509</v>
      </c>
      <c r="Q293" s="292"/>
      <c r="R293" s="592"/>
      <c r="S293" s="292"/>
      <c r="T293" s="58"/>
      <c r="U293" s="58"/>
    </row>
    <row r="294" spans="1:29" s="50" customFormat="1" x14ac:dyDescent="0.2">
      <c r="A294" s="2389" t="s">
        <v>75</v>
      </c>
      <c r="B294" s="2390"/>
      <c r="C294" s="2390"/>
      <c r="D294" s="2390"/>
      <c r="E294" s="2390"/>
      <c r="F294" s="2390"/>
      <c r="G294" s="2390"/>
      <c r="H294" s="2391"/>
      <c r="I294" s="316">
        <f>SUMIF(H15:H282,"sb(spl)",I15:I282)</f>
        <v>592.69999999999993</v>
      </c>
      <c r="J294" s="577">
        <f>SUMIF(H13:H280,"sb(spl)",J13:J280)</f>
        <v>592.69999999999993</v>
      </c>
      <c r="K294" s="573"/>
      <c r="L294" s="568"/>
      <c r="M294" s="396"/>
      <c r="N294" s="567"/>
      <c r="O294" s="150"/>
      <c r="P294" s="150"/>
      <c r="Q294" s="292"/>
      <c r="R294" s="592"/>
      <c r="S294" s="292"/>
      <c r="T294" s="58"/>
      <c r="U294" s="58"/>
      <c r="AB294" s="49"/>
    </row>
    <row r="295" spans="1:29" s="50" customFormat="1" x14ac:dyDescent="0.2">
      <c r="A295" s="2376" t="s">
        <v>29</v>
      </c>
      <c r="B295" s="2377"/>
      <c r="C295" s="2377"/>
      <c r="D295" s="2377"/>
      <c r="E295" s="2377"/>
      <c r="F295" s="2377"/>
      <c r="G295" s="2378"/>
      <c r="H295" s="2378"/>
      <c r="I295" s="317">
        <f>SUMIF(H14:H280,"sb(vb)",I14:I280)</f>
        <v>35339.299999999996</v>
      </c>
      <c r="J295" s="578">
        <f>SUMIF(H14:H280,"sb(vb)",J14:J280)</f>
        <v>37211.200000000004</v>
      </c>
      <c r="K295" s="573">
        <f>SUMIF(H13:H281,"sb(vb)",K13:K281)</f>
        <v>37208.600000000006</v>
      </c>
      <c r="L295" s="568">
        <f>SUMIF(H14:H281,"sb(vb)",L14:L281)</f>
        <v>36673.700000000012</v>
      </c>
      <c r="M295" s="396">
        <f>SUMIF(H14:H280,"sb(vb)",M14:M280)</f>
        <v>26932.399999999994</v>
      </c>
      <c r="N295" s="567">
        <f>SUMIF(H14:H280,"sb(vb)",N14:N280)</f>
        <v>534.9</v>
      </c>
      <c r="O295" s="150">
        <f>SUMIF(H14:H280,"sb(vb)",O14:O280)</f>
        <v>35970.600000000013</v>
      </c>
      <c r="P295" s="150">
        <f>SUMIF(H14:H280,"sb(vb)",P14:P280)</f>
        <v>37221.900000000009</v>
      </c>
      <c r="Q295" s="292"/>
      <c r="R295" s="592"/>
      <c r="S295" s="292"/>
      <c r="T295" s="58"/>
      <c r="U295" s="58"/>
    </row>
    <row r="296" spans="1:29" ht="16.5" customHeight="1" x14ac:dyDescent="0.2">
      <c r="A296" s="2389" t="s">
        <v>131</v>
      </c>
      <c r="B296" s="2390"/>
      <c r="C296" s="2390"/>
      <c r="D296" s="2390"/>
      <c r="E296" s="2390"/>
      <c r="F296" s="2390"/>
      <c r="G296" s="2390"/>
      <c r="H296" s="2391"/>
      <c r="I296" s="317">
        <f>SUMIF(H15:H283,"sb(es)",I15:I283)</f>
        <v>238</v>
      </c>
      <c r="J296" s="578">
        <f>SUMIF(H15:H280,"sb(es)",J15:J280)</f>
        <v>218.3</v>
      </c>
      <c r="K296" s="573">
        <f>SUMIF(H13:H281,"sb(es)",K13:K281)</f>
        <v>1110.3</v>
      </c>
      <c r="L296" s="568">
        <f>SUMIF(H15:H283,"sb(es)",L15:L283)</f>
        <v>725.7</v>
      </c>
      <c r="M296" s="396">
        <f>SUMIF(H15:H283,"sb(es)",M15:M283)</f>
        <v>12.6</v>
      </c>
      <c r="N296" s="568">
        <f>SUMIF(H15:H283,"sb(es)",N15:N283)</f>
        <v>384.6</v>
      </c>
      <c r="O296" s="362">
        <f>SUMIF(H15:H283,"sb(es)",O15:O283)</f>
        <v>1694.3999999999999</v>
      </c>
      <c r="P296" s="362">
        <f>SUMIF(H15:H283,"sb(es)",P15:P283)</f>
        <v>730.6</v>
      </c>
      <c r="Q296" s="292"/>
      <c r="R296" s="592"/>
      <c r="S296" s="292"/>
      <c r="T296" s="58"/>
      <c r="U296" s="58"/>
      <c r="V296" s="50"/>
      <c r="W296" s="50"/>
      <c r="X296" s="50"/>
      <c r="Y296" s="50"/>
      <c r="Z296" s="50"/>
      <c r="AA296" s="50"/>
      <c r="AB296" s="50"/>
      <c r="AC296" s="50"/>
    </row>
    <row r="297" spans="1:29" ht="30" customHeight="1" thickBot="1" x14ac:dyDescent="0.25">
      <c r="A297" s="2167" t="s">
        <v>319</v>
      </c>
      <c r="B297" s="2168"/>
      <c r="C297" s="2168"/>
      <c r="D297" s="2168"/>
      <c r="E297" s="2168"/>
      <c r="F297" s="2168"/>
      <c r="G297" s="2168"/>
      <c r="H297" s="2169"/>
      <c r="I297" s="1230"/>
      <c r="J297" s="1231"/>
      <c r="K297" s="317">
        <f>SUMIF(H14:H282,"sb(esa)",K14:K282)</f>
        <v>43.3</v>
      </c>
      <c r="L297" s="397">
        <f>SUMIF(H14:H282,"sb(esa)",L14:L282)</f>
        <v>43.3</v>
      </c>
      <c r="M297" s="568">
        <f>SUMIF(J14:J282,"sb(esa)",M14:M282)</f>
        <v>0</v>
      </c>
      <c r="N297" s="1232">
        <f>SUMIF(K14:K282,"sb(esa)",N14:N282)</f>
        <v>0</v>
      </c>
      <c r="O297" s="575">
        <f>SUMIF(H14:H282,"sb(esa)",O14:O282)</f>
        <v>7.7</v>
      </c>
      <c r="P297" s="152"/>
      <c r="Q297" s="292"/>
      <c r="R297" s="592"/>
      <c r="S297" s="292"/>
      <c r="T297" s="58"/>
      <c r="U297" s="58"/>
      <c r="V297" s="50"/>
      <c r="W297" s="50"/>
      <c r="X297" s="50"/>
      <c r="Y297" s="50"/>
      <c r="Z297" s="50"/>
      <c r="AA297" s="50"/>
      <c r="AB297" s="50"/>
      <c r="AC297" s="50"/>
    </row>
    <row r="298" spans="1:29" ht="14.25" thickBot="1" x14ac:dyDescent="0.25">
      <c r="A298" s="2382" t="s">
        <v>26</v>
      </c>
      <c r="B298" s="2383"/>
      <c r="C298" s="2383"/>
      <c r="D298" s="2383"/>
      <c r="E298" s="2383"/>
      <c r="F298" s="2383"/>
      <c r="G298" s="2383"/>
      <c r="H298" s="2383"/>
      <c r="I298" s="1763">
        <f>SUM(I299:I301)</f>
        <v>713.1</v>
      </c>
      <c r="J298" s="1764">
        <f>SUM(J299:J301)</f>
        <v>607.6</v>
      </c>
      <c r="K298" s="1712">
        <f>SUM(K299:K301)</f>
        <v>478.8</v>
      </c>
      <c r="L298" s="1765">
        <f t="shared" ref="L298:P298" si="40">SUM(L299:L301)</f>
        <v>3.8</v>
      </c>
      <c r="M298" s="1766">
        <f t="shared" ref="M298:O298" si="41">SUM(M299:M301)</f>
        <v>0</v>
      </c>
      <c r="N298" s="1765">
        <f>SUM(N299:N301)</f>
        <v>475</v>
      </c>
      <c r="O298" s="1713">
        <f t="shared" si="41"/>
        <v>1740.3</v>
      </c>
      <c r="P298" s="1713">
        <f t="shared" si="40"/>
        <v>1439.6</v>
      </c>
      <c r="Q298" s="294"/>
      <c r="R298" s="629"/>
      <c r="S298" s="294"/>
      <c r="T298" s="58"/>
      <c r="U298" s="58"/>
      <c r="V298" s="50"/>
      <c r="W298" s="50"/>
      <c r="X298" s="50"/>
      <c r="Y298" s="50"/>
      <c r="Z298" s="50"/>
      <c r="AB298" s="50"/>
      <c r="AC298" s="50"/>
    </row>
    <row r="299" spans="1:29" x14ac:dyDescent="0.2">
      <c r="A299" s="2366" t="s">
        <v>30</v>
      </c>
      <c r="B299" s="2367"/>
      <c r="C299" s="2367"/>
      <c r="D299" s="2367"/>
      <c r="E299" s="2367"/>
      <c r="F299" s="2367"/>
      <c r="G299" s="2368"/>
      <c r="H299" s="2368"/>
      <c r="I299" s="318">
        <f>SUMIF(H14:H280,"es",I14:I280)</f>
        <v>562.5</v>
      </c>
      <c r="J299" s="579">
        <f>SUMIF(H14:H280,"es",J14:J280)</f>
        <v>477.5</v>
      </c>
      <c r="K299" s="574">
        <f>SUMIF(H13:H281,"es",K13:K281)</f>
        <v>297.5</v>
      </c>
      <c r="L299" s="580">
        <f>SUMIF(H14:H281,"es",L14:L281)</f>
        <v>0</v>
      </c>
      <c r="M299" s="467">
        <f>SUMIF(H14:H280,"es",M14:M280)</f>
        <v>0</v>
      </c>
      <c r="N299" s="569">
        <f>SUMIF(H14:H280,"es",N14:N280)</f>
        <v>297.5</v>
      </c>
      <c r="O299" s="151">
        <f>SUMIF(H14:H280,"es",O14:O280)</f>
        <v>403.9</v>
      </c>
      <c r="P299" s="151">
        <f>SUMIF(H14:H280,"es",P14:P280)</f>
        <v>403.9</v>
      </c>
      <c r="Q299" s="295"/>
      <c r="R299" s="616"/>
      <c r="S299" s="295"/>
      <c r="T299" s="58"/>
      <c r="U299" s="58"/>
    </row>
    <row r="300" spans="1:29" ht="15" customHeight="1" x14ac:dyDescent="0.2">
      <c r="A300" s="2369" t="s">
        <v>141</v>
      </c>
      <c r="B300" s="2370"/>
      <c r="C300" s="2370"/>
      <c r="D300" s="2370"/>
      <c r="E300" s="2370"/>
      <c r="F300" s="2370"/>
      <c r="G300" s="2370"/>
      <c r="H300" s="2371"/>
      <c r="I300" s="318">
        <f>SUMIF(H15:H282,"lrvb",I15:I282)</f>
        <v>0</v>
      </c>
      <c r="J300" s="670">
        <f>SUMIF(H13:H280,"lrvb",J13:J280)</f>
        <v>0</v>
      </c>
      <c r="K300" s="318">
        <f>SUMIF(H13:H281,"lrvb",K13:K281)</f>
        <v>56.3</v>
      </c>
      <c r="L300" s="715">
        <f>SUMIF(H13:H281,"lrvb",L13:L281)</f>
        <v>3.8</v>
      </c>
      <c r="M300" s="580">
        <f>SUMIF(H13:H281,"lrvb",M13:M281)</f>
        <v>0</v>
      </c>
      <c r="N300" s="714">
        <f>SUMIF(H13:H281,"lrvb",N13:N281)</f>
        <v>52.5</v>
      </c>
      <c r="O300" s="574">
        <f>SUMIF(H13:H281,"lrvb",O13:O281)</f>
        <v>36.400000000000006</v>
      </c>
      <c r="P300" s="151">
        <f>SUMIF(H13:H281,"lrvb",P13:P281)</f>
        <v>35.700000000000003</v>
      </c>
      <c r="Q300" s="295"/>
      <c r="R300" s="616"/>
      <c r="S300" s="295"/>
      <c r="T300" s="58"/>
      <c r="U300" s="58"/>
    </row>
    <row r="301" spans="1:29" ht="13.5" thickBot="1" x14ac:dyDescent="0.25">
      <c r="A301" s="2372" t="s">
        <v>56</v>
      </c>
      <c r="B301" s="2373"/>
      <c r="C301" s="2373"/>
      <c r="D301" s="2373"/>
      <c r="E301" s="2373"/>
      <c r="F301" s="2373"/>
      <c r="G301" s="2373"/>
      <c r="H301" s="2373"/>
      <c r="I301" s="319">
        <f>SUMIF(H14:H280,"kt",I14:I280)</f>
        <v>150.6</v>
      </c>
      <c r="J301" s="671">
        <f>SUMIF(H14:H280,"kt",J14:J280)</f>
        <v>130.1</v>
      </c>
      <c r="K301" s="575">
        <f>SUMIF(H13:H281,"kt",K13:K281)</f>
        <v>125</v>
      </c>
      <c r="L301" s="393">
        <f>SUMIF(H14:H281,"kt",L14:L281)</f>
        <v>0</v>
      </c>
      <c r="M301" s="397">
        <f>SUMIF(H14:H280,"kt",M14:M280)</f>
        <v>0</v>
      </c>
      <c r="N301" s="570">
        <f>SUMIF(H14:H280,"kt",N14:N280)</f>
        <v>125</v>
      </c>
      <c r="O301" s="152">
        <f>SUMIF(H14:H280,"kt",O14:O280)</f>
        <v>1300</v>
      </c>
      <c r="P301" s="152">
        <f>SUMIF(H14:H280,"kt",P14:P280)</f>
        <v>1000</v>
      </c>
      <c r="Q301" s="295"/>
      <c r="R301" s="616"/>
      <c r="S301" s="295"/>
      <c r="T301" s="58"/>
      <c r="U301" s="58"/>
    </row>
    <row r="302" spans="1:29" ht="14.25" thickBot="1" x14ac:dyDescent="0.25">
      <c r="A302" s="2374" t="s">
        <v>27</v>
      </c>
      <c r="B302" s="2375"/>
      <c r="C302" s="2375"/>
      <c r="D302" s="2375"/>
      <c r="E302" s="2375"/>
      <c r="F302" s="2375"/>
      <c r="G302" s="2375"/>
      <c r="H302" s="2375"/>
      <c r="I302" s="320">
        <f>I290+I298</f>
        <v>75595.699999999983</v>
      </c>
      <c r="J302" s="518">
        <f>J290+J298</f>
        <v>77843.900000000009</v>
      </c>
      <c r="K302" s="576">
        <f>K298+K290</f>
        <v>82931.500000000015</v>
      </c>
      <c r="L302" s="581">
        <f t="shared" ref="L302:P302" si="42">L298+L290</f>
        <v>77987.200000000012</v>
      </c>
      <c r="M302" s="398">
        <f t="shared" si="42"/>
        <v>47881.799999999988</v>
      </c>
      <c r="N302" s="571">
        <f t="shared" si="42"/>
        <v>4944.3</v>
      </c>
      <c r="O302" s="153">
        <f t="shared" si="42"/>
        <v>89096.950000000012</v>
      </c>
      <c r="P302" s="153">
        <f t="shared" si="42"/>
        <v>87142.050000000017</v>
      </c>
      <c r="Q302" s="293"/>
      <c r="R302" s="628"/>
      <c r="S302" s="293"/>
    </row>
    <row r="304" spans="1:29" x14ac:dyDescent="0.2">
      <c r="D304" s="49"/>
      <c r="E304" s="52"/>
      <c r="F304" s="52"/>
      <c r="G304" s="48"/>
      <c r="H304" s="48"/>
      <c r="I304" s="156"/>
      <c r="J304" s="156"/>
      <c r="K304" s="156"/>
      <c r="L304" s="156"/>
      <c r="M304" s="156"/>
      <c r="N304" s="156"/>
      <c r="O304" s="156"/>
      <c r="P304" s="156"/>
    </row>
    <row r="305" spans="1:21" x14ac:dyDescent="0.2">
      <c r="D305" s="49"/>
      <c r="E305" s="52"/>
      <c r="F305" s="52"/>
      <c r="G305" s="48"/>
      <c r="H305" s="48"/>
      <c r="J305" s="156"/>
      <c r="K305" s="154"/>
      <c r="L305" s="154"/>
      <c r="M305" s="154"/>
      <c r="N305" s="154"/>
      <c r="O305" s="154"/>
      <c r="P305" s="154"/>
    </row>
    <row r="306" spans="1:21" x14ac:dyDescent="0.2">
      <c r="D306" s="49"/>
      <c r="E306" s="52"/>
      <c r="F306" s="52"/>
      <c r="G306" s="48"/>
      <c r="H306" s="48"/>
      <c r="I306" s="156"/>
      <c r="J306" s="156"/>
      <c r="K306" s="154"/>
      <c r="L306" s="154"/>
      <c r="M306" s="154"/>
      <c r="N306" s="154"/>
      <c r="O306" s="154"/>
      <c r="P306" s="154"/>
    </row>
    <row r="307" spans="1:21" x14ac:dyDescent="0.2">
      <c r="D307" s="49"/>
      <c r="E307" s="52"/>
      <c r="F307" s="52"/>
      <c r="G307" s="48"/>
      <c r="H307" s="48"/>
      <c r="I307" s="156"/>
      <c r="J307" s="156"/>
      <c r="K307" s="154"/>
      <c r="L307" s="154"/>
      <c r="M307" s="154"/>
      <c r="N307" s="154"/>
      <c r="O307" s="154"/>
      <c r="P307" s="154"/>
    </row>
    <row r="308" spans="1:21" x14ac:dyDescent="0.2">
      <c r="D308" s="49"/>
      <c r="E308" s="52"/>
      <c r="F308" s="52"/>
      <c r="G308" s="48"/>
      <c r="H308" s="48"/>
      <c r="I308" s="156"/>
      <c r="J308" s="156"/>
      <c r="K308" s="154"/>
      <c r="L308" s="154"/>
      <c r="M308" s="154"/>
      <c r="N308" s="154"/>
      <c r="O308" s="154"/>
      <c r="P308" s="154"/>
    </row>
    <row r="309" spans="1:21" x14ac:dyDescent="0.2">
      <c r="D309" s="49"/>
      <c r="E309" s="52"/>
      <c r="F309" s="52"/>
      <c r="G309" s="48"/>
      <c r="H309" s="48"/>
      <c r="I309" s="156"/>
      <c r="J309" s="156"/>
      <c r="K309" s="154"/>
      <c r="L309" s="154"/>
      <c r="M309" s="154"/>
      <c r="N309" s="154"/>
      <c r="O309" s="154"/>
      <c r="P309" s="154"/>
    </row>
    <row r="310" spans="1:21" x14ac:dyDescent="0.2">
      <c r="D310" s="49"/>
      <c r="E310" s="52"/>
      <c r="F310" s="52"/>
      <c r="G310" s="48"/>
      <c r="H310" s="48"/>
      <c r="I310" s="156"/>
      <c r="J310" s="156"/>
      <c r="K310" s="154"/>
      <c r="L310" s="154"/>
      <c r="M310" s="154"/>
      <c r="N310" s="154"/>
      <c r="O310" s="154"/>
      <c r="P310" s="154"/>
    </row>
    <row r="311" spans="1:21" x14ac:dyDescent="0.2">
      <c r="D311" s="49"/>
      <c r="E311" s="52"/>
      <c r="F311" s="52"/>
      <c r="G311" s="48"/>
      <c r="H311" s="48"/>
      <c r="I311" s="156"/>
      <c r="J311" s="156"/>
      <c r="K311" s="154"/>
      <c r="L311" s="154"/>
      <c r="M311" s="154"/>
      <c r="N311" s="154"/>
      <c r="O311" s="154"/>
      <c r="P311" s="154"/>
    </row>
    <row r="312" spans="1:21" x14ac:dyDescent="0.2">
      <c r="D312" s="49"/>
      <c r="E312" s="52"/>
      <c r="F312" s="52"/>
      <c r="G312" s="48"/>
      <c r="H312" s="48"/>
      <c r="I312" s="156"/>
      <c r="J312" s="156"/>
      <c r="K312" s="154"/>
      <c r="L312" s="154"/>
      <c r="M312" s="154"/>
      <c r="N312" s="154"/>
      <c r="O312" s="154"/>
      <c r="P312" s="154"/>
    </row>
    <row r="313" spans="1:21" x14ac:dyDescent="0.2">
      <c r="D313" s="49"/>
      <c r="E313" s="52"/>
      <c r="F313" s="52"/>
      <c r="G313" s="48"/>
      <c r="H313" s="48"/>
      <c r="I313" s="156"/>
      <c r="J313" s="156"/>
      <c r="K313" s="154"/>
      <c r="L313" s="154"/>
      <c r="M313" s="154"/>
      <c r="N313" s="154"/>
      <c r="O313" s="154"/>
      <c r="P313" s="154"/>
      <c r="T313" s="49"/>
      <c r="U313" s="49"/>
    </row>
    <row r="314" spans="1:21" x14ac:dyDescent="0.2">
      <c r="D314" s="49"/>
      <c r="E314" s="52"/>
      <c r="F314" s="52"/>
      <c r="G314" s="48"/>
      <c r="H314" s="48"/>
      <c r="I314" s="156"/>
      <c r="J314" s="156"/>
      <c r="K314" s="154"/>
      <c r="L314" s="154"/>
      <c r="M314" s="154"/>
      <c r="N314" s="154"/>
      <c r="O314" s="154"/>
      <c r="P314" s="154"/>
      <c r="T314" s="49"/>
      <c r="U314" s="49"/>
    </row>
    <row r="315" spans="1:21" x14ac:dyDescent="0.2">
      <c r="A315" s="77"/>
      <c r="B315" s="77"/>
      <c r="C315" s="77"/>
      <c r="D315" s="49"/>
      <c r="E315" s="52"/>
      <c r="F315" s="52"/>
      <c r="G315" s="48"/>
      <c r="H315" s="48"/>
      <c r="I315" s="156"/>
      <c r="J315" s="156"/>
      <c r="K315" s="154"/>
      <c r="L315" s="154"/>
      <c r="M315" s="154"/>
      <c r="N315" s="154"/>
      <c r="O315" s="154"/>
      <c r="P315" s="154"/>
      <c r="Q315" s="49"/>
      <c r="R315" s="631"/>
      <c r="S315" s="52"/>
      <c r="T315" s="49"/>
      <c r="U315" s="49"/>
    </row>
    <row r="316" spans="1:21" x14ac:dyDescent="0.2">
      <c r="A316" s="77"/>
      <c r="B316" s="77"/>
      <c r="C316" s="77"/>
      <c r="D316" s="49"/>
      <c r="E316" s="52"/>
      <c r="F316" s="52"/>
      <c r="G316" s="48"/>
      <c r="H316" s="48"/>
      <c r="I316" s="156"/>
      <c r="J316" s="156"/>
      <c r="K316" s="154"/>
      <c r="L316" s="154"/>
      <c r="M316" s="154"/>
      <c r="N316" s="154"/>
      <c r="O316" s="154"/>
      <c r="P316" s="154"/>
      <c r="Q316" s="49"/>
      <c r="R316" s="631"/>
      <c r="S316" s="52"/>
      <c r="T316" s="49"/>
      <c r="U316" s="49"/>
    </row>
    <row r="317" spans="1:21" x14ac:dyDescent="0.2">
      <c r="A317" s="77"/>
      <c r="B317" s="77"/>
      <c r="C317" s="77"/>
      <c r="D317" s="49"/>
      <c r="E317" s="52"/>
      <c r="F317" s="52"/>
      <c r="G317" s="48"/>
      <c r="H317" s="48"/>
      <c r="I317" s="156"/>
      <c r="J317" s="156"/>
      <c r="K317" s="154"/>
      <c r="L317" s="154"/>
      <c r="M317" s="154"/>
      <c r="N317" s="154"/>
      <c r="O317" s="154"/>
      <c r="P317" s="154"/>
      <c r="Q317" s="49"/>
      <c r="R317" s="631"/>
      <c r="S317" s="52"/>
      <c r="T317" s="49"/>
      <c r="U317" s="49"/>
    </row>
    <row r="318" spans="1:21" x14ac:dyDescent="0.2">
      <c r="A318" s="77"/>
      <c r="B318" s="77"/>
      <c r="C318" s="77"/>
      <c r="D318" s="49"/>
      <c r="E318" s="52"/>
      <c r="F318" s="52"/>
      <c r="G318" s="48"/>
      <c r="H318" s="48"/>
      <c r="I318" s="156"/>
      <c r="J318" s="156"/>
      <c r="K318" s="154"/>
      <c r="L318" s="154"/>
      <c r="M318" s="154"/>
      <c r="N318" s="154"/>
      <c r="O318" s="154"/>
      <c r="P318" s="154"/>
      <c r="Q318" s="49"/>
      <c r="R318" s="631"/>
      <c r="S318" s="52"/>
      <c r="T318" s="49"/>
      <c r="U318" s="49"/>
    </row>
    <row r="319" spans="1:21" x14ac:dyDescent="0.2">
      <c r="A319" s="77"/>
      <c r="B319" s="77"/>
      <c r="C319" s="77"/>
      <c r="D319" s="49"/>
      <c r="E319" s="52"/>
      <c r="F319" s="52"/>
      <c r="G319" s="48"/>
      <c r="H319" s="48"/>
      <c r="I319" s="156"/>
      <c r="J319" s="156"/>
      <c r="K319" s="154"/>
      <c r="L319" s="154"/>
      <c r="M319" s="154"/>
      <c r="N319" s="154"/>
      <c r="O319" s="154"/>
      <c r="P319" s="154"/>
      <c r="Q319" s="49"/>
      <c r="R319" s="631"/>
      <c r="S319" s="52"/>
      <c r="T319" s="49"/>
      <c r="U319" s="49"/>
    </row>
    <row r="320" spans="1:21" x14ac:dyDescent="0.2">
      <c r="A320" s="77"/>
      <c r="B320" s="77"/>
      <c r="C320" s="77"/>
      <c r="D320" s="49"/>
      <c r="E320" s="52"/>
      <c r="F320" s="52"/>
      <c r="G320" s="48"/>
      <c r="H320" s="48"/>
      <c r="I320" s="156"/>
      <c r="J320" s="156"/>
      <c r="K320" s="154"/>
      <c r="L320" s="154"/>
      <c r="M320" s="154"/>
      <c r="N320" s="154"/>
      <c r="O320" s="154"/>
      <c r="P320" s="154"/>
      <c r="Q320" s="49"/>
      <c r="R320" s="631"/>
      <c r="S320" s="52"/>
      <c r="T320" s="49"/>
      <c r="U320" s="49"/>
    </row>
    <row r="321" spans="1:21" x14ac:dyDescent="0.2">
      <c r="A321" s="77"/>
      <c r="B321" s="77"/>
      <c r="C321" s="77"/>
      <c r="D321" s="49"/>
      <c r="E321" s="52"/>
      <c r="F321" s="52"/>
      <c r="G321" s="48"/>
      <c r="H321" s="48"/>
      <c r="I321" s="156"/>
      <c r="J321" s="156"/>
      <c r="K321" s="154"/>
      <c r="L321" s="154"/>
      <c r="M321" s="154"/>
      <c r="N321" s="154"/>
      <c r="O321" s="154"/>
      <c r="P321" s="154"/>
      <c r="Q321" s="49"/>
      <c r="R321" s="631"/>
      <c r="S321" s="52"/>
      <c r="T321" s="49"/>
      <c r="U321" s="49"/>
    </row>
    <row r="322" spans="1:21" x14ac:dyDescent="0.2">
      <c r="A322" s="77"/>
      <c r="B322" s="77"/>
      <c r="C322" s="77"/>
      <c r="D322" s="49"/>
      <c r="E322" s="52"/>
      <c r="F322" s="52"/>
      <c r="G322" s="48"/>
      <c r="H322" s="48"/>
      <c r="I322" s="156"/>
      <c r="J322" s="156"/>
      <c r="K322" s="154"/>
      <c r="L322" s="154"/>
      <c r="M322" s="154"/>
      <c r="N322" s="154"/>
      <c r="O322" s="154"/>
      <c r="P322" s="154"/>
      <c r="Q322" s="49"/>
      <c r="R322" s="631"/>
      <c r="S322" s="52"/>
      <c r="T322" s="49"/>
      <c r="U322" s="49"/>
    </row>
    <row r="323" spans="1:21" x14ac:dyDescent="0.2">
      <c r="A323" s="77"/>
      <c r="B323" s="77"/>
      <c r="C323" s="77"/>
      <c r="D323" s="49"/>
      <c r="E323" s="52"/>
      <c r="F323" s="52"/>
      <c r="G323" s="48"/>
      <c r="H323" s="48"/>
      <c r="I323" s="156"/>
      <c r="J323" s="156"/>
      <c r="K323" s="154"/>
      <c r="L323" s="154"/>
      <c r="M323" s="154"/>
      <c r="N323" s="154"/>
      <c r="O323" s="154"/>
      <c r="P323" s="154"/>
      <c r="Q323" s="49"/>
      <c r="R323" s="631"/>
      <c r="S323" s="52"/>
      <c r="T323" s="49"/>
      <c r="U323" s="49"/>
    </row>
    <row r="324" spans="1:21" x14ac:dyDescent="0.2">
      <c r="A324" s="77"/>
      <c r="B324" s="77"/>
      <c r="C324" s="77"/>
      <c r="D324" s="49"/>
      <c r="E324" s="52"/>
      <c r="F324" s="52"/>
      <c r="G324" s="48"/>
      <c r="H324" s="48"/>
      <c r="I324" s="156"/>
      <c r="J324" s="156"/>
      <c r="K324" s="154"/>
      <c r="L324" s="154"/>
      <c r="M324" s="154"/>
      <c r="N324" s="154"/>
      <c r="O324" s="154"/>
      <c r="P324" s="154"/>
      <c r="Q324" s="49"/>
      <c r="R324" s="631"/>
      <c r="S324" s="52"/>
      <c r="T324" s="49"/>
      <c r="U324" s="49"/>
    </row>
    <row r="325" spans="1:21" x14ac:dyDescent="0.2">
      <c r="A325" s="77"/>
      <c r="B325" s="77"/>
      <c r="C325" s="77"/>
      <c r="D325" s="49"/>
      <c r="E325" s="52"/>
      <c r="F325" s="52"/>
      <c r="G325" s="48"/>
      <c r="H325" s="48"/>
      <c r="I325" s="156"/>
      <c r="J325" s="156"/>
      <c r="K325" s="154"/>
      <c r="L325" s="154"/>
      <c r="M325" s="154"/>
      <c r="N325" s="154"/>
      <c r="O325" s="154"/>
      <c r="P325" s="154"/>
      <c r="Q325" s="49"/>
      <c r="R325" s="631"/>
      <c r="S325" s="52"/>
      <c r="T325" s="49"/>
      <c r="U325" s="49"/>
    </row>
    <row r="326" spans="1:21" x14ac:dyDescent="0.2">
      <c r="A326" s="77"/>
      <c r="B326" s="77"/>
      <c r="C326" s="77"/>
      <c r="D326" s="49"/>
      <c r="E326" s="52"/>
      <c r="F326" s="52"/>
      <c r="G326" s="48"/>
      <c r="H326" s="48"/>
      <c r="I326" s="156"/>
      <c r="J326" s="156"/>
      <c r="K326" s="154"/>
      <c r="L326" s="154"/>
      <c r="M326" s="154"/>
      <c r="N326" s="154"/>
      <c r="O326" s="154"/>
      <c r="P326" s="154"/>
      <c r="Q326" s="49"/>
      <c r="R326" s="631"/>
      <c r="S326" s="52"/>
      <c r="T326" s="49"/>
      <c r="U326" s="49"/>
    </row>
    <row r="327" spans="1:21" x14ac:dyDescent="0.2">
      <c r="A327" s="77"/>
      <c r="B327" s="77"/>
      <c r="C327" s="77"/>
      <c r="D327" s="49"/>
      <c r="E327" s="52"/>
      <c r="F327" s="52"/>
      <c r="G327" s="48"/>
      <c r="H327" s="48"/>
      <c r="I327" s="156"/>
      <c r="J327" s="156"/>
      <c r="K327" s="154"/>
      <c r="L327" s="154"/>
      <c r="M327" s="154"/>
      <c r="N327" s="154"/>
      <c r="O327" s="154"/>
      <c r="P327" s="154"/>
      <c r="Q327" s="49"/>
      <c r="R327" s="631"/>
      <c r="S327" s="52"/>
      <c r="T327" s="49"/>
      <c r="U327" s="49"/>
    </row>
  </sheetData>
  <mergeCells count="266">
    <mergeCell ref="P68:P69"/>
    <mergeCell ref="E89:H89"/>
    <mergeCell ref="D88:D89"/>
    <mergeCell ref="O68:O69"/>
    <mergeCell ref="K68:K69"/>
    <mergeCell ref="J68:J69"/>
    <mergeCell ref="D80:D81"/>
    <mergeCell ref="Q62:Q63"/>
    <mergeCell ref="G61:G64"/>
    <mergeCell ref="D123:D126"/>
    <mergeCell ref="G165:G166"/>
    <mergeCell ref="D135:D136"/>
    <mergeCell ref="D175:D176"/>
    <mergeCell ref="G127:G130"/>
    <mergeCell ref="G135:G136"/>
    <mergeCell ref="P206:P207"/>
    <mergeCell ref="Z201:Z202"/>
    <mergeCell ref="D144:D145"/>
    <mergeCell ref="D182:D184"/>
    <mergeCell ref="D137:D139"/>
    <mergeCell ref="D160:D162"/>
    <mergeCell ref="Q200:Q201"/>
    <mergeCell ref="D199:D201"/>
    <mergeCell ref="E199:E200"/>
    <mergeCell ref="F199:F200"/>
    <mergeCell ref="E201:H201"/>
    <mergeCell ref="D131:D133"/>
    <mergeCell ref="D127:D130"/>
    <mergeCell ref="D195:D198"/>
    <mergeCell ref="E176:H176"/>
    <mergeCell ref="O206:O207"/>
    <mergeCell ref="L206:L207"/>
    <mergeCell ref="A109:A110"/>
    <mergeCell ref="A106:A108"/>
    <mergeCell ref="C106:C108"/>
    <mergeCell ref="D106:D108"/>
    <mergeCell ref="C116:U116"/>
    <mergeCell ref="Q191:Q192"/>
    <mergeCell ref="E189:E190"/>
    <mergeCell ref="F187:F188"/>
    <mergeCell ref="E195:E198"/>
    <mergeCell ref="F195:F198"/>
    <mergeCell ref="Q175:Q176"/>
    <mergeCell ref="B115:U115"/>
    <mergeCell ref="D117:D120"/>
    <mergeCell ref="G146:G147"/>
    <mergeCell ref="C113:H113"/>
    <mergeCell ref="Q114:U114"/>
    <mergeCell ref="D165:D166"/>
    <mergeCell ref="D180:D181"/>
    <mergeCell ref="G195:G197"/>
    <mergeCell ref="G160:G161"/>
    <mergeCell ref="G148:G150"/>
    <mergeCell ref="B114:H114"/>
    <mergeCell ref="A111:A112"/>
    <mergeCell ref="C111:C112"/>
    <mergeCell ref="Q57:Q59"/>
    <mergeCell ref="Q40:Q41"/>
    <mergeCell ref="Q111:Q112"/>
    <mergeCell ref="D57:D60"/>
    <mergeCell ref="D37:D38"/>
    <mergeCell ref="L68:L69"/>
    <mergeCell ref="M68:M69"/>
    <mergeCell ref="N68:N69"/>
    <mergeCell ref="A286:AC286"/>
    <mergeCell ref="D271:D273"/>
    <mergeCell ref="C215:U215"/>
    <mergeCell ref="Q284:U284"/>
    <mergeCell ref="B285:H285"/>
    <mergeCell ref="Q285:U285"/>
    <mergeCell ref="B276:B277"/>
    <mergeCell ref="D193:D194"/>
    <mergeCell ref="B284:H284"/>
    <mergeCell ref="Q266:Q267"/>
    <mergeCell ref="D216:D217"/>
    <mergeCell ref="E216:E217"/>
    <mergeCell ref="D268:D270"/>
    <mergeCell ref="C239:H239"/>
    <mergeCell ref="D264:D265"/>
    <mergeCell ref="Z192:Z193"/>
    <mergeCell ref="R113:U113"/>
    <mergeCell ref="E106:E108"/>
    <mergeCell ref="F106:F108"/>
    <mergeCell ref="F104:F105"/>
    <mergeCell ref="D111:D112"/>
    <mergeCell ref="E111:E112"/>
    <mergeCell ref="Q104:Q105"/>
    <mergeCell ref="B104:B105"/>
    <mergeCell ref="C104:C105"/>
    <mergeCell ref="D104:D105"/>
    <mergeCell ref="E104:E105"/>
    <mergeCell ref="D109:D110"/>
    <mergeCell ref="C109:C110"/>
    <mergeCell ref="E109:E110"/>
    <mergeCell ref="F109:F110"/>
    <mergeCell ref="F111:F112"/>
    <mergeCell ref="Q283:U283"/>
    <mergeCell ref="D221:D222"/>
    <mergeCell ref="Q237:Q238"/>
    <mergeCell ref="E268:E269"/>
    <mergeCell ref="D225:D226"/>
    <mergeCell ref="D235:D236"/>
    <mergeCell ref="D233:D234"/>
    <mergeCell ref="D218:D219"/>
    <mergeCell ref="E218:E219"/>
    <mergeCell ref="D260:D261"/>
    <mergeCell ref="E260:E261"/>
    <mergeCell ref="D274:D275"/>
    <mergeCell ref="G241:G243"/>
    <mergeCell ref="G271:G273"/>
    <mergeCell ref="Q250:Q252"/>
    <mergeCell ref="Q239:U239"/>
    <mergeCell ref="N221:N222"/>
    <mergeCell ref="G268:G269"/>
    <mergeCell ref="Q281:Q282"/>
    <mergeCell ref="K221:K222"/>
    <mergeCell ref="L221:L222"/>
    <mergeCell ref="M221:M222"/>
    <mergeCell ref="D258:D259"/>
    <mergeCell ref="C214:H214"/>
    <mergeCell ref="Q214:U214"/>
    <mergeCell ref="C240:U240"/>
    <mergeCell ref="D241:D243"/>
    <mergeCell ref="D99:D101"/>
    <mergeCell ref="D92:D93"/>
    <mergeCell ref="Q107:Q108"/>
    <mergeCell ref="G199:G200"/>
    <mergeCell ref="D206:D207"/>
    <mergeCell ref="M206:M207"/>
    <mergeCell ref="N206:N207"/>
    <mergeCell ref="D212:D213"/>
    <mergeCell ref="D95:D96"/>
    <mergeCell ref="E95:E96"/>
    <mergeCell ref="F95:F96"/>
    <mergeCell ref="Q124:Q125"/>
    <mergeCell ref="D142:D143"/>
    <mergeCell ref="E142:E143"/>
    <mergeCell ref="F142:F143"/>
    <mergeCell ref="G142:G143"/>
    <mergeCell ref="K95:K96"/>
    <mergeCell ref="Q158:Q159"/>
    <mergeCell ref="D163:D164"/>
    <mergeCell ref="E213:H213"/>
    <mergeCell ref="A302:H302"/>
    <mergeCell ref="A291:H291"/>
    <mergeCell ref="A293:H293"/>
    <mergeCell ref="A295:H295"/>
    <mergeCell ref="A299:H299"/>
    <mergeCell ref="A298:H298"/>
    <mergeCell ref="A288:P288"/>
    <mergeCell ref="A289:H289"/>
    <mergeCell ref="A290:H290"/>
    <mergeCell ref="A294:H294"/>
    <mergeCell ref="A296:H296"/>
    <mergeCell ref="A292:H292"/>
    <mergeCell ref="A300:H300"/>
    <mergeCell ref="K289:N289"/>
    <mergeCell ref="A301:H301"/>
    <mergeCell ref="A297:H297"/>
    <mergeCell ref="A287:AC287"/>
    <mergeCell ref="A266:A267"/>
    <mergeCell ref="B266:B267"/>
    <mergeCell ref="K206:K207"/>
    <mergeCell ref="D191:D192"/>
    <mergeCell ref="E192:H192"/>
    <mergeCell ref="D158:D159"/>
    <mergeCell ref="C283:H283"/>
    <mergeCell ref="Q99:Q100"/>
    <mergeCell ref="G152:G154"/>
    <mergeCell ref="D171:D172"/>
    <mergeCell ref="D169:D170"/>
    <mergeCell ref="D173:D174"/>
    <mergeCell ref="D177:D179"/>
    <mergeCell ref="D189:D190"/>
    <mergeCell ref="D187:D188"/>
    <mergeCell ref="E187:E188"/>
    <mergeCell ref="D167:D168"/>
    <mergeCell ref="D146:D147"/>
    <mergeCell ref="D276:D277"/>
    <mergeCell ref="D280:D282"/>
    <mergeCell ref="D266:D267"/>
    <mergeCell ref="E266:E267"/>
    <mergeCell ref="F266:F267"/>
    <mergeCell ref="Y45:Y46"/>
    <mergeCell ref="A50:A52"/>
    <mergeCell ref="B50:B52"/>
    <mergeCell ref="C50:C52"/>
    <mergeCell ref="E50:E52"/>
    <mergeCell ref="F50:F52"/>
    <mergeCell ref="A44:A47"/>
    <mergeCell ref="B44:B47"/>
    <mergeCell ref="C44:C47"/>
    <mergeCell ref="D44:D47"/>
    <mergeCell ref="E44:E47"/>
    <mergeCell ref="F44:F47"/>
    <mergeCell ref="S50:S52"/>
    <mergeCell ref="U50:U52"/>
    <mergeCell ref="X45:X46"/>
    <mergeCell ref="T50:T52"/>
    <mergeCell ref="D50:D53"/>
    <mergeCell ref="W45:W46"/>
    <mergeCell ref="Q50:Q52"/>
    <mergeCell ref="R50:R52"/>
    <mergeCell ref="Q46:Q47"/>
    <mergeCell ref="A2:U2"/>
    <mergeCell ref="A3:U3"/>
    <mergeCell ref="A4:U4"/>
    <mergeCell ref="C5:U5"/>
    <mergeCell ref="A25:A28"/>
    <mergeCell ref="F25:F28"/>
    <mergeCell ref="Q25:Q26"/>
    <mergeCell ref="C13:C14"/>
    <mergeCell ref="D13:D14"/>
    <mergeCell ref="E13:E14"/>
    <mergeCell ref="F13:F14"/>
    <mergeCell ref="D15:D18"/>
    <mergeCell ref="C25:C28"/>
    <mergeCell ref="D25:D28"/>
    <mergeCell ref="E25:E28"/>
    <mergeCell ref="C12:U12"/>
    <mergeCell ref="A6:A8"/>
    <mergeCell ref="B6:B8"/>
    <mergeCell ref="C6:C8"/>
    <mergeCell ref="D22:D24"/>
    <mergeCell ref="G25:G28"/>
    <mergeCell ref="H6:H8"/>
    <mergeCell ref="I6:I7"/>
    <mergeCell ref="G6:G8"/>
    <mergeCell ref="D6:D8"/>
    <mergeCell ref="E6:E8"/>
    <mergeCell ref="F6:F8"/>
    <mergeCell ref="Q22:Q23"/>
    <mergeCell ref="J6:J7"/>
    <mergeCell ref="K6:N6"/>
    <mergeCell ref="O6:O8"/>
    <mergeCell ref="P6:P8"/>
    <mergeCell ref="Q6:U6"/>
    <mergeCell ref="K7:K8"/>
    <mergeCell ref="L7:M7"/>
    <mergeCell ref="N7:N8"/>
    <mergeCell ref="Q7:Q8"/>
    <mergeCell ref="R7:U7"/>
    <mergeCell ref="Q1:U1"/>
    <mergeCell ref="D32:D34"/>
    <mergeCell ref="E57:E60"/>
    <mergeCell ref="F57:F60"/>
    <mergeCell ref="D72:D73"/>
    <mergeCell ref="E72:E73"/>
    <mergeCell ref="D65:D66"/>
    <mergeCell ref="D68:D69"/>
    <mergeCell ref="H68:H69"/>
    <mergeCell ref="I68:I69"/>
    <mergeCell ref="D39:D40"/>
    <mergeCell ref="D42:D43"/>
    <mergeCell ref="E61:E64"/>
    <mergeCell ref="F61:F64"/>
    <mergeCell ref="G39:G41"/>
    <mergeCell ref="D54:D56"/>
    <mergeCell ref="D61:D64"/>
    <mergeCell ref="D48:D49"/>
    <mergeCell ref="A9:U9"/>
    <mergeCell ref="A10:U10"/>
    <mergeCell ref="B11:U11"/>
    <mergeCell ref="Q19:Q20"/>
    <mergeCell ref="D19:D21"/>
    <mergeCell ref="D29:D31"/>
  </mergeCells>
  <printOptions horizontalCentered="1"/>
  <pageMargins left="0.31496062992125984" right="0.31496062992125984" top="0.55118110236220474" bottom="0.15748031496062992" header="0.31496062992125984" footer="0.31496062992125984"/>
  <pageSetup paperSize="9" scale="74" orientation="landscape" r:id="rId1"/>
  <rowBreaks count="9" manualBreakCount="9">
    <brk id="38" max="20" man="1"/>
    <brk id="116" max="20" man="1"/>
    <brk id="139" max="20" man="1"/>
    <brk id="157" max="20" man="1"/>
    <brk id="181" max="20" man="1"/>
    <brk id="227" max="20" man="1"/>
    <brk id="249" max="20" man="1"/>
    <brk id="270" max="20" man="1"/>
    <brk id="287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10 programa</vt:lpstr>
      <vt:lpstr>Lyginamasis</vt:lpstr>
      <vt:lpstr>Aiškinamoji lentelė</vt:lpstr>
      <vt:lpstr>'10 programa'!Print_Area</vt:lpstr>
      <vt:lpstr>'Aiškinamoji lentelė'!Print_Area</vt:lpstr>
      <vt:lpstr>Lyginamasis!Print_Area</vt:lpstr>
      <vt:lpstr>'10 programa'!Print_Titles</vt:lpstr>
      <vt:lpstr>'Aiškinamoji lentelė'!Print_Titles</vt:lpstr>
      <vt:lpstr>Lyginamasis!Print_Titles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G.Uzkuriene</dc:creator>
  <cp:lastModifiedBy>Virginija Palaimiene</cp:lastModifiedBy>
  <cp:lastPrinted>2018-01-23T09:14:09Z</cp:lastPrinted>
  <dcterms:created xsi:type="dcterms:W3CDTF">2006-05-12T05:50:12Z</dcterms:created>
  <dcterms:modified xsi:type="dcterms:W3CDTF">2018-01-24T08:52:00Z</dcterms:modified>
</cp:coreProperties>
</file>