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1-65\"/>
    </mc:Choice>
  </mc:AlternateContent>
  <bookViews>
    <workbookView xWindow="30" yWindow="3105" windowWidth="15480" windowHeight="8280"/>
  </bookViews>
  <sheets>
    <sheet name="Ataskaita" sheetId="13" r:id="rId1"/>
    <sheet name="Priemonių suvestinė" sheetId="12" r:id="rId2"/>
  </sheets>
  <definedNames>
    <definedName name="_xlnm.Print_Area" localSheetId="0">Ataskaita!$A$1:$J$35</definedName>
    <definedName name="_xlnm.Print_Area" localSheetId="1">'Priemonių suvestinė'!$A$1:$P$217</definedName>
    <definedName name="_xlnm.Print_Titles" localSheetId="1">'Priemonių suvestinė'!$4:$6</definedName>
  </definedNames>
  <calcPr calcId="162913" fullPrecision="0"/>
</workbook>
</file>

<file path=xl/calcChain.xml><?xml version="1.0" encoding="utf-8"?>
<calcChain xmlns="http://schemas.openxmlformats.org/spreadsheetml/2006/main">
  <c r="J210" i="12" l="1"/>
  <c r="J48" i="12" l="1"/>
  <c r="I48" i="12"/>
  <c r="J27" i="12" l="1"/>
  <c r="J165" i="12" l="1"/>
  <c r="J163" i="12"/>
  <c r="J147" i="12"/>
  <c r="J87" i="12" l="1"/>
  <c r="J85" i="12"/>
  <c r="J120" i="12" l="1"/>
  <c r="J118" i="12"/>
  <c r="J117" i="12"/>
  <c r="J160" i="12" l="1"/>
  <c r="I160" i="12"/>
  <c r="H160" i="12"/>
  <c r="I147" i="12"/>
  <c r="H147" i="12"/>
  <c r="H205" i="12" l="1"/>
  <c r="I215" i="12" l="1"/>
  <c r="I214" i="12"/>
  <c r="I213" i="12"/>
  <c r="I212" i="12"/>
  <c r="I209" i="12"/>
  <c r="I208" i="12"/>
  <c r="I205" i="12"/>
  <c r="I203" i="12"/>
  <c r="I188" i="12"/>
  <c r="I190" i="12" s="1"/>
  <c r="I165" i="12"/>
  <c r="I163" i="12"/>
  <c r="I157" i="12"/>
  <c r="I154" i="12"/>
  <c r="I150" i="12"/>
  <c r="I120" i="12"/>
  <c r="I204" i="12" s="1"/>
  <c r="I118" i="12"/>
  <c r="I114" i="12"/>
  <c r="I111" i="12"/>
  <c r="I107" i="12"/>
  <c r="I82" i="12"/>
  <c r="I78" i="12"/>
  <c r="I70" i="12"/>
  <c r="I58" i="12"/>
  <c r="I15" i="12"/>
  <c r="I27" i="12" s="1"/>
  <c r="I206" i="12" l="1"/>
  <c r="I202" i="12"/>
  <c r="I187" i="12"/>
  <c r="I191" i="12" s="1"/>
  <c r="I210" i="12"/>
  <c r="I35" i="12"/>
  <c r="I83" i="12" s="1"/>
  <c r="I144" i="12"/>
  <c r="I161" i="12" s="1"/>
  <c r="I115" i="12"/>
  <c r="I192" i="12" l="1"/>
  <c r="I193" i="12" s="1"/>
  <c r="J207" i="12" l="1"/>
  <c r="H207" i="12"/>
  <c r="J58" i="12" l="1"/>
  <c r="H157" i="12" l="1"/>
  <c r="H120" i="12" l="1"/>
  <c r="H111" i="12" l="1"/>
  <c r="J206" i="12" l="1"/>
  <c r="H206" i="12" l="1"/>
  <c r="H70" i="12"/>
  <c r="H48" i="12" l="1"/>
  <c r="H212" i="12" l="1"/>
  <c r="J212" i="12"/>
  <c r="J205" i="12"/>
  <c r="H210" i="12" l="1"/>
  <c r="J208" i="12"/>
  <c r="H208" i="12"/>
  <c r="H163" i="12" l="1"/>
  <c r="H118" i="12"/>
  <c r="H144" i="12" s="1"/>
  <c r="H188" i="12" l="1"/>
  <c r="J215" i="12" l="1"/>
  <c r="H215" i="12"/>
  <c r="J214" i="12"/>
  <c r="H214" i="12"/>
  <c r="J213" i="12"/>
  <c r="H213" i="12"/>
  <c r="J209" i="12"/>
  <c r="H209" i="12"/>
  <c r="J204" i="12"/>
  <c r="H204" i="12"/>
  <c r="J203" i="12"/>
  <c r="H203" i="12"/>
  <c r="J190" i="12"/>
  <c r="H190" i="12"/>
  <c r="J187" i="12"/>
  <c r="H187" i="12"/>
  <c r="J157" i="12"/>
  <c r="J154" i="12"/>
  <c r="H154" i="12"/>
  <c r="J150" i="12"/>
  <c r="H150" i="12"/>
  <c r="J144" i="12"/>
  <c r="J114" i="12"/>
  <c r="H114" i="12"/>
  <c r="J111" i="12"/>
  <c r="J107" i="12"/>
  <c r="H107" i="12"/>
  <c r="J82" i="12"/>
  <c r="H82" i="12"/>
  <c r="J78" i="12"/>
  <c r="H78" i="12"/>
  <c r="J70" i="12"/>
  <c r="H202" i="12"/>
  <c r="J35" i="12"/>
  <c r="H35" i="12"/>
  <c r="H27" i="12"/>
  <c r="J161" i="12" l="1"/>
  <c r="H161" i="12"/>
  <c r="H201" i="12"/>
  <c r="H200" i="12" s="1"/>
  <c r="H115" i="12"/>
  <c r="J211" i="12"/>
  <c r="H211" i="12"/>
  <c r="H191" i="12"/>
  <c r="J191" i="12"/>
  <c r="J115" i="12"/>
  <c r="J83" i="12"/>
  <c r="H58" i="12"/>
  <c r="H83" i="12" s="1"/>
  <c r="J202" i="12"/>
  <c r="J201" i="12" s="1"/>
  <c r="J200" i="12" s="1"/>
  <c r="I207" i="12" l="1"/>
  <c r="H216" i="12"/>
  <c r="J216" i="12"/>
  <c r="J192" i="12"/>
  <c r="J193" i="12" s="1"/>
  <c r="H192" i="12"/>
  <c r="H193" i="12" l="1"/>
  <c r="I201" i="12" l="1"/>
  <c r="I200" i="12" s="1"/>
  <c r="I211" i="12" l="1"/>
  <c r="I216" i="12" s="1"/>
</calcChain>
</file>

<file path=xl/comments1.xml><?xml version="1.0" encoding="utf-8"?>
<comments xmlns="http://schemas.openxmlformats.org/spreadsheetml/2006/main">
  <authors>
    <author>Audra Cepiene</author>
  </authors>
  <commentList>
    <comment ref="E14"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E17"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K17" authorId="0" shapeId="0">
      <text>
        <r>
          <rPr>
            <sz val="9"/>
            <color indexed="81"/>
            <rFont val="Tahoma"/>
            <family val="2"/>
            <charset val="186"/>
          </rPr>
          <t>Techninis ir investiciniai projektai yra rengiami abiems projektams: 
Naujo tilto su pakeliamu mechanizmu per Danę statybai ir Bastionų gatvės tiesimui</t>
        </r>
      </text>
    </comment>
    <comment ref="D19" authorId="0" shapeId="0">
      <text>
        <r>
          <rPr>
            <b/>
            <sz val="9"/>
            <color indexed="81"/>
            <rFont val="Tahoma"/>
            <family val="2"/>
            <charset val="186"/>
          </rPr>
          <t>SPG protokolas 2016-09-23 Nr. STR-12</t>
        </r>
        <r>
          <rPr>
            <sz val="9"/>
            <color indexed="81"/>
            <rFont val="Tahoma"/>
            <family val="2"/>
            <charset val="186"/>
          </rPr>
          <t xml:space="preserve">
dėl Bastionų g. tiesimo</t>
        </r>
      </text>
    </comment>
    <comment ref="G25" authorId="0" shapeId="0">
      <text>
        <r>
          <rPr>
            <sz val="9"/>
            <color indexed="81"/>
            <rFont val="Tahoma"/>
            <family val="2"/>
            <charset val="186"/>
          </rPr>
          <t xml:space="preserve">Kt lėšos (47352,87 Eur ):                                                                                    
98500,00 Lt  - ( 28527,57 Eur) Paramos sutartis 2008-10-06 Nr. J14-48               UAB "Baltijos Aktima";    
60000 Lt - (17377,20 Eur) Paramos sutartis 2014-09-26  Nr.  J9-1095                  UAB "Res novella",          
5000 Lt - (1448,10 Eur) Paramos sutartis 2014-09-24 Nr. J9-1089  Aistė Budreikienė                                                                                                                                   
</t>
        </r>
      </text>
    </comment>
    <comment ref="E28" authorId="0" shapeId="0">
      <text>
        <r>
          <rPr>
            <b/>
            <sz val="9"/>
            <color indexed="81"/>
            <rFont val="Tahoma"/>
            <family val="2"/>
            <charset val="186"/>
          </rPr>
          <t>KSP 2.1.2.13</t>
        </r>
        <r>
          <rPr>
            <sz val="9"/>
            <color indexed="81"/>
            <rFont val="Tahoma"/>
            <family val="2"/>
            <charset val="186"/>
          </rPr>
          <t xml:space="preserve"> Modernizuoti šiaurinės miesto dalies gatvių tinklą:
 rekonstruoti įvažiuojamąjį kelią į miestą per Tauralaukį (Pajūrio g.);
 rekonstruoti Utenos, Pakruojo, Radviliškio, Rokiškio g. įrengiant pratęsimą iki Šiaurės pr.; 
 rekonstruoti prioritetines Tauralaukio gyvenamųjų kvartalų gatves</t>
        </r>
      </text>
    </comment>
    <comment ref="G34" authorId="0" shapeId="0">
      <text>
        <r>
          <rPr>
            <sz val="9"/>
            <color indexed="81"/>
            <rFont val="Tahoma"/>
            <family val="2"/>
            <charset val="186"/>
          </rPr>
          <t>Gyventojų lėšos</t>
        </r>
      </text>
    </comment>
    <comment ref="E36" authorId="0" shapeId="0">
      <text>
        <r>
          <rPr>
            <b/>
            <sz val="9"/>
            <color indexed="81"/>
            <rFont val="Tahoma"/>
            <family val="2"/>
            <charset val="186"/>
          </rPr>
          <t xml:space="preserve">KSP 2.1.2.11 Modernizuoti šiaurės–pietų transporto koridorių gatvių tinklą:
</t>
        </r>
        <r>
          <rPr>
            <sz val="9"/>
            <color indexed="81"/>
            <rFont val="Tahoma"/>
            <family val="2"/>
            <charset val="186"/>
          </rPr>
          <t> rekonstruoti Minijos g. nuo Baltijos pr. iki Jūrininkų pr.;
 rekonstruoti Tilžės g. nuo Šilutės pl. iki geležinkelio pervažos, pertvarkant žiedinę Mokyklos g. ir Šilutės pl. sankryžą; 
 rekonstruoti Taikos pr. nuo Sausio 15 osios g. iki Kauno g.;
 nutiesti Taikos pr. 2-ą juostą nuo Smiltelės g. iki Kairių g.;
 nutiesti Šilutės pl. tęsinį iki pietinio aplinkkelio</t>
        </r>
        <r>
          <rPr>
            <b/>
            <sz val="9"/>
            <color indexed="81"/>
            <rFont val="Tahoma"/>
            <family val="2"/>
            <charset val="186"/>
          </rPr>
          <t xml:space="preserve">
</t>
        </r>
        <r>
          <rPr>
            <sz val="9"/>
            <color indexed="81"/>
            <rFont val="Tahoma"/>
            <family val="2"/>
            <charset val="186"/>
          </rPr>
          <t xml:space="preserve">
</t>
        </r>
      </text>
    </comment>
    <comment ref="J42" authorId="0" shapeId="0">
      <text>
        <r>
          <rPr>
            <sz val="9"/>
            <color indexed="81"/>
            <rFont val="Tahoma"/>
            <family val="2"/>
            <charset val="186"/>
          </rPr>
          <t>Apmokėta AB „ESO“ išankstinio apmokėjimo sąskaita 199.102,00 Eur</t>
        </r>
      </text>
    </comment>
    <comment ref="G43" authorId="0" shapeId="0">
      <text>
        <r>
          <rPr>
            <sz val="9"/>
            <color indexed="81"/>
            <rFont val="Tahoma"/>
            <family val="2"/>
            <charset val="186"/>
          </rPr>
          <t>Pasirašyta 2017-02-08 sutartis Nr. J9-318 su UAB „Algama“. Bendrovė skiria 150 tūkst. eur</t>
        </r>
      </text>
    </comment>
    <comment ref="D46" authorId="0" shapeId="0">
      <text>
        <r>
          <rPr>
            <sz val="9"/>
            <color indexed="81"/>
            <rFont val="Tahoma"/>
            <family val="2"/>
            <charset val="186"/>
          </rPr>
          <t>2014-10-22 Nr.TAR-109 M.ūkio ir apl. Komiteto nutarimas ir 2015-12-03 SPG3-22  įtraukta priemonė</t>
        </r>
      </text>
    </comment>
    <comment ref="E49" authorId="0" shapeId="0">
      <text>
        <r>
          <rPr>
            <b/>
            <sz val="9"/>
            <color indexed="81"/>
            <rFont val="Tahoma"/>
            <family val="2"/>
            <charset val="186"/>
          </rPr>
          <t xml:space="preserve">KSP 2.1.2.15 Pagerinti susisiekimą su  rekreacinėmis  pajūrio teritorijomis:
 </t>
        </r>
        <r>
          <rPr>
            <sz val="9"/>
            <color indexed="81"/>
            <rFont val="Tahoma"/>
            <family val="2"/>
            <charset val="186"/>
          </rPr>
          <t>rekonstruoti Pamario g. ir jos priklausinius, pritaikant turizmui;
 nutiesti kelią nuo Medelyno g. ties Labrenciškėmis iki Girulių (Pamario g.)</t>
        </r>
        <r>
          <rPr>
            <b/>
            <sz val="9"/>
            <color indexed="81"/>
            <rFont val="Tahoma"/>
            <family val="2"/>
            <charset val="186"/>
          </rPr>
          <t xml:space="preserve">
</t>
        </r>
        <r>
          <rPr>
            <sz val="9"/>
            <color indexed="81"/>
            <rFont val="Tahoma"/>
            <family val="2"/>
            <charset val="186"/>
          </rPr>
          <t xml:space="preserve">
</t>
        </r>
      </text>
    </comment>
    <comment ref="G53" authorId="0" shapeId="0">
      <text>
        <r>
          <rPr>
            <sz val="9"/>
            <color indexed="81"/>
            <rFont val="Tahoma"/>
            <family val="2"/>
            <charset val="186"/>
          </rPr>
          <t xml:space="preserve">AB „Klaipėdos nafta“ skirtia tikslines lėšas 175.000 Eur 
</t>
        </r>
      </text>
    </comment>
    <comment ref="G57" authorId="0" shapeId="0">
      <text>
        <r>
          <rPr>
            <sz val="9"/>
            <color indexed="81"/>
            <rFont val="Tahoma"/>
            <family val="2"/>
            <charset val="186"/>
          </rPr>
          <t>Gyventojų lėšos</t>
        </r>
        <r>
          <rPr>
            <sz val="9"/>
            <color indexed="81"/>
            <rFont val="Tahoma"/>
            <family val="2"/>
            <charset val="186"/>
          </rPr>
          <t xml:space="preserve">
</t>
        </r>
      </text>
    </comment>
    <comment ref="E59" authorId="0" shapeId="0">
      <text>
        <r>
          <rPr>
            <b/>
            <sz val="9"/>
            <color indexed="81"/>
            <rFont val="Tahoma"/>
            <family val="2"/>
            <charset val="186"/>
          </rPr>
          <t>KSP 2.1.2.14 Modernizuoti rytų–vakarų krypties gatvių tinklą:</t>
        </r>
        <r>
          <rPr>
            <sz val="9"/>
            <color indexed="81"/>
            <rFont val="Tahoma"/>
            <family val="2"/>
            <charset val="186"/>
          </rPr>
          <t xml:space="preserve">
 rekonstruoti Joniškės g.;
 nutiesti Statybininkų pr. tęsinį nuo Šilutės pl. per LEZ teritoriją iki 141 kelio;
 rekonstruoti Klemiškės g.;
 įrengti Kauno gatvės tęsinį iki Palangos plento
</t>
        </r>
      </text>
    </comment>
    <comment ref="E71" authorId="0" shapeId="0">
      <text>
        <r>
          <rPr>
            <b/>
            <sz val="10"/>
            <color indexed="81"/>
            <rFont val="Tahoma"/>
            <family val="2"/>
            <charset val="186"/>
          </rPr>
          <t xml:space="preserve">KSP 2.2.1.2. Plėtoti bendrus poreikius atitinkančią susisiekimo infrastruktūrą:
</t>
        </r>
        <r>
          <rPr>
            <sz val="10"/>
            <color indexed="81"/>
            <rFont val="Tahoma"/>
            <family val="2"/>
            <charset val="186"/>
          </rPr>
          <t xml:space="preserve"> parengti galimybių studiją ir projektinius pasiūlymus dėl Švyturio g. rekonstrukcijos;
 modernizuoti Klaipėdos valstybinio jūrų uosto centrinio įvado jungtį rekonstruojant Baltijos pr. su žiedinėmis sankryžomis;
 įrengti dviejų lygių sankryžą tarp Vilniaus g. ir Pramonės g.;
 nutiesti pietinę jungtį tarp Klaipėdos valstybinio jūrų uosto ir IXB transporto koridoriaus
</t>
        </r>
        <r>
          <rPr>
            <sz val="9"/>
            <color indexed="81"/>
            <rFont val="Tahoma"/>
            <family val="2"/>
            <charset val="186"/>
          </rPr>
          <t xml:space="preserve">
</t>
        </r>
      </text>
    </comment>
    <comment ref="E85"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K105" authorId="0" shapeId="0">
      <text>
        <r>
          <rPr>
            <sz val="9"/>
            <color indexed="81"/>
            <rFont val="Tahoma"/>
            <family val="2"/>
            <charset val="186"/>
          </rPr>
          <t>(2017 m.  - 40 vnt. borto kompiuterių, 40 vnt. kontrolės skaitytuvų ir 1 vnt. programinės įrangos), vnt.iš viso bus integruota iki 2020 m.  205 vieš. transporto priemonių</t>
        </r>
      </text>
    </comment>
    <comment ref="P105" authorId="0" shapeId="0">
      <text>
        <r>
          <rPr>
            <b/>
            <sz val="9"/>
            <color indexed="81"/>
            <rFont val="Tahoma"/>
            <family val="2"/>
            <charset val="186"/>
          </rPr>
          <t>Pasirašytos sutartys</t>
        </r>
        <r>
          <rPr>
            <sz val="9"/>
            <color indexed="81"/>
            <rFont val="Tahoma"/>
            <family val="2"/>
            <charset val="186"/>
          </rPr>
          <t xml:space="preserve">
 1. 2017 m. spalio 15 d. pasirašytos sutartys visiems integruojamiems maršrutams (5E,6E ir 8E) aptarnauti.  2 maršrutus (5E ir 6E) laimėjo UAB Kautra“ (18 transporto priemonių) ir  vieną (8E) UAB “Ridvija“ (10 transporto priemonių). </t>
        </r>
      </text>
    </comment>
    <comment ref="D112" authorId="0" shapeId="0">
      <text>
        <r>
          <rPr>
            <sz val="9"/>
            <color indexed="81"/>
            <rFont val="Tahoma"/>
            <family val="2"/>
            <charset val="186"/>
          </rPr>
          <t>Projektas vykdomas kartu su Autobusų parku</t>
        </r>
      </text>
    </comment>
    <comment ref="E124"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K142" authorId="0" shapeId="0">
      <text>
        <r>
          <rPr>
            <sz val="9"/>
            <color indexed="81"/>
            <rFont val="Tahoma"/>
            <family val="2"/>
            <charset val="186"/>
          </rPr>
          <t>Apšviesta pėsčiųjų perėjų  (2017 m. S. Dariaus ir S. Girėno g. ( ties kolegija  ir prie pesčiųjų tilto per geležinkelį ir Šaulių g.), Liepų g. 28 ir 75, Liepojos g. (prie Šiltnamių stotelės ir prie Luizos stotelės), Šiaurės pr. (ties Universiteto g.) , Laukininkų g. 54 ir 11, I. Simonaitytės g. 4,7 ir 8, Šiaulių g. 11, Minijos g. /Nendrių g. sankryža, Kretingos g. 48, 56, 97, prie Šiltanmių g./Kretingos g., Šviesos/Kretingos g. sankryžų), sk.</t>
        </r>
      </text>
    </comment>
    <comment ref="E146" authorId="0" shapeId="0">
      <text>
        <r>
          <rPr>
            <b/>
            <sz val="9"/>
            <color indexed="81"/>
            <rFont val="Tahoma"/>
            <family val="2"/>
            <charset val="186"/>
          </rPr>
          <t xml:space="preserve">KSP 2.1.2.2.
</t>
        </r>
        <r>
          <rPr>
            <sz val="9"/>
            <color indexed="81"/>
            <rFont val="Tahoma"/>
            <family val="2"/>
            <charset val="186"/>
          </rPr>
          <t xml:space="preserve">Plėtoti viešojo ir privataus transporto sąveikos sistemą įrengiant transporto priemonių laikymo aikšteles
</t>
        </r>
      </text>
    </comment>
    <comment ref="E152" authorId="0" shapeId="0">
      <text>
        <r>
          <rPr>
            <b/>
            <sz val="9"/>
            <color indexed="81"/>
            <rFont val="Tahoma"/>
            <family val="2"/>
            <charset val="186"/>
          </rPr>
          <t xml:space="preserve">2.1.2.5. </t>
        </r>
        <r>
          <rPr>
            <sz val="9"/>
            <color indexed="81"/>
            <rFont val="Tahoma"/>
            <family val="2"/>
            <charset val="186"/>
          </rPr>
          <t>Sudaryti sąlygas naujų ekologiškų viešojo transporto rūšių atsiradimui</t>
        </r>
      </text>
    </comment>
    <comment ref="E156" authorId="0" shapeId="0">
      <text>
        <r>
          <rPr>
            <b/>
            <sz val="9"/>
            <color indexed="81"/>
            <rFont val="Tahoma"/>
            <family val="2"/>
            <charset val="186"/>
          </rPr>
          <t xml:space="preserve">2.1.2.5. </t>
        </r>
        <r>
          <rPr>
            <sz val="9"/>
            <color indexed="81"/>
            <rFont val="Tahoma"/>
            <family val="2"/>
            <charset val="186"/>
          </rPr>
          <t>Sudaryti sąlygas naujų ekologiškų viešojo transporto rūšių atsiradimui</t>
        </r>
      </text>
    </comment>
    <comment ref="K184" authorId="0" shapeId="0">
      <text>
        <r>
          <rPr>
            <sz val="9"/>
            <color indexed="81"/>
            <rFont val="Tahoma"/>
            <family val="2"/>
            <charset val="186"/>
          </rPr>
          <t xml:space="preserve">UKD 2017 metams pateikė poreikį 2849,8 tūkst. Eur suremontuoti 74 įstaigų kiemus ir privažiavimus. Lėšos paskirstytos per tris metus, 2017-06 29 VS raštaspapildyti priemonės 06.01.04.01.05 „ Kiemų ir privažiuojamųjų kelių prie biudžetinių įstaigų dangos remontas“ rodiklius, įtraukiant Klaipėdos suaugusių gimnaziją (pagal 2017-06-27 VS-3833).
</t>
        </r>
      </text>
    </comment>
    <comment ref="M184" authorId="0" shapeId="0">
      <text>
        <r>
          <rPr>
            <sz val="9"/>
            <color indexed="81"/>
            <rFont val="Tahoma"/>
            <family val="2"/>
            <charset val="186"/>
          </rPr>
          <t xml:space="preserve">2017 m. II pusmetis, naujos įstaigos:
</t>
        </r>
        <r>
          <rPr>
            <b/>
            <sz val="9"/>
            <color indexed="81"/>
            <rFont val="Tahoma"/>
            <family val="2"/>
            <charset val="186"/>
          </rPr>
          <t>1. Klaipėdos suaugusiųjų gimnazija;
2. Klaipėdos Litorinos mokykla;
3. L/d "Želmenėlis"</t>
        </r>
        <r>
          <rPr>
            <sz val="9"/>
            <color indexed="81"/>
            <rFont val="Tahoma"/>
            <family val="2"/>
            <charset val="186"/>
          </rPr>
          <t xml:space="preserve">
1. Baltijos gimnazija;                                                     2. Sendvario gimnazija;                                                3. "Versmės" progimnazija;                                        4. "Aukuro" gimnazija;                                                 5. "Smeltės" progimnazija;                                         6. "Aitvaro" gimnazija;                                               7. "Gilijos" pradinė mokykla;                                     8. "Medeinės" mokykla;                                             9. L/d "Šermukšnėlė";                                               10. L/d "Traukinukas";                                             11. L/d "Želmenėlis";                                                12. L/d "Dobiliukas";                                                13. L/d "Žilvytis";                                                      14. L/d "Boružėlė"'                                                     15. L/d "Volungėlė";                                                 16. L/d "Bitutė";                                                         17. L/d "Pagrandukas";                                            18. L/d "Sakalėlis";                                                    19. L/d " Kregždutė";                                                20. L/d "Pingvinukas";                                             21. L/d "Svirpliukas";                                                22. L/d "Putinėlis";                                                    23. L/d "Klevelis";                                                     24. L/d "Papartėlis";                                                  25. L/d "Alksniukas";                                               26. L/d "Rūta";                                                           27. Moksleivių saviraiškos centras;                                           28. Klaipėdos Adomo Brako dailės mokykla;                                                           29. Klaipėdos vaikų laisvalaikio centras;                                                        30. "Varpelio" mokykla-darželis;    
31. Regos ugdymo centras.
</t>
        </r>
      </text>
    </comment>
    <comment ref="H201" authorId="0" shapeId="0">
      <text>
        <r>
          <rPr>
            <b/>
            <sz val="9"/>
            <color indexed="81"/>
            <rFont val="Tahoma"/>
            <family val="2"/>
            <charset val="186"/>
          </rPr>
          <t xml:space="preserve">8655,5
</t>
        </r>
        <r>
          <rPr>
            <sz val="9"/>
            <color indexed="81"/>
            <rFont val="Tahoma"/>
            <family val="2"/>
            <charset val="186"/>
          </rPr>
          <t xml:space="preserve">
</t>
        </r>
      </text>
    </comment>
    <comment ref="I201" authorId="0" shapeId="0">
      <text>
        <r>
          <rPr>
            <b/>
            <sz val="9"/>
            <color indexed="81"/>
            <rFont val="Tahoma"/>
            <family val="2"/>
            <charset val="186"/>
          </rPr>
          <t xml:space="preserve">13126,7
</t>
        </r>
        <r>
          <rPr>
            <sz val="9"/>
            <color indexed="81"/>
            <rFont val="Tahoma"/>
            <family val="2"/>
            <charset val="186"/>
          </rPr>
          <t xml:space="preserve">
</t>
        </r>
      </text>
    </comment>
  </commentList>
</comments>
</file>

<file path=xl/sharedStrings.xml><?xml version="1.0" encoding="utf-8"?>
<sst xmlns="http://schemas.openxmlformats.org/spreadsheetml/2006/main" count="509" uniqueCount="311">
  <si>
    <t>Uždavinio kodas</t>
  </si>
  <si>
    <t>Priemonės kodas</t>
  </si>
  <si>
    <t>Priemonės požymis</t>
  </si>
  <si>
    <t>Asignavimų valdytojo kodas</t>
  </si>
  <si>
    <t>Finansavimo šaltinis</t>
  </si>
  <si>
    <t>01</t>
  </si>
  <si>
    <t>Iš viso:</t>
  </si>
  <si>
    <t>02</t>
  </si>
  <si>
    <t>Iš viso uždaviniui:</t>
  </si>
  <si>
    <t>Iš viso tikslui:</t>
  </si>
  <si>
    <t>Finansavimo šaltiniai</t>
  </si>
  <si>
    <t>Pavadinimas</t>
  </si>
  <si>
    <t>Finansavimo šaltinių suvestinė</t>
  </si>
  <si>
    <t>SAVIVALDYBĖS  LĖŠOS, IŠ VISO:</t>
  </si>
  <si>
    <t>KITI ŠALTINIAI, IŠ VISO:</t>
  </si>
  <si>
    <t>IŠ VISO:</t>
  </si>
  <si>
    <t>Veiklos plano tikslo kodas</t>
  </si>
  <si>
    <r>
      <t xml:space="preserve">Savivaldybės biudžeto lėšos </t>
    </r>
    <r>
      <rPr>
        <b/>
        <sz val="10"/>
        <rFont val="Times New Roman"/>
        <family val="1"/>
        <charset val="186"/>
      </rPr>
      <t>SB</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</si>
  <si>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</si>
  <si>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</si>
  <si>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r>
      <t xml:space="preserve">Klaipėdos valstybinio jūrų uosto direkcijos lėšos </t>
    </r>
    <r>
      <rPr>
        <b/>
        <sz val="10"/>
        <rFont val="Times New Roman"/>
        <family val="1"/>
        <charset val="186"/>
      </rPr>
      <t>KVJUD</t>
    </r>
  </si>
  <si>
    <r>
      <t xml:space="preserve">Valstybės biudžeto lėšos </t>
    </r>
    <r>
      <rPr>
        <b/>
        <sz val="10"/>
        <rFont val="Times New Roman"/>
        <family val="1"/>
        <charset val="186"/>
      </rPr>
      <t>LRVB</t>
    </r>
  </si>
  <si>
    <r>
      <t xml:space="preserve">Kiti finansavimo šaltiniai </t>
    </r>
    <r>
      <rPr>
        <b/>
        <sz val="10"/>
        <rFont val="Times New Roman"/>
        <family val="1"/>
        <charset val="186"/>
      </rPr>
      <t>Kt</t>
    </r>
  </si>
  <si>
    <t>SB</t>
  </si>
  <si>
    <t>06 Susisiekimo sistemos priežiūros ir plėtros programa</t>
  </si>
  <si>
    <t>03</t>
  </si>
  <si>
    <t>Didinti gatvių tinklo pralaidumą ir užtikrinti jų tankumą</t>
  </si>
  <si>
    <t>Rekonstruoti ir tiesti gatves</t>
  </si>
  <si>
    <t xml:space="preserve"> Užtikrinti patogios viešojo transporto sistemos funkcionavimą</t>
  </si>
  <si>
    <t>04</t>
  </si>
  <si>
    <t>05</t>
  </si>
  <si>
    <t>06</t>
  </si>
  <si>
    <t>07</t>
  </si>
  <si>
    <t>6</t>
  </si>
  <si>
    <t>Eksploatuojama šviesoforų, vnt.</t>
  </si>
  <si>
    <t>Tiltų ir kelio statinių priežiūra</t>
  </si>
  <si>
    <t>Suremontuota šaligatvių, ha</t>
  </si>
  <si>
    <t>Suremontuota asfaltbetonio dangos duobių gatvėse, ha</t>
  </si>
  <si>
    <t>Parduota lengvatinių bilietų, mln. vnt.</t>
  </si>
  <si>
    <t>Viešojo transporto priežiūros ir paslaugų kokybės kontroliavimas</t>
  </si>
  <si>
    <t>5</t>
  </si>
  <si>
    <t>ES</t>
  </si>
  <si>
    <t>Kt</t>
  </si>
  <si>
    <t>Parengtas techninis projektas, vnt.</t>
  </si>
  <si>
    <t>I</t>
  </si>
  <si>
    <t>KVJUD</t>
  </si>
  <si>
    <t>Automatinės eismo priežiūros prietaisų nuoma</t>
  </si>
  <si>
    <t>Centrinės miesto dalies gatvių tinklo modernizavimas:</t>
  </si>
  <si>
    <t>Šiaurinės miesto dalies gatvių tinklo modernizavimas:</t>
  </si>
  <si>
    <t>Pajūrio rekreacinių teritorijų gatvių tinklo modernizavimas:</t>
  </si>
  <si>
    <t>Transporto kompensacijų mokėjimas:</t>
  </si>
  <si>
    <t>Asfaltuotų daugiabučių kiemų dangų remontas</t>
  </si>
  <si>
    <t>Patikrinta viešojo transporto priemonių, tūkst. vnt.</t>
  </si>
  <si>
    <t>Prižiūrima tiltų ir viadukų, vnt.</t>
  </si>
  <si>
    <t>1</t>
  </si>
  <si>
    <t>Viešojo transporto paslaugų organizavimas:</t>
  </si>
  <si>
    <t xml:space="preserve">Iš viso  programai:  </t>
  </si>
  <si>
    <t>Pamario gatvės rekonstravimas</t>
  </si>
  <si>
    <t>SB(L)</t>
  </si>
  <si>
    <t>Strateginis tikslas 02. Kurti mieste patrauklią, švarią ir saugią gyvenamąją aplinką</t>
  </si>
  <si>
    <t>Miesto gatvių ženklinimas</t>
  </si>
  <si>
    <t>Prižiūrima žvyruotos dangos, ha</t>
  </si>
  <si>
    <t>Paklota ištisinio asfaltbetonio dangos, ha</t>
  </si>
  <si>
    <t>Eksploatuojama prietaisų, vnt.</t>
  </si>
  <si>
    <t>SB(VR)</t>
  </si>
  <si>
    <r>
      <t xml:space="preserve">Vietinių rinkliavų lėšos </t>
    </r>
    <r>
      <rPr>
        <b/>
        <sz val="10"/>
        <rFont val="Times New Roman"/>
        <family val="1"/>
        <charset val="186"/>
      </rPr>
      <t>SB(VR)</t>
    </r>
  </si>
  <si>
    <t>SB(VRL)</t>
  </si>
  <si>
    <t>P7</t>
  </si>
  <si>
    <t>P2.1.2.9</t>
  </si>
  <si>
    <t>P9</t>
  </si>
  <si>
    <t>Topografinių nuotraukų, išpildomųjų geodezinių nuotraukų įsigijimas, statinių projektų ekspertizių bei kitos inžinerinės paslaugos</t>
  </si>
  <si>
    <r>
      <t xml:space="preserve">Programų lėšų likučių lėšos </t>
    </r>
    <r>
      <rPr>
        <b/>
        <sz val="10"/>
        <rFont val="Times New Roman"/>
        <family val="1"/>
        <charset val="186"/>
      </rPr>
      <t xml:space="preserve">SB(L) </t>
    </r>
  </si>
  <si>
    <t xml:space="preserve"> - vežėjams už lengvatas turinčių keleivių vežimą</t>
  </si>
  <si>
    <t xml:space="preserve"> - moksleiviams</t>
  </si>
  <si>
    <t xml:space="preserve"> - profesinių mokyklų moksleiviams</t>
  </si>
  <si>
    <t>Švyturio gatvės rekonstravimo projekto parengimas ir įgyvendinimas (I etapas – nuo Naujosios Uosto g. iki Malūnininkų g.)</t>
  </si>
  <si>
    <t>Suženklinta gatvių, ha</t>
  </si>
  <si>
    <t>Eksploatuojama greičio matuoklių, vnt.</t>
  </si>
  <si>
    <t>Parengtas paviljono su aikštele techninis projektas, vnt.</t>
  </si>
  <si>
    <t>Medžiagų tyrimas ir kontroliniai bandymai</t>
  </si>
  <si>
    <t>2.1.2.14</t>
  </si>
  <si>
    <t>2.1.2.11</t>
  </si>
  <si>
    <t>2.1.2.15</t>
  </si>
  <si>
    <t>2.1.2.13</t>
  </si>
  <si>
    <t>2.1.2.2</t>
  </si>
  <si>
    <t>2.1.2.12</t>
  </si>
  <si>
    <t xml:space="preserve">Savivaldybės biudžetas, iš jo: </t>
  </si>
  <si>
    <t xml:space="preserve">Parengtas techninis projektas, vnt. </t>
  </si>
  <si>
    <t>Rytų ir vakarų krypties gatvių tinklo modernizavimas:</t>
  </si>
  <si>
    <t>Joniškės g. rekonstravimas (II etapas – nuo Klemiškės g. iki Liepų g., Šienpjovių g.)</t>
  </si>
  <si>
    <t>Šiaurės ir pietų transporto koridorių gatvių tinklo modernizavimas:</t>
  </si>
  <si>
    <r>
      <rPr>
        <sz val="10"/>
        <rFont val="Times New Roman"/>
        <family val="1"/>
        <charset val="186"/>
      </rPr>
      <t>Vietinių rinkliavų likučio lėšos</t>
    </r>
    <r>
      <rPr>
        <b/>
        <sz val="10"/>
        <rFont val="Times New Roman"/>
        <family val="1"/>
        <charset val="186"/>
      </rPr>
      <t xml:space="preserve"> SB(VRL)</t>
    </r>
  </si>
  <si>
    <r>
      <t xml:space="preserve">Žemės pardavimų likučio lėšos </t>
    </r>
    <r>
      <rPr>
        <b/>
        <sz val="10"/>
        <rFont val="Times New Roman"/>
        <family val="1"/>
        <charset val="186"/>
      </rPr>
      <t>SB(ŽPL)</t>
    </r>
  </si>
  <si>
    <r>
      <t xml:space="preserve">Kelių priežiūros ir plėtros programos lėšos </t>
    </r>
    <r>
      <rPr>
        <b/>
        <sz val="10"/>
        <rFont val="Times New Roman"/>
        <family val="1"/>
        <charset val="186"/>
      </rPr>
      <t>SB(KPP)</t>
    </r>
  </si>
  <si>
    <t>SB(ŽPL)</t>
  </si>
  <si>
    <t>SB(KPP)</t>
  </si>
  <si>
    <t xml:space="preserve">Ištisinio asfaltbetonio dangos remontas: </t>
  </si>
  <si>
    <t>Kiemų ir privažiuojamųjų kelių  prie biudžetinių įstaigų dangos remontas</t>
  </si>
  <si>
    <t>0,9</t>
  </si>
  <si>
    <t>Asfaltbetonio dangos, žvyruotos dangos ir akmenimis grįstų miesto gatvių dangos remontas</t>
  </si>
  <si>
    <t>Eismo reguliavimo infrastruktūros eksploatacija ir įrengimas</t>
  </si>
  <si>
    <t>Mokamo automobilių stovėjimo sistemos mieste kūrimas ir išlaikymas</t>
  </si>
  <si>
    <t>Eismo srautų reguliavimo ir saugumo priemonių įgyvendinimas:</t>
  </si>
  <si>
    <t>Savivaldybės nenaudojamų pastatų uosto plėtros teritorijoje nugriovimas (Strėvos g. 5, 9)</t>
  </si>
  <si>
    <t>100</t>
  </si>
  <si>
    <t>2.1.2.8</t>
  </si>
  <si>
    <t>240</t>
  </si>
  <si>
    <t>tūkst. Eur</t>
  </si>
  <si>
    <t xml:space="preserve">Diegti eismo srautų reguliavimo ir saugumo priemones </t>
  </si>
  <si>
    <t xml:space="preserve"> </t>
  </si>
  <si>
    <t xml:space="preserve">Eksploatuojama eismo reguliavimo priemonių, tūkst. vnt. </t>
  </si>
  <si>
    <t>Paskelbta konkursų dėl originalių dviračių stovų projekto sukūrimo bei gamybos, vnt.</t>
  </si>
  <si>
    <t>P2.1.2.3</t>
  </si>
  <si>
    <t xml:space="preserve">Susisiekimo sistemos objektų pritaikymas neįgaliesiems  </t>
  </si>
  <si>
    <t>P2.1.2.2.</t>
  </si>
  <si>
    <t>Daugiaaukščio garažo statyba su požemine aikštele Bangų g., Klaipėdoje</t>
  </si>
  <si>
    <t>Neeksploatuojamų požeminių perėjų Šilutės pl. rekonstravimas</t>
  </si>
  <si>
    <t>Privažiuojamojo kelio prie II perkėlos nuo kelio Smiltynė–Nida (rajoninis kelias Nr. 2254) rekonstravimas</t>
  </si>
  <si>
    <t xml:space="preserve">Danės g. rekonstravimas (siekiant racionaliai suplanuoti jungtis su Bastionų g., nauju tiltu per Danės upę ir Artojų g.) </t>
  </si>
  <si>
    <t xml:space="preserve">Tauralaukio gyvenvietės gatvių rekonstravimas </t>
  </si>
  <si>
    <t xml:space="preserve">Parengtas techninis projektas, vnt.
</t>
  </si>
  <si>
    <t>Atlikta gatvės (571 m) tiesimo darbų (II etapas). Užbaigtumas, proc.</t>
  </si>
  <si>
    <t>Klaipėdos miesto viešojo transporto atnaujinimas (autobusų įsigijimas)</t>
  </si>
  <si>
    <t>Įsigyta autobusų, vnt.</t>
  </si>
  <si>
    <t>Klaipėdos miesto viešojo transporto švieslenčių ir informacinių švieslenčių įrengimas ir atnaujinimas</t>
  </si>
  <si>
    <t xml:space="preserve">Įrengta švieslenčių miesto autobusų stotelėse, vnt.  </t>
  </si>
  <si>
    <t>Suorganizuota renginių, vnt.</t>
  </si>
  <si>
    <t>P2.1.2.5</t>
  </si>
  <si>
    <t>Parengtas projektinis pasiūlymas, vnt.</t>
  </si>
  <si>
    <t>Atlikta kelio ženklų, stulpų pažymėjimo šviečiančiomis juostelėmis darbų. Užbaigtumas, proc.</t>
  </si>
  <si>
    <r>
      <rPr>
        <b/>
        <sz val="10"/>
        <rFont val="Times New Roman"/>
        <family val="1"/>
        <charset val="186"/>
      </rPr>
      <t>II etapas.</t>
    </r>
    <r>
      <rPr>
        <sz val="10"/>
        <rFont val="Times New Roman"/>
        <family val="1"/>
        <charset val="186"/>
      </rPr>
      <t xml:space="preserve"> Žiedinės Tilžės g., Mokyklos g. ir Šilutės pl. sankryžos pertvarkymas į šviesoforinę </t>
    </r>
  </si>
  <si>
    <t xml:space="preserve">Keleivinio transporto stotelių su įvažomis Klaipėdos miesto gatvėse projektavimas ir įrengimas  </t>
  </si>
  <si>
    <r>
      <t>Privažiuojamojo kelio prie pastato Debreceno g. 48  įrengimas ir pastato aplinkos sutvarkymas</t>
    </r>
    <r>
      <rPr>
        <sz val="10"/>
        <color rgb="FFFF0000"/>
        <rFont val="Times New Roman"/>
        <family val="1"/>
        <charset val="186"/>
      </rPr>
      <t xml:space="preserve"> </t>
    </r>
  </si>
  <si>
    <t>30</t>
  </si>
  <si>
    <t>S. b. „Vaiteliai“ kursavimas visus metus</t>
  </si>
  <si>
    <t>Įrengta šviesoforų elektroninių laikmačių, vnt.</t>
  </si>
  <si>
    <r>
      <rPr>
        <sz val="10"/>
        <rFont val="Times New Roman"/>
        <family val="1"/>
        <charset val="186"/>
      </rPr>
      <t>Dviračių takų rišlumo didinimas ir dviračių infrastruktūros tobulinimas</t>
    </r>
    <r>
      <rPr>
        <sz val="10"/>
        <color rgb="FFFF0000"/>
        <rFont val="Times New Roman"/>
        <family val="1"/>
        <charset val="186"/>
      </rPr>
      <t xml:space="preserve"> </t>
    </r>
  </si>
  <si>
    <t>10/10/6</t>
  </si>
  <si>
    <t xml:space="preserve">Atlikta I. Kanto g. 11–17 kiemo aikštelės įrengimo darbų. Užbaigtumas, proc. </t>
  </si>
  <si>
    <t>Kombinuotų kelionių jungčių (PARK&amp;RIDE) įrengimas (šiaurinėje miesto dalyje)</t>
  </si>
  <si>
    <r>
      <rPr>
        <b/>
        <sz val="10"/>
        <rFont val="Times New Roman"/>
        <family val="1"/>
        <charset val="186"/>
      </rPr>
      <t>Naujo tilto</t>
    </r>
    <r>
      <rPr>
        <sz val="10"/>
        <rFont val="Times New Roman"/>
        <family val="1"/>
        <charset val="186"/>
      </rPr>
      <t xml:space="preserve"> su pakeliamu mechanizmu per Danę statyba ir prieigų sutvarkymas</t>
    </r>
  </si>
  <si>
    <t>Viešojo transporto (autobusų ir maršrutinių taksi) integravimo sistemos įrangos įsigijimas ir atnaujinimas</t>
  </si>
  <si>
    <t>- nuostolių, patirtų vežant keleivius vietinio reguliaraus susisiekimo autobusų maršrutais renginių metu, kompensavimas</t>
  </si>
  <si>
    <t>Vingio g. nuo Smiltelės g. ir Jūrininkų pr.;</t>
  </si>
  <si>
    <t>Statybininkų prospekto tęsinio tiesimas nuo Šilutės pl. per LEZ teritoriją iki 141 kelio: II etapas – Lypkių gatvės ruožo nuo Šilutės plento tiesimas</t>
  </si>
  <si>
    <t>Tilžės g. nuo Šilutės pl. iki geležinkelio pervažos rekonstravimas, pertvarkant žiedinę Mokyklos g. ir Šilutės pl. sankryžą:</t>
  </si>
  <si>
    <t>Subsidijuojama maršrutų skaičius:</t>
  </si>
  <si>
    <t>Nuostolingų maršrutų subsidijavimas priemiesčio maršrutus aptarnaujantiems vežėjams</t>
  </si>
  <si>
    <t>Įsigyta integravimo įrangos, vnt.</t>
  </si>
  <si>
    <t xml:space="preserve">Atlikta Šiaurinio rago teritorijoje esančios aikštelės įrengimo darbų (70 stovėjimo vietų). Užbaigtumas, proc. </t>
  </si>
  <si>
    <t>Apšviesta pėsčiųjų perėjų, vnt</t>
  </si>
  <si>
    <t>Įrengta šviesoforais valdomų perėjų (Liepų g. ir Taikos pr. 102), vnt.</t>
  </si>
  <si>
    <t>Suteikta gatvių dangų, konstruktyvo ir betoninių gaminių kontrolinių bandymų paslaugų. Užbaigtumas, proc.</t>
  </si>
  <si>
    <t>Įrengta dekoratyvinių kelio ženklų, vnt.</t>
  </si>
  <si>
    <t>Eksploatuojama bilietų automatų, vnt.</t>
  </si>
  <si>
    <t>Parengta ir patvirtinta paraiška, vnt.</t>
  </si>
  <si>
    <t>Atlikta kelio įrengimo, aplinkos sutvarkymo darbų. Užbaigtumas, proc.</t>
  </si>
  <si>
    <t xml:space="preserve">Parengtas naujo tilto su pakeliamu mechanizmu statybos techninis projektas, vnt. </t>
  </si>
  <si>
    <t>Kompensuota bilietų moksleiviams, tūkst. vnt.</t>
  </si>
  <si>
    <t>Kompensuota bilietų profesinių mokyklų moksleiviams, tūkst. vnt.</t>
  </si>
  <si>
    <t>Parengtas techninis projektas ir detaliojo plano korekcija, vnt.</t>
  </si>
  <si>
    <t xml:space="preserve">Parengtas rekonstravimo techninis projektas (ruožas nuo Atgimimo aikštės iki Laivų skersgatvio), vnt. </t>
  </si>
  <si>
    <t xml:space="preserve">Parengtas rekonstravimo projektinis pasiūlymas (ruožas nuo Laivų skersgatvio iki Artojų g.), vnt. </t>
  </si>
  <si>
    <t>Atlikta rekonstravimo darbų. Užbaigtumas, proc.</t>
  </si>
  <si>
    <t>Atlikta dviejų požeminių perėjų  rekonstravimo darbų. Užbaigtumas, proc.</t>
  </si>
  <si>
    <t>Atlikta gatvės (600 m) ir žiedinės sankryžos rekonstravimo darbų.
Užbaigtumas, proc.</t>
  </si>
  <si>
    <t>Atlikta privažiuojamojo kelio (400 m)  rekonstravimo darbų. Užbaigtumas, proc.</t>
  </si>
  <si>
    <t>Atlikta gatvės (169 m) rekonstravimo darbų. Užbaigtumas, proc.</t>
  </si>
  <si>
    <t>Atlikta viaduko rekonstravimo darbų. Užbaigtumas, proc.</t>
  </si>
  <si>
    <t>Parengta projektų, galimybių studijų, vnt.</t>
  </si>
  <si>
    <t>Įstaigų, kurių kiemuose atlikta asfalto dangos remonto darbų, skaičius</t>
  </si>
  <si>
    <t>Atlikta dviračių takų rišlumą užtikrinančių darbų. Užbaigtumas, proc.</t>
  </si>
  <si>
    <t>Aikštelėje ties Debreceno g. 7 už Šv. Brunono Kverfurtiečio bažnyčios;</t>
  </si>
  <si>
    <t>Kūlių Vartų g. ir Bangų g., Tiltų g., Galinio Pylimo g., Taikos pr. sankryžos rekonstravimas</t>
  </si>
  <si>
    <t xml:space="preserve">Naujo įvažiuojamojo kelio (Priešpilio g.) į piliavietę ir Kruizinių laivų terminalą tiesimas  </t>
  </si>
  <si>
    <t>Dubliuojančios gatvės nuo Šiltnamių g. iki Klaipėdos g. su pėsčiųjų ir dviračių taku ir įvažomis į Liepojos g. įrengimas</t>
  </si>
  <si>
    <r>
      <rPr>
        <b/>
        <sz val="10"/>
        <rFont val="Times New Roman"/>
        <family val="1"/>
        <charset val="186"/>
      </rPr>
      <t xml:space="preserve">I etapas. </t>
    </r>
    <r>
      <rPr>
        <sz val="10"/>
        <rFont val="Times New Roman"/>
        <family val="1"/>
        <charset val="186"/>
      </rPr>
      <t>Tilžės g. nuo Šilutės pl. iki geležinkelio pervažos rekonstravimas</t>
    </r>
  </si>
  <si>
    <t>Privažiuojamojo kelio nuo Naikupės g. iki Taikos pr. 66A sklypo pradžios rekonstravimas</t>
  </si>
  <si>
    <t>D2 kategorijos gatvės (akligatvio) tarp sklypų Antrosios Melnragės g. 6 ir Antrosios Melnragės g. 10 tiesimas</t>
  </si>
  <si>
    <t>Bendri Klaipėdos valstybinio jūrų uosto ir miesto projektai:</t>
  </si>
  <si>
    <t>Viaduko per geležinkelį Taikos prospekto tęsinyje rekonstravimo projekto parengimas</t>
  </si>
  <si>
    <t>Parengiamieji darbai įgyvendinat gatvių rekonstravimo projektus</t>
  </si>
  <si>
    <t>Pėsčiųjų ir dviračių takų Minijos g. nuo Baltijos pr., Pilies g., Naujojoje Uosto g. remontas, siekiant didinti rišlumą</t>
  </si>
  <si>
    <t xml:space="preserve">Klaipėdos miesto gatvių pėsčiųjų perėjų kryptinis apšvietimas </t>
  </si>
  <si>
    <t>Dalyvavimas projekte „Uostamiesčiai: darnaus judumo principų integravimas (PORT Cities: Integrating Sustainability, PORTIS)“</t>
  </si>
  <si>
    <t>Parengtas II etapo techninis projektas (Klaipėdos g., Virkučių g., Slengių g., Lietaus g., Vaivorykštės g., Griaustinio g. ir Arimų g.), vnt.</t>
  </si>
  <si>
    <t>Atliktas gatvių – Akmenų g. (405 m) ir Vėjo g. (1373 m) rekonstravimas. Užbaigtumas, proc.</t>
  </si>
  <si>
    <t>Atlikta I etapo rekonstravimo darbų – Pamario g. sankryžos su Prano Lideikio g.  Užbaigtumas, proc.</t>
  </si>
  <si>
    <t>Renginių, kurių metu keleiviamas bus taikomos lengvatos, skaičius (2017 m. renginiai  – Mažosios Lietuvos dainų šventė, Merginų rankinio čempionatas, Diena be automobilio), vnt.</t>
  </si>
  <si>
    <t>S. b. „Dituva“, s. b. „Tolupis“, s. b. „Vaiteliai“–„Rasa“</t>
  </si>
  <si>
    <t xml:space="preserve"> Maršruto į Lėbartų kapines trasos pratęsimas iki Ramybės stotelės</t>
  </si>
  <si>
    <t>Maršruto „Klaipėdos autobusų stotis–Palangos oro uostas“ kursavimas</t>
  </si>
  <si>
    <t xml:space="preserve">Automobilių stovėjimo aikštelių, kiemų, gatvių, kuriuose suremontuota asfaltbetonio danga, vnt.
</t>
  </si>
  <si>
    <t>Įdiegta dalijimosi dviračiais (angl. bike-sharing) sistema, vnt.</t>
  </si>
  <si>
    <t>Suremontuota duobių kiemuose ir įvažose į juos (paklota asfaltbetonio danga), vnt.</t>
  </si>
  <si>
    <t xml:space="preserve">Įrengta dviračių ir pėsčiųjų takų Smiltynėje. Užbaigtumas, proc. </t>
  </si>
  <si>
    <t>Parengtas rekonstravimo projektinis pasiūlymas, vnt.</t>
  </si>
  <si>
    <t>Kompensuota nuostolingų maršrutų, vnt.</t>
  </si>
  <si>
    <r>
      <t xml:space="preserve">Europos Sąjungos paramos lėšos, kurios įtrauktos į Savivaldybės biudžetą </t>
    </r>
    <r>
      <rPr>
        <b/>
        <sz val="10"/>
        <rFont val="Times New Roman"/>
        <family val="1"/>
        <charset val="186"/>
      </rPr>
      <t>SB(ES)</t>
    </r>
  </si>
  <si>
    <t>Įrengta pėsčiųjų ir dviračių takų palei Liepojos g. nuo Dragūnų kvartalo iki Savanorių g. Užbaigtumas, proc.</t>
  </si>
  <si>
    <t xml:space="preserve">Nugriauta pastatų, vnt. </t>
  </si>
  <si>
    <t>Jūrininkų prospekto ruožo nuo Šilutės pl. iki Minijos g. kapitalinis remontas</t>
  </si>
  <si>
    <t>Miesto tiltų, gatvių, viešųjų erdvių, daugiabučių namų ir savivaldybės įstaigų kiemų dangų remontas:</t>
  </si>
  <si>
    <t>Įrengta stotelių su įvažomis (Vasaros estrados (pietų ir šiaurės kryptys),
Rumpiškės, Kooperacijos, Juodkrantės, 
Naikupės, Šilutės, Minijos, Aula Magna, Minijos stotelės), vnt.</t>
  </si>
  <si>
    <t>Šilutės pl. nuo geležinkelio iki Dubysos g.;</t>
  </si>
  <si>
    <t xml:space="preserve">Nuostolių kompensacijų mokėjimas: </t>
  </si>
  <si>
    <r>
      <t xml:space="preserve">patirtų vykdant keleivinio kelių transporto viešųjų paslaugų </t>
    </r>
    <r>
      <rPr>
        <sz val="10"/>
        <rFont val="Times New Roman"/>
        <family val="1"/>
        <charset val="186"/>
      </rPr>
      <t>vežant keleivius vietinio (miesto) reguliaraus susisiekimo autobusų maršrutais</t>
    </r>
  </si>
  <si>
    <t>Atlikta autobusų stotelės Kretingos g., ties Šiltnamių gatve, rekonstravimo darbų. Užbaigtumas, proc.</t>
  </si>
  <si>
    <t>patirtų įgyvendinant ES Sanglaudos fondų finansuojamus ekologiškų viešojo transporto  priemonių įsigijimo projektus</t>
  </si>
  <si>
    <t>Herkaus Manto g. ruože nuo Lietuvininkų aikštės iki Atgimimo aikštės;</t>
  </si>
  <si>
    <t>Suremontuota gatvių akmens grindinio dangos pagal poreikį senamiesčio gatvėse, ha</t>
  </si>
  <si>
    <r>
      <t xml:space="preserve">Valstybės tikslinės dotacijos lėšos </t>
    </r>
    <r>
      <rPr>
        <b/>
        <sz val="10"/>
        <rFont val="Times New Roman"/>
        <family val="1"/>
        <charset val="186"/>
      </rPr>
      <t>SB(VB)</t>
    </r>
  </si>
  <si>
    <t>Ekologiškų viešojo transporto priemonių, kuriomis važiuojant patiriami nuostoliai, skaičius, vnt.</t>
  </si>
  <si>
    <t>Baltijos pr.–Šilutės pl. žiede, Baltijos pr. ruože nuo Šilutės pl. iki Taikos pr. (pietinėje pusėje) ir Taikos pr.–Baltijos pr. žiede;</t>
  </si>
  <si>
    <t>Privažiuojamajame kelyje ir aikštelėje prie Klaipėdos miesto savivaldybės kultūros centro Žvejų rūmų;</t>
  </si>
  <si>
    <t xml:space="preserve">STRATEGINIO VEIKLOS PLANO VYKDYMO ATASKAITA </t>
  </si>
  <si>
    <t>Asignavimai (Eur)</t>
  </si>
  <si>
    <t>Vertinimo kriterijaus</t>
  </si>
  <si>
    <t>Informacija apie pasiektus rezultatus, duomenys apie programai skirtų asignavimų panaudojimo tikslingumą</t>
  </si>
  <si>
    <t>Priežastys, dėl kurių planuotos rodiklių reikšmės nepasiektos</t>
  </si>
  <si>
    <t>2017 m. asignavi-mų patvirtin-tas planas*</t>
  </si>
  <si>
    <t>2017 m. asignavi-mų patikslin-tas planas**</t>
  </si>
  <si>
    <t>2017 m. panaudo-tos lėšos (kasinės išlaidos)</t>
  </si>
  <si>
    <t>pavadinimas</t>
  </si>
  <si>
    <t>planuotos reikšmės</t>
  </si>
  <si>
    <t>faktinės reikšmės</t>
  </si>
  <si>
    <t>Urbanistinės plėtros departamentas GIS skyrius</t>
  </si>
  <si>
    <t>Miesto ūkio departamentas</t>
  </si>
  <si>
    <t>Gatvių su asfalto danga ilgis, palyginti su bendru gatvių ilgiu proc.</t>
  </si>
  <si>
    <t>Gatvių tankis km/kv. km</t>
  </si>
  <si>
    <t>Autobusų, kurių amžius neviršija 15 metų, dalis miesto viešajame transporte proc.</t>
  </si>
  <si>
    <t>Gatvių, kuriomis važinėja viešasis transportas, ilgis km</t>
  </si>
  <si>
    <t>SB(ES)</t>
  </si>
  <si>
    <t>patikslintos reikšmės</t>
  </si>
  <si>
    <t>SUSISIEKIMO SISTEMOS PRIEŽIŪROS IR PLĖTROS PROGRAMA (NR. 06)</t>
  </si>
  <si>
    <t>Parengtas dviračių ir pėsčiųjų takų Smiltynėje techninis projektas, vnt.</t>
  </si>
  <si>
    <t>I, 2.1.2.8</t>
  </si>
  <si>
    <t>Elektromobilių įkrovimo stotelių įrengimas  Klaipėdos mieste</t>
  </si>
  <si>
    <t>0</t>
  </si>
  <si>
    <t>SUSISIEKIMO SISTEMOS PRIEŽIŪROS IR PLĖTROS PROGRAMOS (NR. 06)</t>
  </si>
  <si>
    <t>ĮVYKDYMO ATASKAITA</t>
  </si>
  <si>
    <r>
      <t xml:space="preserve">Asignavimų valdytojai: </t>
    </r>
    <r>
      <rPr>
        <sz val="12"/>
        <rFont val="Times New Roman"/>
        <family val="1"/>
        <charset val="186"/>
      </rPr>
      <t>Investicijų ir ekonomikos departamentas (5), Miesto ūkio departamentas (6), Klaipėdos miesto savivaldybės administracija (1).</t>
    </r>
  </si>
  <si>
    <r>
      <rPr>
        <b/>
        <sz val="12"/>
        <rFont val="Times New Roman"/>
        <family val="1"/>
        <charset val="186"/>
      </rPr>
      <t xml:space="preserve">Programą vykdė: </t>
    </r>
    <r>
      <rPr>
        <sz val="12"/>
        <rFont val="Times New Roman"/>
        <family val="1"/>
        <charset val="186"/>
      </rPr>
      <t>Miesto ūkio departamentas (Miesto tvarkymo skyrius, Transporto skyrius), Investicijų ir ekonomikos departamentas (Statybos ir infrastruktūros plėtros ir Projektų  skyriai), Savivaldybės administracijos direktoriaus pavaduotojo pavaldumo Viešosios tvarkos skyrius.</t>
    </r>
  </si>
  <si>
    <t>faktiškai įvykdyta</t>
  </si>
  <si>
    <t>–</t>
  </si>
  <si>
    <t>(pagal planą arba geriau);</t>
  </si>
  <si>
    <t>iš dalies įvykdyta</t>
  </si>
  <si>
    <t>(blogiau, nei planuota);</t>
  </si>
  <si>
    <t>neįvykdyta</t>
  </si>
  <si>
    <t>.</t>
  </si>
  <si>
    <r>
      <rPr>
        <b/>
        <sz val="12"/>
        <rFont val="Times New Roman"/>
        <family val="1"/>
        <charset val="186"/>
      </rPr>
      <t>Pastaba</t>
    </r>
    <r>
      <rPr>
        <sz val="12"/>
        <rFont val="Times New Roman"/>
        <family val="1"/>
        <charset val="186"/>
      </rPr>
      <t>. Strateginio planavimo skyrius, vertindamas programos įgyvendinimo lygį, atsižvelgia į programos priemonių ir papriemonių įgyvendinimo lygį:</t>
    </r>
  </si>
  <si>
    <t>1) priemonė ir papriemonė laikoma visiškai įvykdyta, jei pasiektos visos planuotų ataskaitiniais metais vertinimo  kriterijų reikšmės;</t>
  </si>
  <si>
    <t>2) priemonė ir papriemonė laikoma iš dalies įvykdyta, jei pasiekta mažiau vertinimo kriterijų reikšmių, nei planuota ataskaitiniais metais;</t>
  </si>
  <si>
    <t>3) priemonė ir papriemonė laikoma neįvykdyta, jei nepasiekta nė viena planuoto ataskaitinių metų produkto kriterijaus reikšmė.</t>
  </si>
  <si>
    <t xml:space="preserve">2017 M. KLAIPĖDOS MIESTO SAVIVALDYBĖS </t>
  </si>
  <si>
    <t>2017 m. SVP programos Nr. 06 įvykdymas</t>
  </si>
  <si>
    <t>3/15/5</t>
  </si>
  <si>
    <t>6 perėjos: Kretingos g. prie Girininkijos g.; prie Šviesos g.; Kretingos g. 50; Kretingos g. 97; Kretingos g. 56; prie Šiltnamių g.</t>
  </si>
  <si>
    <t>Įrengta neregių vedimo takų, ruožo ploto, kv. m</t>
  </si>
  <si>
    <t>3</t>
  </si>
  <si>
    <t>12</t>
  </si>
  <si>
    <t xml:space="preserve">Įgyvendintas informacinių kelių ženklų projektas (įrengta ir pakeista 170 vnt. informacinių ženklų). Užbaigtumas, proc. </t>
  </si>
  <si>
    <t>2017 m. buvo įrengta ir pakeista 70 vnt. informacinių ženklų</t>
  </si>
  <si>
    <t xml:space="preserve">Darbai atliekami pagal poreikį </t>
  </si>
  <si>
    <t>4,2</t>
  </si>
  <si>
    <t>225</t>
  </si>
  <si>
    <t>Pėsčiųjų ir dviračių takų, šaligatvių (su dviračių takais) bei privažiuojamųjų kelių remonto bei įrengimo darbai</t>
  </si>
  <si>
    <t xml:space="preserve">Pasirašyta Vingio g. remonto sutartis, tačiau   darbai nepradėti dėl blogų oro sąlygų. Darbai ir lėšos suplanuoti 2018 m. </t>
  </si>
  <si>
    <t>Techninį projektą planuojama parengti 2019 m., o darbus pradėti 2020 m.</t>
  </si>
  <si>
    <t xml:space="preserve">Parengtas techninis projektas, vnt.                                                           </t>
  </si>
  <si>
    <t xml:space="preserve">Priemonė įgyvendinama pagal planą,  įvykdytos viešųjų pirkimų procedūros, pradėtas rengti techninis projektas, pabaiga suplanuota 2018 m. </t>
  </si>
  <si>
    <t>Darbai vyksta pagal planą, nes projekto pabaigimo terminas buvo suplanuotas 2018 m. šiuo metu atlikta 40 proc. techninio projekto parengimo darbų</t>
  </si>
  <si>
    <t>Atlikta prospekto rekonstravimo darbų. Užbaigtumas, proc.</t>
  </si>
  <si>
    <t xml:space="preserve">Parengtas techninis projektas, atlikta ekspertizės paslauga. Darbų pradžia suplanuota 2020 m. </t>
  </si>
  <si>
    <t>Atlikta techninio projekto ekspertizės paslauga, išduotas statybos leidimas. Įrengimo darbai suplanuoti 2018 m.</t>
  </si>
  <si>
    <t>Parengta ir patvirtinta paraiška, pasirašyta sutartis su Europos investicijų banku</t>
  </si>
  <si>
    <t>Elektra varomo viešojo transporto naujų galimybių plėtra (DEPO), ELENA</t>
  </si>
  <si>
    <t xml:space="preserve">Dviračių mainų sistema įrengta privataus verslo iniciatyva </t>
  </si>
  <si>
    <t>Patvirtintas projektinis pasiūlymas, projektas įtrauktas į valstybės projektų sąrašą, paraiškos pateikimo terminas 2018-06-30</t>
  </si>
  <si>
    <r>
      <rPr>
        <b/>
        <sz val="12"/>
        <rFont val="Times New Roman"/>
        <family val="1"/>
        <charset val="186"/>
      </rPr>
      <t xml:space="preserve">Iš 2017 m. </t>
    </r>
    <r>
      <rPr>
        <sz val="12"/>
        <rFont val="Times New Roman"/>
        <family val="1"/>
        <charset val="186"/>
      </rPr>
      <t xml:space="preserve">planuotų įvykdyti 48 priemonių ir papriemonių (kurioms patvirtinti /skirti asignavimai): </t>
    </r>
  </si>
  <si>
    <t>Planuota kriterijaus reikšmė įvykdyta iš dalies. 2017 m. buvo parengtas techninis projektas, tačiau nebuvo gauta projekto ekspertizė ir išduotas statybos leidimas, kadangi užtruko techninio projekto derinimas su Kultūros paveldo departamento  Klaipėdos skyriumi (buvo tikslinamas paveldosauginių reikalavimų išdavimas), buvo derinami šio ir kito projekto – „Danės skvero sutvarkymas“ ribos bei pradžios ir užbaigimo terminai. Techninio projekto parengimas planuojamas 2018 m., darbų pradžia suplanuota 2019 m.</t>
  </si>
  <si>
    <t>II etapo techninis projektas pradėtas rengti pagal  papildomą susitarimą, parengimas suplanuotas 2018 m.</t>
  </si>
  <si>
    <t>Planuota kriterijaus reikšmė nepasiekta, tačiau viešųjų pirkimų procedūros pradėtos, joms užsitęsus, paslaugos sutartis pasirašyta tik 2017-11-13, darbai pradėti 2017-12-27.  Suplanuota atlikti 80 proc. gatvės rekonstravimo darbų 2018 m.</t>
  </si>
  <si>
    <t>Vykdant viešųjų pirkimų konkursą dėl vienos iš perėjų rangos darbų, nebuvo gauta tiekėjų pasiūlymų. Pakartotinai organizavus viešųjų pirkimų konkursą, buvo pasirašyta sutartis su rangovais. 2018 m. planuojama rekonstruoti vieną perėją ir parengti antros perėjos techninį projektą, 2019 m. rekonstruoti antrą perėją</t>
  </si>
  <si>
    <t>Buvo atlikta 80 proc. techninio projekto parengimo darbų. Darbai vėlavo dėl užtrukusių  turto paėmimo visuomenės poreikiams procedūrų. 2018 m. planuojama užbaigti techninį projektą ir pradėti darbus</t>
  </si>
  <si>
    <t xml:space="preserve">Planuota kriterijaus reikšmė įvykdyta iš dalies, nes neįrengtas šviesoforas Liepų ir Arimų gatvių sankryžoje. Šioje teritorijoje yra vystomas gyvenamųjų namų kvartalas, įrenginėjami inžineriniai tinklai ir vyksta statybų darbai, dėl to įrengti šviesoforą kol kas netikslinga. </t>
  </si>
  <si>
    <t>Planuota kriterijaus reikšmė įvykdyta iš dalies, kadangi 2017 m.,  vadovaujantis pasikeitusiomis Statybos įstatymo nuostatomis, reikėjo įsigyti projekto priežiūros paslaugą. Projekto priežiūros paslaugoje buvo nustatyta, kad didžiąją dalį nuorodų ir informacinių ženklų reikia tvirtinti prie gyvenamųjų namų sienų. Tam reikia suderinti ir gauti leidimus su namų administratoriais. Įgyvendinti projektą ketinama 2018 m.</t>
  </si>
  <si>
    <t xml:space="preserve">Priemonė neįvykdyta, nes projektuotojas pagal pasirašytą 2016-07-21 paslaugų sutartį Nr. J9-1302 neįvykdė sutartinių įsipareigojimų. Yra pradėtos sutarties nutraukimo procedūros, todėl suplanuotos veiklos nebuvo įvykdytos.  Priemonės vykdymas numatytas 2018 m. </t>
  </si>
  <si>
    <t>Pagal Statistikos departamento duomenis 2016 m. kelių su patobulinta danga ilgis buvo 397 km, kelių ilgis 475 km</t>
  </si>
  <si>
    <r>
      <t xml:space="preserve">Techninis darbo projektas suskirstytas į </t>
    </r>
    <r>
      <rPr>
        <b/>
        <sz val="10"/>
        <rFont val="Times New Roman"/>
        <family val="1"/>
        <charset val="186"/>
      </rPr>
      <t>du etapus:</t>
    </r>
    <r>
      <rPr>
        <sz val="10"/>
        <rFont val="Times New Roman"/>
        <family val="1"/>
        <charset val="186"/>
      </rPr>
      <t xml:space="preserve"> </t>
    </r>
    <r>
      <rPr>
        <b/>
        <sz val="10"/>
        <rFont val="Times New Roman"/>
        <family val="1"/>
        <charset val="186"/>
      </rPr>
      <t xml:space="preserve">I etapo 4 dalys – </t>
    </r>
    <r>
      <rPr>
        <sz val="10"/>
        <rFont val="Times New Roman"/>
        <family val="1"/>
        <charset val="186"/>
      </rPr>
      <t>Bastionų gatvės nuo Danės g. iki Danės upės tiesimas. Judančio (pakeliamo arba pasukamo) tilto per Danės upę įrengimas. Bastionų gatvės nuo Danės upės iki Gluosnių gatvės tiesimas. Danės upės krantinių rekonstrukcija.</t>
    </r>
    <r>
      <rPr>
        <b/>
        <sz val="10"/>
        <rFont val="Times New Roman"/>
        <family val="1"/>
        <charset val="186"/>
      </rPr>
      <t xml:space="preserve"> II etapas</t>
    </r>
    <r>
      <rPr>
        <sz val="10"/>
        <rFont val="Times New Roman"/>
        <family val="1"/>
        <charset val="186"/>
      </rPr>
      <t xml:space="preserve"> – Bastionų gatvės nuo Gluosnių g. iki Bangų g. tiesimas. </t>
    </r>
    <r>
      <rPr>
        <b/>
        <sz val="10"/>
        <rFont val="Times New Roman"/>
        <family val="1"/>
        <charset val="186"/>
      </rPr>
      <t xml:space="preserve">I etapo </t>
    </r>
    <r>
      <rPr>
        <sz val="10"/>
        <rFont val="Times New Roman"/>
        <family val="1"/>
        <charset val="186"/>
      </rPr>
      <t>techninio projekto parengimo darbų buvo atlikta 50 proc., nes užsitęsė žemės sklypų (Danės g. 6, Gluosnių skg. 6 ir Bangų g. 11), paimamų visuomenės poreikiams, rengimo procedūros. I  ir II etapų techninių projektų parengimo darbai ir pabaiga yra suplanuoti 2018 m.</t>
    </r>
  </si>
  <si>
    <t>Vykdoma pagal planą, nes tarybos 2017-11-23  sprendimu Nr. T2-267 buvo koreguota planuota vertinimo kriterijaus reikšmė</t>
  </si>
  <si>
    <t>Planuota kriterijaus reikšmė įvykdyta iš dalies, nes atlikta mažiau, nei planuota, I etapo rekonstravimo darbų. Pagrindinės neatlikimo priežastys: 1) buvo koreguojami techniniai projektai ir vykdomi tinklų perkėlimo darbai, nes projektuose netiksliai pažymėti inžineriniai tinklai (dujos, telekomunikacijų kabeliai, buitinės nuotekos, blogai parengtos topografinės nuotraukos); 2) buvo koreguojami projektai dėl naujai statomų namų lokacijos ir sklandaus kelio prisijungimo prie privačių sklypų; 3) rudenį, iškritus dideliam kiekiui kritulių, buvo sustabdyti kelių įrengimo darbai</t>
  </si>
  <si>
    <t>Vykdoma pagal planą, nes tarybos 2017-11-23 sprendimu Nr. T2-267 buvo koreguota planuota vertinimo kriterijaus reikšmė</t>
  </si>
  <si>
    <t>Remonto darbų atlikta mažiau, nei planuota, nes rudenį iškritus dideliam kritulių kiekiui buvo sustabdyti  kelio įrengimo darbai, lygiagrečiai buvo vykdomi lietaus nuotekų kolektoriaus statybos darbai (užsakovas – AB „Klaipėdos vanduo“), todėl paruoštame ruože asfaltavimo darbai buvo sustabdyti ir atsilikta nuo darbų grafiko</t>
  </si>
  <si>
    <t>Planuota kriterijaus reikšmė nepasiekta, nes projektinių pasiūlymų rengimą nuspręsta perduoti AB „Klaipėdos jūrų krovinių kompanijai“. Šiuo metu įmonė atlieka pirkimų procedūras, darbų pabaiga planuojama 2018 m.</t>
  </si>
  <si>
    <t>Planuota kriterijaus reikšmė nepasiekta, nes techninio projekto parengimo ir statybos darbus nuspręsta perduoti vykdyti  Lietuvos automobilių kelių direkcijai prie Susisiekimo ministerijos. 2018 m.priemonės vykdyti neplanuojama</t>
  </si>
  <si>
    <t>Lengvatinių bilietų poreikis buvo mažesnis, nei planuota</t>
  </si>
  <si>
    <t>Profesinių ir bendrojo ugdymo mokyklų moksleiviams buvo kompensuota daugiau bilietų, nei planuota (lėšų priemonei vykdyti užteko). Taip atsitiko, nes 2017 m. buvo vykdyta mokymo įstaigų reorganizacija: prie Klaipėdos statybininkų mokyklos buvo prijungtas Darbo rinkos mokymo centras ir suteiktas naujas pavadinimas – VšĮ Klaipėdos Ernesto Galvanausko profesinio mokymo centras, šioje naujoje įstaigoje yra didesnis kiekis moksleivių</t>
  </si>
  <si>
    <t xml:space="preserve">Planuota kriterijaus reikšmė nepasiekta. Įranga įsigyta, tačiau dar neįrengta, kadangi  paslaugų sutartys su vežėjais  integruojamiems maršrutams aptarnauti pasirašytos tik 2017 m. spalio mėn. Pagal sutarčių sąlygas vežėjai vežimo paslaugas su integruota įranga turi teikti ne vėliau kaip iki 2018 m. balandžio 16 d. </t>
  </si>
  <si>
    <t>Pagal patvirtintų lėšų apimtį suplanuota 14 autobusų stotelių įrengti neregių vedimo dangą, o tai sudarė 173 kv. m ruožo ploto</t>
  </si>
  <si>
    <t xml:space="preserve">Planuota kriterijaus reikšmė nepasiekta, tačiau viešųjų pirkimų procedūros pradėtos, nagrinėjami teikėjų pateikti pasiūlymai. Projektas bus įgyvendinamas 2018 m. </t>
  </si>
  <si>
    <t xml:space="preserve">Planuota kriterijaus reikšmė įvykdyta iš dalies –  šiuo metu vyksta techninio projekto derinimas, nes paaiškėjo, kad reikia iškelti aukštos įtampos kabelius. Projekto parengimas ir darbų įgyvendinimas yra nukeltas į 2018 m. </t>
  </si>
  <si>
    <t xml:space="preserve">Planuota kriterijaus reikšmė įvykdyta iš dalies, nes užtruko likusių perėjų projektų derinimo procedūros dėl papildomų reikalavimų projektui (reikia perėjas perkelti toliau nuo sankryžų ir  sujungti su šaligatviais). Projekto parengimo ir rangos darbus planuojama tęsti 2018 m. </t>
  </si>
  <si>
    <t xml:space="preserve">Planuota kriterijaus reikšmė pasiekta iš dalies:  techninio projekto rengimas užtruko, nes padidėjo objekto apimtis, teko projektuoti ne tik pastatą, bet ir gretimybių eismo organizavimo schemą. Objektas pateko į gretimai esančių  ligoninių teritorijų sklypų ribas, todėl užsitęsė projektinių pasiūlymų derinimo procedūros.  Projektą pabaigti yra planuojama 2018 m. </t>
  </si>
  <si>
    <t>Tarybos 2017-11-23 sprendimu Nr. T2-267 buvo koreguota vertinimo kriterijaus planuota reikšmė</t>
  </si>
  <si>
    <t>Planuota kriterijaus reikšmė nepasiekta, tačiau pradėtos viešųjų pirkimų procedūros dėl 2 greičio matuoklių įsigijimo. Užsitęsus viešųjų pirkimų procedūroms dėl techninių sąlygų aiškinimosi su teikėjais, įranga bus įsigyta ir darbai bus atlikti 2018 m.</t>
  </si>
  <si>
    <t>Kriterijaus reikšmė įvykdyta geriau, nei planuota, nes buvo pakoreguotas pagal faktą suremontuotų aikščių  plotas</t>
  </si>
  <si>
    <t xml:space="preserve">Planuota kriterijaus reikšmė įvykdyta iš dalies. 2017 m. buvo atliktos viešųjų pirkimų procedūros, parengtas techninis projektas, projekto ekspertizė, pasirašyta rangos sutartis. Paaiškėjo, kad šioje teritorijoje reikia iškelti elektros įrenginius, spėta metų gale pasirašyti paslaugų sutartį su UAB „Energijos skirstymo operatorius“ dėl elektros įrenginių iškėlimo (rekonstrukcijos). Tako įrengimo darbai suplanuoti 2018 m. </t>
  </si>
  <si>
    <t>Smiltynės dviračių ir pėsčiųjų takų techninių projektų parengimai buvo sustabdyti, kadangi pasikeitusiame Lietuvos Respublikos miškų įstatyme atsirado reikalavimas, kad savivaldybės tvarkomi takai ir viešieji tualetai šioje teritorijoje būtų panaikinti iš valstybinės miškų schemos (zonos). Šiuo metu Aplinkos ministerija inicijuoja Smiltynės miškų schemos pakeitimą, kuris gali užtrukti, todėl priemonė neįtraukta į 2018 m. planą</t>
  </si>
  <si>
    <t>* Pagal Klaipėdos miesto savivaldybės tarybos sprendimus: 2016 m. gruodžio 22 d. Nr. T2-290 ir 2017 m. vasario 23 d. Nr. T2-25</t>
  </si>
  <si>
    <t>** Pagal Klaipėdos miesto savivaldybės tarybos 2017 m. gruodžio 21 d. sprendimą Nr. T2-331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</si>
</sst>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L_t_-;\-* #,##0.00\ _L_t_-;_-* &quot;-&quot;??\ _L_t_-;_-@_-"/>
    <numFmt numFmtId="165" formatCode="0.0"/>
    <numFmt numFmtId="166" formatCode="#,##0.0"/>
  </numFmts>
  <fonts count="29" x14ac:knownFonts="1">
    <font>
      <sz val="10"/>
      <name val="Arial"/>
      <charset val="186"/>
    </font>
    <font>
      <sz val="10"/>
      <name val="Times New Roman"/>
      <family val="1"/>
      <charset val="186"/>
    </font>
    <font>
      <b/>
      <sz val="10"/>
      <name val="Times New Roman"/>
      <family val="1"/>
      <charset val="186"/>
    </font>
    <font>
      <b/>
      <sz val="8"/>
      <name val="Times New Roman"/>
      <family val="1"/>
      <charset val="186"/>
    </font>
    <font>
      <b/>
      <sz val="10"/>
      <name val="Times New Roman"/>
      <family val="1"/>
      <charset val="204"/>
    </font>
    <font>
      <sz val="9"/>
      <name val="Times New Roman"/>
      <family val="1"/>
      <charset val="186"/>
    </font>
    <font>
      <b/>
      <u/>
      <sz val="10"/>
      <name val="Times New Roman"/>
      <family val="1"/>
      <charset val="186"/>
    </font>
    <font>
      <sz val="10"/>
      <name val="Arial"/>
      <family val="2"/>
      <charset val="186"/>
    </font>
    <font>
      <sz val="9"/>
      <color indexed="81"/>
      <name val="Tahoma"/>
      <family val="2"/>
      <charset val="186"/>
    </font>
    <font>
      <b/>
      <sz val="9"/>
      <color indexed="81"/>
      <name val="Tahoma"/>
      <family val="2"/>
      <charset val="186"/>
    </font>
    <font>
      <b/>
      <sz val="9"/>
      <name val="Times New Roman"/>
      <family val="1"/>
      <charset val="186"/>
    </font>
    <font>
      <sz val="10"/>
      <name val="Times New Roman"/>
      <family val="1"/>
    </font>
    <font>
      <sz val="10"/>
      <color rgb="FFFF0000"/>
      <name val="Times New Roman"/>
      <family val="1"/>
      <charset val="186"/>
    </font>
    <font>
      <sz val="7"/>
      <name val="Times New Roman"/>
      <family val="1"/>
      <charset val="186"/>
    </font>
    <font>
      <sz val="7"/>
      <name val="Arial"/>
      <family val="2"/>
      <charset val="186"/>
    </font>
    <font>
      <b/>
      <sz val="10"/>
      <color indexed="81"/>
      <name val="Tahoma"/>
      <family val="2"/>
      <charset val="186"/>
    </font>
    <font>
      <sz val="10"/>
      <color indexed="81"/>
      <name val="Tahoma"/>
      <family val="2"/>
      <charset val="186"/>
    </font>
    <font>
      <sz val="10"/>
      <color rgb="FFFF0000"/>
      <name val="Arial"/>
      <family val="2"/>
      <charset val="186"/>
    </font>
    <font>
      <b/>
      <sz val="11"/>
      <name val="Times New Roman"/>
      <family val="1"/>
      <charset val="186"/>
    </font>
    <font>
      <sz val="10"/>
      <color theme="3"/>
      <name val="Times New Roman"/>
      <family val="1"/>
      <charset val="186"/>
    </font>
    <font>
      <sz val="10"/>
      <color theme="0"/>
      <name val="Times New Roman"/>
      <family val="1"/>
      <charset val="186"/>
    </font>
    <font>
      <sz val="10"/>
      <color theme="1"/>
      <name val="Times New Roman"/>
      <family val="1"/>
      <charset val="186"/>
    </font>
    <font>
      <sz val="11"/>
      <name val="Times New Roman"/>
      <family val="1"/>
    </font>
    <font>
      <b/>
      <sz val="10"/>
      <name val="Times New Roman"/>
      <family val="1"/>
    </font>
    <font>
      <sz val="9"/>
      <name val="Arial"/>
      <family val="2"/>
      <charset val="186"/>
    </font>
    <font>
      <b/>
      <sz val="12"/>
      <name val="Times New Roman"/>
      <family val="1"/>
      <charset val="186"/>
    </font>
    <font>
      <sz val="12"/>
      <name val="Times New Roman"/>
      <family val="1"/>
      <charset val="186"/>
    </font>
    <font>
      <sz val="9"/>
      <color rgb="FFFF0000"/>
      <name val="Times New Roman"/>
      <family val="1"/>
      <charset val="186"/>
    </font>
    <font>
      <b/>
      <sz val="11"/>
      <name val="Calibri"/>
      <family val="2"/>
      <charset val="186"/>
    </font>
  </fonts>
  <fills count="12">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22"/>
        <bgColor indexed="64"/>
      </patternFill>
    </fill>
    <fill>
      <patternFill patternType="solid">
        <fgColor indexed="43"/>
        <bgColor indexed="64"/>
      </patternFill>
    </fill>
    <fill>
      <patternFill patternType="solid">
        <fgColor rgb="FFFFCCFF"/>
        <bgColor indexed="64"/>
      </patternFill>
    </fill>
    <fill>
      <patternFill patternType="solid">
        <fgColor theme="0"/>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rgb="FFFFFFFF"/>
        <bgColor indexed="64"/>
      </patternFill>
    </fill>
    <fill>
      <patternFill patternType="solid">
        <fgColor theme="4" tint="0.79998168889431442"/>
        <bgColor indexed="64"/>
      </patternFill>
    </fill>
  </fills>
  <borders count="10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medium">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thin">
        <color indexed="64"/>
      </left>
      <right/>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medium">
        <color indexed="64"/>
      </left>
      <right/>
      <top style="thin">
        <color indexed="64"/>
      </top>
      <bottom/>
      <diagonal/>
    </border>
    <border>
      <left/>
      <right style="medium">
        <color indexed="64"/>
      </right>
      <top style="medium">
        <color indexed="64"/>
      </top>
      <bottom/>
      <diagonal/>
    </border>
    <border>
      <left/>
      <right/>
      <top style="medium">
        <color indexed="64"/>
      </top>
      <bottom/>
      <diagonal/>
    </border>
    <border>
      <left/>
      <right style="thin">
        <color indexed="64"/>
      </right>
      <top/>
      <bottom style="medium">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thin">
        <color indexed="64"/>
      </bottom>
      <diagonal/>
    </border>
    <border>
      <left style="thin">
        <color indexed="64"/>
      </left>
      <right/>
      <top style="medium">
        <color indexed="64"/>
      </top>
      <bottom style="medium">
        <color indexed="64"/>
      </bottom>
      <diagonal/>
    </border>
    <border>
      <left/>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right/>
      <top style="hair">
        <color indexed="64"/>
      </top>
      <bottom style="hair">
        <color indexed="64"/>
      </bottom>
      <diagonal/>
    </border>
    <border>
      <left style="thin">
        <color indexed="64"/>
      </left>
      <right/>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top style="hair">
        <color indexed="64"/>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right/>
      <top/>
      <bottom style="hair">
        <color indexed="64"/>
      </bottom>
      <diagonal/>
    </border>
    <border>
      <left style="thin">
        <color indexed="64"/>
      </left>
      <right style="medium">
        <color indexed="64"/>
      </right>
      <top style="hair">
        <color indexed="64"/>
      </top>
      <bottom/>
      <diagonal/>
    </border>
    <border>
      <left/>
      <right/>
      <top style="hair">
        <color indexed="64"/>
      </top>
      <bottom/>
      <diagonal/>
    </border>
    <border>
      <left style="thin">
        <color indexed="64"/>
      </left>
      <right/>
      <top style="hair">
        <color indexed="64"/>
      </top>
      <bottom/>
      <diagonal/>
    </border>
    <border>
      <left style="thin">
        <color indexed="64"/>
      </left>
      <right style="medium">
        <color indexed="64"/>
      </right>
      <top style="medium">
        <color indexed="64"/>
      </top>
      <bottom style="hair">
        <color indexed="64"/>
      </bottom>
      <diagonal/>
    </border>
    <border>
      <left/>
      <right/>
      <top style="hair">
        <color indexed="64"/>
      </top>
      <bottom style="thin">
        <color indexed="64"/>
      </bottom>
      <diagonal/>
    </border>
    <border>
      <left/>
      <right/>
      <top style="medium">
        <color indexed="64"/>
      </top>
      <bottom style="hair">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medium">
        <color indexed="64"/>
      </bottom>
      <diagonal/>
    </border>
  </borders>
  <cellStyleXfs count="3">
    <xf numFmtId="0" fontId="0" fillId="0" borderId="0"/>
    <xf numFmtId="164" fontId="7" fillId="0" borderId="0" applyFont="0" applyFill="0" applyBorder="0" applyAlignment="0" applyProtection="0"/>
    <xf numFmtId="0" fontId="7" fillId="0" borderId="0"/>
  </cellStyleXfs>
  <cellXfs count="1114">
    <xf numFmtId="0" fontId="0" fillId="0" borderId="0" xfId="0"/>
    <xf numFmtId="0" fontId="1" fillId="0" borderId="0" xfId="0" applyFont="1" applyBorder="1" applyAlignment="1">
      <alignment vertical="top"/>
    </xf>
    <xf numFmtId="0" fontId="1" fillId="0" borderId="0" xfId="0" applyFont="1" applyAlignment="1">
      <alignment vertical="top"/>
    </xf>
    <xf numFmtId="0" fontId="1" fillId="0" borderId="0" xfId="0" applyFont="1" applyAlignment="1">
      <alignment horizontal="center" vertical="top"/>
    </xf>
    <xf numFmtId="0" fontId="1" fillId="0" borderId="3" xfId="0" applyFont="1" applyFill="1" applyBorder="1" applyAlignment="1">
      <alignment vertical="top" wrapText="1"/>
    </xf>
    <xf numFmtId="0" fontId="1" fillId="0" borderId="0" xfId="0" applyFont="1" applyFill="1" applyAlignment="1">
      <alignment vertical="top"/>
    </xf>
    <xf numFmtId="0" fontId="1" fillId="3" borderId="0" xfId="0" applyFont="1" applyFill="1" applyAlignment="1">
      <alignment vertical="top"/>
    </xf>
    <xf numFmtId="0" fontId="1" fillId="0" borderId="0" xfId="0" applyFont="1" applyAlignment="1">
      <alignment vertical="center"/>
    </xf>
    <xf numFmtId="164" fontId="1" fillId="0" borderId="0" xfId="1" applyFont="1" applyBorder="1" applyAlignment="1">
      <alignment vertical="top"/>
    </xf>
    <xf numFmtId="0" fontId="7" fillId="0" borderId="0" xfId="0" applyFont="1"/>
    <xf numFmtId="3" fontId="1" fillId="3" borderId="17" xfId="0" applyNumberFormat="1" applyFont="1" applyFill="1" applyBorder="1" applyAlignment="1">
      <alignment horizontal="center" vertical="top"/>
    </xf>
    <xf numFmtId="0" fontId="2" fillId="0" borderId="0" xfId="0" applyNumberFormat="1" applyFont="1" applyAlignment="1">
      <alignment vertical="top"/>
    </xf>
    <xf numFmtId="3" fontId="1" fillId="3" borderId="15" xfId="0" applyNumberFormat="1" applyFont="1" applyFill="1" applyBorder="1" applyAlignment="1">
      <alignment horizontal="center" vertical="top"/>
    </xf>
    <xf numFmtId="3" fontId="1" fillId="3" borderId="25" xfId="0" applyNumberFormat="1" applyFont="1" applyFill="1" applyBorder="1" applyAlignment="1">
      <alignment horizontal="center" vertical="top"/>
    </xf>
    <xf numFmtId="49" fontId="2" fillId="2" borderId="32" xfId="0" applyNumberFormat="1" applyFont="1" applyFill="1" applyBorder="1" applyAlignment="1">
      <alignment horizontal="center" vertical="top"/>
    </xf>
    <xf numFmtId="166" fontId="1" fillId="0" borderId="0" xfId="0" applyNumberFormat="1" applyFont="1" applyAlignment="1">
      <alignment vertical="top"/>
    </xf>
    <xf numFmtId="3" fontId="1" fillId="7" borderId="27" xfId="0" applyNumberFormat="1" applyFont="1" applyFill="1" applyBorder="1" applyAlignment="1">
      <alignment horizontal="center" vertical="top"/>
    </xf>
    <xf numFmtId="3" fontId="1" fillId="0" borderId="17" xfId="0" applyNumberFormat="1" applyFont="1" applyFill="1" applyBorder="1" applyAlignment="1">
      <alignment horizontal="center" vertical="top"/>
    </xf>
    <xf numFmtId="0" fontId="1" fillId="0" borderId="29" xfId="0" applyFont="1" applyBorder="1" applyAlignment="1">
      <alignment vertical="top"/>
    </xf>
    <xf numFmtId="0" fontId="1" fillId="0" borderId="29" xfId="0" applyFont="1" applyBorder="1" applyAlignment="1">
      <alignment vertical="center"/>
    </xf>
    <xf numFmtId="0" fontId="2" fillId="0" borderId="29" xfId="0" applyNumberFormat="1" applyFont="1" applyBorder="1" applyAlignment="1">
      <alignment vertical="top"/>
    </xf>
    <xf numFmtId="3" fontId="1" fillId="0" borderId="25" xfId="0" applyNumberFormat="1" applyFont="1" applyFill="1" applyBorder="1" applyAlignment="1">
      <alignment horizontal="center" vertical="top"/>
    </xf>
    <xf numFmtId="3" fontId="1" fillId="7" borderId="25" xfId="0" applyNumberFormat="1" applyFont="1" applyFill="1" applyBorder="1" applyAlignment="1">
      <alignment horizontal="center" vertical="top"/>
    </xf>
    <xf numFmtId="3" fontId="1" fillId="7" borderId="24" xfId="0" applyNumberFormat="1" applyFont="1" applyFill="1" applyBorder="1" applyAlignment="1">
      <alignment horizontal="center" vertical="top"/>
    </xf>
    <xf numFmtId="3" fontId="1" fillId="0" borderId="75" xfId="0" applyNumberFormat="1" applyFont="1" applyFill="1" applyBorder="1" applyAlignment="1">
      <alignment horizontal="center" vertical="top"/>
    </xf>
    <xf numFmtId="3" fontId="1" fillId="0" borderId="76" xfId="0" applyNumberFormat="1" applyFont="1" applyFill="1" applyBorder="1" applyAlignment="1">
      <alignment horizontal="center" vertical="top"/>
    </xf>
    <xf numFmtId="3" fontId="1" fillId="7" borderId="80" xfId="0" applyNumberFormat="1" applyFont="1" applyFill="1" applyBorder="1" applyAlignment="1">
      <alignment horizontal="center" vertical="top"/>
    </xf>
    <xf numFmtId="3" fontId="1" fillId="0" borderId="11" xfId="0" applyNumberFormat="1" applyFont="1" applyFill="1" applyBorder="1" applyAlignment="1">
      <alignment horizontal="center" vertical="top" wrapText="1"/>
    </xf>
    <xf numFmtId="0" fontId="1" fillId="7" borderId="79" xfId="0" applyFont="1" applyFill="1" applyBorder="1" applyAlignment="1">
      <alignment horizontal="left" vertical="top" wrapText="1"/>
    </xf>
    <xf numFmtId="3" fontId="1" fillId="7" borderId="24" xfId="0" applyNumberFormat="1" applyFont="1" applyFill="1" applyBorder="1" applyAlignment="1">
      <alignment horizontal="center" vertical="top" wrapText="1"/>
    </xf>
    <xf numFmtId="166" fontId="1" fillId="0" borderId="9" xfId="0" applyNumberFormat="1" applyFont="1" applyFill="1" applyBorder="1" applyAlignment="1">
      <alignment horizontal="center" vertical="top"/>
    </xf>
    <xf numFmtId="3" fontId="1" fillId="3" borderId="72" xfId="0" applyNumberFormat="1" applyFont="1" applyFill="1" applyBorder="1" applyAlignment="1">
      <alignment horizontal="center" vertical="top" wrapText="1"/>
    </xf>
    <xf numFmtId="49" fontId="2" fillId="7" borderId="18" xfId="0" applyNumberFormat="1" applyFont="1" applyFill="1" applyBorder="1" applyAlignment="1">
      <alignment horizontal="center" vertical="top"/>
    </xf>
    <xf numFmtId="49" fontId="1" fillId="7" borderId="9" xfId="0" applyNumberFormat="1" applyFont="1" applyFill="1" applyBorder="1" applyAlignment="1">
      <alignment horizontal="center" vertical="top"/>
    </xf>
    <xf numFmtId="49" fontId="1" fillId="7" borderId="75" xfId="0" applyNumberFormat="1" applyFont="1" applyFill="1" applyBorder="1" applyAlignment="1">
      <alignment horizontal="center" vertical="top"/>
    </xf>
    <xf numFmtId="3" fontId="1" fillId="0" borderId="72" xfId="0" applyNumberFormat="1" applyFont="1" applyFill="1" applyBorder="1" applyAlignment="1">
      <alignment horizontal="center" vertical="top"/>
    </xf>
    <xf numFmtId="166" fontId="1" fillId="7" borderId="44" xfId="0" applyNumberFormat="1" applyFont="1" applyFill="1" applyBorder="1" applyAlignment="1">
      <alignment horizontal="center" vertical="top"/>
    </xf>
    <xf numFmtId="166" fontId="1" fillId="7" borderId="15" xfId="0" applyNumberFormat="1" applyFont="1" applyFill="1" applyBorder="1" applyAlignment="1">
      <alignment horizontal="center" vertical="top"/>
    </xf>
    <xf numFmtId="166" fontId="1" fillId="7" borderId="25" xfId="0" applyNumberFormat="1" applyFont="1" applyFill="1" applyBorder="1" applyAlignment="1">
      <alignment horizontal="center" vertical="top"/>
    </xf>
    <xf numFmtId="166" fontId="1" fillId="7" borderId="24" xfId="0" applyNumberFormat="1" applyFont="1" applyFill="1" applyBorder="1" applyAlignment="1">
      <alignment horizontal="center" vertical="top"/>
    </xf>
    <xf numFmtId="0" fontId="1" fillId="7" borderId="74" xfId="0" applyFont="1" applyFill="1" applyBorder="1" applyAlignment="1">
      <alignment horizontal="left" vertical="top" wrapText="1"/>
    </xf>
    <xf numFmtId="3" fontId="1" fillId="7" borderId="25" xfId="0" applyNumberFormat="1" applyFont="1" applyFill="1" applyBorder="1" applyAlignment="1">
      <alignment horizontal="center" vertical="top" wrapText="1"/>
    </xf>
    <xf numFmtId="0" fontId="1" fillId="7" borderId="58" xfId="0" applyFont="1" applyFill="1" applyBorder="1" applyAlignment="1">
      <alignment horizontal="center" vertical="top"/>
    </xf>
    <xf numFmtId="0" fontId="1" fillId="7" borderId="31" xfId="0" applyFont="1" applyFill="1" applyBorder="1" applyAlignment="1">
      <alignment horizontal="center" vertical="top"/>
    </xf>
    <xf numFmtId="3" fontId="1" fillId="7" borderId="80" xfId="0" applyNumberFormat="1" applyFont="1" applyFill="1" applyBorder="1" applyAlignment="1">
      <alignment horizontal="center" vertical="top" wrapText="1"/>
    </xf>
    <xf numFmtId="166" fontId="1" fillId="7" borderId="17" xfId="0" applyNumberFormat="1" applyFont="1" applyFill="1" applyBorder="1" applyAlignment="1">
      <alignment horizontal="center" vertical="top"/>
    </xf>
    <xf numFmtId="166" fontId="1" fillId="0" borderId="0" xfId="0" applyNumberFormat="1" applyFont="1" applyBorder="1" applyAlignment="1">
      <alignment vertical="top"/>
    </xf>
    <xf numFmtId="0" fontId="1" fillId="7" borderId="25" xfId="0" applyFont="1" applyFill="1" applyBorder="1" applyAlignment="1">
      <alignment vertical="top"/>
    </xf>
    <xf numFmtId="166" fontId="1" fillId="7" borderId="69" xfId="0" applyNumberFormat="1" applyFont="1" applyFill="1" applyBorder="1" applyAlignment="1">
      <alignment vertical="top"/>
    </xf>
    <xf numFmtId="3" fontId="1" fillId="7" borderId="100" xfId="0" applyNumberFormat="1" applyFont="1" applyFill="1" applyBorder="1" applyAlignment="1">
      <alignment horizontal="center" vertical="top"/>
    </xf>
    <xf numFmtId="166" fontId="1" fillId="7" borderId="6" xfId="0" applyNumberFormat="1" applyFont="1" applyFill="1" applyBorder="1" applyAlignment="1">
      <alignment horizontal="center" vertical="top"/>
    </xf>
    <xf numFmtId="166" fontId="1" fillId="0" borderId="20" xfId="0" applyNumberFormat="1" applyFont="1" applyBorder="1" applyAlignment="1">
      <alignment horizontal="center" vertical="top"/>
    </xf>
    <xf numFmtId="166" fontId="1" fillId="0" borderId="71" xfId="0" applyNumberFormat="1" applyFont="1" applyFill="1" applyBorder="1" applyAlignment="1">
      <alignment horizontal="left" vertical="top" wrapText="1"/>
    </xf>
    <xf numFmtId="166" fontId="1" fillId="0" borderId="20" xfId="0" applyNumberFormat="1" applyFont="1" applyFill="1" applyBorder="1" applyAlignment="1">
      <alignment horizontal="center" vertical="top"/>
    </xf>
    <xf numFmtId="166" fontId="1" fillId="7" borderId="20" xfId="0" applyNumberFormat="1" applyFont="1" applyFill="1" applyBorder="1" applyAlignment="1">
      <alignment horizontal="center" vertical="top" wrapText="1"/>
    </xf>
    <xf numFmtId="166" fontId="1" fillId="0" borderId="4" xfId="0" applyNumberFormat="1" applyFont="1" applyFill="1" applyBorder="1" applyAlignment="1">
      <alignment horizontal="center" vertical="top"/>
    </xf>
    <xf numFmtId="166" fontId="1" fillId="7" borderId="88" xfId="0" applyNumberFormat="1" applyFont="1" applyFill="1" applyBorder="1" applyAlignment="1">
      <alignment horizontal="center" vertical="top"/>
    </xf>
    <xf numFmtId="166" fontId="1" fillId="7" borderId="39" xfId="0" applyNumberFormat="1" applyFont="1" applyFill="1" applyBorder="1" applyAlignment="1">
      <alignment horizontal="center" vertical="top"/>
    </xf>
    <xf numFmtId="166" fontId="1" fillId="7" borderId="20" xfId="0" applyNumberFormat="1" applyFont="1" applyFill="1" applyBorder="1" applyAlignment="1">
      <alignment horizontal="center" vertical="top"/>
    </xf>
    <xf numFmtId="166" fontId="1" fillId="7" borderId="4" xfId="0" applyNumberFormat="1" applyFont="1" applyFill="1" applyBorder="1" applyAlignment="1">
      <alignment horizontal="center" vertical="top"/>
    </xf>
    <xf numFmtId="166" fontId="1" fillId="7" borderId="4" xfId="0" applyNumberFormat="1" applyFont="1" applyFill="1" applyBorder="1" applyAlignment="1">
      <alignment horizontal="center" vertical="top" wrapText="1"/>
    </xf>
    <xf numFmtId="166" fontId="1" fillId="0" borderId="20" xfId="0" applyNumberFormat="1" applyFont="1" applyFill="1" applyBorder="1" applyAlignment="1">
      <alignment horizontal="center" vertical="top" wrapText="1"/>
    </xf>
    <xf numFmtId="166" fontId="2" fillId="9" borderId="66" xfId="0" applyNumberFormat="1" applyFont="1" applyFill="1" applyBorder="1" applyAlignment="1">
      <alignment horizontal="center" vertical="top"/>
    </xf>
    <xf numFmtId="166" fontId="2" fillId="3" borderId="8" xfId="0" applyNumberFormat="1" applyFont="1" applyFill="1" applyBorder="1" applyAlignment="1">
      <alignment horizontal="center" vertical="top"/>
    </xf>
    <xf numFmtId="166" fontId="1" fillId="3" borderId="20" xfId="0" applyNumberFormat="1" applyFont="1" applyFill="1" applyBorder="1" applyAlignment="1">
      <alignment horizontal="center" vertical="top"/>
    </xf>
    <xf numFmtId="166" fontId="2" fillId="9" borderId="50" xfId="0" applyNumberFormat="1" applyFont="1" applyFill="1" applyBorder="1" applyAlignment="1">
      <alignment horizontal="center" vertical="top"/>
    </xf>
    <xf numFmtId="166" fontId="2" fillId="2" borderId="2" xfId="0" applyNumberFormat="1" applyFont="1" applyFill="1" applyBorder="1" applyAlignment="1">
      <alignment horizontal="center" vertical="top"/>
    </xf>
    <xf numFmtId="166" fontId="1" fillId="2" borderId="51" xfId="0" applyNumberFormat="1" applyFont="1" applyFill="1" applyBorder="1" applyAlignment="1">
      <alignment horizontal="center" vertical="top" wrapText="1"/>
    </xf>
    <xf numFmtId="166" fontId="1" fillId="0" borderId="31" xfId="0" applyNumberFormat="1" applyFont="1" applyFill="1" applyBorder="1" applyAlignment="1">
      <alignment horizontal="center" vertical="top"/>
    </xf>
    <xf numFmtId="166" fontId="1" fillId="7" borderId="31" xfId="0" applyNumberFormat="1" applyFont="1" applyFill="1" applyBorder="1" applyAlignment="1">
      <alignment horizontal="center" vertical="top"/>
    </xf>
    <xf numFmtId="166" fontId="1" fillId="7" borderId="79" xfId="0" applyNumberFormat="1" applyFont="1" applyFill="1" applyBorder="1" applyAlignment="1">
      <alignment horizontal="left" vertical="top" wrapText="1"/>
    </xf>
    <xf numFmtId="166" fontId="1" fillId="7" borderId="58" xfId="0" applyNumberFormat="1" applyFont="1" applyFill="1" applyBorder="1" applyAlignment="1">
      <alignment horizontal="center" vertical="top"/>
    </xf>
    <xf numFmtId="166" fontId="2" fillId="7" borderId="0" xfId="0" applyNumberFormat="1" applyFont="1" applyFill="1" applyBorder="1" applyAlignment="1">
      <alignment horizontal="center" vertical="top"/>
    </xf>
    <xf numFmtId="166" fontId="2" fillId="8" borderId="53" xfId="0" applyNumberFormat="1" applyFont="1" applyFill="1" applyBorder="1" applyAlignment="1">
      <alignment horizontal="center" vertical="top"/>
    </xf>
    <xf numFmtId="166" fontId="2" fillId="9" borderId="51" xfId="0" applyNumberFormat="1" applyFont="1" applyFill="1" applyBorder="1" applyAlignment="1">
      <alignment horizontal="center" vertical="top"/>
    </xf>
    <xf numFmtId="166" fontId="2" fillId="7" borderId="9" xfId="0" applyNumberFormat="1" applyFont="1" applyFill="1" applyBorder="1" applyAlignment="1">
      <alignment vertical="top"/>
    </xf>
    <xf numFmtId="166" fontId="2" fillId="7" borderId="29" xfId="0" applyNumberFormat="1" applyFont="1" applyFill="1" applyBorder="1" applyAlignment="1">
      <alignment horizontal="center" vertical="top"/>
    </xf>
    <xf numFmtId="166" fontId="1" fillId="0" borderId="35" xfId="0" applyNumberFormat="1" applyFont="1" applyFill="1" applyBorder="1" applyAlignment="1">
      <alignment horizontal="center" vertical="top"/>
    </xf>
    <xf numFmtId="166" fontId="1" fillId="7" borderId="0" xfId="0" applyNumberFormat="1" applyFont="1" applyFill="1" applyBorder="1" applyAlignment="1">
      <alignment horizontal="center" vertical="top"/>
    </xf>
    <xf numFmtId="166" fontId="2" fillId="5" borderId="50" xfId="0" applyNumberFormat="1" applyFont="1" applyFill="1" applyBorder="1" applyAlignment="1">
      <alignment horizontal="center" vertical="top"/>
    </xf>
    <xf numFmtId="166" fontId="1" fillId="0" borderId="0" xfId="0" applyNumberFormat="1" applyFont="1" applyFill="1" applyBorder="1" applyAlignment="1">
      <alignment horizontal="center" vertical="top"/>
    </xf>
    <xf numFmtId="3" fontId="5" fillId="7" borderId="28" xfId="0" applyNumberFormat="1" applyFont="1" applyFill="1" applyBorder="1" applyAlignment="1">
      <alignment horizontal="center" vertical="top" wrapText="1"/>
    </xf>
    <xf numFmtId="166" fontId="6" fillId="3" borderId="12" xfId="0" applyNumberFormat="1" applyFont="1" applyFill="1" applyBorder="1" applyAlignment="1">
      <alignment horizontal="left" vertical="top" wrapText="1"/>
    </xf>
    <xf numFmtId="166" fontId="2" fillId="0" borderId="1" xfId="0" applyNumberFormat="1" applyFont="1" applyFill="1" applyBorder="1" applyAlignment="1">
      <alignment horizontal="center" vertical="top" wrapText="1"/>
    </xf>
    <xf numFmtId="166" fontId="3" fillId="3" borderId="11" xfId="0" applyNumberFormat="1" applyFont="1" applyFill="1" applyBorder="1" applyAlignment="1">
      <alignment horizontal="center" vertical="center" textRotation="90" wrapText="1"/>
    </xf>
    <xf numFmtId="166" fontId="2" fillId="7" borderId="17" xfId="0" applyNumberFormat="1" applyFont="1" applyFill="1" applyBorder="1" applyAlignment="1">
      <alignment horizontal="center" vertical="center" wrapText="1"/>
    </xf>
    <xf numFmtId="166" fontId="2" fillId="7" borderId="27" xfId="0" applyNumberFormat="1" applyFont="1" applyFill="1" applyBorder="1" applyAlignment="1">
      <alignment horizontal="center" vertical="top" wrapText="1"/>
    </xf>
    <xf numFmtId="166" fontId="7" fillId="0" borderId="52" xfId="0" applyNumberFormat="1" applyFont="1" applyBorder="1" applyAlignment="1">
      <alignment vertical="top" wrapText="1"/>
    </xf>
    <xf numFmtId="166" fontId="10" fillId="7" borderId="22" xfId="0" applyNumberFormat="1" applyFont="1" applyFill="1" applyBorder="1" applyAlignment="1">
      <alignment horizontal="center" vertical="center" wrapText="1"/>
    </xf>
    <xf numFmtId="166" fontId="2" fillId="0" borderId="37" xfId="0" applyNumberFormat="1" applyFont="1" applyBorder="1" applyAlignment="1">
      <alignment horizontal="center" vertical="top"/>
    </xf>
    <xf numFmtId="166" fontId="2" fillId="3" borderId="37" xfId="0" applyNumberFormat="1" applyFont="1" applyFill="1" applyBorder="1" applyAlignment="1">
      <alignment horizontal="center" vertical="top"/>
    </xf>
    <xf numFmtId="166" fontId="1" fillId="0" borderId="4" xfId="0" applyNumberFormat="1" applyFont="1" applyBorder="1" applyAlignment="1">
      <alignment horizontal="center" vertical="top"/>
    </xf>
    <xf numFmtId="166" fontId="1" fillId="7" borderId="19" xfId="0" applyNumberFormat="1" applyFont="1" applyFill="1" applyBorder="1" applyAlignment="1">
      <alignment horizontal="center" vertical="top" wrapText="1"/>
    </xf>
    <xf numFmtId="166" fontId="1" fillId="7" borderId="43" xfId="0" applyNumberFormat="1" applyFont="1" applyFill="1" applyBorder="1" applyAlignment="1">
      <alignment horizontal="center" vertical="top"/>
    </xf>
    <xf numFmtId="166" fontId="1" fillId="7" borderId="16" xfId="0" applyNumberFormat="1" applyFont="1" applyFill="1" applyBorder="1" applyAlignment="1">
      <alignment horizontal="center" vertical="top"/>
    </xf>
    <xf numFmtId="166" fontId="1" fillId="7" borderId="41" xfId="0" applyNumberFormat="1" applyFont="1" applyFill="1" applyBorder="1" applyAlignment="1">
      <alignment horizontal="center" vertical="top"/>
    </xf>
    <xf numFmtId="166" fontId="1" fillId="7" borderId="55" xfId="0" applyNumberFormat="1" applyFont="1" applyFill="1" applyBorder="1" applyAlignment="1">
      <alignment horizontal="center" vertical="top"/>
    </xf>
    <xf numFmtId="166" fontId="1" fillId="0" borderId="69" xfId="0" applyNumberFormat="1" applyFont="1" applyBorder="1" applyAlignment="1">
      <alignment horizontal="center" vertical="top"/>
    </xf>
    <xf numFmtId="166" fontId="1" fillId="7" borderId="58" xfId="0" applyNumberFormat="1" applyFont="1" applyFill="1" applyBorder="1" applyAlignment="1">
      <alignment horizontal="center" vertical="top" wrapText="1"/>
    </xf>
    <xf numFmtId="166" fontId="2" fillId="2" borderId="64" xfId="0" applyNumberFormat="1" applyFont="1" applyFill="1" applyBorder="1" applyAlignment="1">
      <alignment horizontal="center" vertical="top"/>
    </xf>
    <xf numFmtId="166" fontId="1" fillId="7" borderId="94" xfId="0" applyNumberFormat="1" applyFont="1" applyFill="1" applyBorder="1" applyAlignment="1">
      <alignment horizontal="center" vertical="top"/>
    </xf>
    <xf numFmtId="166" fontId="2" fillId="5" borderId="8" xfId="0" applyNumberFormat="1" applyFont="1" applyFill="1" applyBorder="1" applyAlignment="1">
      <alignment horizontal="center" vertical="top" wrapText="1"/>
    </xf>
    <xf numFmtId="166" fontId="2" fillId="8" borderId="19" xfId="0" applyNumberFormat="1" applyFont="1" applyFill="1" applyBorder="1" applyAlignment="1">
      <alignment horizontal="center" vertical="top" wrapText="1"/>
    </xf>
    <xf numFmtId="166" fontId="2" fillId="5" borderId="19" xfId="0" applyNumberFormat="1" applyFont="1" applyFill="1" applyBorder="1" applyAlignment="1">
      <alignment horizontal="center" vertical="top" wrapText="1"/>
    </xf>
    <xf numFmtId="166" fontId="2" fillId="8" borderId="60" xfId="0" applyNumberFormat="1" applyFont="1" applyFill="1" applyBorder="1" applyAlignment="1">
      <alignment horizontal="center" vertical="top"/>
    </xf>
    <xf numFmtId="166" fontId="1" fillId="7" borderId="43" xfId="0" applyNumberFormat="1" applyFont="1" applyFill="1" applyBorder="1" applyAlignment="1">
      <alignment horizontal="center" vertical="center" textRotation="90" wrapText="1"/>
    </xf>
    <xf numFmtId="166" fontId="1" fillId="7" borderId="16" xfId="0" applyNumberFormat="1" applyFont="1" applyFill="1" applyBorder="1" applyAlignment="1">
      <alignment horizontal="center" vertical="center" textRotation="90" wrapText="1"/>
    </xf>
    <xf numFmtId="166" fontId="1" fillId="0" borderId="6" xfId="0" applyNumberFormat="1" applyFont="1" applyBorder="1" applyAlignment="1">
      <alignment horizontal="center" vertical="top"/>
    </xf>
    <xf numFmtId="166" fontId="2" fillId="2" borderId="21" xfId="0" applyNumberFormat="1" applyFont="1" applyFill="1" applyBorder="1" applyAlignment="1">
      <alignment horizontal="center" vertical="top"/>
    </xf>
    <xf numFmtId="166" fontId="2" fillId="9" borderId="60" xfId="0" applyNumberFormat="1" applyFont="1" applyFill="1" applyBorder="1" applyAlignment="1">
      <alignment horizontal="center" vertical="top"/>
    </xf>
    <xf numFmtId="166" fontId="2" fillId="5" borderId="21" xfId="0" applyNumberFormat="1" applyFont="1" applyFill="1" applyBorder="1" applyAlignment="1">
      <alignment horizontal="center" vertical="top"/>
    </xf>
    <xf numFmtId="166" fontId="1" fillId="7" borderId="45" xfId="0" applyNumberFormat="1" applyFont="1" applyFill="1" applyBorder="1" applyAlignment="1">
      <alignment vertical="top"/>
    </xf>
    <xf numFmtId="166" fontId="1" fillId="7" borderId="84" xfId="0" applyNumberFormat="1" applyFont="1" applyFill="1" applyBorder="1" applyAlignment="1">
      <alignment vertical="top" wrapText="1"/>
    </xf>
    <xf numFmtId="166" fontId="1" fillId="7" borderId="83" xfId="0" applyNumberFormat="1" applyFont="1" applyFill="1" applyBorder="1" applyAlignment="1">
      <alignment horizontal="center" vertical="top"/>
    </xf>
    <xf numFmtId="166" fontId="1" fillId="7" borderId="25" xfId="0" applyNumberFormat="1" applyFont="1" applyFill="1" applyBorder="1" applyAlignment="1">
      <alignment horizontal="center" vertical="center" textRotation="90" wrapText="1"/>
    </xf>
    <xf numFmtId="166" fontId="1" fillId="3" borderId="32" xfId="0" applyNumberFormat="1" applyFont="1" applyFill="1" applyBorder="1" applyAlignment="1">
      <alignment vertical="top" wrapText="1"/>
    </xf>
    <xf numFmtId="166" fontId="1" fillId="0" borderId="58" xfId="0" applyNumberFormat="1" applyFont="1" applyBorder="1" applyAlignment="1">
      <alignment horizontal="center" vertical="top"/>
    </xf>
    <xf numFmtId="166" fontId="1" fillId="7" borderId="69" xfId="0" applyNumberFormat="1" applyFont="1" applyFill="1" applyBorder="1" applyAlignment="1">
      <alignment horizontal="center" vertical="top"/>
    </xf>
    <xf numFmtId="166" fontId="2" fillId="0" borderId="0" xfId="0" applyNumberFormat="1" applyFont="1" applyFill="1" applyBorder="1" applyAlignment="1">
      <alignment horizontal="center" vertical="top" wrapText="1"/>
    </xf>
    <xf numFmtId="166" fontId="1" fillId="3" borderId="69" xfId="0" applyNumberFormat="1" applyFont="1" applyFill="1" applyBorder="1" applyAlignment="1">
      <alignment horizontal="center" vertical="top"/>
    </xf>
    <xf numFmtId="3" fontId="1" fillId="7" borderId="44" xfId="0" applyNumberFormat="1" applyFont="1" applyFill="1" applyBorder="1" applyAlignment="1">
      <alignment horizontal="center" vertical="top"/>
    </xf>
    <xf numFmtId="3" fontId="1" fillId="7" borderId="32" xfId="0" applyNumberFormat="1" applyFont="1" applyFill="1" applyBorder="1" applyAlignment="1">
      <alignment horizontal="center" vertical="top" wrapText="1"/>
    </xf>
    <xf numFmtId="3" fontId="1" fillId="3" borderId="44" xfId="0" applyNumberFormat="1" applyFont="1" applyFill="1" applyBorder="1" applyAlignment="1">
      <alignment horizontal="center" vertical="top"/>
    </xf>
    <xf numFmtId="3" fontId="5" fillId="7" borderId="17" xfId="0" applyNumberFormat="1" applyFont="1" applyFill="1" applyBorder="1" applyAlignment="1">
      <alignment horizontal="center" vertical="center" wrapText="1"/>
    </xf>
    <xf numFmtId="3" fontId="5" fillId="7" borderId="25" xfId="0" applyNumberFormat="1" applyFont="1" applyFill="1" applyBorder="1" applyAlignment="1">
      <alignment horizontal="center" vertical="center" wrapText="1"/>
    </xf>
    <xf numFmtId="166" fontId="1" fillId="7" borderId="90" xfId="0" applyNumberFormat="1" applyFont="1" applyFill="1" applyBorder="1" applyAlignment="1">
      <alignment horizontal="center" vertical="top"/>
    </xf>
    <xf numFmtId="3" fontId="1" fillId="7" borderId="89" xfId="0" applyNumberFormat="1" applyFont="1" applyFill="1" applyBorder="1" applyAlignment="1">
      <alignment horizontal="center" vertical="top"/>
    </xf>
    <xf numFmtId="166" fontId="1" fillId="7" borderId="55" xfId="0" applyNumberFormat="1" applyFont="1" applyFill="1" applyBorder="1" applyAlignment="1">
      <alignment vertical="top"/>
    </xf>
    <xf numFmtId="166" fontId="1" fillId="7" borderId="17" xfId="0" applyNumberFormat="1" applyFont="1" applyFill="1" applyBorder="1" applyAlignment="1">
      <alignment vertical="top"/>
    </xf>
    <xf numFmtId="166" fontId="1" fillId="7" borderId="0" xfId="0" applyNumberFormat="1" applyFont="1" applyFill="1" applyBorder="1" applyAlignment="1">
      <alignment vertical="top"/>
    </xf>
    <xf numFmtId="166" fontId="1" fillId="7" borderId="9" xfId="0" applyNumberFormat="1" applyFont="1" applyFill="1" applyBorder="1" applyAlignment="1">
      <alignment vertical="top"/>
    </xf>
    <xf numFmtId="166" fontId="1" fillId="0" borderId="10" xfId="0" applyNumberFormat="1" applyFont="1" applyFill="1" applyBorder="1" applyAlignment="1">
      <alignment vertical="top" wrapText="1"/>
    </xf>
    <xf numFmtId="166" fontId="1" fillId="3" borderId="71" xfId="0" applyNumberFormat="1" applyFont="1" applyFill="1" applyBorder="1" applyAlignment="1">
      <alignment horizontal="left" vertical="top" wrapText="1"/>
    </xf>
    <xf numFmtId="166" fontId="1" fillId="7" borderId="31" xfId="0" applyNumberFormat="1" applyFont="1" applyFill="1" applyBorder="1" applyAlignment="1">
      <alignment vertical="top"/>
    </xf>
    <xf numFmtId="166" fontId="1" fillId="7" borderId="31" xfId="0" applyNumberFormat="1" applyFont="1" applyFill="1" applyBorder="1" applyAlignment="1">
      <alignment vertical="top" wrapText="1"/>
    </xf>
    <xf numFmtId="166" fontId="1" fillId="7" borderId="49" xfId="0" applyNumberFormat="1" applyFont="1" applyFill="1" applyBorder="1" applyAlignment="1">
      <alignment horizontal="center" vertical="top"/>
    </xf>
    <xf numFmtId="166" fontId="1" fillId="0" borderId="20" xfId="1" applyNumberFormat="1" applyFont="1" applyFill="1" applyBorder="1" applyAlignment="1">
      <alignment horizontal="center" vertical="top" wrapText="1"/>
    </xf>
    <xf numFmtId="166" fontId="1" fillId="0" borderId="19" xfId="0" applyNumberFormat="1" applyFont="1" applyFill="1" applyBorder="1" applyAlignment="1">
      <alignment horizontal="center" vertical="top"/>
    </xf>
    <xf numFmtId="3" fontId="1" fillId="7" borderId="9" xfId="1" applyNumberFormat="1" applyFont="1" applyFill="1" applyBorder="1" applyAlignment="1">
      <alignment horizontal="center" vertical="top" wrapText="1"/>
    </xf>
    <xf numFmtId="3" fontId="1" fillId="7" borderId="75" xfId="0" applyNumberFormat="1" applyFont="1" applyFill="1" applyBorder="1" applyAlignment="1">
      <alignment horizontal="center" vertical="top"/>
    </xf>
    <xf numFmtId="166" fontId="1" fillId="3" borderId="49" xfId="0" applyNumberFormat="1" applyFont="1" applyFill="1" applyBorder="1" applyAlignment="1">
      <alignment horizontal="center" vertical="top"/>
    </xf>
    <xf numFmtId="166" fontId="2" fillId="8" borderId="59" xfId="0" applyNumberFormat="1" applyFont="1" applyFill="1" applyBorder="1" applyAlignment="1">
      <alignment horizontal="center" vertical="top"/>
    </xf>
    <xf numFmtId="166" fontId="1" fillId="7" borderId="22" xfId="0" applyNumberFormat="1" applyFont="1" applyFill="1" applyBorder="1" applyAlignment="1">
      <alignment horizontal="center" vertical="top"/>
    </xf>
    <xf numFmtId="166" fontId="2" fillId="8" borderId="29" xfId="0" applyNumberFormat="1" applyFont="1" applyFill="1" applyBorder="1" applyAlignment="1">
      <alignment horizontal="center" vertical="top"/>
    </xf>
    <xf numFmtId="166" fontId="1" fillId="7" borderId="35" xfId="0" applyNumberFormat="1" applyFont="1" applyFill="1" applyBorder="1" applyAlignment="1">
      <alignment horizontal="center" vertical="top"/>
    </xf>
    <xf numFmtId="3" fontId="1" fillId="0" borderId="37" xfId="0" applyNumberFormat="1" applyFont="1" applyFill="1" applyBorder="1" applyAlignment="1">
      <alignment horizontal="center" vertical="top"/>
    </xf>
    <xf numFmtId="166" fontId="1" fillId="7" borderId="27" xfId="0" applyNumberFormat="1" applyFont="1" applyFill="1" applyBorder="1" applyAlignment="1">
      <alignment horizontal="center" vertical="top"/>
    </xf>
    <xf numFmtId="3" fontId="1" fillId="7" borderId="86" xfId="0" applyNumberFormat="1" applyFont="1" applyFill="1" applyBorder="1" applyAlignment="1">
      <alignment horizontal="center" vertical="top"/>
    </xf>
    <xf numFmtId="3" fontId="1" fillId="7" borderId="85" xfId="0" applyNumberFormat="1" applyFont="1" applyFill="1" applyBorder="1" applyAlignment="1">
      <alignment horizontal="center" vertical="top"/>
    </xf>
    <xf numFmtId="166" fontId="1" fillId="0" borderId="6" xfId="0" applyNumberFormat="1" applyFont="1" applyFill="1" applyBorder="1" applyAlignment="1">
      <alignment horizontal="center" vertical="top"/>
    </xf>
    <xf numFmtId="0" fontId="1" fillId="7" borderId="79" xfId="0" applyFont="1" applyFill="1" applyBorder="1" applyAlignment="1">
      <alignment vertical="top" wrapText="1"/>
    </xf>
    <xf numFmtId="166" fontId="1" fillId="0" borderId="45" xfId="0" applyNumberFormat="1" applyFont="1" applyBorder="1" applyAlignment="1">
      <alignment horizontal="center" vertical="top"/>
    </xf>
    <xf numFmtId="49" fontId="1" fillId="7" borderId="44" xfId="0" applyNumberFormat="1" applyFont="1" applyFill="1" applyBorder="1" applyAlignment="1">
      <alignment horizontal="center" vertical="top"/>
    </xf>
    <xf numFmtId="166" fontId="5" fillId="7" borderId="27" xfId="0" applyNumberFormat="1" applyFont="1" applyFill="1" applyBorder="1" applyAlignment="1">
      <alignment horizontal="center" vertical="top" wrapText="1"/>
    </xf>
    <xf numFmtId="3" fontId="1" fillId="7" borderId="78" xfId="0" applyNumberFormat="1" applyFont="1" applyFill="1" applyBorder="1" applyAlignment="1">
      <alignment horizontal="center" vertical="top"/>
    </xf>
    <xf numFmtId="166" fontId="1" fillId="7" borderId="25" xfId="0" applyNumberFormat="1" applyFont="1" applyFill="1" applyBorder="1" applyAlignment="1">
      <alignment vertical="top"/>
    </xf>
    <xf numFmtId="166" fontId="1" fillId="7" borderId="58" xfId="0" applyNumberFormat="1" applyFont="1" applyFill="1" applyBorder="1" applyAlignment="1">
      <alignment vertical="top"/>
    </xf>
    <xf numFmtId="166" fontId="19" fillId="7" borderId="9" xfId="0" applyNumberFormat="1" applyFont="1" applyFill="1" applyBorder="1" applyAlignment="1">
      <alignment horizontal="center" vertical="top"/>
    </xf>
    <xf numFmtId="166" fontId="19" fillId="0" borderId="27" xfId="0" applyNumberFormat="1" applyFont="1" applyFill="1" applyBorder="1" applyAlignment="1">
      <alignment horizontal="center" vertical="top" wrapText="1"/>
    </xf>
    <xf numFmtId="3" fontId="1" fillId="7" borderId="76" xfId="0" applyNumberFormat="1" applyFont="1" applyFill="1" applyBorder="1" applyAlignment="1">
      <alignment horizontal="center" vertical="top"/>
    </xf>
    <xf numFmtId="3" fontId="1" fillId="7" borderId="98" xfId="0" applyNumberFormat="1" applyFont="1" applyFill="1" applyBorder="1" applyAlignment="1">
      <alignment horizontal="center" vertical="top"/>
    </xf>
    <xf numFmtId="166" fontId="2" fillId="8" borderId="66" xfId="0" applyNumberFormat="1" applyFont="1" applyFill="1" applyBorder="1" applyAlignment="1">
      <alignment horizontal="center" vertical="top"/>
    </xf>
    <xf numFmtId="166" fontId="1" fillId="0" borderId="3" xfId="0" applyNumberFormat="1" applyFont="1" applyFill="1" applyBorder="1" applyAlignment="1">
      <alignment vertical="top" wrapText="1"/>
    </xf>
    <xf numFmtId="3" fontId="5" fillId="7" borderId="18" xfId="0" applyNumberFormat="1" applyFont="1" applyFill="1" applyBorder="1" applyAlignment="1">
      <alignment horizontal="center" vertical="center" wrapText="1"/>
    </xf>
    <xf numFmtId="3" fontId="20" fillId="0" borderId="25" xfId="0" applyNumberFormat="1" applyFont="1" applyFill="1" applyBorder="1" applyAlignment="1">
      <alignment horizontal="center" vertical="top" wrapText="1"/>
    </xf>
    <xf numFmtId="166" fontId="2" fillId="7" borderId="9" xfId="0" applyNumberFormat="1" applyFont="1" applyFill="1" applyBorder="1" applyAlignment="1">
      <alignment horizontal="center" vertical="center" wrapText="1"/>
    </xf>
    <xf numFmtId="0" fontId="1" fillId="7" borderId="0" xfId="0" applyFont="1" applyFill="1" applyBorder="1" applyAlignment="1">
      <alignment vertical="top"/>
    </xf>
    <xf numFmtId="166" fontId="1" fillId="7" borderId="26" xfId="0" applyNumberFormat="1" applyFont="1" applyFill="1" applyBorder="1" applyAlignment="1">
      <alignment vertical="top" wrapText="1"/>
    </xf>
    <xf numFmtId="166" fontId="1" fillId="0" borderId="35" xfId="0" applyNumberFormat="1" applyFont="1" applyBorder="1" applyAlignment="1">
      <alignment horizontal="center" vertical="top"/>
    </xf>
    <xf numFmtId="166" fontId="1" fillId="0" borderId="40" xfId="0" applyNumberFormat="1" applyFont="1" applyBorder="1" applyAlignment="1">
      <alignment horizontal="center" vertical="top"/>
    </xf>
    <xf numFmtId="0" fontId="1" fillId="7" borderId="7" xfId="0" applyFont="1" applyFill="1" applyBorder="1" applyAlignment="1">
      <alignment vertical="top" wrapText="1"/>
    </xf>
    <xf numFmtId="3" fontId="1" fillId="7" borderId="52" xfId="0" applyNumberFormat="1" applyFont="1" applyFill="1" applyBorder="1" applyAlignment="1">
      <alignment horizontal="center" vertical="top"/>
    </xf>
    <xf numFmtId="166" fontId="17" fillId="0" borderId="52" xfId="0" applyNumberFormat="1" applyFont="1" applyBorder="1" applyAlignment="1">
      <alignment vertical="top" wrapText="1"/>
    </xf>
    <xf numFmtId="166" fontId="2" fillId="7" borderId="11" xfId="0" applyNumberFormat="1" applyFont="1" applyFill="1" applyBorder="1" applyAlignment="1">
      <alignment horizontal="center" vertical="top" wrapText="1"/>
    </xf>
    <xf numFmtId="0" fontId="11" fillId="7" borderId="5" xfId="0" applyFont="1" applyFill="1" applyBorder="1" applyAlignment="1">
      <alignment vertical="top" wrapText="1"/>
    </xf>
    <xf numFmtId="0" fontId="11" fillId="7" borderId="9" xfId="0" applyFont="1" applyFill="1" applyBorder="1" applyAlignment="1">
      <alignment horizontal="center" vertical="top" wrapText="1"/>
    </xf>
    <xf numFmtId="3" fontId="12" fillId="7" borderId="75" xfId="0" applyNumberFormat="1" applyFont="1" applyFill="1" applyBorder="1" applyAlignment="1">
      <alignment horizontal="center" vertical="top"/>
    </xf>
    <xf numFmtId="49" fontId="1" fillId="7" borderId="85" xfId="0" applyNumberFormat="1" applyFont="1" applyFill="1" applyBorder="1" applyAlignment="1">
      <alignment horizontal="center" vertical="top"/>
    </xf>
    <xf numFmtId="166" fontId="1" fillId="7" borderId="40" xfId="0" applyNumberFormat="1" applyFont="1" applyFill="1" applyBorder="1" applyAlignment="1">
      <alignment horizontal="center" vertical="top" wrapText="1"/>
    </xf>
    <xf numFmtId="166" fontId="1" fillId="7" borderId="79" xfId="0" applyNumberFormat="1" applyFont="1" applyFill="1" applyBorder="1" applyAlignment="1">
      <alignment vertical="top" wrapText="1"/>
    </xf>
    <xf numFmtId="166" fontId="1" fillId="7" borderId="40" xfId="0" applyNumberFormat="1" applyFont="1" applyFill="1" applyBorder="1" applyAlignment="1">
      <alignment horizontal="center" vertical="top"/>
    </xf>
    <xf numFmtId="166" fontId="1" fillId="7" borderId="47" xfId="0" applyNumberFormat="1" applyFont="1" applyFill="1" applyBorder="1" applyAlignment="1">
      <alignment horizontal="center" vertical="top"/>
    </xf>
    <xf numFmtId="166" fontId="1" fillId="7" borderId="92" xfId="0" applyNumberFormat="1" applyFont="1" applyFill="1" applyBorder="1" applyAlignment="1">
      <alignment vertical="top" wrapText="1"/>
    </xf>
    <xf numFmtId="166" fontId="2" fillId="7" borderId="44" xfId="0" applyNumberFormat="1" applyFont="1" applyFill="1" applyBorder="1" applyAlignment="1">
      <alignment vertical="top"/>
    </xf>
    <xf numFmtId="166" fontId="1" fillId="7" borderId="89" xfId="0" applyNumberFormat="1" applyFont="1" applyFill="1" applyBorder="1" applyAlignment="1">
      <alignment vertical="top" wrapText="1"/>
    </xf>
    <xf numFmtId="166" fontId="1" fillId="7" borderId="75" xfId="0" applyNumberFormat="1" applyFont="1" applyFill="1" applyBorder="1" applyAlignment="1">
      <alignment horizontal="left" vertical="top" wrapText="1"/>
    </xf>
    <xf numFmtId="166" fontId="1" fillId="7" borderId="84" xfId="0" applyNumberFormat="1" applyFont="1" applyFill="1" applyBorder="1" applyAlignment="1">
      <alignment horizontal="left" vertical="top" wrapText="1"/>
    </xf>
    <xf numFmtId="166" fontId="1" fillId="7" borderId="23" xfId="0" applyNumberFormat="1" applyFont="1" applyFill="1" applyBorder="1" applyAlignment="1">
      <alignment horizontal="center" vertical="top"/>
    </xf>
    <xf numFmtId="166" fontId="1" fillId="7" borderId="9" xfId="0" applyNumberFormat="1" applyFont="1" applyFill="1" applyBorder="1" applyAlignment="1">
      <alignment horizontal="center" vertical="top"/>
    </xf>
    <xf numFmtId="49" fontId="1" fillId="7" borderId="32" xfId="0" applyNumberFormat="1" applyFont="1" applyFill="1" applyBorder="1" applyAlignment="1">
      <alignment vertical="top" wrapText="1"/>
    </xf>
    <xf numFmtId="166" fontId="1" fillId="7" borderId="87" xfId="0" applyNumberFormat="1" applyFont="1" applyFill="1" applyBorder="1" applyAlignment="1">
      <alignment horizontal="center" vertical="top"/>
    </xf>
    <xf numFmtId="49" fontId="1" fillId="7" borderId="86" xfId="0" applyNumberFormat="1" applyFont="1" applyFill="1" applyBorder="1" applyAlignment="1">
      <alignment horizontal="center" vertical="top"/>
    </xf>
    <xf numFmtId="166" fontId="2" fillId="2" borderId="25" xfId="0" applyNumberFormat="1" applyFont="1" applyFill="1" applyBorder="1" applyAlignment="1">
      <alignment horizontal="center" vertical="top"/>
    </xf>
    <xf numFmtId="166" fontId="2" fillId="9" borderId="58" xfId="0" applyNumberFormat="1" applyFont="1" applyFill="1" applyBorder="1" applyAlignment="1">
      <alignment horizontal="center" vertical="top"/>
    </xf>
    <xf numFmtId="166" fontId="14" fillId="7" borderId="25" xfId="0" applyNumberFormat="1" applyFont="1" applyFill="1" applyBorder="1" applyAlignment="1">
      <alignment horizontal="center" vertical="top" wrapText="1"/>
    </xf>
    <xf numFmtId="166" fontId="1" fillId="7" borderId="94" xfId="0" applyNumberFormat="1" applyFont="1" applyFill="1" applyBorder="1" applyAlignment="1">
      <alignment vertical="top" wrapText="1"/>
    </xf>
    <xf numFmtId="166" fontId="1" fillId="7" borderId="80" xfId="0" applyNumberFormat="1" applyFont="1" applyFill="1" applyBorder="1" applyAlignment="1">
      <alignment vertical="top" wrapText="1"/>
    </xf>
    <xf numFmtId="166" fontId="1" fillId="7" borderId="7" xfId="0" applyNumberFormat="1" applyFont="1" applyFill="1" applyBorder="1" applyAlignment="1">
      <alignment vertical="top" wrapText="1"/>
    </xf>
    <xf numFmtId="166" fontId="1" fillId="3" borderId="4" xfId="0" applyNumberFormat="1" applyFont="1" applyFill="1" applyBorder="1" applyAlignment="1">
      <alignment horizontal="center" vertical="top"/>
    </xf>
    <xf numFmtId="166" fontId="1" fillId="7" borderId="31" xfId="0" applyNumberFormat="1" applyFont="1" applyFill="1" applyBorder="1" applyAlignment="1">
      <alignment horizontal="center" vertical="top" wrapText="1"/>
    </xf>
    <xf numFmtId="166" fontId="1" fillId="7" borderId="3" xfId="0" applyNumberFormat="1" applyFont="1" applyFill="1" applyBorder="1" applyAlignment="1">
      <alignment vertical="top" wrapText="1"/>
    </xf>
    <xf numFmtId="49" fontId="2" fillId="7" borderId="15" xfId="0" applyNumberFormat="1" applyFont="1" applyFill="1" applyBorder="1" applyAlignment="1">
      <alignment horizontal="center" vertical="top" wrapText="1"/>
    </xf>
    <xf numFmtId="49" fontId="2" fillId="7" borderId="23" xfId="0" applyNumberFormat="1" applyFont="1" applyFill="1" applyBorder="1" applyAlignment="1">
      <alignment horizontal="center" vertical="top"/>
    </xf>
    <xf numFmtId="49" fontId="1" fillId="7" borderId="17" xfId="0" applyNumberFormat="1" applyFont="1" applyFill="1" applyBorder="1" applyAlignment="1">
      <alignment horizontal="center" vertical="top"/>
    </xf>
    <xf numFmtId="166" fontId="1" fillId="7" borderId="71" xfId="0" applyNumberFormat="1" applyFont="1" applyFill="1" applyBorder="1" applyAlignment="1">
      <alignment horizontal="left" vertical="top" wrapText="1"/>
    </xf>
    <xf numFmtId="166" fontId="1" fillId="0" borderId="6" xfId="0" applyNumberFormat="1" applyFont="1" applyBorder="1" applyAlignment="1">
      <alignment vertical="top"/>
    </xf>
    <xf numFmtId="166" fontId="1" fillId="3" borderId="0" xfId="0" applyNumberFormat="1" applyFont="1" applyFill="1" applyBorder="1" applyAlignment="1">
      <alignment horizontal="center" vertical="top"/>
    </xf>
    <xf numFmtId="166" fontId="1" fillId="7" borderId="77" xfId="0" applyNumberFormat="1" applyFont="1" applyFill="1" applyBorder="1" applyAlignment="1">
      <alignment vertical="top" wrapText="1"/>
    </xf>
    <xf numFmtId="166" fontId="2" fillId="2" borderId="51" xfId="0" applyNumberFormat="1" applyFont="1" applyFill="1" applyBorder="1" applyAlignment="1">
      <alignment horizontal="center" vertical="top"/>
    </xf>
    <xf numFmtId="166" fontId="2" fillId="5" borderId="51" xfId="0" applyNumberFormat="1" applyFont="1" applyFill="1" applyBorder="1" applyAlignment="1">
      <alignment horizontal="center" vertical="top"/>
    </xf>
    <xf numFmtId="166" fontId="2" fillId="7" borderId="39" xfId="0" applyNumberFormat="1" applyFont="1" applyFill="1" applyBorder="1" applyAlignment="1">
      <alignment horizontal="center" vertical="top"/>
    </xf>
    <xf numFmtId="166" fontId="2" fillId="0" borderId="32" xfId="0" applyNumberFormat="1" applyFont="1" applyBorder="1" applyAlignment="1">
      <alignment horizontal="center" vertical="top" textRotation="90" wrapText="1"/>
    </xf>
    <xf numFmtId="3" fontId="1" fillId="7" borderId="23" xfId="0" applyNumberFormat="1" applyFont="1" applyFill="1" applyBorder="1" applyAlignment="1">
      <alignment horizontal="center" vertical="top"/>
    </xf>
    <xf numFmtId="49" fontId="2" fillId="9" borderId="14" xfId="0" applyNumberFormat="1" applyFont="1" applyFill="1" applyBorder="1" applyAlignment="1">
      <alignment horizontal="center" vertical="top"/>
    </xf>
    <xf numFmtId="0" fontId="1" fillId="0" borderId="29" xfId="0" applyFont="1" applyBorder="1" applyAlignment="1">
      <alignment horizontal="center" vertical="top"/>
    </xf>
    <xf numFmtId="3" fontId="1" fillId="7" borderId="0" xfId="0" applyNumberFormat="1" applyFont="1" applyFill="1" applyAlignment="1">
      <alignment vertical="top"/>
    </xf>
    <xf numFmtId="3" fontId="1" fillId="0" borderId="23" xfId="0" applyNumberFormat="1" applyFont="1" applyFill="1" applyBorder="1" applyAlignment="1">
      <alignment horizontal="center" vertical="top"/>
    </xf>
    <xf numFmtId="3" fontId="1" fillId="7" borderId="52" xfId="0" applyNumberFormat="1" applyFont="1" applyFill="1" applyBorder="1" applyAlignment="1">
      <alignment horizontal="center" vertical="top" wrapText="1"/>
    </xf>
    <xf numFmtId="3" fontId="1" fillId="7" borderId="28" xfId="0" applyNumberFormat="1" applyFont="1" applyFill="1" applyBorder="1" applyAlignment="1">
      <alignment horizontal="center" vertical="top" wrapText="1"/>
    </xf>
    <xf numFmtId="3" fontId="12" fillId="0" borderId="9" xfId="0" applyNumberFormat="1" applyFont="1" applyFill="1" applyBorder="1" applyAlignment="1">
      <alignment horizontal="center" vertical="top"/>
    </xf>
    <xf numFmtId="0" fontId="0" fillId="0" borderId="31" xfId="0" applyBorder="1" applyAlignment="1">
      <alignment horizontal="left" vertical="top" wrapText="1"/>
    </xf>
    <xf numFmtId="166" fontId="1" fillId="7" borderId="52" xfId="0" applyNumberFormat="1" applyFont="1" applyFill="1" applyBorder="1" applyAlignment="1">
      <alignment horizontal="left" vertical="top" wrapText="1"/>
    </xf>
    <xf numFmtId="166" fontId="2" fillId="7" borderId="52" xfId="0" applyNumberFormat="1" applyFont="1" applyFill="1" applyBorder="1" applyAlignment="1">
      <alignment horizontal="center" vertical="top" wrapText="1"/>
    </xf>
    <xf numFmtId="166" fontId="1" fillId="3" borderId="9" xfId="0" applyNumberFormat="1" applyFont="1" applyFill="1" applyBorder="1" applyAlignment="1">
      <alignment horizontal="center" vertical="center" textRotation="90" wrapText="1"/>
    </xf>
    <xf numFmtId="166" fontId="2" fillId="3" borderId="67" xfId="0" applyNumberFormat="1" applyFont="1" applyFill="1" applyBorder="1" applyAlignment="1">
      <alignment horizontal="center" vertical="top"/>
    </xf>
    <xf numFmtId="166" fontId="1" fillId="3" borderId="58" xfId="0" applyNumberFormat="1" applyFont="1" applyFill="1" applyBorder="1" applyAlignment="1">
      <alignment horizontal="center" vertical="top" wrapText="1"/>
    </xf>
    <xf numFmtId="166" fontId="1" fillId="7" borderId="57" xfId="0" applyNumberFormat="1" applyFont="1" applyFill="1" applyBorder="1" applyAlignment="1">
      <alignment horizontal="center" vertical="top"/>
    </xf>
    <xf numFmtId="166" fontId="1" fillId="7" borderId="69" xfId="1" applyNumberFormat="1" applyFont="1" applyFill="1" applyBorder="1" applyAlignment="1">
      <alignment horizontal="center" vertical="top"/>
    </xf>
    <xf numFmtId="166" fontId="2" fillId="3" borderId="44" xfId="0" applyNumberFormat="1" applyFont="1" applyFill="1" applyBorder="1" applyAlignment="1">
      <alignment vertical="top" wrapText="1"/>
    </xf>
    <xf numFmtId="166" fontId="2" fillId="3" borderId="37" xfId="0" applyNumberFormat="1" applyFont="1" applyFill="1" applyBorder="1" applyAlignment="1">
      <alignment vertical="top" wrapText="1"/>
    </xf>
    <xf numFmtId="166" fontId="1" fillId="7" borderId="40" xfId="0" applyNumberFormat="1" applyFont="1" applyFill="1" applyBorder="1" applyAlignment="1">
      <alignment vertical="top"/>
    </xf>
    <xf numFmtId="166" fontId="2" fillId="3" borderId="32" xfId="0" applyNumberFormat="1" applyFont="1" applyFill="1" applyBorder="1" applyAlignment="1">
      <alignment vertical="top" wrapText="1"/>
    </xf>
    <xf numFmtId="166" fontId="1" fillId="7" borderId="22" xfId="0" applyNumberFormat="1" applyFont="1" applyFill="1" applyBorder="1" applyAlignment="1">
      <alignment vertical="top"/>
    </xf>
    <xf numFmtId="166" fontId="2" fillId="8" borderId="4" xfId="0" applyNumberFormat="1" applyFont="1" applyFill="1" applyBorder="1" applyAlignment="1">
      <alignment horizontal="center" vertical="top"/>
    </xf>
    <xf numFmtId="166" fontId="1" fillId="3" borderId="35" xfId="0" applyNumberFormat="1" applyFont="1" applyFill="1" applyBorder="1" applyAlignment="1">
      <alignment horizontal="center" vertical="top"/>
    </xf>
    <xf numFmtId="166" fontId="1" fillId="3" borderId="47" xfId="0" applyNumberFormat="1" applyFont="1" applyFill="1" applyBorder="1" applyAlignment="1">
      <alignment horizontal="center" vertical="top"/>
    </xf>
    <xf numFmtId="166" fontId="1" fillId="7" borderId="46" xfId="0" applyNumberFormat="1" applyFont="1" applyFill="1" applyBorder="1" applyAlignment="1">
      <alignment horizontal="center" vertical="top"/>
    </xf>
    <xf numFmtId="166" fontId="1" fillId="7" borderId="3" xfId="0" applyNumberFormat="1" applyFont="1" applyFill="1" applyBorder="1" applyAlignment="1">
      <alignment horizontal="left" vertical="top" wrapText="1"/>
    </xf>
    <xf numFmtId="166" fontId="1" fillId="7" borderId="82" xfId="0" applyNumberFormat="1" applyFont="1" applyFill="1" applyBorder="1" applyAlignment="1">
      <alignment horizontal="center" vertical="top"/>
    </xf>
    <xf numFmtId="166" fontId="2" fillId="7" borderId="0" xfId="0" applyNumberFormat="1" applyFont="1" applyFill="1" applyBorder="1" applyAlignment="1">
      <alignment vertical="top"/>
    </xf>
    <xf numFmtId="0" fontId="0" fillId="0" borderId="28" xfId="0" applyBorder="1" applyAlignment="1"/>
    <xf numFmtId="166" fontId="2" fillId="7" borderId="29" xfId="0" applyNumberFormat="1" applyFont="1" applyFill="1" applyBorder="1" applyAlignment="1">
      <alignment vertical="top"/>
    </xf>
    <xf numFmtId="166" fontId="2" fillId="7" borderId="44" xfId="0" applyNumberFormat="1" applyFont="1" applyFill="1" applyBorder="1" applyAlignment="1">
      <alignment vertical="top" wrapText="1"/>
    </xf>
    <xf numFmtId="166" fontId="1" fillId="7" borderId="22" xfId="0" applyNumberFormat="1" applyFont="1" applyFill="1" applyBorder="1" applyAlignment="1">
      <alignment horizontal="center" vertical="center" textRotation="90" wrapText="1"/>
    </xf>
    <xf numFmtId="166" fontId="2" fillId="7" borderId="32" xfId="0" applyNumberFormat="1" applyFont="1" applyFill="1" applyBorder="1" applyAlignment="1">
      <alignment vertical="top" wrapText="1"/>
    </xf>
    <xf numFmtId="166" fontId="2" fillId="7" borderId="22" xfId="0" applyNumberFormat="1" applyFont="1" applyFill="1" applyBorder="1" applyAlignment="1">
      <alignment vertical="top"/>
    </xf>
    <xf numFmtId="166" fontId="1" fillId="0" borderId="85" xfId="0" applyNumberFormat="1" applyFont="1" applyFill="1" applyBorder="1" applyAlignment="1">
      <alignment horizontal="center" vertical="top"/>
    </xf>
    <xf numFmtId="166" fontId="1" fillId="7" borderId="27" xfId="0" applyNumberFormat="1" applyFont="1" applyFill="1" applyBorder="1" applyAlignment="1">
      <alignment horizontal="center" vertical="center" textRotation="90" wrapText="1"/>
    </xf>
    <xf numFmtId="0" fontId="0" fillId="0" borderId="66" xfId="0" applyBorder="1" applyAlignment="1">
      <alignment horizontal="left" vertical="top" wrapText="1"/>
    </xf>
    <xf numFmtId="3" fontId="1" fillId="7" borderId="27" xfId="0" applyNumberFormat="1" applyFont="1" applyFill="1" applyBorder="1" applyAlignment="1">
      <alignment horizontal="center" vertical="top" wrapText="1"/>
    </xf>
    <xf numFmtId="0" fontId="0" fillId="7" borderId="66" xfId="0" applyFill="1" applyBorder="1" applyAlignment="1">
      <alignment horizontal="left" vertical="top" wrapText="1"/>
    </xf>
    <xf numFmtId="3" fontId="1" fillId="3" borderId="9" xfId="0" applyNumberFormat="1" applyFont="1" applyFill="1" applyBorder="1" applyAlignment="1">
      <alignment horizontal="center" vertical="top" wrapText="1"/>
    </xf>
    <xf numFmtId="3" fontId="1" fillId="7" borderId="15" xfId="0" applyNumberFormat="1" applyFont="1" applyFill="1" applyBorder="1" applyAlignment="1">
      <alignment horizontal="center" vertical="top"/>
    </xf>
    <xf numFmtId="3" fontId="1" fillId="0" borderId="22" xfId="0" applyNumberFormat="1" applyFont="1" applyFill="1" applyBorder="1" applyAlignment="1">
      <alignment horizontal="center" vertical="top"/>
    </xf>
    <xf numFmtId="49" fontId="2" fillId="7" borderId="15" xfId="0" applyNumberFormat="1" applyFont="1" applyFill="1" applyBorder="1" applyAlignment="1">
      <alignment horizontal="center" vertical="top"/>
    </xf>
    <xf numFmtId="3" fontId="1" fillId="7" borderId="9" xfId="0" applyNumberFormat="1" applyFont="1" applyFill="1" applyBorder="1" applyAlignment="1">
      <alignment horizontal="center" vertical="top"/>
    </xf>
    <xf numFmtId="3" fontId="1" fillId="3" borderId="9" xfId="0" applyNumberFormat="1" applyFont="1" applyFill="1" applyBorder="1" applyAlignment="1">
      <alignment horizontal="center" vertical="top"/>
    </xf>
    <xf numFmtId="166" fontId="1" fillId="3" borderId="40" xfId="0" applyNumberFormat="1" applyFont="1" applyFill="1" applyBorder="1" applyAlignment="1">
      <alignment horizontal="center" vertical="top"/>
    </xf>
    <xf numFmtId="3" fontId="1" fillId="7" borderId="22" xfId="0" applyNumberFormat="1" applyFont="1" applyFill="1" applyBorder="1" applyAlignment="1">
      <alignment horizontal="center" vertical="top" wrapText="1"/>
    </xf>
    <xf numFmtId="165" fontId="1" fillId="7" borderId="31" xfId="0" applyNumberFormat="1" applyFont="1" applyFill="1" applyBorder="1" applyAlignment="1">
      <alignment horizontal="center" vertical="top"/>
    </xf>
    <xf numFmtId="0" fontId="1" fillId="7" borderId="31" xfId="0" applyFont="1" applyFill="1" applyBorder="1" applyAlignment="1">
      <alignment vertical="top"/>
    </xf>
    <xf numFmtId="0" fontId="1" fillId="7" borderId="9" xfId="0" applyFont="1" applyFill="1" applyBorder="1" applyAlignment="1">
      <alignment vertical="top"/>
    </xf>
    <xf numFmtId="165" fontId="1" fillId="7" borderId="58" xfId="0" applyNumberFormat="1" applyFont="1" applyFill="1" applyBorder="1" applyAlignment="1">
      <alignment horizontal="center" vertical="top"/>
    </xf>
    <xf numFmtId="0" fontId="1" fillId="7" borderId="58" xfId="0" applyFont="1" applyFill="1" applyBorder="1" applyAlignment="1">
      <alignment vertical="top"/>
    </xf>
    <xf numFmtId="0" fontId="1" fillId="7" borderId="32" xfId="0" applyFont="1" applyFill="1" applyBorder="1" applyAlignment="1">
      <alignment vertical="top"/>
    </xf>
    <xf numFmtId="0" fontId="1" fillId="7" borderId="44" xfId="0" applyFont="1" applyFill="1" applyBorder="1" applyAlignment="1">
      <alignment vertical="top"/>
    </xf>
    <xf numFmtId="0" fontId="1" fillId="7" borderId="18" xfId="0" applyFont="1" applyFill="1" applyBorder="1" applyAlignment="1">
      <alignment vertical="top"/>
    </xf>
    <xf numFmtId="0" fontId="1" fillId="7" borderId="24" xfId="0" applyFont="1" applyFill="1" applyBorder="1" applyAlignment="1">
      <alignment vertical="top"/>
    </xf>
    <xf numFmtId="166" fontId="1" fillId="7" borderId="39" xfId="0" applyNumberFormat="1" applyFont="1" applyFill="1" applyBorder="1" applyAlignment="1">
      <alignment horizontal="center" vertical="top" wrapText="1"/>
    </xf>
    <xf numFmtId="3" fontId="1" fillId="7" borderId="22" xfId="0" applyNumberFormat="1" applyFont="1" applyFill="1" applyBorder="1" applyAlignment="1">
      <alignment horizontal="center" vertical="top"/>
    </xf>
    <xf numFmtId="166" fontId="1" fillId="7" borderId="0" xfId="0" applyNumberFormat="1" applyFont="1" applyFill="1" applyBorder="1" applyAlignment="1">
      <alignment horizontal="center" vertical="top" wrapText="1"/>
    </xf>
    <xf numFmtId="166" fontId="2" fillId="8" borderId="54" xfId="0" applyNumberFormat="1" applyFont="1" applyFill="1" applyBorder="1" applyAlignment="1">
      <alignment horizontal="center" vertical="top"/>
    </xf>
    <xf numFmtId="166" fontId="2" fillId="3" borderId="56" xfId="0" applyNumberFormat="1" applyFont="1" applyFill="1" applyBorder="1" applyAlignment="1">
      <alignment horizontal="center" vertical="top"/>
    </xf>
    <xf numFmtId="166" fontId="1" fillId="7" borderId="19" xfId="0" applyNumberFormat="1" applyFont="1" applyFill="1" applyBorder="1" applyAlignment="1">
      <alignment horizontal="center" vertical="top"/>
    </xf>
    <xf numFmtId="166" fontId="1" fillId="7" borderId="38" xfId="0" applyNumberFormat="1" applyFont="1" applyFill="1" applyBorder="1" applyAlignment="1">
      <alignment horizontal="center" vertical="top"/>
    </xf>
    <xf numFmtId="166" fontId="1" fillId="3" borderId="31" xfId="0" applyNumberFormat="1" applyFont="1" applyFill="1" applyBorder="1" applyAlignment="1">
      <alignment horizontal="center" vertical="top"/>
    </xf>
    <xf numFmtId="166" fontId="1" fillId="8" borderId="20" xfId="0" applyNumberFormat="1" applyFont="1" applyFill="1" applyBorder="1" applyAlignment="1">
      <alignment horizontal="center" vertical="top"/>
    </xf>
    <xf numFmtId="166" fontId="2" fillId="4" borderId="60" xfId="0" applyNumberFormat="1" applyFont="1" applyFill="1" applyBorder="1" applyAlignment="1">
      <alignment horizontal="center" vertical="top"/>
    </xf>
    <xf numFmtId="166" fontId="12" fillId="7" borderId="27" xfId="0" applyNumberFormat="1" applyFont="1" applyFill="1" applyBorder="1" applyAlignment="1">
      <alignment vertical="top" wrapText="1"/>
    </xf>
    <xf numFmtId="166" fontId="1" fillId="7" borderId="20" xfId="1" applyNumberFormat="1" applyFont="1" applyFill="1" applyBorder="1" applyAlignment="1">
      <alignment horizontal="center" vertical="top"/>
    </xf>
    <xf numFmtId="166" fontId="1" fillId="7" borderId="58" xfId="0" applyNumberFormat="1" applyFont="1" applyFill="1" applyBorder="1" applyAlignment="1">
      <alignment vertical="top" wrapText="1"/>
    </xf>
    <xf numFmtId="166" fontId="1" fillId="7" borderId="24" xfId="0" applyNumberFormat="1" applyFont="1" applyFill="1" applyBorder="1" applyAlignment="1">
      <alignment vertical="top"/>
    </xf>
    <xf numFmtId="166" fontId="1" fillId="2" borderId="64" xfId="0" applyNumberFormat="1" applyFont="1" applyFill="1" applyBorder="1" applyAlignment="1">
      <alignment horizontal="center" vertical="top" wrapText="1"/>
    </xf>
    <xf numFmtId="166" fontId="1" fillId="2" borderId="65" xfId="0" applyNumberFormat="1" applyFont="1" applyFill="1" applyBorder="1" applyAlignment="1">
      <alignment horizontal="center" vertical="top" wrapText="1"/>
    </xf>
    <xf numFmtId="166" fontId="1" fillId="7" borderId="44" xfId="0" applyNumberFormat="1" applyFont="1" applyFill="1" applyBorder="1" applyAlignment="1">
      <alignment horizontal="left" vertical="top" wrapText="1"/>
    </xf>
    <xf numFmtId="166" fontId="1" fillId="7" borderId="44" xfId="0" applyNumberFormat="1" applyFont="1" applyFill="1" applyBorder="1" applyAlignment="1">
      <alignment vertical="top" wrapText="1"/>
    </xf>
    <xf numFmtId="166" fontId="2" fillId="9" borderId="5" xfId="0" applyNumberFormat="1" applyFont="1" applyFill="1" applyBorder="1" applyAlignment="1">
      <alignment horizontal="center" vertical="top"/>
    </xf>
    <xf numFmtId="166" fontId="2" fillId="2" borderId="9" xfId="0" applyNumberFormat="1" applyFont="1" applyFill="1" applyBorder="1" applyAlignment="1">
      <alignment horizontal="center" vertical="top"/>
    </xf>
    <xf numFmtId="166" fontId="2" fillId="7" borderId="9" xfId="0" applyNumberFormat="1" applyFont="1" applyFill="1" applyBorder="1" applyAlignment="1">
      <alignment horizontal="center" vertical="top"/>
    </xf>
    <xf numFmtId="166" fontId="2" fillId="7" borderId="44" xfId="0" applyNumberFormat="1" applyFont="1" applyFill="1" applyBorder="1" applyAlignment="1">
      <alignment horizontal="center" vertical="top"/>
    </xf>
    <xf numFmtId="49" fontId="2" fillId="9" borderId="5" xfId="0" applyNumberFormat="1" applyFont="1" applyFill="1" applyBorder="1" applyAlignment="1">
      <alignment horizontal="center" vertical="top"/>
    </xf>
    <xf numFmtId="49" fontId="2" fillId="2" borderId="9" xfId="0" applyNumberFormat="1" applyFont="1" applyFill="1" applyBorder="1" applyAlignment="1">
      <alignment horizontal="center" vertical="top"/>
    </xf>
    <xf numFmtId="49" fontId="2" fillId="7" borderId="9" xfId="0" applyNumberFormat="1" applyFont="1" applyFill="1" applyBorder="1" applyAlignment="1">
      <alignment horizontal="center" vertical="top"/>
    </xf>
    <xf numFmtId="166" fontId="1" fillId="7" borderId="5" xfId="0" applyNumberFormat="1" applyFont="1" applyFill="1" applyBorder="1" applyAlignment="1">
      <alignment vertical="top" wrapText="1"/>
    </xf>
    <xf numFmtId="166" fontId="2" fillId="9" borderId="3" xfId="0" applyNumberFormat="1" applyFont="1" applyFill="1" applyBorder="1" applyAlignment="1">
      <alignment horizontal="center" vertical="top"/>
    </xf>
    <xf numFmtId="166" fontId="2" fillId="9" borderId="7" xfId="0" applyNumberFormat="1" applyFont="1" applyFill="1" applyBorder="1" applyAlignment="1">
      <alignment horizontal="center" vertical="top"/>
    </xf>
    <xf numFmtId="166" fontId="2" fillId="2" borderId="22" xfId="0" applyNumberFormat="1" applyFont="1" applyFill="1" applyBorder="1" applyAlignment="1">
      <alignment horizontal="center" vertical="top"/>
    </xf>
    <xf numFmtId="166" fontId="2" fillId="2" borderId="27" xfId="0" applyNumberFormat="1" applyFont="1" applyFill="1" applyBorder="1" applyAlignment="1">
      <alignment horizontal="center" vertical="top"/>
    </xf>
    <xf numFmtId="166" fontId="2" fillId="7" borderId="22" xfId="0" applyNumberFormat="1" applyFont="1" applyFill="1" applyBorder="1" applyAlignment="1">
      <alignment horizontal="center" vertical="top"/>
    </xf>
    <xf numFmtId="166" fontId="2" fillId="7" borderId="37" xfId="0" applyNumberFormat="1" applyFont="1" applyFill="1" applyBorder="1" applyAlignment="1">
      <alignment horizontal="center" vertical="top"/>
    </xf>
    <xf numFmtId="166" fontId="2" fillId="7" borderId="52" xfId="0" applyNumberFormat="1" applyFont="1" applyFill="1" applyBorder="1" applyAlignment="1">
      <alignment horizontal="center" vertical="top"/>
    </xf>
    <xf numFmtId="166" fontId="1" fillId="7" borderId="74" xfId="0" applyNumberFormat="1" applyFont="1" applyFill="1" applyBorder="1" applyAlignment="1">
      <alignment horizontal="left" vertical="top" wrapText="1"/>
    </xf>
    <xf numFmtId="3" fontId="1" fillId="7" borderId="75" xfId="0" applyNumberFormat="1" applyFont="1" applyFill="1" applyBorder="1" applyAlignment="1">
      <alignment horizontal="center" vertical="top" wrapText="1"/>
    </xf>
    <xf numFmtId="3" fontId="1" fillId="7" borderId="92" xfId="0" applyNumberFormat="1" applyFont="1" applyFill="1" applyBorder="1" applyAlignment="1">
      <alignment horizontal="center" vertical="top" wrapText="1"/>
    </xf>
    <xf numFmtId="3" fontId="1" fillId="7" borderId="17" xfId="0" applyNumberFormat="1" applyFont="1" applyFill="1" applyBorder="1" applyAlignment="1">
      <alignment horizontal="center" vertical="top"/>
    </xf>
    <xf numFmtId="166" fontId="2" fillId="7" borderId="44" xfId="0" applyNumberFormat="1" applyFont="1" applyFill="1" applyBorder="1" applyAlignment="1">
      <alignment horizontal="center" vertical="top" wrapText="1"/>
    </xf>
    <xf numFmtId="166" fontId="2" fillId="7" borderId="9" xfId="0" applyNumberFormat="1" applyFont="1" applyFill="1" applyBorder="1" applyAlignment="1">
      <alignment horizontal="center" vertical="top" wrapText="1"/>
    </xf>
    <xf numFmtId="166" fontId="2" fillId="7" borderId="15" xfId="0" applyNumberFormat="1" applyFont="1" applyFill="1" applyBorder="1" applyAlignment="1">
      <alignment horizontal="center" vertical="top"/>
    </xf>
    <xf numFmtId="166" fontId="1" fillId="7" borderId="5" xfId="0" applyNumberFormat="1" applyFont="1" applyFill="1" applyBorder="1" applyAlignment="1">
      <alignment horizontal="left" vertical="top" wrapText="1"/>
    </xf>
    <xf numFmtId="49" fontId="2" fillId="7" borderId="37" xfId="0" applyNumberFormat="1" applyFont="1" applyFill="1" applyBorder="1" applyAlignment="1">
      <alignment horizontal="center" vertical="top"/>
    </xf>
    <xf numFmtId="49" fontId="2" fillId="7" borderId="44" xfId="0" applyNumberFormat="1" applyFont="1" applyFill="1" applyBorder="1" applyAlignment="1">
      <alignment horizontal="center" vertical="top"/>
    </xf>
    <xf numFmtId="166" fontId="1" fillId="7" borderId="32" xfId="0" applyNumberFormat="1" applyFont="1" applyFill="1" applyBorder="1" applyAlignment="1">
      <alignment vertical="top" wrapText="1"/>
    </xf>
    <xf numFmtId="166" fontId="1" fillId="0" borderId="26" xfId="0" applyNumberFormat="1" applyFont="1" applyFill="1" applyBorder="1" applyAlignment="1">
      <alignment horizontal="left" vertical="top" wrapText="1"/>
    </xf>
    <xf numFmtId="166" fontId="2" fillId="0" borderId="44" xfId="0" applyNumberFormat="1" applyFont="1" applyBorder="1" applyAlignment="1">
      <alignment horizontal="center" vertical="top"/>
    </xf>
    <xf numFmtId="166" fontId="2" fillId="7" borderId="15" xfId="0" applyNumberFormat="1" applyFont="1" applyFill="1" applyBorder="1" applyAlignment="1">
      <alignment horizontal="center" vertical="top" wrapText="1"/>
    </xf>
    <xf numFmtId="166" fontId="2" fillId="3" borderId="44" xfId="0" applyNumberFormat="1" applyFont="1" applyFill="1" applyBorder="1" applyAlignment="1">
      <alignment horizontal="center" vertical="top"/>
    </xf>
    <xf numFmtId="166" fontId="2" fillId="3" borderId="44" xfId="0" applyNumberFormat="1" applyFont="1" applyFill="1" applyBorder="1" applyAlignment="1">
      <alignment horizontal="center" vertical="top" wrapText="1"/>
    </xf>
    <xf numFmtId="166" fontId="2" fillId="9" borderId="31" xfId="0" applyNumberFormat="1" applyFont="1" applyFill="1" applyBorder="1" applyAlignment="1">
      <alignment horizontal="center" vertical="top"/>
    </xf>
    <xf numFmtId="166" fontId="1" fillId="7" borderId="26" xfId="0" applyNumberFormat="1" applyFont="1" applyFill="1" applyBorder="1" applyAlignment="1">
      <alignment horizontal="left" vertical="top" wrapText="1"/>
    </xf>
    <xf numFmtId="166" fontId="1" fillId="7" borderId="9" xfId="0" applyNumberFormat="1" applyFont="1" applyFill="1" applyBorder="1" applyAlignment="1">
      <alignment horizontal="center" vertical="center" textRotation="90" wrapText="1"/>
    </xf>
    <xf numFmtId="166" fontId="7" fillId="7" borderId="9" xfId="0" applyNumberFormat="1" applyFont="1" applyFill="1" applyBorder="1" applyAlignment="1">
      <alignment horizontal="center" vertical="center" textRotation="90" wrapText="1"/>
    </xf>
    <xf numFmtId="0" fontId="0" fillId="0" borderId="27" xfId="0" applyBorder="1" applyAlignment="1"/>
    <xf numFmtId="166" fontId="2" fillId="3" borderId="32" xfId="0" applyNumberFormat="1" applyFont="1" applyFill="1" applyBorder="1" applyAlignment="1">
      <alignment horizontal="center" vertical="top" wrapText="1"/>
    </xf>
    <xf numFmtId="166" fontId="1" fillId="7" borderId="92" xfId="0" applyNumberFormat="1" applyFont="1" applyFill="1" applyBorder="1" applyAlignment="1">
      <alignment horizontal="left" vertical="top" wrapText="1"/>
    </xf>
    <xf numFmtId="166" fontId="2" fillId="7" borderId="17" xfId="0" applyNumberFormat="1" applyFont="1" applyFill="1" applyBorder="1" applyAlignment="1">
      <alignment horizontal="center" vertical="top" wrapText="1"/>
    </xf>
    <xf numFmtId="166" fontId="2" fillId="7" borderId="32" xfId="0" applyNumberFormat="1" applyFont="1" applyFill="1" applyBorder="1" applyAlignment="1">
      <alignment horizontal="center" vertical="top"/>
    </xf>
    <xf numFmtId="3" fontId="1" fillId="7" borderId="9" xfId="0" applyNumberFormat="1" applyFont="1" applyFill="1" applyBorder="1" applyAlignment="1">
      <alignment horizontal="center" vertical="top" wrapText="1"/>
    </xf>
    <xf numFmtId="166" fontId="1" fillId="7" borderId="47" xfId="0" applyNumberFormat="1" applyFont="1" applyFill="1" applyBorder="1" applyAlignment="1">
      <alignment vertical="top"/>
    </xf>
    <xf numFmtId="165" fontId="1" fillId="7" borderId="0" xfId="0" applyNumberFormat="1" applyFont="1" applyFill="1" applyBorder="1" applyAlignment="1">
      <alignment horizontal="center" vertical="top"/>
    </xf>
    <xf numFmtId="165" fontId="1" fillId="7" borderId="69" xfId="0" applyNumberFormat="1" applyFont="1" applyFill="1" applyBorder="1" applyAlignment="1">
      <alignment horizontal="center" vertical="top"/>
    </xf>
    <xf numFmtId="166" fontId="2" fillId="8" borderId="30" xfId="0" applyNumberFormat="1" applyFont="1" applyFill="1" applyBorder="1" applyAlignment="1">
      <alignment horizontal="center" vertical="top"/>
    </xf>
    <xf numFmtId="166" fontId="1" fillId="0" borderId="49" xfId="0" applyNumberFormat="1" applyFont="1" applyBorder="1" applyAlignment="1">
      <alignment horizontal="center" vertical="top"/>
    </xf>
    <xf numFmtId="3" fontId="1" fillId="7" borderId="0" xfId="0" applyNumberFormat="1" applyFont="1" applyFill="1" applyBorder="1" applyAlignment="1">
      <alignment horizontal="center" vertical="top"/>
    </xf>
    <xf numFmtId="3" fontId="1" fillId="7" borderId="0" xfId="0" applyNumberFormat="1" applyFont="1" applyFill="1" applyBorder="1" applyAlignment="1">
      <alignment horizontal="center" vertical="top" wrapText="1"/>
    </xf>
    <xf numFmtId="166" fontId="1" fillId="7" borderId="89" xfId="0" applyNumberFormat="1" applyFont="1" applyFill="1" applyBorder="1" applyAlignment="1">
      <alignment horizontal="center" vertical="top"/>
    </xf>
    <xf numFmtId="166" fontId="1" fillId="0" borderId="46" xfId="0" applyNumberFormat="1" applyFont="1" applyBorder="1" applyAlignment="1">
      <alignment horizontal="center" vertical="top"/>
    </xf>
    <xf numFmtId="166" fontId="1" fillId="0" borderId="79" xfId="0" applyNumberFormat="1" applyFont="1" applyFill="1" applyBorder="1" applyAlignment="1">
      <alignment horizontal="left" vertical="top" wrapText="1"/>
    </xf>
    <xf numFmtId="166" fontId="2" fillId="9" borderId="5" xfId="0" applyNumberFormat="1" applyFont="1" applyFill="1" applyBorder="1" applyAlignment="1">
      <alignment horizontal="center" vertical="top"/>
    </xf>
    <xf numFmtId="166" fontId="2" fillId="2" borderId="9" xfId="0" applyNumberFormat="1" applyFont="1" applyFill="1" applyBorder="1" applyAlignment="1">
      <alignment horizontal="center" vertical="top"/>
    </xf>
    <xf numFmtId="166" fontId="2" fillId="7" borderId="9" xfId="0" applyNumberFormat="1" applyFont="1" applyFill="1" applyBorder="1" applyAlignment="1">
      <alignment horizontal="center" vertical="top"/>
    </xf>
    <xf numFmtId="166" fontId="2" fillId="7" borderId="44" xfId="0" applyNumberFormat="1" applyFont="1" applyFill="1" applyBorder="1" applyAlignment="1">
      <alignment horizontal="center" vertical="top"/>
    </xf>
    <xf numFmtId="166" fontId="2" fillId="9" borderId="5" xfId="0" applyNumberFormat="1" applyFont="1" applyFill="1" applyBorder="1" applyAlignment="1">
      <alignment horizontal="center" vertical="top"/>
    </xf>
    <xf numFmtId="166" fontId="2" fillId="2" borderId="9" xfId="0" applyNumberFormat="1" applyFont="1" applyFill="1" applyBorder="1" applyAlignment="1">
      <alignment horizontal="center" vertical="top"/>
    </xf>
    <xf numFmtId="166" fontId="2" fillId="7" borderId="9" xfId="0" applyNumberFormat="1" applyFont="1" applyFill="1" applyBorder="1" applyAlignment="1">
      <alignment horizontal="center" vertical="top"/>
    </xf>
    <xf numFmtId="166" fontId="2" fillId="7" borderId="44" xfId="0" applyNumberFormat="1" applyFont="1" applyFill="1" applyBorder="1" applyAlignment="1">
      <alignment horizontal="center" vertical="top"/>
    </xf>
    <xf numFmtId="49" fontId="2" fillId="9" borderId="5" xfId="0" applyNumberFormat="1" applyFont="1" applyFill="1" applyBorder="1" applyAlignment="1">
      <alignment horizontal="center" vertical="top"/>
    </xf>
    <xf numFmtId="49" fontId="2" fillId="2" borderId="9" xfId="0" applyNumberFormat="1" applyFont="1" applyFill="1" applyBorder="1" applyAlignment="1">
      <alignment horizontal="center" vertical="top"/>
    </xf>
    <xf numFmtId="49" fontId="2" fillId="7" borderId="9" xfId="0" applyNumberFormat="1" applyFont="1" applyFill="1" applyBorder="1" applyAlignment="1">
      <alignment horizontal="center" vertical="top"/>
    </xf>
    <xf numFmtId="166" fontId="1" fillId="7" borderId="9" xfId="0" applyNumberFormat="1" applyFont="1" applyFill="1" applyBorder="1" applyAlignment="1">
      <alignment horizontal="center" vertical="center" textRotation="90" wrapText="1"/>
    </xf>
    <xf numFmtId="166" fontId="1" fillId="7" borderId="5" xfId="0" applyNumberFormat="1" applyFont="1" applyFill="1" applyBorder="1" applyAlignment="1">
      <alignment horizontal="left" vertical="top" wrapText="1"/>
    </xf>
    <xf numFmtId="166" fontId="2" fillId="3" borderId="44" xfId="0" applyNumberFormat="1" applyFont="1" applyFill="1" applyBorder="1" applyAlignment="1">
      <alignment horizontal="center" vertical="top"/>
    </xf>
    <xf numFmtId="166" fontId="2" fillId="9" borderId="31" xfId="0" applyNumberFormat="1" applyFont="1" applyFill="1" applyBorder="1" applyAlignment="1">
      <alignment horizontal="center" vertical="top"/>
    </xf>
    <xf numFmtId="3" fontId="1" fillId="7" borderId="9" xfId="0" applyNumberFormat="1" applyFont="1" applyFill="1" applyBorder="1" applyAlignment="1">
      <alignment horizontal="center" vertical="top" wrapText="1"/>
    </xf>
    <xf numFmtId="0" fontId="1" fillId="7" borderId="15" xfId="0" applyFont="1" applyFill="1" applyBorder="1" applyAlignment="1">
      <alignment vertical="top"/>
    </xf>
    <xf numFmtId="166" fontId="2" fillId="9" borderId="5" xfId="0" applyNumberFormat="1" applyFont="1" applyFill="1" applyBorder="1" applyAlignment="1">
      <alignment horizontal="center" vertical="top"/>
    </xf>
    <xf numFmtId="166" fontId="2" fillId="2" borderId="9" xfId="0" applyNumberFormat="1" applyFont="1" applyFill="1" applyBorder="1" applyAlignment="1">
      <alignment horizontal="center" vertical="top"/>
    </xf>
    <xf numFmtId="166" fontId="2" fillId="7" borderId="9" xfId="0" applyNumberFormat="1" applyFont="1" applyFill="1" applyBorder="1" applyAlignment="1">
      <alignment horizontal="center" vertical="top"/>
    </xf>
    <xf numFmtId="166" fontId="2" fillId="3" borderId="42" xfId="0" applyNumberFormat="1" applyFont="1" applyFill="1" applyBorder="1" applyAlignment="1">
      <alignment horizontal="center" vertical="top" wrapText="1"/>
    </xf>
    <xf numFmtId="166" fontId="2" fillId="3" borderId="32" xfId="0" applyNumberFormat="1" applyFont="1" applyFill="1" applyBorder="1" applyAlignment="1">
      <alignment horizontal="center" vertical="top" wrapText="1"/>
    </xf>
    <xf numFmtId="166" fontId="1" fillId="7" borderId="6" xfId="0" applyNumberFormat="1" applyFont="1" applyFill="1" applyBorder="1" applyAlignment="1">
      <alignment horizontal="center" vertical="top" wrapText="1"/>
    </xf>
    <xf numFmtId="166" fontId="2" fillId="7" borderId="18" xfId="0" applyNumberFormat="1" applyFont="1" applyFill="1" applyBorder="1" applyAlignment="1">
      <alignment horizontal="center" vertical="top"/>
    </xf>
    <xf numFmtId="166" fontId="2" fillId="7" borderId="24" xfId="0" applyNumberFormat="1" applyFont="1" applyFill="1" applyBorder="1" applyAlignment="1">
      <alignment horizontal="center" vertical="top"/>
    </xf>
    <xf numFmtId="0" fontId="1" fillId="0" borderId="33" xfId="0" applyFont="1" applyBorder="1" applyAlignment="1">
      <alignment vertical="top" wrapText="1"/>
    </xf>
    <xf numFmtId="166" fontId="1" fillId="7" borderId="5" xfId="0" applyNumberFormat="1" applyFont="1" applyFill="1" applyBorder="1" applyAlignment="1">
      <alignment vertical="top" wrapText="1"/>
    </xf>
    <xf numFmtId="0" fontId="1" fillId="7" borderId="3" xfId="0" applyFont="1" applyFill="1" applyBorder="1" applyAlignment="1">
      <alignment vertical="top" wrapText="1"/>
    </xf>
    <xf numFmtId="3" fontId="1" fillId="7" borderId="76" xfId="0" applyNumberFormat="1" applyFont="1" applyFill="1" applyBorder="1" applyAlignment="1">
      <alignment horizontal="center" vertical="top" wrapText="1"/>
    </xf>
    <xf numFmtId="3" fontId="19" fillId="7" borderId="96" xfId="0" applyNumberFormat="1" applyFont="1" applyFill="1" applyBorder="1" applyAlignment="1">
      <alignment horizontal="center" vertical="top"/>
    </xf>
    <xf numFmtId="166" fontId="2" fillId="9" borderId="5" xfId="0" applyNumberFormat="1" applyFont="1" applyFill="1" applyBorder="1" applyAlignment="1">
      <alignment horizontal="center" vertical="top"/>
    </xf>
    <xf numFmtId="166" fontId="2" fillId="2" borderId="9" xfId="0" applyNumberFormat="1" applyFont="1" applyFill="1" applyBorder="1" applyAlignment="1">
      <alignment horizontal="center" vertical="top"/>
    </xf>
    <xf numFmtId="166" fontId="2" fillId="7" borderId="9" xfId="0" applyNumberFormat="1" applyFont="1" applyFill="1" applyBorder="1" applyAlignment="1">
      <alignment horizontal="center" vertical="top"/>
    </xf>
    <xf numFmtId="0" fontId="7" fillId="7" borderId="52" xfId="0" applyFont="1" applyFill="1" applyBorder="1" applyAlignment="1">
      <alignment vertical="top"/>
    </xf>
    <xf numFmtId="0" fontId="0" fillId="0" borderId="27" xfId="0" applyBorder="1" applyAlignment="1">
      <alignment vertical="top"/>
    </xf>
    <xf numFmtId="0" fontId="0" fillId="0" borderId="9" xfId="0" applyBorder="1" applyAlignment="1">
      <alignment vertical="top" wrapText="1"/>
    </xf>
    <xf numFmtId="166" fontId="2" fillId="7" borderId="24" xfId="0" applyNumberFormat="1" applyFont="1" applyFill="1" applyBorder="1" applyAlignment="1">
      <alignment horizontal="center" vertical="top"/>
    </xf>
    <xf numFmtId="166" fontId="1" fillId="7" borderId="9" xfId="0" applyNumberFormat="1" applyFont="1" applyFill="1" applyBorder="1" applyAlignment="1">
      <alignment horizontal="center" vertical="center" textRotation="90" wrapText="1"/>
    </xf>
    <xf numFmtId="166" fontId="1" fillId="7" borderId="86" xfId="0" applyNumberFormat="1" applyFont="1" applyFill="1" applyBorder="1" applyAlignment="1">
      <alignment horizontal="center" vertical="top"/>
    </xf>
    <xf numFmtId="49" fontId="2" fillId="7" borderId="32" xfId="0" applyNumberFormat="1" applyFont="1" applyFill="1" applyBorder="1" applyAlignment="1">
      <alignment horizontal="center" vertical="top"/>
    </xf>
    <xf numFmtId="49" fontId="1" fillId="0" borderId="80" xfId="0" applyNumberFormat="1" applyFont="1" applyFill="1" applyBorder="1" applyAlignment="1">
      <alignment horizontal="center" vertical="top"/>
    </xf>
    <xf numFmtId="166" fontId="1" fillId="8" borderId="61" xfId="0" applyNumberFormat="1" applyFont="1" applyFill="1" applyBorder="1" applyAlignment="1">
      <alignment horizontal="center" vertical="top" wrapText="1"/>
    </xf>
    <xf numFmtId="166" fontId="2" fillId="4" borderId="66" xfId="0" applyNumberFormat="1" applyFont="1" applyFill="1" applyBorder="1" applyAlignment="1">
      <alignment horizontal="center" vertical="top" wrapText="1"/>
    </xf>
    <xf numFmtId="166" fontId="2" fillId="5" borderId="62" xfId="0" applyNumberFormat="1" applyFont="1" applyFill="1" applyBorder="1" applyAlignment="1">
      <alignment horizontal="center" vertical="top" wrapText="1"/>
    </xf>
    <xf numFmtId="166" fontId="2" fillId="8" borderId="61" xfId="0" applyNumberFormat="1" applyFont="1" applyFill="1" applyBorder="1" applyAlignment="1">
      <alignment horizontal="center" vertical="top" wrapText="1"/>
    </xf>
    <xf numFmtId="166" fontId="1" fillId="7" borderId="61" xfId="0" applyNumberFormat="1" applyFont="1" applyFill="1" applyBorder="1" applyAlignment="1">
      <alignment horizontal="center" vertical="top" wrapText="1"/>
    </xf>
    <xf numFmtId="166" fontId="1" fillId="0" borderId="61" xfId="0" applyNumberFormat="1" applyFont="1" applyBorder="1" applyAlignment="1">
      <alignment horizontal="center" vertical="top" wrapText="1"/>
    </xf>
    <xf numFmtId="166" fontId="2" fillId="5" borderId="61" xfId="0" applyNumberFormat="1" applyFont="1" applyFill="1" applyBorder="1" applyAlignment="1">
      <alignment horizontal="center" vertical="top" wrapText="1"/>
    </xf>
    <xf numFmtId="166" fontId="2" fillId="9" borderId="5" xfId="0" applyNumberFormat="1" applyFont="1" applyFill="1" applyBorder="1" applyAlignment="1">
      <alignment horizontal="center" vertical="top"/>
    </xf>
    <xf numFmtId="166" fontId="2" fillId="2" borderId="9" xfId="0" applyNumberFormat="1" applyFont="1" applyFill="1" applyBorder="1" applyAlignment="1">
      <alignment horizontal="center" vertical="top"/>
    </xf>
    <xf numFmtId="166" fontId="2" fillId="7" borderId="9" xfId="0" applyNumberFormat="1" applyFont="1" applyFill="1" applyBorder="1" applyAlignment="1">
      <alignment horizontal="center" vertical="top"/>
    </xf>
    <xf numFmtId="166" fontId="1" fillId="0" borderId="72" xfId="0" applyNumberFormat="1" applyFont="1" applyFill="1" applyBorder="1" applyAlignment="1">
      <alignment horizontal="center" vertical="top"/>
    </xf>
    <xf numFmtId="166" fontId="2" fillId="9" borderId="5" xfId="0" applyNumberFormat="1" applyFont="1" applyFill="1" applyBorder="1" applyAlignment="1">
      <alignment horizontal="center" vertical="top"/>
    </xf>
    <xf numFmtId="166" fontId="2" fillId="2" borderId="9" xfId="0" applyNumberFormat="1" applyFont="1" applyFill="1" applyBorder="1" applyAlignment="1">
      <alignment horizontal="center" vertical="top"/>
    </xf>
    <xf numFmtId="166" fontId="2" fillId="7" borderId="9" xfId="0" applyNumberFormat="1" applyFont="1" applyFill="1" applyBorder="1" applyAlignment="1">
      <alignment horizontal="center" vertical="top"/>
    </xf>
    <xf numFmtId="166" fontId="1" fillId="7" borderId="74" xfId="0" applyNumberFormat="1" applyFont="1" applyFill="1" applyBorder="1" applyAlignment="1">
      <alignment horizontal="left" vertical="top" wrapText="1"/>
    </xf>
    <xf numFmtId="3" fontId="1" fillId="7" borderId="17" xfId="0" applyNumberFormat="1" applyFont="1" applyFill="1" applyBorder="1" applyAlignment="1">
      <alignment horizontal="center" vertical="top"/>
    </xf>
    <xf numFmtId="166" fontId="2" fillId="7" borderId="44" xfId="0" applyNumberFormat="1" applyFont="1" applyFill="1" applyBorder="1" applyAlignment="1">
      <alignment horizontal="center" vertical="top" wrapText="1"/>
    </xf>
    <xf numFmtId="166" fontId="1" fillId="7" borderId="5" xfId="0" applyNumberFormat="1" applyFont="1" applyFill="1" applyBorder="1" applyAlignment="1">
      <alignment horizontal="left" vertical="top" wrapText="1"/>
    </xf>
    <xf numFmtId="0" fontId="1" fillId="7" borderId="80" xfId="0" applyNumberFormat="1" applyFont="1" applyFill="1" applyBorder="1" applyAlignment="1">
      <alignment horizontal="left" vertical="top" wrapText="1"/>
    </xf>
    <xf numFmtId="49" fontId="1" fillId="7" borderId="15" xfId="0" applyNumberFormat="1" applyFont="1" applyFill="1" applyBorder="1" applyAlignment="1">
      <alignment horizontal="center" vertical="top"/>
    </xf>
    <xf numFmtId="0" fontId="1" fillId="7" borderId="89" xfId="0" applyNumberFormat="1" applyFont="1" applyFill="1" applyBorder="1" applyAlignment="1">
      <alignment horizontal="center" vertical="top" wrapText="1"/>
    </xf>
    <xf numFmtId="166" fontId="1" fillId="7" borderId="44" xfId="0" applyNumberFormat="1" applyFont="1" applyFill="1" applyBorder="1" applyAlignment="1">
      <alignment vertical="top" wrapText="1"/>
    </xf>
    <xf numFmtId="166" fontId="2" fillId="9" borderId="5" xfId="0" applyNumberFormat="1" applyFont="1" applyFill="1" applyBorder="1" applyAlignment="1">
      <alignment horizontal="center" vertical="top"/>
    </xf>
    <xf numFmtId="166" fontId="2" fillId="2" borderId="9" xfId="0" applyNumberFormat="1" applyFont="1" applyFill="1" applyBorder="1" applyAlignment="1">
      <alignment horizontal="center" vertical="top"/>
    </xf>
    <xf numFmtId="166" fontId="2" fillId="7" borderId="9" xfId="0" applyNumberFormat="1" applyFont="1" applyFill="1" applyBorder="1" applyAlignment="1">
      <alignment horizontal="center" vertical="top"/>
    </xf>
    <xf numFmtId="166" fontId="7" fillId="7" borderId="9" xfId="0" applyNumberFormat="1" applyFont="1" applyFill="1" applyBorder="1" applyAlignment="1">
      <alignment horizontal="center" vertical="center" textRotation="90" wrapText="1"/>
    </xf>
    <xf numFmtId="166" fontId="2" fillId="7" borderId="44" xfId="0" applyNumberFormat="1" applyFont="1" applyFill="1" applyBorder="1" applyAlignment="1">
      <alignment horizontal="center" vertical="top" wrapText="1"/>
    </xf>
    <xf numFmtId="3" fontId="19" fillId="7" borderId="9" xfId="0" applyNumberFormat="1" applyFont="1" applyFill="1" applyBorder="1" applyAlignment="1">
      <alignment horizontal="center" vertical="top"/>
    </xf>
    <xf numFmtId="0" fontId="21" fillId="7" borderId="5" xfId="0" applyFont="1" applyFill="1" applyBorder="1" applyAlignment="1">
      <alignment horizontal="left" vertical="top" wrapText="1"/>
    </xf>
    <xf numFmtId="0" fontId="1" fillId="7" borderId="84" xfId="0" applyFont="1" applyFill="1" applyBorder="1" applyAlignment="1">
      <alignment horizontal="left" vertical="top" wrapText="1"/>
    </xf>
    <xf numFmtId="0" fontId="12" fillId="7" borderId="5" xfId="0" applyFont="1" applyFill="1" applyBorder="1" applyAlignment="1">
      <alignment horizontal="left" vertical="top" wrapText="1"/>
    </xf>
    <xf numFmtId="49" fontId="12" fillId="7" borderId="44" xfId="0" applyNumberFormat="1" applyFont="1" applyFill="1" applyBorder="1" applyAlignment="1">
      <alignment horizontal="center" vertical="top"/>
    </xf>
    <xf numFmtId="3" fontId="1" fillId="7" borderId="96" xfId="0" applyNumberFormat="1" applyFont="1" applyFill="1" applyBorder="1" applyAlignment="1">
      <alignment horizontal="center" vertical="top"/>
    </xf>
    <xf numFmtId="0" fontId="0" fillId="0" borderId="25" xfId="0" applyBorder="1" applyAlignment="1">
      <alignment horizontal="center" vertical="center" textRotation="90" wrapText="1"/>
    </xf>
    <xf numFmtId="166" fontId="2" fillId="9" borderId="5" xfId="0" applyNumberFormat="1" applyFont="1" applyFill="1" applyBorder="1" applyAlignment="1">
      <alignment horizontal="center" vertical="top"/>
    </xf>
    <xf numFmtId="166" fontId="2" fillId="2" borderId="9" xfId="0" applyNumberFormat="1" applyFont="1" applyFill="1" applyBorder="1" applyAlignment="1">
      <alignment horizontal="center" vertical="top"/>
    </xf>
    <xf numFmtId="166" fontId="2" fillId="7" borderId="9" xfId="0" applyNumberFormat="1" applyFont="1" applyFill="1" applyBorder="1" applyAlignment="1">
      <alignment horizontal="center" vertical="top"/>
    </xf>
    <xf numFmtId="166" fontId="2" fillId="7" borderId="44" xfId="0" applyNumberFormat="1" applyFont="1" applyFill="1" applyBorder="1" applyAlignment="1">
      <alignment horizontal="center" vertical="top"/>
    </xf>
    <xf numFmtId="0" fontId="0" fillId="0" borderId="32" xfId="0" applyBorder="1" applyAlignment="1">
      <alignment horizontal="left" vertical="top" wrapText="1"/>
    </xf>
    <xf numFmtId="49" fontId="2" fillId="7" borderId="44" xfId="0" applyNumberFormat="1" applyFont="1" applyFill="1" applyBorder="1" applyAlignment="1">
      <alignment horizontal="center" vertical="top"/>
    </xf>
    <xf numFmtId="0" fontId="1" fillId="7" borderId="3" xfId="0" applyFont="1" applyFill="1" applyBorder="1" applyAlignment="1">
      <alignment vertical="top" wrapText="1"/>
    </xf>
    <xf numFmtId="0" fontId="1" fillId="7" borderId="5" xfId="0" applyFont="1" applyFill="1" applyBorder="1" applyAlignment="1">
      <alignment vertical="top" wrapText="1"/>
    </xf>
    <xf numFmtId="166" fontId="1" fillId="0" borderId="36" xfId="0" applyNumberFormat="1" applyFont="1" applyBorder="1" applyAlignment="1">
      <alignment horizontal="center" vertical="top"/>
    </xf>
    <xf numFmtId="166" fontId="1" fillId="7" borderId="61" xfId="0" applyNumberFormat="1" applyFont="1" applyFill="1" applyBorder="1" applyAlignment="1">
      <alignment horizontal="center" vertical="top" wrapText="1"/>
    </xf>
    <xf numFmtId="0" fontId="1" fillId="7" borderId="85" xfId="0" applyNumberFormat="1" applyFont="1" applyFill="1" applyBorder="1" applyAlignment="1">
      <alignment horizontal="left" vertical="top" wrapText="1"/>
    </xf>
    <xf numFmtId="166" fontId="1" fillId="2" borderId="64" xfId="0" applyNumberFormat="1" applyFont="1" applyFill="1" applyBorder="1" applyAlignment="1">
      <alignment horizontal="center" vertical="top" wrapText="1"/>
    </xf>
    <xf numFmtId="49" fontId="2" fillId="9" borderId="5" xfId="0" applyNumberFormat="1" applyFont="1" applyFill="1" applyBorder="1" applyAlignment="1">
      <alignment horizontal="center" vertical="top"/>
    </xf>
    <xf numFmtId="166" fontId="1" fillId="7" borderId="5" xfId="0" applyNumberFormat="1" applyFont="1" applyFill="1" applyBorder="1" applyAlignment="1">
      <alignment vertical="top" wrapText="1"/>
    </xf>
    <xf numFmtId="166" fontId="2" fillId="5" borderId="61" xfId="0" applyNumberFormat="1" applyFont="1" applyFill="1" applyBorder="1" applyAlignment="1">
      <alignment horizontal="center" vertical="top" wrapText="1"/>
    </xf>
    <xf numFmtId="166" fontId="1" fillId="7" borderId="61" xfId="0" applyNumberFormat="1" applyFont="1" applyFill="1" applyBorder="1" applyAlignment="1">
      <alignment horizontal="center" vertical="top" wrapText="1"/>
    </xf>
    <xf numFmtId="166" fontId="1" fillId="0" borderId="61" xfId="0" applyNumberFormat="1" applyFont="1" applyBorder="1" applyAlignment="1">
      <alignment horizontal="center" vertical="top" wrapText="1"/>
    </xf>
    <xf numFmtId="166" fontId="1" fillId="8" borderId="61" xfId="0" applyNumberFormat="1" applyFont="1" applyFill="1" applyBorder="1" applyAlignment="1">
      <alignment horizontal="center" vertical="top" wrapText="1"/>
    </xf>
    <xf numFmtId="166" fontId="2" fillId="4" borderId="66" xfId="0" applyNumberFormat="1" applyFont="1" applyFill="1" applyBorder="1" applyAlignment="1">
      <alignment horizontal="center" vertical="top" wrapText="1"/>
    </xf>
    <xf numFmtId="166" fontId="2" fillId="5" borderId="62" xfId="0" applyNumberFormat="1" applyFont="1" applyFill="1" applyBorder="1" applyAlignment="1">
      <alignment horizontal="center" vertical="top" wrapText="1"/>
    </xf>
    <xf numFmtId="166" fontId="2" fillId="8" borderId="61" xfId="0" applyNumberFormat="1" applyFont="1" applyFill="1" applyBorder="1" applyAlignment="1">
      <alignment horizontal="center" vertical="top" wrapText="1"/>
    </xf>
    <xf numFmtId="3" fontId="1" fillId="7" borderId="15" xfId="0" applyNumberFormat="1" applyFont="1" applyFill="1" applyBorder="1" applyAlignment="1">
      <alignment horizontal="center" vertical="top" wrapText="1"/>
    </xf>
    <xf numFmtId="166" fontId="14" fillId="7" borderId="25" xfId="0" applyNumberFormat="1" applyFont="1" applyFill="1" applyBorder="1" applyAlignment="1">
      <alignment horizontal="center" vertical="center" wrapText="1"/>
    </xf>
    <xf numFmtId="3" fontId="1" fillId="7" borderId="75" xfId="0" applyNumberFormat="1" applyFont="1" applyFill="1" applyBorder="1" applyAlignment="1">
      <alignment horizontal="center" vertical="top" wrapText="1"/>
    </xf>
    <xf numFmtId="166" fontId="1" fillId="2" borderId="64" xfId="0" applyNumberFormat="1" applyFont="1" applyFill="1" applyBorder="1" applyAlignment="1">
      <alignment horizontal="center" vertical="top" wrapText="1"/>
    </xf>
    <xf numFmtId="3" fontId="1" fillId="7" borderId="17" xfId="0" applyNumberFormat="1" applyFont="1" applyFill="1" applyBorder="1" applyAlignment="1">
      <alignment horizontal="center" vertical="top"/>
    </xf>
    <xf numFmtId="3" fontId="1" fillId="7" borderId="9" xfId="0" applyNumberFormat="1" applyFont="1" applyFill="1" applyBorder="1" applyAlignment="1">
      <alignment horizontal="center" vertical="top" wrapText="1"/>
    </xf>
    <xf numFmtId="3" fontId="1" fillId="7" borderId="69" xfId="0" applyNumberFormat="1" applyFont="1" applyFill="1" applyBorder="1" applyAlignment="1">
      <alignment horizontal="center" vertical="top" wrapText="1"/>
    </xf>
    <xf numFmtId="3" fontId="1" fillId="7" borderId="47" xfId="0" applyNumberFormat="1" applyFont="1" applyFill="1" applyBorder="1" applyAlignment="1">
      <alignment horizontal="center" vertical="top"/>
    </xf>
    <xf numFmtId="3" fontId="1" fillId="7" borderId="69" xfId="0" applyNumberFormat="1" applyFont="1" applyFill="1" applyBorder="1" applyAlignment="1">
      <alignment horizontal="center" vertical="top"/>
    </xf>
    <xf numFmtId="3" fontId="1" fillId="0" borderId="69" xfId="0" applyNumberFormat="1" applyFont="1" applyFill="1" applyBorder="1" applyAlignment="1">
      <alignment horizontal="center" vertical="top"/>
    </xf>
    <xf numFmtId="3" fontId="1" fillId="7" borderId="55" xfId="0" applyNumberFormat="1" applyFont="1" applyFill="1" applyBorder="1" applyAlignment="1">
      <alignment horizontal="center" vertical="top"/>
    </xf>
    <xf numFmtId="3" fontId="1" fillId="7" borderId="97" xfId="0" applyNumberFormat="1" applyFont="1" applyFill="1" applyBorder="1" applyAlignment="1">
      <alignment horizontal="center" vertical="top"/>
    </xf>
    <xf numFmtId="3" fontId="1" fillId="7" borderId="47" xfId="0" applyNumberFormat="1" applyFont="1" applyFill="1" applyBorder="1" applyAlignment="1">
      <alignment horizontal="center" vertical="top" wrapText="1"/>
    </xf>
    <xf numFmtId="3" fontId="1" fillId="7" borderId="99" xfId="0" applyNumberFormat="1" applyFont="1" applyFill="1" applyBorder="1" applyAlignment="1">
      <alignment horizontal="center" vertical="top"/>
    </xf>
    <xf numFmtId="3" fontId="1" fillId="0" borderId="67" xfId="0" applyNumberFormat="1" applyFont="1" applyFill="1" applyBorder="1" applyAlignment="1">
      <alignment horizontal="center" vertical="top" wrapText="1"/>
    </xf>
    <xf numFmtId="3" fontId="1" fillId="7" borderId="0" xfId="1" applyNumberFormat="1" applyFont="1" applyFill="1" applyBorder="1" applyAlignment="1">
      <alignment horizontal="center" vertical="top" wrapText="1"/>
    </xf>
    <xf numFmtId="3" fontId="1" fillId="7" borderId="103" xfId="0" applyNumberFormat="1" applyFont="1" applyFill="1" applyBorder="1" applyAlignment="1">
      <alignment horizontal="center" vertical="top"/>
    </xf>
    <xf numFmtId="166" fontId="19" fillId="7" borderId="0" xfId="0" applyNumberFormat="1" applyFont="1" applyFill="1" applyBorder="1" applyAlignment="1">
      <alignment horizontal="center" vertical="top"/>
    </xf>
    <xf numFmtId="166" fontId="19" fillId="0" borderId="29" xfId="0" applyNumberFormat="1" applyFont="1" applyFill="1" applyBorder="1" applyAlignment="1">
      <alignment horizontal="center" vertical="top" wrapText="1"/>
    </xf>
    <xf numFmtId="3" fontId="1" fillId="0" borderId="47" xfId="0" applyNumberFormat="1" applyFont="1" applyFill="1" applyBorder="1" applyAlignment="1">
      <alignment horizontal="center" vertical="top"/>
    </xf>
    <xf numFmtId="166" fontId="1" fillId="7" borderId="29" xfId="0" applyNumberFormat="1" applyFont="1" applyFill="1" applyBorder="1" applyAlignment="1">
      <alignment horizontal="center" vertical="top"/>
    </xf>
    <xf numFmtId="3" fontId="1" fillId="0" borderId="97" xfId="0" applyNumberFormat="1" applyFont="1" applyFill="1" applyBorder="1" applyAlignment="1">
      <alignment horizontal="center" vertical="top"/>
    </xf>
    <xf numFmtId="3" fontId="1" fillId="7" borderId="102" xfId="0" applyNumberFormat="1" applyFont="1" applyFill="1" applyBorder="1" applyAlignment="1">
      <alignment horizontal="center" vertical="top"/>
    </xf>
    <xf numFmtId="3" fontId="1" fillId="0" borderId="55" xfId="0" applyNumberFormat="1" applyFont="1" applyFill="1" applyBorder="1" applyAlignment="1">
      <alignment horizontal="center" vertical="top"/>
    </xf>
    <xf numFmtId="49" fontId="1" fillId="7" borderId="55" xfId="0" applyNumberFormat="1" applyFont="1" applyFill="1" applyBorder="1" applyAlignment="1">
      <alignment horizontal="center" vertical="top"/>
    </xf>
    <xf numFmtId="166" fontId="1" fillId="0" borderId="92" xfId="0" applyNumberFormat="1" applyFont="1" applyFill="1" applyBorder="1" applyAlignment="1">
      <alignment horizontal="center" vertical="top"/>
    </xf>
    <xf numFmtId="166" fontId="5" fillId="7" borderId="29" xfId="0" applyNumberFormat="1" applyFont="1" applyFill="1" applyBorder="1" applyAlignment="1">
      <alignment horizontal="center" vertical="top" wrapText="1"/>
    </xf>
    <xf numFmtId="165" fontId="1" fillId="7" borderId="6" xfId="0" applyNumberFormat="1" applyFont="1" applyFill="1" applyBorder="1" applyAlignment="1">
      <alignment horizontal="center" vertical="top"/>
    </xf>
    <xf numFmtId="165" fontId="1" fillId="7" borderId="4" xfId="0" applyNumberFormat="1" applyFont="1" applyFill="1" applyBorder="1" applyAlignment="1">
      <alignment horizontal="center" vertical="top"/>
    </xf>
    <xf numFmtId="165" fontId="1" fillId="7" borderId="20" xfId="0" applyNumberFormat="1" applyFont="1" applyFill="1" applyBorder="1" applyAlignment="1">
      <alignment horizontal="center" vertical="top"/>
    </xf>
    <xf numFmtId="166" fontId="1" fillId="3" borderId="20" xfId="0" applyNumberFormat="1" applyFont="1" applyFill="1" applyBorder="1" applyAlignment="1">
      <alignment horizontal="center" vertical="top" wrapText="1"/>
    </xf>
    <xf numFmtId="3" fontId="5" fillId="7" borderId="24" xfId="0" applyNumberFormat="1" applyFont="1" applyFill="1" applyBorder="1" applyAlignment="1">
      <alignment horizontal="center" vertical="center" wrapText="1"/>
    </xf>
    <xf numFmtId="3" fontId="1" fillId="0" borderId="15" xfId="0" applyNumberFormat="1" applyFont="1" applyFill="1" applyBorder="1" applyAlignment="1">
      <alignment horizontal="center" vertical="top"/>
    </xf>
    <xf numFmtId="3" fontId="1" fillId="0" borderId="24" xfId="0" applyNumberFormat="1" applyFont="1" applyFill="1" applyBorder="1" applyAlignment="1">
      <alignment horizontal="center" vertical="top"/>
    </xf>
    <xf numFmtId="3" fontId="1" fillId="7" borderId="18" xfId="0" applyNumberFormat="1" applyFont="1" applyFill="1" applyBorder="1" applyAlignment="1">
      <alignment horizontal="center" vertical="top"/>
    </xf>
    <xf numFmtId="3" fontId="1" fillId="7" borderId="23" xfId="0" applyNumberFormat="1" applyFont="1" applyFill="1" applyBorder="1" applyAlignment="1">
      <alignment horizontal="center" vertical="top" wrapText="1"/>
    </xf>
    <xf numFmtId="3" fontId="1" fillId="0" borderId="13" xfId="0" applyNumberFormat="1" applyFont="1" applyFill="1" applyBorder="1" applyAlignment="1">
      <alignment horizontal="center" vertical="top" wrapText="1"/>
    </xf>
    <xf numFmtId="3" fontId="1" fillId="7" borderId="15" xfId="1" applyNumberFormat="1" applyFont="1" applyFill="1" applyBorder="1" applyAlignment="1">
      <alignment horizontal="center" vertical="top" wrapText="1"/>
    </xf>
    <xf numFmtId="166" fontId="1" fillId="7" borderId="35" xfId="0" applyNumberFormat="1" applyFont="1" applyFill="1" applyBorder="1" applyAlignment="1">
      <alignment horizontal="center" vertical="top" wrapText="1"/>
    </xf>
    <xf numFmtId="166" fontId="1" fillId="7" borderId="23" xfId="0" applyNumberFormat="1" applyFont="1" applyFill="1" applyBorder="1" applyAlignment="1">
      <alignment vertical="top"/>
    </xf>
    <xf numFmtId="166" fontId="1" fillId="7" borderId="15" xfId="0" applyNumberFormat="1" applyFont="1" applyFill="1" applyBorder="1" applyAlignment="1">
      <alignment vertical="top"/>
    </xf>
    <xf numFmtId="166" fontId="1" fillId="7" borderId="18" xfId="0" applyNumberFormat="1" applyFont="1" applyFill="1" applyBorder="1" applyAlignment="1">
      <alignment vertical="top"/>
    </xf>
    <xf numFmtId="3" fontId="1" fillId="7" borderId="101" xfId="0" applyNumberFormat="1" applyFont="1" applyFill="1" applyBorder="1" applyAlignment="1">
      <alignment horizontal="center" vertical="top"/>
    </xf>
    <xf numFmtId="166" fontId="1" fillId="0" borderId="28" xfId="0" applyNumberFormat="1" applyFont="1" applyFill="1" applyBorder="1" applyAlignment="1">
      <alignment horizontal="center" vertical="top" wrapText="1"/>
    </xf>
    <xf numFmtId="166" fontId="1" fillId="7" borderId="28" xfId="0" applyNumberFormat="1" applyFont="1" applyFill="1" applyBorder="1" applyAlignment="1">
      <alignment horizontal="center" vertical="top"/>
    </xf>
    <xf numFmtId="3" fontId="1" fillId="0" borderId="18" xfId="0" applyNumberFormat="1" applyFont="1" applyFill="1" applyBorder="1" applyAlignment="1">
      <alignment horizontal="center" vertical="top"/>
    </xf>
    <xf numFmtId="49" fontId="1" fillId="7" borderId="18" xfId="0" applyNumberFormat="1" applyFont="1" applyFill="1" applyBorder="1" applyAlignment="1">
      <alignment horizontal="center" vertical="top"/>
    </xf>
    <xf numFmtId="166" fontId="5" fillId="7" borderId="28" xfId="0" applyNumberFormat="1" applyFont="1" applyFill="1" applyBorder="1" applyAlignment="1">
      <alignment horizontal="center" vertical="top" wrapText="1"/>
    </xf>
    <xf numFmtId="0" fontId="2" fillId="9" borderId="32" xfId="0" applyFont="1" applyFill="1" applyBorder="1" applyAlignment="1">
      <alignment horizontal="left" vertical="top"/>
    </xf>
    <xf numFmtId="0" fontId="2" fillId="9" borderId="0" xfId="0" applyFont="1" applyFill="1" applyBorder="1" applyAlignment="1">
      <alignment vertical="top"/>
    </xf>
    <xf numFmtId="0" fontId="0" fillId="9" borderId="0" xfId="0" applyFill="1" applyBorder="1" applyAlignment="1">
      <alignment horizontal="left" vertical="top"/>
    </xf>
    <xf numFmtId="0" fontId="1" fillId="9" borderId="39" xfId="0" applyFont="1" applyFill="1" applyBorder="1" applyAlignment="1">
      <alignment horizontal="left" vertical="top"/>
    </xf>
    <xf numFmtId="0" fontId="2" fillId="9" borderId="9" xfId="0" applyFont="1" applyFill="1" applyBorder="1" applyAlignment="1">
      <alignment horizontal="left" vertical="top"/>
    </xf>
    <xf numFmtId="0" fontId="2" fillId="9" borderId="44" xfId="0" applyFont="1" applyFill="1" applyBorder="1" applyAlignment="1">
      <alignment horizontal="left" vertical="top"/>
    </xf>
    <xf numFmtId="0" fontId="0" fillId="9" borderId="43" xfId="0" applyFill="1" applyBorder="1" applyAlignment="1">
      <alignment horizontal="left" vertical="top"/>
    </xf>
    <xf numFmtId="0" fontId="1" fillId="9" borderId="39" xfId="0" applyFont="1" applyFill="1" applyBorder="1" applyAlignment="1">
      <alignment horizontal="left" vertical="top" wrapText="1"/>
    </xf>
    <xf numFmtId="49" fontId="2" fillId="9" borderId="26" xfId="0" applyNumberFormat="1" applyFont="1" applyFill="1" applyBorder="1" applyAlignment="1">
      <alignment horizontal="center" vertical="top"/>
    </xf>
    <xf numFmtId="0" fontId="0" fillId="9" borderId="69" xfId="0" applyFill="1" applyBorder="1" applyAlignment="1">
      <alignment horizontal="left" vertical="top"/>
    </xf>
    <xf numFmtId="0" fontId="2" fillId="9" borderId="25" xfId="0" applyFont="1" applyFill="1" applyBorder="1" applyAlignment="1">
      <alignment horizontal="left" vertical="top"/>
    </xf>
    <xf numFmtId="0" fontId="1" fillId="9" borderId="49" xfId="0" applyFont="1" applyFill="1" applyBorder="1" applyAlignment="1">
      <alignment horizontal="left" vertical="top" wrapText="1"/>
    </xf>
    <xf numFmtId="166" fontId="1" fillId="3" borderId="33" xfId="0" applyNumberFormat="1" applyFont="1" applyFill="1" applyBorder="1" applyAlignment="1">
      <alignment horizontal="left" vertical="top" wrapText="1"/>
    </xf>
    <xf numFmtId="3" fontId="1" fillId="3" borderId="17" xfId="0" applyNumberFormat="1" applyFont="1" applyFill="1" applyBorder="1" applyAlignment="1">
      <alignment horizontal="center" vertical="top" wrapText="1"/>
    </xf>
    <xf numFmtId="166" fontId="2" fillId="9" borderId="5" xfId="0" applyNumberFormat="1" applyFont="1" applyFill="1" applyBorder="1" applyAlignment="1">
      <alignment horizontal="center" vertical="top"/>
    </xf>
    <xf numFmtId="166" fontId="2" fillId="2" borderId="9" xfId="0" applyNumberFormat="1" applyFont="1" applyFill="1" applyBorder="1" applyAlignment="1">
      <alignment horizontal="center" vertical="top"/>
    </xf>
    <xf numFmtId="166" fontId="2" fillId="7" borderId="9" xfId="0" applyNumberFormat="1" applyFont="1" applyFill="1" applyBorder="1" applyAlignment="1">
      <alignment horizontal="center" vertical="top"/>
    </xf>
    <xf numFmtId="166" fontId="1" fillId="7" borderId="26" xfId="0" applyNumberFormat="1" applyFont="1" applyFill="1" applyBorder="1" applyAlignment="1">
      <alignment horizontal="left" vertical="top" wrapText="1"/>
    </xf>
    <xf numFmtId="0" fontId="0" fillId="0" borderId="28" xfId="0" applyBorder="1" applyAlignment="1">
      <alignment vertical="top"/>
    </xf>
    <xf numFmtId="0" fontId="0" fillId="0" borderId="7" xfId="0" applyBorder="1" applyAlignment="1">
      <alignment vertical="top"/>
    </xf>
    <xf numFmtId="0" fontId="0" fillId="0" borderId="52" xfId="0" applyBorder="1" applyAlignment="1">
      <alignment vertical="top"/>
    </xf>
    <xf numFmtId="3" fontId="1" fillId="7" borderId="43" xfId="0" applyNumberFormat="1" applyFont="1" applyFill="1" applyBorder="1" applyAlignment="1">
      <alignment horizontal="center" vertical="top"/>
    </xf>
    <xf numFmtId="3" fontId="1" fillId="7" borderId="16" xfId="0" applyNumberFormat="1" applyFont="1" applyFill="1" applyBorder="1" applyAlignment="1">
      <alignment horizontal="center" vertical="top"/>
    </xf>
    <xf numFmtId="0" fontId="11" fillId="7" borderId="17" xfId="0" applyFont="1" applyFill="1" applyBorder="1" applyAlignment="1">
      <alignment horizontal="center" vertical="top" wrapText="1"/>
    </xf>
    <xf numFmtId="3" fontId="5" fillId="7" borderId="42" xfId="0" applyNumberFormat="1" applyFont="1" applyFill="1" applyBorder="1" applyAlignment="1">
      <alignment horizontal="center" vertical="center" wrapText="1"/>
    </xf>
    <xf numFmtId="3" fontId="5" fillId="7" borderId="32" xfId="0" applyNumberFormat="1" applyFont="1" applyFill="1" applyBorder="1" applyAlignment="1">
      <alignment horizontal="center" vertical="center" wrapText="1"/>
    </xf>
    <xf numFmtId="166" fontId="1" fillId="7" borderId="34" xfId="0" applyNumberFormat="1" applyFont="1" applyFill="1" applyBorder="1" applyAlignment="1">
      <alignment horizontal="left" vertical="top" wrapText="1"/>
    </xf>
    <xf numFmtId="166" fontId="2" fillId="3" borderId="1" xfId="0" applyNumberFormat="1" applyFont="1" applyFill="1" applyBorder="1" applyAlignment="1">
      <alignment horizontal="center" vertical="top" wrapText="1"/>
    </xf>
    <xf numFmtId="3" fontId="1" fillId="7" borderId="1" xfId="0" applyNumberFormat="1" applyFont="1" applyFill="1" applyBorder="1" applyAlignment="1">
      <alignment horizontal="center" vertical="top"/>
    </xf>
    <xf numFmtId="0" fontId="25" fillId="0" borderId="0" xfId="2" applyFont="1" applyAlignment="1">
      <alignment horizontal="center"/>
    </xf>
    <xf numFmtId="49" fontId="25" fillId="0" borderId="0" xfId="2" applyNumberFormat="1" applyFont="1" applyAlignment="1">
      <alignment horizontal="left" vertical="top" wrapText="1"/>
    </xf>
    <xf numFmtId="0" fontId="0" fillId="0" borderId="0" xfId="0" applyFill="1"/>
    <xf numFmtId="0" fontId="1" fillId="0" borderId="0" xfId="2" applyFont="1" applyFill="1"/>
    <xf numFmtId="0" fontId="26" fillId="0" borderId="0" xfId="2" applyFont="1" applyFill="1" applyAlignment="1">
      <alignment horizontal="right"/>
    </xf>
    <xf numFmtId="0" fontId="26" fillId="0" borderId="0" xfId="2" applyFont="1" applyFill="1" applyAlignment="1">
      <alignment horizontal="right" vertical="top"/>
    </xf>
    <xf numFmtId="0" fontId="26" fillId="0" borderId="0" xfId="0" applyFont="1" applyFill="1" applyAlignment="1">
      <alignment horizontal="left" vertical="top"/>
    </xf>
    <xf numFmtId="0" fontId="26" fillId="0" borderId="0" xfId="0" applyFont="1" applyAlignment="1">
      <alignment horizontal="left" vertical="top"/>
    </xf>
    <xf numFmtId="0" fontId="26" fillId="0" borderId="0" xfId="0" applyFont="1"/>
    <xf numFmtId="0" fontId="26" fillId="0" borderId="0" xfId="0" applyFont="1" applyAlignment="1">
      <alignment horizontal="right"/>
    </xf>
    <xf numFmtId="0" fontId="26" fillId="0" borderId="0" xfId="0" applyFont="1" applyAlignment="1">
      <alignment horizontal="right" vertical="top"/>
    </xf>
    <xf numFmtId="0" fontId="25" fillId="0" borderId="0" xfId="0" applyFont="1"/>
    <xf numFmtId="0" fontId="25" fillId="0" borderId="0" xfId="0" applyFont="1" applyAlignment="1">
      <alignment horizontal="center" vertical="top"/>
    </xf>
    <xf numFmtId="0" fontId="26" fillId="0" borderId="0" xfId="0" applyFont="1" applyAlignment="1">
      <alignment horizontal="center" vertical="top"/>
    </xf>
    <xf numFmtId="0" fontId="26" fillId="0" borderId="0" xfId="0" applyFont="1" applyBorder="1" applyAlignment="1">
      <alignment horizontal="left" vertical="top" wrapText="1"/>
    </xf>
    <xf numFmtId="0" fontId="26" fillId="0" borderId="0" xfId="0" applyFont="1" applyAlignment="1">
      <alignment horizontal="left" vertical="center" wrapText="1"/>
    </xf>
    <xf numFmtId="0" fontId="26" fillId="0" borderId="0" xfId="2" applyFont="1" applyFill="1" applyAlignment="1">
      <alignment horizontal="left" vertical="top" wrapText="1"/>
    </xf>
    <xf numFmtId="0" fontId="0" fillId="0" borderId="0" xfId="0" applyFill="1" applyAlignment="1">
      <alignment horizontal="left" vertical="top" wrapText="1"/>
    </xf>
    <xf numFmtId="3" fontId="1" fillId="7" borderId="93" xfId="0" applyNumberFormat="1" applyFont="1" applyFill="1" applyBorder="1" applyAlignment="1">
      <alignment horizontal="center" vertical="center" wrapText="1"/>
    </xf>
    <xf numFmtId="3" fontId="5" fillId="7" borderId="80" xfId="0" applyNumberFormat="1" applyFont="1" applyFill="1" applyBorder="1" applyAlignment="1">
      <alignment horizontal="center" vertical="top"/>
    </xf>
    <xf numFmtId="166" fontId="1" fillId="11" borderId="79" xfId="0" applyNumberFormat="1" applyFont="1" applyFill="1" applyBorder="1" applyAlignment="1">
      <alignment vertical="top" wrapText="1"/>
    </xf>
    <xf numFmtId="3" fontId="5" fillId="11" borderId="80" xfId="0" applyNumberFormat="1" applyFont="1" applyFill="1" applyBorder="1" applyAlignment="1">
      <alignment horizontal="center" vertical="top"/>
    </xf>
    <xf numFmtId="3" fontId="1" fillId="11" borderId="80" xfId="0" applyNumberFormat="1" applyFont="1" applyFill="1" applyBorder="1" applyAlignment="1">
      <alignment horizontal="center" vertical="top"/>
    </xf>
    <xf numFmtId="3" fontId="1" fillId="11" borderId="91" xfId="0" applyNumberFormat="1" applyFont="1" applyFill="1" applyBorder="1" applyAlignment="1">
      <alignment horizontal="left" vertical="center" wrapText="1"/>
    </xf>
    <xf numFmtId="3" fontId="1" fillId="11" borderId="81" xfId="0" applyNumberFormat="1" applyFont="1" applyFill="1" applyBorder="1" applyAlignment="1">
      <alignment horizontal="left" vertical="top" wrapText="1"/>
    </xf>
    <xf numFmtId="166" fontId="2" fillId="9" borderId="5" xfId="0" applyNumberFormat="1" applyFont="1" applyFill="1" applyBorder="1" applyAlignment="1">
      <alignment horizontal="center" vertical="top"/>
    </xf>
    <xf numFmtId="166" fontId="2" fillId="2" borderId="9" xfId="0" applyNumberFormat="1" applyFont="1" applyFill="1" applyBorder="1" applyAlignment="1">
      <alignment horizontal="center" vertical="top"/>
    </xf>
    <xf numFmtId="166" fontId="2" fillId="7" borderId="9" xfId="0" applyNumberFormat="1" applyFont="1" applyFill="1" applyBorder="1" applyAlignment="1">
      <alignment horizontal="center" vertical="top"/>
    </xf>
    <xf numFmtId="166" fontId="2" fillId="7" borderId="44" xfId="0" applyNumberFormat="1" applyFont="1" applyFill="1" applyBorder="1" applyAlignment="1">
      <alignment horizontal="center" vertical="top"/>
    </xf>
    <xf numFmtId="166" fontId="1" fillId="11" borderId="74" xfId="0" applyNumberFormat="1" applyFont="1" applyFill="1" applyBorder="1" applyAlignment="1">
      <alignment vertical="top" wrapText="1"/>
    </xf>
    <xf numFmtId="3" fontId="5" fillId="11" borderId="75" xfId="0" applyNumberFormat="1" applyFont="1" applyFill="1" applyBorder="1" applyAlignment="1">
      <alignment horizontal="center" vertical="top"/>
    </xf>
    <xf numFmtId="3" fontId="1" fillId="7" borderId="17" xfId="0" applyNumberFormat="1" applyFont="1" applyFill="1" applyBorder="1" applyAlignment="1">
      <alignment horizontal="center" vertical="top"/>
    </xf>
    <xf numFmtId="3" fontId="1" fillId="7" borderId="42" xfId="0" applyNumberFormat="1" applyFont="1" applyFill="1" applyBorder="1" applyAlignment="1">
      <alignment horizontal="center" vertical="top" wrapText="1"/>
    </xf>
    <xf numFmtId="3" fontId="1" fillId="7" borderId="92" xfId="0" applyNumberFormat="1" applyFont="1" applyFill="1" applyBorder="1" applyAlignment="1">
      <alignment horizontal="center" vertical="top" wrapText="1"/>
    </xf>
    <xf numFmtId="3" fontId="1" fillId="7" borderId="18" xfId="0" applyNumberFormat="1" applyFont="1" applyFill="1" applyBorder="1" applyAlignment="1">
      <alignment horizontal="center" vertical="top" wrapText="1"/>
    </xf>
    <xf numFmtId="3" fontId="1" fillId="7" borderId="96" xfId="0" applyNumberFormat="1" applyFont="1" applyFill="1" applyBorder="1" applyAlignment="1">
      <alignment horizontal="center" vertical="top"/>
    </xf>
    <xf numFmtId="3" fontId="1" fillId="11" borderId="98" xfId="0" applyNumberFormat="1" applyFont="1" applyFill="1" applyBorder="1" applyAlignment="1">
      <alignment horizontal="left" vertical="top" wrapText="1"/>
    </xf>
    <xf numFmtId="3" fontId="1" fillId="11" borderId="96" xfId="0" applyNumberFormat="1" applyFont="1" applyFill="1" applyBorder="1" applyAlignment="1">
      <alignment horizontal="center" vertical="top" wrapText="1"/>
    </xf>
    <xf numFmtId="3" fontId="1" fillId="11" borderId="100" xfId="0" applyNumberFormat="1" applyFont="1" applyFill="1" applyBorder="1" applyAlignment="1">
      <alignment horizontal="center" vertical="top" wrapText="1"/>
    </xf>
    <xf numFmtId="3" fontId="1" fillId="11" borderId="25" xfId="0" applyNumberFormat="1" applyFont="1" applyFill="1" applyBorder="1" applyAlignment="1">
      <alignment horizontal="center" vertical="top" wrapText="1"/>
    </xf>
    <xf numFmtId="3" fontId="1" fillId="11" borderId="69" xfId="0" applyNumberFormat="1" applyFont="1" applyFill="1" applyBorder="1" applyAlignment="1">
      <alignment horizontal="center" vertical="top" wrapText="1"/>
    </xf>
    <xf numFmtId="49" fontId="1" fillId="7" borderId="92" xfId="0" applyNumberFormat="1" applyFont="1" applyFill="1" applyBorder="1" applyAlignment="1">
      <alignment horizontal="center" vertical="center" wrapText="1"/>
    </xf>
    <xf numFmtId="49" fontId="1" fillId="7" borderId="76" xfId="0" applyNumberFormat="1" applyFont="1" applyFill="1" applyBorder="1" applyAlignment="1">
      <alignment horizontal="left" vertical="center" wrapText="1"/>
    </xf>
    <xf numFmtId="49" fontId="1" fillId="7" borderId="92" xfId="0" applyNumberFormat="1" applyFont="1" applyFill="1" applyBorder="1" applyAlignment="1">
      <alignment horizontal="left" vertical="top" wrapText="1"/>
    </xf>
    <xf numFmtId="3" fontId="5" fillId="11" borderId="9" xfId="0" applyNumberFormat="1" applyFont="1" applyFill="1" applyBorder="1" applyAlignment="1">
      <alignment horizontal="center" vertical="top" wrapText="1"/>
    </xf>
    <xf numFmtId="3" fontId="1" fillId="11" borderId="0" xfId="0" applyNumberFormat="1" applyFont="1" applyFill="1" applyBorder="1" applyAlignment="1">
      <alignment horizontal="left" vertical="top" wrapText="1"/>
    </xf>
    <xf numFmtId="3" fontId="1" fillId="11" borderId="15" xfId="0" applyNumberFormat="1" applyFont="1" applyFill="1" applyBorder="1" applyAlignment="1">
      <alignment horizontal="left" vertical="top" wrapText="1"/>
    </xf>
    <xf numFmtId="3" fontId="1" fillId="11" borderId="17" xfId="0" applyNumberFormat="1" applyFont="1" applyFill="1" applyBorder="1" applyAlignment="1">
      <alignment horizontal="center" vertical="top"/>
    </xf>
    <xf numFmtId="3" fontId="1" fillId="11" borderId="55" xfId="0" applyNumberFormat="1" applyFont="1" applyFill="1" applyBorder="1" applyAlignment="1">
      <alignment horizontal="center" vertical="center"/>
    </xf>
    <xf numFmtId="3" fontId="12" fillId="7" borderId="15" xfId="0" applyNumberFormat="1" applyFont="1" applyFill="1" applyBorder="1" applyAlignment="1">
      <alignment horizontal="center" vertical="top"/>
    </xf>
    <xf numFmtId="0" fontId="1" fillId="7" borderId="44" xfId="0" applyNumberFormat="1" applyFont="1" applyFill="1" applyBorder="1" applyAlignment="1">
      <alignment horizontal="center" vertical="top" wrapText="1"/>
    </xf>
    <xf numFmtId="0" fontId="1" fillId="7" borderId="15" xfId="0" applyNumberFormat="1" applyFont="1" applyFill="1" applyBorder="1" applyAlignment="1">
      <alignment horizontal="center" vertical="top" wrapText="1"/>
    </xf>
    <xf numFmtId="3" fontId="1" fillId="0" borderId="44" xfId="0" applyNumberFormat="1" applyFont="1" applyFill="1" applyBorder="1" applyAlignment="1">
      <alignment horizontal="center" vertical="top"/>
    </xf>
    <xf numFmtId="0" fontId="1" fillId="11" borderId="79" xfId="0" applyFont="1" applyFill="1" applyBorder="1" applyAlignment="1">
      <alignment horizontal="left" vertical="top" wrapText="1"/>
    </xf>
    <xf numFmtId="49" fontId="1" fillId="11" borderId="80" xfId="0" applyNumberFormat="1" applyFont="1" applyFill="1" applyBorder="1" applyAlignment="1">
      <alignment horizontal="center" vertical="top"/>
    </xf>
    <xf numFmtId="3" fontId="1" fillId="11" borderId="89" xfId="0" applyNumberFormat="1" applyFont="1" applyFill="1" applyBorder="1" applyAlignment="1">
      <alignment horizontal="center" vertical="top"/>
    </xf>
    <xf numFmtId="0" fontId="0" fillId="0" borderId="28" xfId="0" applyBorder="1" applyAlignment="1">
      <alignment vertical="top"/>
    </xf>
    <xf numFmtId="166" fontId="2" fillId="3" borderId="25" xfId="0" applyNumberFormat="1" applyFont="1" applyFill="1" applyBorder="1" applyAlignment="1">
      <alignment horizontal="center" vertical="top" wrapText="1"/>
    </xf>
    <xf numFmtId="166" fontId="2" fillId="7" borderId="44" xfId="0" applyNumberFormat="1" applyFont="1" applyFill="1" applyBorder="1" applyAlignment="1">
      <alignment horizontal="center" vertical="top"/>
    </xf>
    <xf numFmtId="166" fontId="2" fillId="7" borderId="42" xfId="0" applyNumberFormat="1" applyFont="1" applyFill="1" applyBorder="1" applyAlignment="1">
      <alignment horizontal="center" vertical="top"/>
    </xf>
    <xf numFmtId="166" fontId="1" fillId="7" borderId="95" xfId="0" applyNumberFormat="1" applyFont="1" applyFill="1" applyBorder="1" applyAlignment="1">
      <alignment horizontal="left" vertical="top" wrapText="1"/>
    </xf>
    <xf numFmtId="166" fontId="1" fillId="11" borderId="26" xfId="0" applyNumberFormat="1" applyFont="1" applyFill="1" applyBorder="1" applyAlignment="1">
      <alignment horizontal="left" vertical="top" wrapText="1"/>
    </xf>
    <xf numFmtId="166" fontId="1" fillId="7" borderId="17" xfId="0" applyNumberFormat="1" applyFont="1" applyFill="1" applyBorder="1" applyAlignment="1">
      <alignment horizontal="center" vertical="center" textRotation="90" wrapText="1"/>
    </xf>
    <xf numFmtId="166" fontId="1" fillId="7" borderId="9" xfId="0" applyNumberFormat="1" applyFont="1" applyFill="1" applyBorder="1" applyAlignment="1">
      <alignment horizontal="center" vertical="center" textRotation="90" wrapText="1"/>
    </xf>
    <xf numFmtId="166" fontId="7" fillId="7" borderId="9" xfId="0" applyNumberFormat="1" applyFont="1" applyFill="1" applyBorder="1" applyAlignment="1">
      <alignment horizontal="center" vertical="center" textRotation="90" wrapText="1"/>
    </xf>
    <xf numFmtId="0" fontId="0" fillId="0" borderId="52" xfId="0" applyBorder="1" applyAlignment="1">
      <alignment vertical="top"/>
    </xf>
    <xf numFmtId="166" fontId="1" fillId="0" borderId="27" xfId="0" applyNumberFormat="1" applyFont="1" applyFill="1" applyBorder="1" applyAlignment="1">
      <alignment horizontal="center" vertical="center" wrapText="1"/>
    </xf>
    <xf numFmtId="0" fontId="0" fillId="0" borderId="48" xfId="0" applyBorder="1" applyAlignment="1">
      <alignment vertical="top" wrapText="1"/>
    </xf>
    <xf numFmtId="166" fontId="1" fillId="7" borderId="33" xfId="0" applyNumberFormat="1" applyFont="1" applyFill="1" applyBorder="1" applyAlignment="1">
      <alignment horizontal="left" vertical="top" wrapText="1"/>
    </xf>
    <xf numFmtId="166" fontId="2" fillId="7" borderId="44" xfId="0" applyNumberFormat="1" applyFont="1" applyFill="1" applyBorder="1" applyAlignment="1">
      <alignment horizontal="center" vertical="top"/>
    </xf>
    <xf numFmtId="0" fontId="7" fillId="0" borderId="27" xfId="0" applyFont="1" applyBorder="1" applyAlignment="1">
      <alignment horizontal="center" textRotation="90" wrapText="1"/>
    </xf>
    <xf numFmtId="0" fontId="1" fillId="7" borderId="9" xfId="0" applyFont="1" applyFill="1" applyBorder="1" applyAlignment="1">
      <alignment vertical="top" wrapText="1"/>
    </xf>
    <xf numFmtId="3" fontId="1" fillId="7" borderId="42" xfId="0" applyNumberFormat="1" applyFont="1" applyFill="1" applyBorder="1" applyAlignment="1">
      <alignment horizontal="center" vertical="top"/>
    </xf>
    <xf numFmtId="3" fontId="1" fillId="7" borderId="17" xfId="0" applyNumberFormat="1" applyFont="1" applyFill="1" applyBorder="1" applyAlignment="1">
      <alignment horizontal="center" vertical="top"/>
    </xf>
    <xf numFmtId="166" fontId="2" fillId="7" borderId="9" xfId="0" applyNumberFormat="1" applyFont="1" applyFill="1" applyBorder="1" applyAlignment="1">
      <alignment horizontal="center" vertical="top" wrapText="1"/>
    </xf>
    <xf numFmtId="166" fontId="2" fillId="7" borderId="15" xfId="0" applyNumberFormat="1" applyFont="1" applyFill="1" applyBorder="1" applyAlignment="1">
      <alignment horizontal="center" vertical="top"/>
    </xf>
    <xf numFmtId="166" fontId="2" fillId="7" borderId="42" xfId="0" applyNumberFormat="1" applyFont="1" applyFill="1" applyBorder="1" applyAlignment="1">
      <alignment horizontal="center" vertical="top"/>
    </xf>
    <xf numFmtId="166" fontId="1" fillId="11" borderId="91" xfId="0" applyNumberFormat="1" applyFont="1" applyFill="1" applyBorder="1" applyAlignment="1">
      <alignment horizontal="left" vertical="top" wrapText="1"/>
    </xf>
    <xf numFmtId="166" fontId="1" fillId="11" borderId="17" xfId="0" applyNumberFormat="1" applyFont="1" applyFill="1" applyBorder="1" applyAlignment="1">
      <alignment horizontal="left" vertical="top" wrapText="1"/>
    </xf>
    <xf numFmtId="166" fontId="1" fillId="11" borderId="9" xfId="0" applyNumberFormat="1" applyFont="1" applyFill="1" applyBorder="1" applyAlignment="1">
      <alignment horizontal="left" vertical="top" wrapText="1"/>
    </xf>
    <xf numFmtId="166" fontId="1" fillId="11" borderId="25" xfId="0" applyNumberFormat="1" applyFont="1" applyFill="1" applyBorder="1" applyAlignment="1">
      <alignment horizontal="left" vertical="top" wrapText="1"/>
    </xf>
    <xf numFmtId="166" fontId="7" fillId="7" borderId="25" xfId="0" applyNumberFormat="1" applyFont="1" applyFill="1" applyBorder="1" applyAlignment="1">
      <alignment horizontal="center" vertical="center" textRotation="90" wrapText="1"/>
    </xf>
    <xf numFmtId="166" fontId="2" fillId="7" borderId="24" xfId="0" applyNumberFormat="1" applyFont="1" applyFill="1" applyBorder="1" applyAlignment="1">
      <alignment horizontal="center" vertical="top" wrapText="1"/>
    </xf>
    <xf numFmtId="166" fontId="1" fillId="11" borderId="26" xfId="0" applyNumberFormat="1" applyFont="1" applyFill="1" applyBorder="1" applyAlignment="1">
      <alignment vertical="top" wrapText="1"/>
    </xf>
    <xf numFmtId="166" fontId="1" fillId="11" borderId="32" xfId="0" applyNumberFormat="1" applyFont="1" applyFill="1" applyBorder="1" applyAlignment="1">
      <alignment vertical="top" wrapText="1"/>
    </xf>
    <xf numFmtId="166" fontId="1" fillId="7" borderId="45" xfId="0" applyNumberFormat="1" applyFont="1" applyFill="1" applyBorder="1" applyAlignment="1">
      <alignment horizontal="center" vertical="top"/>
    </xf>
    <xf numFmtId="166" fontId="1" fillId="11" borderId="33" xfId="0" applyNumberFormat="1" applyFont="1" applyFill="1" applyBorder="1" applyAlignment="1">
      <alignment horizontal="left" vertical="top" wrapText="1"/>
    </xf>
    <xf numFmtId="49" fontId="1" fillId="7" borderId="9" xfId="0" applyNumberFormat="1" applyFont="1" applyFill="1" applyBorder="1" applyAlignment="1">
      <alignment horizontal="left" vertical="top" wrapText="1"/>
    </xf>
    <xf numFmtId="166" fontId="2" fillId="7" borderId="32" xfId="0" applyNumberFormat="1" applyFont="1" applyFill="1" applyBorder="1" applyAlignment="1">
      <alignment horizontal="center" vertical="top" wrapText="1"/>
    </xf>
    <xf numFmtId="166" fontId="2" fillId="7" borderId="25" xfId="0" applyNumberFormat="1" applyFont="1" applyFill="1" applyBorder="1" applyAlignment="1">
      <alignment horizontal="center" vertical="top"/>
    </xf>
    <xf numFmtId="166" fontId="2" fillId="7" borderId="32" xfId="0" applyNumberFormat="1" applyFont="1" applyFill="1" applyBorder="1" applyAlignment="1">
      <alignment horizontal="center" vertical="top"/>
    </xf>
    <xf numFmtId="0" fontId="0" fillId="7" borderId="7" xfId="0" applyFill="1" applyBorder="1" applyAlignment="1">
      <alignment vertical="top"/>
    </xf>
    <xf numFmtId="3" fontId="1" fillId="7" borderId="28" xfId="0" applyNumberFormat="1" applyFont="1" applyFill="1" applyBorder="1" applyAlignment="1">
      <alignment horizontal="left" vertical="top" wrapText="1"/>
    </xf>
    <xf numFmtId="166" fontId="1" fillId="11" borderId="17" xfId="0" applyNumberFormat="1" applyFont="1" applyFill="1" applyBorder="1" applyAlignment="1">
      <alignment vertical="top" wrapText="1"/>
    </xf>
    <xf numFmtId="0" fontId="0" fillId="11" borderId="25" xfId="0" applyFill="1" applyBorder="1" applyAlignment="1">
      <alignment vertical="top" wrapText="1"/>
    </xf>
    <xf numFmtId="3" fontId="1" fillId="11" borderId="25" xfId="0" applyNumberFormat="1" applyFont="1" applyFill="1" applyBorder="1" applyAlignment="1">
      <alignment horizontal="center" vertical="center"/>
    </xf>
    <xf numFmtId="3" fontId="1" fillId="11" borderId="69" xfId="0" applyNumberFormat="1" applyFont="1" applyFill="1" applyBorder="1" applyAlignment="1">
      <alignment horizontal="center" vertical="center"/>
    </xf>
    <xf numFmtId="166" fontId="2" fillId="7" borderId="25" xfId="0" applyNumberFormat="1" applyFont="1" applyFill="1" applyBorder="1" applyAlignment="1">
      <alignment horizontal="center" vertical="top" wrapText="1"/>
    </xf>
    <xf numFmtId="0" fontId="17" fillId="7" borderId="7" xfId="0" applyFont="1" applyFill="1" applyBorder="1" applyAlignment="1">
      <alignment vertical="top" wrapText="1"/>
    </xf>
    <xf numFmtId="3" fontId="12" fillId="7" borderId="9" xfId="0" applyNumberFormat="1" applyFont="1" applyFill="1" applyBorder="1" applyAlignment="1">
      <alignment horizontal="center" vertical="top"/>
    </xf>
    <xf numFmtId="3" fontId="27" fillId="7" borderId="27" xfId="0" applyNumberFormat="1" applyFont="1" applyFill="1" applyBorder="1" applyAlignment="1">
      <alignment horizontal="center" vertical="top" wrapText="1"/>
    </xf>
    <xf numFmtId="3" fontId="12" fillId="7" borderId="30" xfId="0" applyNumberFormat="1" applyFont="1" applyFill="1" applyBorder="1" applyAlignment="1">
      <alignment horizontal="center" vertical="top" wrapText="1"/>
    </xf>
    <xf numFmtId="3" fontId="1" fillId="11" borderId="22" xfId="0" applyNumberFormat="1" applyFont="1" applyFill="1" applyBorder="1" applyAlignment="1">
      <alignment horizontal="center" vertical="top"/>
    </xf>
    <xf numFmtId="3" fontId="1" fillId="11" borderId="25" xfId="0" applyNumberFormat="1" applyFont="1" applyFill="1" applyBorder="1" applyAlignment="1">
      <alignment horizontal="center" vertical="top"/>
    </xf>
    <xf numFmtId="3" fontId="1" fillId="11" borderId="37" xfId="0" applyNumberFormat="1" applyFont="1" applyFill="1" applyBorder="1" applyAlignment="1">
      <alignment horizontal="center" vertical="top" wrapText="1"/>
    </xf>
    <xf numFmtId="0" fontId="7" fillId="11" borderId="32" xfId="0" applyFont="1" applyFill="1" applyBorder="1" applyAlignment="1">
      <alignment horizontal="center" vertical="top" wrapText="1"/>
    </xf>
    <xf numFmtId="166" fontId="1" fillId="7" borderId="37" xfId="0" applyNumberFormat="1" applyFont="1" applyFill="1" applyBorder="1" applyAlignment="1">
      <alignment horizontal="center" vertical="top"/>
    </xf>
    <xf numFmtId="166" fontId="1" fillId="7" borderId="32" xfId="0" applyNumberFormat="1" applyFont="1" applyFill="1" applyBorder="1" applyAlignment="1">
      <alignment horizontal="center" vertical="top"/>
    </xf>
    <xf numFmtId="166" fontId="1" fillId="7" borderId="76" xfId="0" applyNumberFormat="1" applyFont="1" applyFill="1" applyBorder="1" applyAlignment="1">
      <alignment horizontal="left" vertical="top"/>
    </xf>
    <xf numFmtId="1" fontId="1" fillId="6" borderId="96" xfId="0" applyNumberFormat="1" applyFont="1" applyFill="1" applyBorder="1" applyAlignment="1">
      <alignment horizontal="center" vertical="top"/>
    </xf>
    <xf numFmtId="1" fontId="1" fillId="6" borderId="25" xfId="0" applyNumberFormat="1" applyFont="1" applyFill="1" applyBorder="1" applyAlignment="1">
      <alignment horizontal="center" vertical="top"/>
    </xf>
    <xf numFmtId="166" fontId="1" fillId="7" borderId="1" xfId="0" applyNumberFormat="1" applyFont="1" applyFill="1" applyBorder="1" applyAlignment="1">
      <alignment horizontal="left" vertical="top" wrapText="1"/>
    </xf>
    <xf numFmtId="49" fontId="1" fillId="7" borderId="80" xfId="0" applyNumberFormat="1" applyFont="1" applyFill="1" applyBorder="1" applyAlignment="1">
      <alignment horizontal="center" vertical="top"/>
    </xf>
    <xf numFmtId="166" fontId="1" fillId="7" borderId="85" xfId="0" applyNumberFormat="1" applyFont="1" applyFill="1" applyBorder="1" applyAlignment="1">
      <alignment horizontal="center" vertical="top"/>
    </xf>
    <xf numFmtId="166" fontId="1" fillId="7" borderId="75" xfId="0" applyNumberFormat="1" applyFont="1" applyFill="1" applyBorder="1" applyAlignment="1">
      <alignment horizontal="center" vertical="top"/>
    </xf>
    <xf numFmtId="166" fontId="1" fillId="11" borderId="74" xfId="0" applyNumberFormat="1" applyFont="1" applyFill="1" applyBorder="1" applyAlignment="1">
      <alignment horizontal="left" vertical="top" wrapText="1"/>
    </xf>
    <xf numFmtId="1" fontId="1" fillId="11" borderId="75" xfId="0" applyNumberFormat="1" applyFont="1" applyFill="1" applyBorder="1" applyAlignment="1">
      <alignment horizontal="center" vertical="top"/>
    </xf>
    <xf numFmtId="166" fontId="1" fillId="11" borderId="97" xfId="0" applyNumberFormat="1" applyFont="1" applyFill="1" applyBorder="1" applyAlignment="1">
      <alignment horizontal="center" vertical="top"/>
    </xf>
    <xf numFmtId="166" fontId="1" fillId="11" borderId="76" xfId="0" applyNumberFormat="1" applyFont="1" applyFill="1" applyBorder="1" applyAlignment="1">
      <alignment horizontal="left" vertical="top" wrapText="1"/>
    </xf>
    <xf numFmtId="0" fontId="1" fillId="6" borderId="95" xfId="0" applyFont="1" applyFill="1" applyBorder="1" applyAlignment="1">
      <alignment vertical="top" wrapText="1"/>
    </xf>
    <xf numFmtId="0" fontId="1" fillId="6" borderId="96" xfId="0" applyFont="1" applyFill="1" applyBorder="1" applyAlignment="1">
      <alignment horizontal="center" vertical="top" wrapText="1"/>
    </xf>
    <xf numFmtId="166" fontId="1" fillId="6" borderId="99" xfId="0" applyNumberFormat="1" applyFont="1" applyFill="1" applyBorder="1" applyAlignment="1">
      <alignment horizontal="center" vertical="top"/>
    </xf>
    <xf numFmtId="1" fontId="1" fillId="6" borderId="69" xfId="0" applyNumberFormat="1" applyFont="1" applyFill="1" applyBorder="1" applyAlignment="1">
      <alignment horizontal="center" vertical="top"/>
    </xf>
    <xf numFmtId="166" fontId="1" fillId="6" borderId="26" xfId="0" applyNumberFormat="1" applyFont="1" applyFill="1" applyBorder="1" applyAlignment="1">
      <alignment horizontal="left" vertical="top" wrapText="1"/>
    </xf>
    <xf numFmtId="1" fontId="1" fillId="6" borderId="16" xfId="0" applyNumberFormat="1" applyFont="1" applyFill="1" applyBorder="1" applyAlignment="1">
      <alignment horizontal="center" vertical="top"/>
    </xf>
    <xf numFmtId="166" fontId="1" fillId="11" borderId="9" xfId="0" applyNumberFormat="1" applyFont="1" applyFill="1" applyBorder="1" applyAlignment="1">
      <alignment vertical="top" wrapText="1"/>
    </xf>
    <xf numFmtId="166" fontId="1" fillId="7" borderId="14" xfId="0" applyNumberFormat="1" applyFont="1" applyFill="1" applyBorder="1" applyAlignment="1">
      <alignment horizontal="left" vertical="top" wrapText="1"/>
    </xf>
    <xf numFmtId="166" fontId="1" fillId="7" borderId="1" xfId="0" applyNumberFormat="1" applyFont="1" applyFill="1" applyBorder="1" applyAlignment="1">
      <alignment horizontal="center" vertical="center" textRotation="90" wrapText="1"/>
    </xf>
    <xf numFmtId="166" fontId="2" fillId="7" borderId="104" xfId="0" applyNumberFormat="1" applyFont="1" applyFill="1" applyBorder="1" applyAlignment="1">
      <alignment horizontal="center" vertical="top"/>
    </xf>
    <xf numFmtId="166" fontId="1" fillId="7" borderId="61" xfId="0" applyNumberFormat="1" applyFont="1" applyFill="1" applyBorder="1" applyAlignment="1">
      <alignment horizontal="center" vertical="top"/>
    </xf>
    <xf numFmtId="166" fontId="1" fillId="7" borderId="14" xfId="0" applyNumberFormat="1" applyFont="1" applyFill="1" applyBorder="1" applyAlignment="1">
      <alignment vertical="top" wrapText="1"/>
    </xf>
    <xf numFmtId="3" fontId="1" fillId="7" borderId="92" xfId="0" applyNumberFormat="1" applyFont="1" applyFill="1" applyBorder="1" applyAlignment="1">
      <alignment horizontal="left" vertical="top" wrapText="1"/>
    </xf>
    <xf numFmtId="3" fontId="1" fillId="11" borderId="9" xfId="0" applyNumberFormat="1" applyFont="1" applyFill="1" applyBorder="1" applyAlignment="1">
      <alignment horizontal="center" vertical="top"/>
    </xf>
    <xf numFmtId="166" fontId="1" fillId="11" borderId="44" xfId="0" applyNumberFormat="1" applyFont="1" applyFill="1" applyBorder="1" applyAlignment="1">
      <alignment horizontal="center" vertical="top"/>
    </xf>
    <xf numFmtId="3" fontId="1" fillId="11" borderId="44" xfId="0" applyNumberFormat="1" applyFont="1" applyFill="1" applyBorder="1" applyAlignment="1">
      <alignment horizontal="center" vertical="top"/>
    </xf>
    <xf numFmtId="166" fontId="1" fillId="7" borderId="45" xfId="0" applyNumberFormat="1" applyFont="1" applyFill="1" applyBorder="1" applyAlignment="1">
      <alignment horizontal="center" vertical="top" wrapText="1"/>
    </xf>
    <xf numFmtId="166" fontId="1" fillId="7" borderId="105" xfId="0" applyNumberFormat="1" applyFont="1" applyFill="1" applyBorder="1" applyAlignment="1">
      <alignment horizontal="center" vertical="top" wrapText="1"/>
    </xf>
    <xf numFmtId="166" fontId="2" fillId="0" borderId="1" xfId="0" applyNumberFormat="1" applyFont="1" applyFill="1" applyBorder="1" applyAlignment="1">
      <alignment horizontal="center" vertical="top" textRotation="90" wrapText="1"/>
    </xf>
    <xf numFmtId="166" fontId="2" fillId="7" borderId="105" xfId="0" applyNumberFormat="1" applyFont="1" applyFill="1" applyBorder="1" applyAlignment="1">
      <alignment horizontal="center" vertical="top"/>
    </xf>
    <xf numFmtId="166" fontId="1" fillId="7" borderId="105" xfId="0" applyNumberFormat="1" applyFont="1" applyFill="1" applyBorder="1" applyAlignment="1">
      <alignment horizontal="center" vertical="top"/>
    </xf>
    <xf numFmtId="3" fontId="1" fillId="7" borderId="32" xfId="0" applyNumberFormat="1" applyFont="1" applyFill="1" applyBorder="1" applyAlignment="1">
      <alignment horizontal="center" vertical="top"/>
    </xf>
    <xf numFmtId="0" fontId="28" fillId="0" borderId="0" xfId="0" applyFont="1" applyAlignment="1">
      <alignment vertical="center"/>
    </xf>
    <xf numFmtId="49" fontId="1" fillId="11" borderId="9" xfId="0" applyNumberFormat="1" applyFont="1" applyFill="1" applyBorder="1" applyAlignment="1">
      <alignment horizontal="center" vertical="top"/>
    </xf>
    <xf numFmtId="49" fontId="1" fillId="11" borderId="25" xfId="0" applyNumberFormat="1" applyFont="1" applyFill="1" applyBorder="1" applyAlignment="1">
      <alignment horizontal="center" vertical="top"/>
    </xf>
    <xf numFmtId="49" fontId="1" fillId="11" borderId="32" xfId="0" applyNumberFormat="1" applyFont="1" applyFill="1" applyBorder="1" applyAlignment="1">
      <alignment horizontal="center" vertical="top"/>
    </xf>
    <xf numFmtId="0" fontId="1" fillId="11" borderId="42" xfId="0" applyFont="1" applyFill="1" applyBorder="1" applyAlignment="1">
      <alignment horizontal="left" vertical="top" wrapText="1"/>
    </xf>
    <xf numFmtId="0" fontId="1" fillId="11" borderId="25" xfId="0" applyFont="1" applyFill="1" applyBorder="1" applyAlignment="1">
      <alignment horizontal="left" vertical="top" wrapText="1"/>
    </xf>
    <xf numFmtId="3" fontId="1" fillId="7" borderId="18" xfId="0" applyNumberFormat="1" applyFont="1" applyFill="1" applyBorder="1" applyAlignment="1">
      <alignment horizontal="justify" vertical="top" wrapText="1"/>
    </xf>
    <xf numFmtId="3" fontId="1" fillId="7" borderId="28" xfId="0" applyNumberFormat="1" applyFont="1" applyFill="1" applyBorder="1" applyAlignment="1">
      <alignment horizontal="justify" vertical="top" wrapText="1"/>
    </xf>
    <xf numFmtId="3" fontId="1" fillId="7" borderId="97" xfId="0" applyNumberFormat="1" applyFont="1" applyFill="1" applyBorder="1" applyAlignment="1">
      <alignment horizontal="left" vertical="top" wrapText="1"/>
    </xf>
    <xf numFmtId="3" fontId="1" fillId="7" borderId="76" xfId="0" applyNumberFormat="1" applyFont="1" applyFill="1" applyBorder="1" applyAlignment="1">
      <alignment horizontal="left" vertical="top" wrapText="1"/>
    </xf>
    <xf numFmtId="0" fontId="1" fillId="11" borderId="84" xfId="0" applyFont="1" applyFill="1" applyBorder="1" applyAlignment="1">
      <alignment horizontal="left" vertical="top" wrapText="1"/>
    </xf>
    <xf numFmtId="3" fontId="1" fillId="11" borderId="42" xfId="0" applyNumberFormat="1" applyFont="1" applyFill="1" applyBorder="1" applyAlignment="1">
      <alignment horizontal="center" vertical="top"/>
    </xf>
    <xf numFmtId="0" fontId="0" fillId="11" borderId="5" xfId="0" applyFill="1" applyBorder="1" applyAlignment="1">
      <alignment horizontal="left" vertical="top" wrapText="1"/>
    </xf>
    <xf numFmtId="0" fontId="0" fillId="11" borderId="26" xfId="0" applyFill="1" applyBorder="1" applyAlignment="1">
      <alignment horizontal="left" vertical="top" wrapText="1"/>
    </xf>
    <xf numFmtId="3" fontId="1" fillId="11" borderId="32" xfId="0" applyNumberFormat="1" applyFont="1" applyFill="1" applyBorder="1" applyAlignment="1">
      <alignment horizontal="center" vertical="top"/>
    </xf>
    <xf numFmtId="166" fontId="1" fillId="11" borderId="96" xfId="0" applyNumberFormat="1" applyFont="1" applyFill="1" applyBorder="1" applyAlignment="1">
      <alignment horizontal="left" vertical="top" wrapText="1"/>
    </xf>
    <xf numFmtId="166" fontId="1" fillId="11" borderId="32" xfId="0" applyNumberFormat="1" applyFont="1" applyFill="1" applyBorder="1" applyAlignment="1">
      <alignment horizontal="left" vertical="top" wrapText="1"/>
    </xf>
    <xf numFmtId="3" fontId="1" fillId="7" borderId="24" xfId="0" applyNumberFormat="1" applyFont="1" applyFill="1" applyBorder="1" applyAlignment="1">
      <alignment horizontal="justify" vertical="top" wrapText="1"/>
    </xf>
    <xf numFmtId="0" fontId="1" fillId="10" borderId="14" xfId="0" applyFont="1" applyFill="1" applyBorder="1" applyAlignment="1">
      <alignment vertical="top" wrapText="1"/>
    </xf>
    <xf numFmtId="166" fontId="2" fillId="3" borderId="24" xfId="0" applyNumberFormat="1" applyFont="1" applyFill="1" applyBorder="1" applyAlignment="1">
      <alignment horizontal="center" vertical="top"/>
    </xf>
    <xf numFmtId="166" fontId="1" fillId="0" borderId="58" xfId="0" applyNumberFormat="1" applyFont="1" applyFill="1" applyBorder="1" applyAlignment="1">
      <alignment horizontal="center" vertical="top" wrapText="1"/>
    </xf>
    <xf numFmtId="166" fontId="1" fillId="7" borderId="25" xfId="0" applyNumberFormat="1" applyFont="1" applyFill="1" applyBorder="1" applyAlignment="1">
      <alignment horizontal="left" vertical="center" textRotation="90" wrapText="1"/>
    </xf>
    <xf numFmtId="166" fontId="2" fillId="8" borderId="0" xfId="0" applyNumberFormat="1" applyFont="1" applyFill="1" applyBorder="1" applyAlignment="1">
      <alignment horizontal="center" vertical="top"/>
    </xf>
    <xf numFmtId="3" fontId="19" fillId="0" borderId="25" xfId="0" applyNumberFormat="1" applyFont="1" applyFill="1" applyBorder="1" applyAlignment="1">
      <alignment horizontal="center" vertical="top" wrapText="1"/>
    </xf>
    <xf numFmtId="3" fontId="1" fillId="3" borderId="15" xfId="0" applyNumberFormat="1" applyFont="1" applyFill="1" applyBorder="1" applyAlignment="1">
      <alignment horizontal="center" vertical="top" wrapText="1"/>
    </xf>
    <xf numFmtId="3" fontId="1" fillId="3" borderId="28" xfId="0" applyNumberFormat="1" applyFont="1" applyFill="1" applyBorder="1" applyAlignment="1">
      <alignment horizontal="justify" vertical="top"/>
    </xf>
    <xf numFmtId="3" fontId="20" fillId="7" borderId="24" xfId="0" applyNumberFormat="1" applyFont="1" applyFill="1" applyBorder="1" applyAlignment="1">
      <alignment horizontal="center" vertical="top" wrapText="1"/>
    </xf>
    <xf numFmtId="3" fontId="1" fillId="3" borderId="9" xfId="0" applyNumberFormat="1" applyFont="1" applyFill="1" applyBorder="1" applyAlignment="1">
      <alignment horizontal="justify" vertical="top" wrapText="1"/>
    </xf>
    <xf numFmtId="3" fontId="1" fillId="3" borderId="27" xfId="0" applyNumberFormat="1" applyFont="1" applyFill="1" applyBorder="1" applyAlignment="1">
      <alignment horizontal="justify" vertical="top" wrapText="1"/>
    </xf>
    <xf numFmtId="3" fontId="1" fillId="3" borderId="25" xfId="0" applyNumberFormat="1" applyFont="1" applyFill="1" applyBorder="1" applyAlignment="1">
      <alignment horizontal="justify" vertical="top" wrapText="1"/>
    </xf>
    <xf numFmtId="3" fontId="1" fillId="0" borderId="32" xfId="0" applyNumberFormat="1" applyFont="1" applyFill="1" applyBorder="1" applyAlignment="1">
      <alignment horizontal="center" vertical="top"/>
    </xf>
    <xf numFmtId="3" fontId="1" fillId="7" borderId="55" xfId="0" applyNumberFormat="1" applyFont="1" applyFill="1" applyBorder="1" applyAlignment="1">
      <alignment horizontal="left" vertical="top"/>
    </xf>
    <xf numFmtId="166" fontId="1" fillId="6" borderId="33" xfId="0" applyNumberFormat="1" applyFont="1" applyFill="1" applyBorder="1" applyAlignment="1">
      <alignment vertical="top" wrapText="1"/>
    </xf>
    <xf numFmtId="3" fontId="1" fillId="6" borderId="17" xfId="0" applyNumberFormat="1" applyFont="1" applyFill="1" applyBorder="1" applyAlignment="1">
      <alignment horizontal="center" vertical="top"/>
    </xf>
    <xf numFmtId="3" fontId="1" fillId="6" borderId="55" xfId="0" applyNumberFormat="1" applyFont="1" applyFill="1" applyBorder="1" applyAlignment="1">
      <alignment horizontal="center" vertical="top"/>
    </xf>
    <xf numFmtId="166" fontId="1" fillId="6" borderId="26" xfId="0" applyNumberFormat="1" applyFont="1" applyFill="1" applyBorder="1" applyAlignment="1">
      <alignment vertical="top" wrapText="1"/>
    </xf>
    <xf numFmtId="3" fontId="1" fillId="6" borderId="25" xfId="0" applyNumberFormat="1" applyFont="1" applyFill="1" applyBorder="1" applyAlignment="1">
      <alignment horizontal="center" vertical="top"/>
    </xf>
    <xf numFmtId="3" fontId="1" fillId="6" borderId="69" xfId="0" applyNumberFormat="1" applyFont="1" applyFill="1" applyBorder="1" applyAlignment="1">
      <alignment horizontal="center" vertical="top"/>
    </xf>
    <xf numFmtId="3" fontId="1" fillId="7" borderId="44" xfId="0" applyNumberFormat="1" applyFont="1" applyFill="1" applyBorder="1" applyAlignment="1">
      <alignment horizontal="center" vertical="center"/>
    </xf>
    <xf numFmtId="3" fontId="1" fillId="7" borderId="97" xfId="0" applyNumberFormat="1" applyFont="1" applyFill="1" applyBorder="1" applyAlignment="1">
      <alignment horizontal="center" vertical="center"/>
    </xf>
    <xf numFmtId="3" fontId="1" fillId="7" borderId="44" xfId="0" applyNumberFormat="1" applyFont="1" applyFill="1" applyBorder="1" applyAlignment="1">
      <alignment horizontal="center" vertical="center" wrapText="1"/>
    </xf>
    <xf numFmtId="3" fontId="1" fillId="7" borderId="15" xfId="0" applyNumberFormat="1" applyFont="1" applyFill="1" applyBorder="1" applyAlignment="1">
      <alignment horizontal="left" vertical="top" wrapText="1"/>
    </xf>
    <xf numFmtId="3" fontId="12" fillId="7" borderId="86" xfId="0" applyNumberFormat="1" applyFont="1" applyFill="1" applyBorder="1" applyAlignment="1">
      <alignment horizontal="center" vertical="center"/>
    </xf>
    <xf numFmtId="166" fontId="1" fillId="0" borderId="69" xfId="0" applyNumberFormat="1" applyFont="1" applyFill="1" applyBorder="1" applyAlignment="1">
      <alignment horizontal="center" vertical="top"/>
    </xf>
    <xf numFmtId="3" fontId="1" fillId="7" borderId="44" xfId="0" applyNumberFormat="1" applyFont="1" applyFill="1" applyBorder="1" applyAlignment="1">
      <alignment horizontal="left" vertical="top" wrapText="1"/>
    </xf>
    <xf numFmtId="3" fontId="1" fillId="0" borderId="37" xfId="0" applyNumberFormat="1" applyFont="1" applyFill="1" applyBorder="1" applyAlignment="1">
      <alignment horizontal="left" vertical="top" wrapText="1"/>
    </xf>
    <xf numFmtId="3" fontId="1" fillId="7" borderId="80" xfId="0" applyNumberFormat="1" applyFont="1" applyFill="1" applyBorder="1" applyAlignment="1">
      <alignment horizontal="left" vertical="top" wrapText="1"/>
    </xf>
    <xf numFmtId="166" fontId="2" fillId="0" borderId="52" xfId="0" applyNumberFormat="1" applyFont="1" applyBorder="1" applyAlignment="1">
      <alignment horizontal="center" vertical="top"/>
    </xf>
    <xf numFmtId="166" fontId="1" fillId="6" borderId="44" xfId="0" applyNumberFormat="1" applyFont="1" applyFill="1" applyBorder="1" applyAlignment="1">
      <alignment horizontal="left" vertical="top" wrapText="1"/>
    </xf>
    <xf numFmtId="166" fontId="1" fillId="6" borderId="32" xfId="0" applyNumberFormat="1" applyFont="1" applyFill="1" applyBorder="1" applyAlignment="1">
      <alignment horizontal="left" vertical="top" wrapText="1"/>
    </xf>
    <xf numFmtId="166" fontId="1" fillId="7" borderId="9" xfId="0" applyNumberFormat="1" applyFont="1" applyFill="1" applyBorder="1" applyAlignment="1">
      <alignment horizontal="center" vertical="center" wrapText="1"/>
    </xf>
    <xf numFmtId="166" fontId="1" fillId="7" borderId="25" xfId="0" applyNumberFormat="1" applyFont="1" applyFill="1" applyBorder="1" applyAlignment="1">
      <alignment horizontal="center" vertical="center" wrapText="1"/>
    </xf>
    <xf numFmtId="166" fontId="1" fillId="6" borderId="74" xfId="0" applyNumberFormat="1" applyFont="1" applyFill="1" applyBorder="1" applyAlignment="1">
      <alignment horizontal="left" vertical="top" wrapText="1"/>
    </xf>
    <xf numFmtId="3" fontId="1" fillId="6" borderId="75" xfId="0" applyNumberFormat="1" applyFont="1" applyFill="1" applyBorder="1" applyAlignment="1">
      <alignment horizontal="center" vertical="top"/>
    </xf>
    <xf numFmtId="3" fontId="1" fillId="6" borderId="97" xfId="0" applyNumberFormat="1" applyFont="1" applyFill="1" applyBorder="1" applyAlignment="1">
      <alignment horizontal="center" vertical="top"/>
    </xf>
    <xf numFmtId="166" fontId="1" fillId="6" borderId="16" xfId="0" applyNumberFormat="1" applyFont="1" applyFill="1" applyBorder="1" applyAlignment="1">
      <alignment vertical="top" wrapText="1"/>
    </xf>
    <xf numFmtId="49" fontId="1" fillId="6" borderId="25" xfId="0" applyNumberFormat="1" applyFont="1" applyFill="1" applyBorder="1" applyAlignment="1">
      <alignment horizontal="center" vertical="top"/>
    </xf>
    <xf numFmtId="49" fontId="1" fillId="6" borderId="69" xfId="0" applyNumberFormat="1" applyFont="1" applyFill="1" applyBorder="1" applyAlignment="1">
      <alignment horizontal="left" vertical="top" wrapText="1"/>
    </xf>
    <xf numFmtId="3" fontId="1" fillId="3" borderId="17" xfId="0" applyNumberFormat="1" applyFont="1" applyFill="1" applyBorder="1" applyAlignment="1">
      <alignment horizontal="left" vertical="top" wrapText="1"/>
    </xf>
    <xf numFmtId="166" fontId="1" fillId="0" borderId="33" xfId="0" applyNumberFormat="1" applyFont="1" applyFill="1" applyBorder="1" applyAlignment="1">
      <alignment horizontal="left" vertical="top" wrapText="1"/>
    </xf>
    <xf numFmtId="3" fontId="1" fillId="7" borderId="96" xfId="0" applyNumberFormat="1" applyFont="1" applyFill="1" applyBorder="1" applyAlignment="1">
      <alignment horizontal="center" vertical="top"/>
    </xf>
    <xf numFmtId="166" fontId="1" fillId="7" borderId="5" xfId="0" applyNumberFormat="1" applyFont="1" applyFill="1" applyBorder="1" applyAlignment="1">
      <alignment vertical="top" wrapText="1"/>
    </xf>
    <xf numFmtId="166" fontId="1" fillId="7" borderId="5" xfId="0" applyNumberFormat="1" applyFont="1" applyFill="1" applyBorder="1" applyAlignment="1">
      <alignment horizontal="left" vertical="top" wrapText="1"/>
    </xf>
    <xf numFmtId="3" fontId="1" fillId="7" borderId="17" xfId="0" applyNumberFormat="1" applyFont="1" applyFill="1" applyBorder="1" applyAlignment="1">
      <alignment horizontal="center" vertical="top"/>
    </xf>
    <xf numFmtId="3" fontId="1" fillId="7" borderId="15" xfId="0" applyNumberFormat="1" applyFont="1" applyFill="1" applyBorder="1" applyAlignment="1">
      <alignment horizontal="center" vertical="top" wrapText="1"/>
    </xf>
    <xf numFmtId="166" fontId="1" fillId="0" borderId="26" xfId="0" applyNumberFormat="1" applyFont="1" applyFill="1" applyBorder="1" applyAlignment="1">
      <alignment horizontal="left" vertical="top" wrapText="1"/>
    </xf>
    <xf numFmtId="0" fontId="7" fillId="0" borderId="26" xfId="0" applyFont="1" applyBorder="1" applyAlignment="1">
      <alignment horizontal="left" vertical="top" wrapText="1"/>
    </xf>
    <xf numFmtId="166" fontId="1" fillId="7" borderId="26" xfId="0" applyNumberFormat="1" applyFont="1" applyFill="1" applyBorder="1" applyAlignment="1">
      <alignment horizontal="left" vertical="top" wrapText="1"/>
    </xf>
    <xf numFmtId="3" fontId="1" fillId="11" borderId="85" xfId="0" applyNumberFormat="1" applyFont="1" applyFill="1" applyBorder="1" applyAlignment="1">
      <alignment horizontal="center" vertical="top" wrapText="1"/>
    </xf>
    <xf numFmtId="3" fontId="1" fillId="11" borderId="102" xfId="0" applyNumberFormat="1" applyFont="1" applyFill="1" applyBorder="1" applyAlignment="1">
      <alignment horizontal="justify" vertical="top" wrapText="1"/>
    </xf>
    <xf numFmtId="3" fontId="1" fillId="11" borderId="93" xfId="0" applyNumberFormat="1" applyFont="1" applyFill="1" applyBorder="1" applyAlignment="1">
      <alignment horizontal="left" vertical="top" wrapText="1"/>
    </xf>
    <xf numFmtId="166" fontId="2" fillId="9" borderId="5" xfId="0" applyNumberFormat="1" applyFont="1" applyFill="1" applyBorder="1" applyAlignment="1">
      <alignment horizontal="center" vertical="top"/>
    </xf>
    <xf numFmtId="166" fontId="2" fillId="2" borderId="9" xfId="0" applyNumberFormat="1" applyFont="1" applyFill="1" applyBorder="1" applyAlignment="1">
      <alignment horizontal="center" vertical="top"/>
    </xf>
    <xf numFmtId="166" fontId="2" fillId="7" borderId="9" xfId="0" applyNumberFormat="1" applyFont="1" applyFill="1" applyBorder="1" applyAlignment="1">
      <alignment horizontal="center" vertical="top" wrapText="1"/>
    </xf>
    <xf numFmtId="166" fontId="1" fillId="7" borderId="42" xfId="0" applyNumberFormat="1" applyFont="1" applyFill="1" applyBorder="1" applyAlignment="1">
      <alignment horizontal="left" vertical="top" wrapText="1"/>
    </xf>
    <xf numFmtId="166" fontId="1" fillId="7" borderId="44" xfId="0" applyNumberFormat="1" applyFont="1" applyFill="1" applyBorder="1" applyAlignment="1">
      <alignment horizontal="left" vertical="top" wrapText="1"/>
    </xf>
    <xf numFmtId="3" fontId="1" fillId="7" borderId="92" xfId="0" applyNumberFormat="1" applyFont="1" applyFill="1" applyBorder="1" applyAlignment="1">
      <alignment horizontal="center" vertical="top"/>
    </xf>
    <xf numFmtId="0" fontId="1" fillId="11" borderId="71" xfId="0" applyFont="1" applyFill="1" applyBorder="1" applyAlignment="1">
      <alignment horizontal="left" vertical="top" wrapText="1"/>
    </xf>
    <xf numFmtId="3" fontId="1" fillId="11" borderId="72" xfId="0" applyNumberFormat="1" applyFont="1" applyFill="1" applyBorder="1" applyAlignment="1">
      <alignment horizontal="center" vertical="top"/>
    </xf>
    <xf numFmtId="166" fontId="1" fillId="11" borderId="106" xfId="0" applyNumberFormat="1" applyFont="1" applyFill="1" applyBorder="1" applyAlignment="1">
      <alignment horizontal="center" vertical="top"/>
    </xf>
    <xf numFmtId="3" fontId="1" fillId="11" borderId="106" xfId="0" applyNumberFormat="1" applyFont="1" applyFill="1" applyBorder="1" applyAlignment="1">
      <alignment horizontal="center" vertical="top"/>
    </xf>
    <xf numFmtId="3" fontId="1" fillId="11" borderId="73" xfId="0" applyNumberFormat="1" applyFont="1" applyFill="1" applyBorder="1" applyAlignment="1">
      <alignment horizontal="left" vertical="top" wrapText="1"/>
    </xf>
    <xf numFmtId="0" fontId="26" fillId="0" borderId="0" xfId="2" applyFont="1" applyFill="1" applyAlignment="1">
      <alignment horizontal="left" vertical="top" wrapText="1"/>
    </xf>
    <xf numFmtId="166" fontId="1" fillId="11" borderId="3" xfId="0" applyNumberFormat="1" applyFont="1" applyFill="1" applyBorder="1" applyAlignment="1">
      <alignment vertical="top" wrapText="1"/>
    </xf>
    <xf numFmtId="166" fontId="1" fillId="11" borderId="27" xfId="0" applyNumberFormat="1" applyFont="1" applyFill="1" applyBorder="1" applyAlignment="1">
      <alignment horizontal="center" vertical="top"/>
    </xf>
    <xf numFmtId="3" fontId="1" fillId="6" borderId="17" xfId="0" applyNumberFormat="1" applyFont="1" applyFill="1" applyBorder="1" applyAlignment="1">
      <alignment horizontal="left" vertical="top" wrapText="1"/>
    </xf>
    <xf numFmtId="0" fontId="1" fillId="9" borderId="1" xfId="0" applyFont="1" applyFill="1" applyBorder="1" applyAlignment="1">
      <alignment horizontal="left" vertical="top" wrapText="1"/>
    </xf>
    <xf numFmtId="0" fontId="1" fillId="9" borderId="1" xfId="0" applyFont="1" applyFill="1" applyBorder="1" applyAlignment="1">
      <alignment horizontal="justify" vertical="top" wrapText="1"/>
    </xf>
    <xf numFmtId="0" fontId="1" fillId="9" borderId="1" xfId="0" applyFont="1" applyFill="1" applyBorder="1" applyAlignment="1">
      <alignment horizontal="center" vertical="top" wrapText="1"/>
    </xf>
    <xf numFmtId="0" fontId="1" fillId="9" borderId="25" xfId="0" applyFont="1" applyFill="1" applyBorder="1" applyAlignment="1">
      <alignment horizontal="center" vertical="top" wrapText="1"/>
    </xf>
    <xf numFmtId="0" fontId="1" fillId="9" borderId="1" xfId="0" applyFont="1" applyFill="1" applyBorder="1" applyAlignment="1">
      <alignment horizontal="center" vertical="top"/>
    </xf>
    <xf numFmtId="3" fontId="12" fillId="7" borderId="107" xfId="0" applyNumberFormat="1" applyFont="1" applyFill="1" applyBorder="1" applyAlignment="1">
      <alignment horizontal="center" vertical="top" wrapText="1"/>
    </xf>
    <xf numFmtId="0" fontId="26" fillId="0" borderId="0" xfId="0" applyFont="1" applyAlignment="1">
      <alignment horizontal="left" vertical="center" wrapText="1"/>
    </xf>
    <xf numFmtId="0" fontId="0" fillId="0" borderId="0" xfId="0" applyAlignment="1">
      <alignment horizontal="left" wrapText="1"/>
    </xf>
    <xf numFmtId="0" fontId="26" fillId="0" borderId="0" xfId="2" applyFont="1" applyFill="1" applyAlignment="1">
      <alignment horizontal="left"/>
    </xf>
    <xf numFmtId="0" fontId="26" fillId="0" borderId="0" xfId="0" applyFont="1" applyAlignment="1">
      <alignment horizontal="left" vertical="top"/>
    </xf>
    <xf numFmtId="0" fontId="26" fillId="0" borderId="0" xfId="0" applyFont="1" applyBorder="1" applyAlignment="1">
      <alignment horizontal="left" vertical="top" wrapText="1"/>
    </xf>
    <xf numFmtId="0" fontId="26" fillId="0" borderId="0" xfId="2" applyFont="1" applyFill="1" applyAlignment="1">
      <alignment horizontal="left" vertical="top" wrapText="1"/>
    </xf>
    <xf numFmtId="0" fontId="0" fillId="0" borderId="0" xfId="0" applyFill="1" applyAlignment="1">
      <alignment horizontal="left" vertical="top" wrapText="1"/>
    </xf>
    <xf numFmtId="0" fontId="25" fillId="0" borderId="0" xfId="2" applyFont="1" applyAlignment="1">
      <alignment horizontal="center"/>
    </xf>
    <xf numFmtId="0" fontId="0" fillId="0" borderId="0" xfId="0" applyAlignment="1"/>
    <xf numFmtId="49" fontId="25" fillId="0" borderId="0" xfId="2" applyNumberFormat="1" applyFont="1" applyAlignment="1">
      <alignment horizontal="left" vertical="top" wrapText="1"/>
    </xf>
    <xf numFmtId="0" fontId="26" fillId="0" borderId="0" xfId="2" applyFont="1" applyAlignment="1">
      <alignment horizontal="left" vertical="top" wrapText="1"/>
    </xf>
    <xf numFmtId="166" fontId="6" fillId="3" borderId="22" xfId="0" applyNumberFormat="1" applyFont="1" applyFill="1" applyBorder="1" applyAlignment="1">
      <alignment horizontal="left" vertical="top" wrapText="1"/>
    </xf>
    <xf numFmtId="166" fontId="6" fillId="3" borderId="9" xfId="0" applyNumberFormat="1" applyFont="1" applyFill="1" applyBorder="1" applyAlignment="1">
      <alignment horizontal="left" vertical="top" wrapText="1"/>
    </xf>
    <xf numFmtId="0" fontId="0" fillId="0" borderId="25" xfId="0" applyBorder="1" applyAlignment="1"/>
    <xf numFmtId="166" fontId="10" fillId="0" borderId="22" xfId="0" applyNumberFormat="1" applyFont="1" applyFill="1" applyBorder="1" applyAlignment="1">
      <alignment horizontal="center" vertical="center" textRotation="90" shrinkToFit="1"/>
    </xf>
    <xf numFmtId="166" fontId="10" fillId="0" borderId="9" xfId="0" applyNumberFormat="1" applyFont="1" applyFill="1" applyBorder="1" applyAlignment="1">
      <alignment horizontal="center" vertical="center" textRotation="90" shrinkToFit="1"/>
    </xf>
    <xf numFmtId="166" fontId="2" fillId="9" borderId="31" xfId="0" applyNumberFormat="1" applyFont="1" applyFill="1" applyBorder="1" applyAlignment="1">
      <alignment horizontal="center" vertical="top"/>
    </xf>
    <xf numFmtId="166" fontId="2" fillId="2" borderId="9" xfId="0" applyNumberFormat="1" applyFont="1" applyFill="1" applyBorder="1" applyAlignment="1">
      <alignment horizontal="center" vertical="top"/>
    </xf>
    <xf numFmtId="166" fontId="2" fillId="7" borderId="9" xfId="0" applyNumberFormat="1" applyFont="1" applyFill="1" applyBorder="1" applyAlignment="1">
      <alignment horizontal="center" vertical="top"/>
    </xf>
    <xf numFmtId="166" fontId="1" fillId="11" borderId="44" xfId="0" applyNumberFormat="1" applyFont="1" applyFill="1" applyBorder="1" applyAlignment="1">
      <alignment horizontal="left" vertical="top" wrapText="1"/>
    </xf>
    <xf numFmtId="166" fontId="1" fillId="7" borderId="42" xfId="0" applyNumberFormat="1" applyFont="1" applyFill="1" applyBorder="1" applyAlignment="1">
      <alignment vertical="top" wrapText="1"/>
    </xf>
    <xf numFmtId="166" fontId="1" fillId="7" borderId="32" xfId="0" applyNumberFormat="1" applyFont="1" applyFill="1" applyBorder="1" applyAlignment="1">
      <alignment vertical="top" wrapText="1"/>
    </xf>
    <xf numFmtId="166" fontId="2" fillId="0" borderId="17" xfId="0" applyNumberFormat="1" applyFont="1" applyBorder="1" applyAlignment="1">
      <alignment horizontal="center" vertical="center" wrapText="1"/>
    </xf>
    <xf numFmtId="166" fontId="2" fillId="0" borderId="25" xfId="0" applyNumberFormat="1" applyFont="1" applyBorder="1" applyAlignment="1">
      <alignment horizontal="center" vertical="center" wrapText="1"/>
    </xf>
    <xf numFmtId="166" fontId="1" fillId="7" borderId="33" xfId="0" applyNumberFormat="1" applyFont="1" applyFill="1" applyBorder="1" applyAlignment="1">
      <alignment horizontal="left" vertical="top" wrapText="1"/>
    </xf>
    <xf numFmtId="166" fontId="1" fillId="7" borderId="26" xfId="0" applyNumberFormat="1" applyFont="1" applyFill="1" applyBorder="1" applyAlignment="1">
      <alignment horizontal="left" vertical="top" wrapText="1"/>
    </xf>
    <xf numFmtId="166" fontId="2" fillId="7" borderId="25" xfId="0" applyNumberFormat="1" applyFont="1" applyFill="1" applyBorder="1" applyAlignment="1">
      <alignment horizontal="center" vertical="top"/>
    </xf>
    <xf numFmtId="3" fontId="1" fillId="7" borderId="9" xfId="0" applyNumberFormat="1" applyFont="1" applyFill="1" applyBorder="1" applyAlignment="1">
      <alignment horizontal="left" vertical="top" wrapText="1"/>
    </xf>
    <xf numFmtId="3" fontId="1" fillId="7" borderId="27" xfId="0" applyNumberFormat="1" applyFont="1" applyFill="1" applyBorder="1" applyAlignment="1">
      <alignment horizontal="left" vertical="top" wrapText="1"/>
    </xf>
    <xf numFmtId="3" fontId="1" fillId="7" borderId="15" xfId="0" applyNumberFormat="1" applyFont="1" applyFill="1" applyBorder="1" applyAlignment="1">
      <alignment horizontal="justify" vertical="top" wrapText="1"/>
    </xf>
    <xf numFmtId="3" fontId="1" fillId="7" borderId="28" xfId="0" applyNumberFormat="1" applyFont="1" applyFill="1" applyBorder="1" applyAlignment="1">
      <alignment horizontal="justify" vertical="top" wrapText="1"/>
    </xf>
    <xf numFmtId="3" fontId="1" fillId="11" borderId="18" xfId="0" applyNumberFormat="1" applyFont="1" applyFill="1" applyBorder="1" applyAlignment="1">
      <alignment horizontal="left" vertical="top" wrapText="1"/>
    </xf>
    <xf numFmtId="0" fontId="0" fillId="11" borderId="15" xfId="0" applyFill="1" applyBorder="1" applyAlignment="1">
      <alignment horizontal="left" vertical="top" wrapText="1"/>
    </xf>
    <xf numFmtId="0" fontId="0" fillId="11" borderId="24" xfId="0" applyFill="1" applyBorder="1" applyAlignment="1">
      <alignment horizontal="left" vertical="top" wrapText="1"/>
    </xf>
    <xf numFmtId="3" fontId="1" fillId="7" borderId="18" xfId="0" applyNumberFormat="1" applyFont="1" applyFill="1" applyBorder="1" applyAlignment="1">
      <alignment horizontal="left" vertical="top" wrapText="1"/>
    </xf>
    <xf numFmtId="3" fontId="1" fillId="7" borderId="24" xfId="0" applyNumberFormat="1" applyFont="1" applyFill="1" applyBorder="1" applyAlignment="1">
      <alignment horizontal="left" vertical="top" wrapText="1"/>
    </xf>
    <xf numFmtId="166" fontId="2" fillId="9" borderId="3" xfId="0" applyNumberFormat="1" applyFont="1" applyFill="1" applyBorder="1" applyAlignment="1">
      <alignment horizontal="center" vertical="top"/>
    </xf>
    <xf numFmtId="166" fontId="2" fillId="9" borderId="5" xfId="0" applyNumberFormat="1" applyFont="1" applyFill="1" applyBorder="1" applyAlignment="1">
      <alignment horizontal="center" vertical="top"/>
    </xf>
    <xf numFmtId="166" fontId="2" fillId="9" borderId="7" xfId="0" applyNumberFormat="1" applyFont="1" applyFill="1" applyBorder="1" applyAlignment="1">
      <alignment horizontal="center" vertical="top"/>
    </xf>
    <xf numFmtId="166" fontId="2" fillId="2" borderId="22" xfId="0" applyNumberFormat="1" applyFont="1" applyFill="1" applyBorder="1" applyAlignment="1">
      <alignment horizontal="center" vertical="top"/>
    </xf>
    <xf numFmtId="166" fontId="2" fillId="2" borderId="27" xfId="0" applyNumberFormat="1" applyFont="1" applyFill="1" applyBorder="1" applyAlignment="1">
      <alignment horizontal="center" vertical="top"/>
    </xf>
    <xf numFmtId="49" fontId="2" fillId="7" borderId="22" xfId="0" applyNumberFormat="1" applyFont="1" applyFill="1" applyBorder="1" applyAlignment="1">
      <alignment horizontal="center" vertical="top"/>
    </xf>
    <xf numFmtId="49" fontId="2" fillId="7" borderId="9" xfId="0" applyNumberFormat="1" applyFont="1" applyFill="1" applyBorder="1" applyAlignment="1">
      <alignment horizontal="center" vertical="top"/>
    </xf>
    <xf numFmtId="49" fontId="2" fillId="7" borderId="27" xfId="0" applyNumberFormat="1" applyFont="1" applyFill="1" applyBorder="1" applyAlignment="1">
      <alignment horizontal="center" vertical="top"/>
    </xf>
    <xf numFmtId="166" fontId="1" fillId="7" borderId="37" xfId="0" applyNumberFormat="1" applyFont="1" applyFill="1" applyBorder="1" applyAlignment="1">
      <alignment vertical="top" wrapText="1"/>
    </xf>
    <xf numFmtId="166" fontId="1" fillId="7" borderId="44" xfId="0" applyNumberFormat="1" applyFont="1" applyFill="1" applyBorder="1" applyAlignment="1">
      <alignment vertical="top" wrapText="1"/>
    </xf>
    <xf numFmtId="166" fontId="1" fillId="7" borderId="52" xfId="0" applyNumberFormat="1" applyFont="1" applyFill="1" applyBorder="1" applyAlignment="1">
      <alignment vertical="top" wrapText="1"/>
    </xf>
    <xf numFmtId="166" fontId="3" fillId="0" borderId="22" xfId="0" applyNumberFormat="1" applyFont="1" applyFill="1" applyBorder="1" applyAlignment="1">
      <alignment horizontal="center" vertical="top" wrapText="1"/>
    </xf>
    <xf numFmtId="166" fontId="3" fillId="0" borderId="9" xfId="0" applyNumberFormat="1" applyFont="1" applyFill="1" applyBorder="1" applyAlignment="1">
      <alignment horizontal="center" vertical="top" wrapText="1"/>
    </xf>
    <xf numFmtId="166" fontId="3" fillId="0" borderId="27" xfId="0" applyNumberFormat="1" applyFont="1" applyFill="1" applyBorder="1" applyAlignment="1">
      <alignment horizontal="center" vertical="top" wrapText="1"/>
    </xf>
    <xf numFmtId="49" fontId="2" fillId="7" borderId="37" xfId="0" applyNumberFormat="1" applyFont="1" applyFill="1" applyBorder="1" applyAlignment="1">
      <alignment horizontal="center" vertical="top"/>
    </xf>
    <xf numFmtId="49" fontId="2" fillId="7" borderId="44" xfId="0" applyNumberFormat="1" applyFont="1" applyFill="1" applyBorder="1" applyAlignment="1">
      <alignment horizontal="center" vertical="top"/>
    </xf>
    <xf numFmtId="49" fontId="2" fillId="7" borderId="52" xfId="0" applyNumberFormat="1" applyFont="1" applyFill="1" applyBorder="1" applyAlignment="1">
      <alignment horizontal="center" vertical="top"/>
    </xf>
    <xf numFmtId="166" fontId="1" fillId="7" borderId="5" xfId="0" applyNumberFormat="1" applyFont="1" applyFill="1" applyBorder="1" applyAlignment="1">
      <alignment vertical="top" wrapText="1"/>
    </xf>
    <xf numFmtId="166" fontId="7" fillId="7" borderId="7" xfId="0" applyNumberFormat="1" applyFont="1" applyFill="1" applyBorder="1" applyAlignment="1">
      <alignment vertical="top" wrapText="1"/>
    </xf>
    <xf numFmtId="166" fontId="1" fillId="11" borderId="5" xfId="0" applyNumberFormat="1" applyFont="1" applyFill="1" applyBorder="1" applyAlignment="1">
      <alignment horizontal="left" vertical="top" wrapText="1"/>
    </xf>
    <xf numFmtId="0" fontId="0" fillId="11" borderId="5" xfId="0" applyFill="1" applyBorder="1" applyAlignment="1">
      <alignment horizontal="left" vertical="top" wrapText="1"/>
    </xf>
    <xf numFmtId="166" fontId="1" fillId="7" borderId="42" xfId="0" applyNumberFormat="1" applyFont="1" applyFill="1" applyBorder="1" applyAlignment="1">
      <alignment horizontal="left" vertical="top" wrapText="1"/>
    </xf>
    <xf numFmtId="166" fontId="1" fillId="7" borderId="44" xfId="0" applyNumberFormat="1" applyFont="1" applyFill="1" applyBorder="1" applyAlignment="1">
      <alignment horizontal="left" vertical="top" wrapText="1"/>
    </xf>
    <xf numFmtId="0" fontId="0" fillId="0" borderId="52" xfId="0" applyBorder="1" applyAlignment="1">
      <alignment vertical="top"/>
    </xf>
    <xf numFmtId="166" fontId="2" fillId="3" borderId="44" xfId="0" applyNumberFormat="1" applyFont="1" applyFill="1" applyBorder="1" applyAlignment="1">
      <alignment horizontal="center" vertical="top" wrapText="1"/>
    </xf>
    <xf numFmtId="166" fontId="2" fillId="3" borderId="15" xfId="0" applyNumberFormat="1" applyFont="1" applyFill="1" applyBorder="1" applyAlignment="1">
      <alignment horizontal="center" vertical="top"/>
    </xf>
    <xf numFmtId="0" fontId="0" fillId="0" borderId="28" xfId="0" applyBorder="1" applyAlignment="1">
      <alignment vertical="top"/>
    </xf>
    <xf numFmtId="166" fontId="6" fillId="0" borderId="9" xfId="0" applyNumberFormat="1" applyFont="1" applyFill="1" applyBorder="1" applyAlignment="1">
      <alignment horizontal="left" vertical="top" wrapText="1"/>
    </xf>
    <xf numFmtId="0" fontId="0" fillId="0" borderId="25" xfId="0" applyBorder="1" applyAlignment="1">
      <alignment horizontal="left" vertical="top" wrapText="1"/>
    </xf>
    <xf numFmtId="166" fontId="3" fillId="3" borderId="9" xfId="0" applyNumberFormat="1" applyFont="1" applyFill="1" applyBorder="1" applyAlignment="1">
      <alignment horizontal="center" vertical="center" textRotation="90" wrapText="1"/>
    </xf>
    <xf numFmtId="0" fontId="0" fillId="0" borderId="25" xfId="0" applyBorder="1" applyAlignment="1">
      <alignment horizontal="center" vertical="center" textRotation="90" wrapText="1"/>
    </xf>
    <xf numFmtId="166" fontId="1" fillId="7" borderId="32" xfId="0" applyNumberFormat="1" applyFont="1" applyFill="1" applyBorder="1" applyAlignment="1">
      <alignment horizontal="left" vertical="top" wrapText="1"/>
    </xf>
    <xf numFmtId="166" fontId="2" fillId="3" borderId="17" xfId="0" applyNumberFormat="1" applyFont="1" applyFill="1" applyBorder="1" applyAlignment="1">
      <alignment horizontal="center" vertical="top" wrapText="1"/>
    </xf>
    <xf numFmtId="166" fontId="2" fillId="3" borderId="25" xfId="0" applyNumberFormat="1" applyFont="1" applyFill="1" applyBorder="1" applyAlignment="1">
      <alignment horizontal="center" vertical="top" wrapText="1"/>
    </xf>
    <xf numFmtId="166" fontId="2" fillId="3" borderId="42" xfId="0" applyNumberFormat="1" applyFont="1" applyFill="1" applyBorder="1" applyAlignment="1">
      <alignment horizontal="center" vertical="top"/>
    </xf>
    <xf numFmtId="166" fontId="2" fillId="3" borderId="32" xfId="0" applyNumberFormat="1" applyFont="1" applyFill="1" applyBorder="1" applyAlignment="1">
      <alignment horizontal="center" vertical="top"/>
    </xf>
    <xf numFmtId="166" fontId="2" fillId="7" borderId="18" xfId="0" applyNumberFormat="1" applyFont="1" applyFill="1" applyBorder="1" applyAlignment="1">
      <alignment horizontal="center" vertical="top"/>
    </xf>
    <xf numFmtId="166" fontId="2" fillId="7" borderId="24" xfId="0" applyNumberFormat="1" applyFont="1" applyFill="1" applyBorder="1" applyAlignment="1">
      <alignment horizontal="center" vertical="top"/>
    </xf>
    <xf numFmtId="3" fontId="1" fillId="7" borderId="17" xfId="0" applyNumberFormat="1" applyFont="1" applyFill="1" applyBorder="1" applyAlignment="1">
      <alignment vertical="top" wrapText="1"/>
    </xf>
    <xf numFmtId="0" fontId="7" fillId="0" borderId="25" xfId="0" applyFont="1" applyBorder="1" applyAlignment="1">
      <alignment vertical="top" wrapText="1"/>
    </xf>
    <xf numFmtId="3" fontId="1" fillId="7" borderId="18" xfId="0" applyNumberFormat="1" applyFont="1" applyFill="1" applyBorder="1" applyAlignment="1">
      <alignment horizontal="center" vertical="top" wrapText="1"/>
    </xf>
    <xf numFmtId="0" fontId="0" fillId="0" borderId="24" xfId="0" applyBorder="1" applyAlignment="1">
      <alignment horizontal="center" vertical="top" wrapText="1"/>
    </xf>
    <xf numFmtId="0" fontId="0" fillId="0" borderId="25" xfId="0" applyBorder="1" applyAlignment="1">
      <alignment vertical="top" wrapText="1"/>
    </xf>
    <xf numFmtId="166" fontId="7" fillId="7" borderId="26" xfId="0" applyNumberFormat="1" applyFont="1" applyFill="1" applyBorder="1" applyAlignment="1">
      <alignment horizontal="left" vertical="top" wrapText="1"/>
    </xf>
    <xf numFmtId="0" fontId="11" fillId="7" borderId="33" xfId="0" applyFont="1" applyFill="1" applyBorder="1" applyAlignment="1">
      <alignment vertical="top" wrapText="1"/>
    </xf>
    <xf numFmtId="0" fontId="0" fillId="0" borderId="26" xfId="0" applyBorder="1" applyAlignment="1">
      <alignment vertical="top" wrapText="1"/>
    </xf>
    <xf numFmtId="0" fontId="1" fillId="11" borderId="33" xfId="0" applyFont="1" applyFill="1" applyBorder="1" applyAlignment="1">
      <alignment horizontal="left" vertical="top" wrapText="1"/>
    </xf>
    <xf numFmtId="0" fontId="0" fillId="11" borderId="26" xfId="0" applyFill="1" applyBorder="1" applyAlignment="1">
      <alignment horizontal="left" vertical="top" wrapText="1"/>
    </xf>
    <xf numFmtId="3" fontId="5" fillId="7" borderId="17" xfId="0" applyNumberFormat="1" applyFont="1" applyFill="1" applyBorder="1" applyAlignment="1">
      <alignment horizontal="center" vertical="center" wrapText="1"/>
    </xf>
    <xf numFmtId="0" fontId="0" fillId="0" borderId="25" xfId="0" applyBorder="1" applyAlignment="1">
      <alignment horizontal="center" vertical="center" wrapText="1"/>
    </xf>
    <xf numFmtId="3" fontId="5" fillId="7" borderId="18" xfId="0" applyNumberFormat="1" applyFont="1" applyFill="1" applyBorder="1" applyAlignment="1">
      <alignment horizontal="left" vertical="center" wrapText="1"/>
    </xf>
    <xf numFmtId="0" fontId="0" fillId="0" borderId="24" xfId="0" applyBorder="1" applyAlignment="1">
      <alignment horizontal="left" vertical="center" wrapText="1"/>
    </xf>
    <xf numFmtId="166" fontId="1" fillId="7" borderId="17" xfId="0" applyNumberFormat="1" applyFont="1" applyFill="1" applyBorder="1" applyAlignment="1">
      <alignment horizontal="left" vertical="top" wrapText="1"/>
    </xf>
    <xf numFmtId="166" fontId="1" fillId="7" borderId="25" xfId="0" applyNumberFormat="1" applyFont="1" applyFill="1" applyBorder="1" applyAlignment="1">
      <alignment horizontal="left" vertical="top" wrapText="1"/>
    </xf>
    <xf numFmtId="0" fontId="1" fillId="9" borderId="1" xfId="0" applyFont="1" applyFill="1" applyBorder="1" applyAlignment="1">
      <alignment vertical="top" wrapText="1"/>
    </xf>
    <xf numFmtId="0" fontId="1" fillId="9" borderId="44" xfId="0" applyFont="1" applyFill="1" applyBorder="1" applyAlignment="1">
      <alignment horizontal="left" vertical="top" wrapText="1"/>
    </xf>
    <xf numFmtId="0" fontId="7" fillId="9" borderId="0" xfId="0" applyFont="1" applyFill="1" applyBorder="1" applyAlignment="1">
      <alignment horizontal="left" vertical="top" wrapText="1"/>
    </xf>
    <xf numFmtId="0" fontId="7" fillId="9" borderId="43" xfId="0" applyFont="1" applyFill="1" applyBorder="1" applyAlignment="1">
      <alignment horizontal="left" vertical="top" wrapText="1"/>
    </xf>
    <xf numFmtId="49" fontId="4" fillId="6" borderId="62" xfId="0" applyNumberFormat="1" applyFont="1" applyFill="1" applyBorder="1" applyAlignment="1">
      <alignment horizontal="left" vertical="top" wrapText="1"/>
    </xf>
    <xf numFmtId="49" fontId="4" fillId="6" borderId="67" xfId="0" applyNumberFormat="1" applyFont="1" applyFill="1" applyBorder="1" applyAlignment="1">
      <alignment horizontal="left" vertical="top" wrapText="1"/>
    </xf>
    <xf numFmtId="49" fontId="4" fillId="6" borderId="63" xfId="0" applyNumberFormat="1" applyFont="1" applyFill="1" applyBorder="1" applyAlignment="1">
      <alignment horizontal="left" vertical="top" wrapText="1"/>
    </xf>
    <xf numFmtId="0" fontId="4" fillId="5" borderId="61" xfId="0" applyFont="1" applyFill="1" applyBorder="1" applyAlignment="1">
      <alignment horizontal="left" vertical="top" wrapText="1"/>
    </xf>
    <xf numFmtId="0" fontId="4" fillId="5" borderId="57" xfId="0" applyFont="1" applyFill="1" applyBorder="1" applyAlignment="1">
      <alignment horizontal="left" vertical="top" wrapText="1"/>
    </xf>
    <xf numFmtId="0" fontId="4" fillId="5" borderId="55" xfId="0" applyFont="1" applyFill="1" applyBorder="1" applyAlignment="1">
      <alignment horizontal="left" vertical="top" wrapText="1"/>
    </xf>
    <xf numFmtId="0" fontId="4" fillId="5" borderId="38" xfId="0" applyFont="1" applyFill="1" applyBorder="1" applyAlignment="1">
      <alignment horizontal="left" vertical="top" wrapText="1"/>
    </xf>
    <xf numFmtId="166" fontId="2" fillId="7" borderId="15" xfId="0" applyNumberFormat="1" applyFont="1" applyFill="1" applyBorder="1" applyAlignment="1">
      <alignment horizontal="center" vertical="top"/>
    </xf>
    <xf numFmtId="166" fontId="2" fillId="0" borderId="17" xfId="0" applyNumberFormat="1" applyFont="1" applyFill="1" applyBorder="1" applyAlignment="1">
      <alignment horizontal="center" vertical="center" textRotation="90" wrapText="1"/>
    </xf>
    <xf numFmtId="0" fontId="2" fillId="2" borderId="34" xfId="0" applyFont="1" applyFill="1" applyBorder="1" applyAlignment="1">
      <alignment horizontal="left" vertical="top" wrapText="1"/>
    </xf>
    <xf numFmtId="0" fontId="2" fillId="2" borderId="57" xfId="0" applyFont="1" applyFill="1" applyBorder="1" applyAlignment="1">
      <alignment horizontal="left" vertical="top" wrapText="1"/>
    </xf>
    <xf numFmtId="0" fontId="2" fillId="2" borderId="69" xfId="0" applyFont="1" applyFill="1" applyBorder="1" applyAlignment="1">
      <alignment horizontal="left" vertical="top" wrapText="1"/>
    </xf>
    <xf numFmtId="0" fontId="2" fillId="2" borderId="38" xfId="0" applyFont="1" applyFill="1" applyBorder="1" applyAlignment="1">
      <alignment horizontal="left" vertical="top" wrapText="1"/>
    </xf>
    <xf numFmtId="0" fontId="6" fillId="7" borderId="17" xfId="0" applyFont="1" applyFill="1" applyBorder="1" applyAlignment="1">
      <alignment vertical="top" wrapText="1"/>
    </xf>
    <xf numFmtId="0" fontId="6" fillId="7" borderId="9" xfId="0" applyFont="1" applyFill="1" applyBorder="1" applyAlignment="1">
      <alignment vertical="top" wrapText="1"/>
    </xf>
    <xf numFmtId="0" fontId="3" fillId="0" borderId="17" xfId="0" applyFont="1" applyFill="1" applyBorder="1" applyAlignment="1">
      <alignment horizontal="center" vertical="center" textRotation="90" wrapText="1"/>
    </xf>
    <xf numFmtId="0" fontId="3" fillId="0" borderId="9" xfId="0" applyFont="1" applyFill="1" applyBorder="1" applyAlignment="1">
      <alignment horizontal="center" vertical="center" textRotation="90" wrapText="1"/>
    </xf>
    <xf numFmtId="49" fontId="1" fillId="11" borderId="18" xfId="0" applyNumberFormat="1" applyFont="1" applyFill="1" applyBorder="1" applyAlignment="1">
      <alignment horizontal="left" vertical="top" wrapText="1"/>
    </xf>
    <xf numFmtId="0" fontId="22" fillId="0" borderId="0" xfId="0" applyFont="1" applyAlignment="1">
      <alignment horizontal="center" vertical="top"/>
    </xf>
    <xf numFmtId="0" fontId="18" fillId="0" borderId="0" xfId="0" applyFont="1" applyBorder="1" applyAlignment="1">
      <alignment horizontal="center" vertical="top" wrapText="1"/>
    </xf>
    <xf numFmtId="0" fontId="1" fillId="0" borderId="29" xfId="0" applyFont="1" applyBorder="1" applyAlignment="1">
      <alignment horizontal="right" vertical="top"/>
    </xf>
    <xf numFmtId="0" fontId="0" fillId="0" borderId="29" xfId="0" applyBorder="1" applyAlignment="1">
      <alignment vertical="top"/>
    </xf>
    <xf numFmtId="0" fontId="1" fillId="0" borderId="3" xfId="0" applyFont="1" applyBorder="1" applyAlignment="1">
      <alignment horizontal="center" vertical="center" textRotation="90" shrinkToFit="1"/>
    </xf>
    <xf numFmtId="0" fontId="1" fillId="0" borderId="5" xfId="0" applyFont="1" applyBorder="1" applyAlignment="1">
      <alignment horizontal="center" vertical="center" textRotation="90" shrinkToFit="1"/>
    </xf>
    <xf numFmtId="0" fontId="1" fillId="0" borderId="7" xfId="0" applyFont="1" applyBorder="1" applyAlignment="1">
      <alignment horizontal="center" vertical="center" textRotation="90" shrinkToFit="1"/>
    </xf>
    <xf numFmtId="0" fontId="1" fillId="0" borderId="22" xfId="0" applyFont="1" applyBorder="1" applyAlignment="1">
      <alignment horizontal="center" vertical="center" textRotation="90" shrinkToFit="1"/>
    </xf>
    <xf numFmtId="0" fontId="1" fillId="0" borderId="9" xfId="0" applyFont="1" applyBorder="1" applyAlignment="1">
      <alignment horizontal="center" vertical="center" textRotation="90" shrinkToFit="1"/>
    </xf>
    <xf numFmtId="0" fontId="1" fillId="0" borderId="27" xfId="0" applyFont="1" applyBorder="1" applyAlignment="1">
      <alignment horizontal="center" vertical="center" textRotation="90" shrinkToFit="1"/>
    </xf>
    <xf numFmtId="0" fontId="1" fillId="0" borderId="37" xfId="0" applyFont="1" applyBorder="1" applyAlignment="1">
      <alignment horizontal="center" vertical="center" shrinkToFit="1"/>
    </xf>
    <xf numFmtId="0" fontId="1" fillId="0" borderId="44" xfId="0" applyFont="1" applyBorder="1" applyAlignment="1">
      <alignment horizontal="center" vertical="center" shrinkToFit="1"/>
    </xf>
    <xf numFmtId="0" fontId="1" fillId="0" borderId="52" xfId="0" applyFont="1" applyBorder="1" applyAlignment="1">
      <alignment horizontal="center" vertical="center" shrinkToFit="1"/>
    </xf>
    <xf numFmtId="0" fontId="1" fillId="0" borderId="40" xfId="0" applyFont="1" applyBorder="1" applyAlignment="1">
      <alignment horizontal="center" vertical="center" textRotation="90" shrinkToFit="1"/>
    </xf>
    <xf numFmtId="0" fontId="1" fillId="0" borderId="31" xfId="0" applyFont="1" applyBorder="1" applyAlignment="1">
      <alignment horizontal="center" vertical="center" textRotation="90" shrinkToFit="1"/>
    </xf>
    <xf numFmtId="0" fontId="1" fillId="0" borderId="66" xfId="0" applyFont="1" applyBorder="1" applyAlignment="1">
      <alignment horizontal="center" vertical="center" textRotation="90" shrinkToFit="1"/>
    </xf>
    <xf numFmtId="0" fontId="1" fillId="0" borderId="23" xfId="0" applyNumberFormat="1" applyFont="1" applyBorder="1" applyAlignment="1">
      <alignment horizontal="center" vertical="center" textRotation="90" shrinkToFit="1"/>
    </xf>
    <xf numFmtId="0" fontId="1" fillId="0" borderId="15" xfId="0" applyNumberFormat="1" applyFont="1" applyBorder="1" applyAlignment="1">
      <alignment horizontal="center" vertical="center" textRotation="90" shrinkToFit="1"/>
    </xf>
    <xf numFmtId="0" fontId="1" fillId="0" borderId="28" xfId="0" applyNumberFormat="1" applyFont="1" applyBorder="1" applyAlignment="1">
      <alignment horizontal="center" vertical="center" textRotation="90" shrinkToFit="1"/>
    </xf>
    <xf numFmtId="3" fontId="23" fillId="0" borderId="40" xfId="0" applyNumberFormat="1" applyFont="1" applyBorder="1" applyAlignment="1">
      <alignment horizontal="center" vertical="center" wrapText="1"/>
    </xf>
    <xf numFmtId="3" fontId="23" fillId="0" borderId="47" xfId="0" applyNumberFormat="1" applyFont="1" applyBorder="1" applyAlignment="1">
      <alignment horizontal="center" vertical="center" wrapText="1"/>
    </xf>
    <xf numFmtId="3" fontId="23" fillId="0" borderId="46" xfId="0" applyNumberFormat="1" applyFont="1" applyBorder="1" applyAlignment="1">
      <alignment horizontal="center" vertical="center" wrapText="1"/>
    </xf>
    <xf numFmtId="0" fontId="11" fillId="0" borderId="40" xfId="0" applyFont="1" applyBorder="1" applyAlignment="1">
      <alignment horizontal="center" vertical="center" wrapText="1"/>
    </xf>
    <xf numFmtId="0" fontId="11" fillId="0" borderId="47" xfId="0" applyFont="1" applyBorder="1" applyAlignment="1">
      <alignment horizontal="center" vertical="center" wrapText="1"/>
    </xf>
    <xf numFmtId="0" fontId="1" fillId="0" borderId="37"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28" xfId="0" applyFont="1" applyBorder="1" applyAlignment="1">
      <alignment horizontal="center" vertical="center" wrapText="1"/>
    </xf>
    <xf numFmtId="3" fontId="11" fillId="0" borderId="33" xfId="0" applyNumberFormat="1" applyFont="1" applyBorder="1" applyAlignment="1">
      <alignment horizontal="center" vertical="center" wrapText="1"/>
    </xf>
    <xf numFmtId="3" fontId="11" fillId="0" borderId="7" xfId="0" applyNumberFormat="1" applyFont="1" applyBorder="1" applyAlignment="1">
      <alignment horizontal="center" vertical="center" wrapText="1"/>
    </xf>
    <xf numFmtId="3" fontId="1" fillId="0" borderId="6" xfId="0" applyNumberFormat="1" applyFont="1" applyBorder="1" applyAlignment="1">
      <alignment horizontal="center" vertical="center" wrapText="1"/>
    </xf>
    <xf numFmtId="3" fontId="1" fillId="0" borderId="60" xfId="0" applyNumberFormat="1" applyFont="1" applyBorder="1" applyAlignment="1">
      <alignment horizontal="center" vertical="center" wrapText="1"/>
    </xf>
    <xf numFmtId="0" fontId="1" fillId="0" borderId="17" xfId="0" applyFont="1" applyBorder="1" applyAlignment="1">
      <alignment horizontal="center" vertical="center" textRotation="90"/>
    </xf>
    <xf numFmtId="0" fontId="1" fillId="0" borderId="27" xfId="0" applyFont="1" applyBorder="1" applyAlignment="1">
      <alignment horizontal="center" vertical="center" textRotation="90"/>
    </xf>
    <xf numFmtId="0" fontId="1" fillId="0" borderId="35" xfId="0" applyFont="1" applyBorder="1" applyAlignment="1">
      <alignment horizontal="center" vertical="center" textRotation="90" shrinkToFit="1"/>
    </xf>
    <xf numFmtId="0" fontId="1" fillId="0" borderId="4" xfId="0" applyFont="1" applyBorder="1" applyAlignment="1">
      <alignment horizontal="center" vertical="center" textRotation="90" shrinkToFit="1"/>
    </xf>
    <xf numFmtId="0" fontId="1" fillId="0" borderId="60" xfId="0" applyFont="1" applyBorder="1" applyAlignment="1">
      <alignment horizontal="center" vertical="center" textRotation="90" shrinkToFit="1"/>
    </xf>
    <xf numFmtId="0" fontId="11" fillId="0" borderId="45" xfId="0" applyFont="1" applyBorder="1" applyAlignment="1">
      <alignment horizontal="center" vertical="center" wrapText="1"/>
    </xf>
    <xf numFmtId="0" fontId="11" fillId="0" borderId="66" xfId="0" applyFont="1" applyBorder="1" applyAlignment="1">
      <alignment horizontal="center" vertical="center" wrapText="1"/>
    </xf>
    <xf numFmtId="166" fontId="1" fillId="11" borderId="17" xfId="0" applyNumberFormat="1" applyFont="1" applyFill="1" applyBorder="1" applyAlignment="1">
      <alignment horizontal="left" vertical="top" wrapText="1"/>
    </xf>
    <xf numFmtId="0" fontId="0" fillId="11" borderId="9" xfId="0" applyFill="1" applyBorder="1" applyAlignment="1">
      <alignment horizontal="left" vertical="top" wrapText="1"/>
    </xf>
    <xf numFmtId="166" fontId="2" fillId="3" borderId="9" xfId="0" applyNumberFormat="1" applyFont="1" applyFill="1" applyBorder="1" applyAlignment="1">
      <alignment horizontal="center" vertical="top" wrapText="1"/>
    </xf>
    <xf numFmtId="166" fontId="2" fillId="3" borderId="44" xfId="0" applyNumberFormat="1" applyFont="1" applyFill="1" applyBorder="1" applyAlignment="1">
      <alignment horizontal="center" vertical="top"/>
    </xf>
    <xf numFmtId="166" fontId="2" fillId="7" borderId="44" xfId="0" applyNumberFormat="1" applyFont="1" applyFill="1" applyBorder="1" applyAlignment="1">
      <alignment horizontal="center" vertical="top"/>
    </xf>
    <xf numFmtId="166" fontId="2" fillId="7" borderId="42" xfId="0" applyNumberFormat="1" applyFont="1" applyFill="1" applyBorder="1" applyAlignment="1">
      <alignment horizontal="center" vertical="top" wrapText="1"/>
    </xf>
    <xf numFmtId="166" fontId="2" fillId="7" borderId="32" xfId="0" applyNumberFormat="1" applyFont="1" applyFill="1" applyBorder="1" applyAlignment="1">
      <alignment horizontal="center" vertical="top" wrapText="1"/>
    </xf>
    <xf numFmtId="166" fontId="2" fillId="7" borderId="42" xfId="0" applyNumberFormat="1" applyFont="1" applyFill="1" applyBorder="1" applyAlignment="1">
      <alignment horizontal="center" vertical="top"/>
    </xf>
    <xf numFmtId="166" fontId="2" fillId="7" borderId="32" xfId="0" applyNumberFormat="1" applyFont="1" applyFill="1" applyBorder="1" applyAlignment="1">
      <alignment horizontal="center" vertical="top"/>
    </xf>
    <xf numFmtId="166" fontId="2" fillId="7" borderId="17" xfId="0" applyNumberFormat="1" applyFont="1" applyFill="1" applyBorder="1" applyAlignment="1">
      <alignment horizontal="center" vertical="top"/>
    </xf>
    <xf numFmtId="166" fontId="3" fillId="3" borderId="22" xfId="0" applyNumberFormat="1" applyFont="1" applyFill="1" applyBorder="1" applyAlignment="1">
      <alignment horizontal="center" vertical="center" textRotation="90" wrapText="1"/>
    </xf>
    <xf numFmtId="0" fontId="0" fillId="0" borderId="9" xfId="0" applyBorder="1" applyAlignment="1">
      <alignment horizontal="center" vertical="center" textRotation="90" wrapText="1"/>
    </xf>
    <xf numFmtId="0" fontId="0" fillId="0" borderId="9" xfId="0" applyBorder="1" applyAlignment="1">
      <alignment horizontal="left" vertical="top" wrapText="1"/>
    </xf>
    <xf numFmtId="166" fontId="2" fillId="0" borderId="17" xfId="0" applyNumberFormat="1" applyFont="1" applyFill="1" applyBorder="1" applyAlignment="1">
      <alignment horizontal="center" vertical="top" wrapText="1"/>
    </xf>
    <xf numFmtId="166" fontId="2" fillId="0" borderId="25" xfId="0" applyNumberFormat="1" applyFont="1" applyFill="1" applyBorder="1" applyAlignment="1">
      <alignment horizontal="center" vertical="top" wrapText="1"/>
    </xf>
    <xf numFmtId="166" fontId="7" fillId="7" borderId="32" xfId="0" applyNumberFormat="1" applyFont="1" applyFill="1" applyBorder="1" applyAlignment="1">
      <alignment horizontal="left" vertical="top" wrapText="1"/>
    </xf>
    <xf numFmtId="166" fontId="1" fillId="7" borderId="95" xfId="0" applyNumberFormat="1" applyFont="1" applyFill="1" applyBorder="1" applyAlignment="1">
      <alignment horizontal="left" vertical="top" wrapText="1"/>
    </xf>
    <xf numFmtId="0" fontId="0" fillId="0" borderId="26" xfId="0" applyBorder="1" applyAlignment="1">
      <alignment horizontal="left" vertical="top" wrapText="1"/>
    </xf>
    <xf numFmtId="166" fontId="13" fillId="7" borderId="9" xfId="0" applyNumberFormat="1" applyFont="1" applyFill="1" applyBorder="1" applyAlignment="1">
      <alignment horizontal="center" vertical="center" textRotation="90" wrapText="1"/>
    </xf>
    <xf numFmtId="166" fontId="14" fillId="7" borderId="25" xfId="0" applyNumberFormat="1" applyFont="1" applyFill="1" applyBorder="1" applyAlignment="1">
      <alignment horizontal="center" vertical="center" wrapText="1"/>
    </xf>
    <xf numFmtId="166" fontId="1" fillId="3" borderId="5" xfId="0" applyNumberFormat="1" applyFont="1" applyFill="1" applyBorder="1" applyAlignment="1">
      <alignment horizontal="left" vertical="top" wrapText="1"/>
    </xf>
    <xf numFmtId="0" fontId="7" fillId="0" borderId="26" xfId="0" applyFont="1" applyBorder="1" applyAlignment="1">
      <alignment horizontal="left" vertical="top" wrapText="1"/>
    </xf>
    <xf numFmtId="166" fontId="7" fillId="0" borderId="32" xfId="0" applyNumberFormat="1" applyFont="1" applyBorder="1" applyAlignment="1">
      <alignment horizontal="left" vertical="top" wrapText="1"/>
    </xf>
    <xf numFmtId="3" fontId="1" fillId="6" borderId="105" xfId="0" applyNumberFormat="1" applyFont="1" applyFill="1" applyBorder="1" applyAlignment="1">
      <alignment horizontal="left" vertical="top" wrapText="1"/>
    </xf>
    <xf numFmtId="0" fontId="0" fillId="6" borderId="49" xfId="0" applyFill="1" applyBorder="1" applyAlignment="1">
      <alignment vertical="top" wrapText="1"/>
    </xf>
    <xf numFmtId="3" fontId="1" fillId="6" borderId="18" xfId="0" applyNumberFormat="1" applyFont="1" applyFill="1" applyBorder="1" applyAlignment="1">
      <alignment horizontal="left" vertical="top" wrapText="1"/>
    </xf>
    <xf numFmtId="0" fontId="0" fillId="6" borderId="24" xfId="0" applyFill="1" applyBorder="1" applyAlignment="1">
      <alignment horizontal="left" vertical="top" wrapText="1"/>
    </xf>
    <xf numFmtId="166" fontId="1" fillId="7" borderId="89" xfId="0" applyNumberFormat="1" applyFont="1" applyFill="1" applyBorder="1" applyAlignment="1">
      <alignment horizontal="left" vertical="top" wrapText="1"/>
    </xf>
    <xf numFmtId="166" fontId="1" fillId="0" borderId="33" xfId="0" applyNumberFormat="1" applyFont="1" applyFill="1" applyBorder="1" applyAlignment="1">
      <alignment horizontal="left" vertical="top" wrapText="1"/>
    </xf>
    <xf numFmtId="166" fontId="1" fillId="0" borderId="26" xfId="0" applyNumberFormat="1" applyFont="1" applyFill="1" applyBorder="1" applyAlignment="1">
      <alignment horizontal="left" vertical="top" wrapText="1"/>
    </xf>
    <xf numFmtId="166" fontId="1" fillId="6" borderId="42" xfId="0" applyNumberFormat="1" applyFont="1" applyFill="1" applyBorder="1" applyAlignment="1">
      <alignment horizontal="left" vertical="top" wrapText="1"/>
    </xf>
    <xf numFmtId="166" fontId="7" fillId="6" borderId="32" xfId="0" applyNumberFormat="1" applyFont="1" applyFill="1" applyBorder="1" applyAlignment="1">
      <alignment horizontal="left" vertical="top" wrapText="1"/>
    </xf>
    <xf numFmtId="166" fontId="1" fillId="6" borderId="17" xfId="0" applyNumberFormat="1" applyFont="1" applyFill="1" applyBorder="1" applyAlignment="1">
      <alignment horizontal="left" vertical="top" wrapText="1"/>
    </xf>
    <xf numFmtId="166" fontId="7" fillId="6" borderId="25" xfId="0" applyNumberFormat="1" applyFont="1" applyFill="1" applyBorder="1" applyAlignment="1">
      <alignment horizontal="left" vertical="top" wrapText="1"/>
    </xf>
    <xf numFmtId="166" fontId="7" fillId="7" borderId="5" xfId="0" applyNumberFormat="1" applyFont="1" applyFill="1" applyBorder="1" applyAlignment="1">
      <alignment horizontal="left" vertical="top" wrapText="1"/>
    </xf>
    <xf numFmtId="166" fontId="1" fillId="3" borderId="17" xfId="0" applyNumberFormat="1" applyFont="1" applyFill="1" applyBorder="1" applyAlignment="1">
      <alignment horizontal="left" vertical="top" wrapText="1"/>
    </xf>
    <xf numFmtId="0" fontId="0" fillId="0" borderId="27" xfId="0" applyBorder="1" applyAlignment="1">
      <alignment horizontal="left" vertical="top" wrapText="1"/>
    </xf>
    <xf numFmtId="166" fontId="2" fillId="2" borderId="64" xfId="0" applyNumberFormat="1" applyFont="1" applyFill="1" applyBorder="1" applyAlignment="1">
      <alignment horizontal="right" vertical="top"/>
    </xf>
    <xf numFmtId="166" fontId="2" fillId="2" borderId="65" xfId="0" applyNumberFormat="1" applyFont="1" applyFill="1" applyBorder="1" applyAlignment="1">
      <alignment horizontal="right" vertical="top"/>
    </xf>
    <xf numFmtId="166" fontId="2" fillId="2" borderId="2" xfId="0" applyNumberFormat="1" applyFont="1" applyFill="1" applyBorder="1" applyAlignment="1">
      <alignment horizontal="left" vertical="top"/>
    </xf>
    <xf numFmtId="166" fontId="2" fillId="2" borderId="22" xfId="0" applyNumberFormat="1" applyFont="1" applyFill="1" applyBorder="1" applyAlignment="1">
      <alignment horizontal="left" vertical="top"/>
    </xf>
    <xf numFmtId="166" fontId="2" fillId="2" borderId="68" xfId="0" applyNumberFormat="1" applyFont="1" applyFill="1" applyBorder="1" applyAlignment="1">
      <alignment horizontal="left" vertical="top"/>
    </xf>
    <xf numFmtId="166" fontId="2" fillId="2" borderId="70" xfId="0" applyNumberFormat="1" applyFont="1" applyFill="1" applyBorder="1" applyAlignment="1">
      <alignment horizontal="left" vertical="top"/>
    </xf>
    <xf numFmtId="166" fontId="1" fillId="7" borderId="9" xfId="0" applyNumberFormat="1" applyFont="1" applyFill="1" applyBorder="1" applyAlignment="1">
      <alignment horizontal="left" vertical="top" wrapText="1"/>
    </xf>
    <xf numFmtId="166" fontId="1" fillId="7" borderId="75" xfId="0" applyNumberFormat="1" applyFont="1" applyFill="1" applyBorder="1" applyAlignment="1">
      <alignment horizontal="left" vertical="top" wrapText="1"/>
    </xf>
    <xf numFmtId="3" fontId="1" fillId="0" borderId="9" xfId="0" applyNumberFormat="1" applyFont="1" applyFill="1" applyBorder="1" applyAlignment="1">
      <alignment horizontal="center" vertical="center"/>
    </xf>
    <xf numFmtId="3" fontId="1" fillId="7" borderId="15" xfId="0" applyNumberFormat="1" applyFont="1" applyFill="1" applyBorder="1" applyAlignment="1">
      <alignment horizontal="center" vertical="center"/>
    </xf>
    <xf numFmtId="3" fontId="1" fillId="7" borderId="96" xfId="0" applyNumberFormat="1" applyFont="1" applyFill="1" applyBorder="1" applyAlignment="1">
      <alignment horizontal="left" vertical="top" wrapText="1"/>
    </xf>
    <xf numFmtId="49" fontId="2" fillId="9" borderId="3" xfId="0" applyNumberFormat="1" applyFont="1" applyFill="1" applyBorder="1" applyAlignment="1">
      <alignment horizontal="center" vertical="top"/>
    </xf>
    <xf numFmtId="49" fontId="2" fillId="9" borderId="5" xfId="0" applyNumberFormat="1" applyFont="1" applyFill="1" applyBorder="1" applyAlignment="1">
      <alignment horizontal="center" vertical="top"/>
    </xf>
    <xf numFmtId="49" fontId="2" fillId="9" borderId="7" xfId="0" applyNumberFormat="1" applyFont="1" applyFill="1" applyBorder="1" applyAlignment="1">
      <alignment horizontal="center" vertical="top"/>
    </xf>
    <xf numFmtId="49" fontId="2" fillId="2" borderId="22" xfId="0" applyNumberFormat="1" applyFont="1" applyFill="1" applyBorder="1" applyAlignment="1">
      <alignment horizontal="center" vertical="top"/>
    </xf>
    <xf numFmtId="49" fontId="2" fillId="2" borderId="9" xfId="0" applyNumberFormat="1" applyFont="1" applyFill="1" applyBorder="1" applyAlignment="1">
      <alignment horizontal="center" vertical="top"/>
    </xf>
    <xf numFmtId="49" fontId="2" fillId="2" borderId="27" xfId="0" applyNumberFormat="1" applyFont="1" applyFill="1" applyBorder="1" applyAlignment="1">
      <alignment horizontal="center" vertical="top"/>
    </xf>
    <xf numFmtId="166" fontId="1" fillId="7" borderId="22" xfId="0" applyNumberFormat="1" applyFont="1" applyFill="1" applyBorder="1" applyAlignment="1">
      <alignment vertical="top" wrapText="1"/>
    </xf>
    <xf numFmtId="0" fontId="0" fillId="0" borderId="9" xfId="0" applyBorder="1" applyAlignment="1">
      <alignment vertical="top" wrapText="1"/>
    </xf>
    <xf numFmtId="166" fontId="1" fillId="7" borderId="17" xfId="0" applyNumberFormat="1" applyFont="1" applyFill="1" applyBorder="1" applyAlignment="1">
      <alignment horizontal="center" vertical="center" textRotation="90" wrapText="1"/>
    </xf>
    <xf numFmtId="166" fontId="2" fillId="0" borderId="44" xfId="0" applyNumberFormat="1" applyFont="1" applyFill="1" applyBorder="1" applyAlignment="1">
      <alignment horizontal="center" vertical="top" wrapText="1"/>
    </xf>
    <xf numFmtId="166" fontId="1" fillId="3" borderId="22" xfId="0" applyNumberFormat="1" applyFont="1" applyFill="1" applyBorder="1" applyAlignment="1">
      <alignment vertical="top" wrapText="1"/>
    </xf>
    <xf numFmtId="166" fontId="1" fillId="3" borderId="9" xfId="0" applyNumberFormat="1" applyFont="1" applyFill="1" applyBorder="1" applyAlignment="1">
      <alignment vertical="top" wrapText="1"/>
    </xf>
    <xf numFmtId="166" fontId="7" fillId="0" borderId="27" xfId="0" applyNumberFormat="1" applyFont="1" applyBorder="1" applyAlignment="1">
      <alignment vertical="top" wrapText="1"/>
    </xf>
    <xf numFmtId="166" fontId="2" fillId="7" borderId="22" xfId="0" applyNumberFormat="1" applyFont="1" applyFill="1" applyBorder="1" applyAlignment="1">
      <alignment horizontal="center" vertical="top" wrapText="1"/>
    </xf>
    <xf numFmtId="166" fontId="2" fillId="7" borderId="9" xfId="0" applyNumberFormat="1" applyFont="1" applyFill="1" applyBorder="1" applyAlignment="1">
      <alignment horizontal="center" vertical="top" wrapText="1"/>
    </xf>
    <xf numFmtId="166" fontId="2" fillId="7" borderId="23" xfId="0" applyNumberFormat="1" applyFont="1" applyFill="1" applyBorder="1" applyAlignment="1">
      <alignment horizontal="center" vertical="top"/>
    </xf>
    <xf numFmtId="166" fontId="1" fillId="7" borderId="17" xfId="0" applyNumberFormat="1" applyFont="1" applyFill="1" applyBorder="1" applyAlignment="1">
      <alignment vertical="top" wrapText="1"/>
    </xf>
    <xf numFmtId="166" fontId="7" fillId="7" borderId="9" xfId="0" applyNumberFormat="1" applyFont="1" applyFill="1" applyBorder="1" applyAlignment="1">
      <alignment vertical="top" wrapText="1"/>
    </xf>
    <xf numFmtId="166" fontId="1" fillId="7" borderId="5" xfId="0" applyNumberFormat="1" applyFont="1" applyFill="1" applyBorder="1" applyAlignment="1">
      <alignment horizontal="left" vertical="top" wrapText="1"/>
    </xf>
    <xf numFmtId="166" fontId="1" fillId="7" borderId="74" xfId="0" applyNumberFormat="1" applyFont="1" applyFill="1" applyBorder="1" applyAlignment="1">
      <alignment horizontal="left" vertical="top" wrapText="1"/>
    </xf>
    <xf numFmtId="3" fontId="1" fillId="7" borderId="17" xfId="0" applyNumberFormat="1" applyFont="1" applyFill="1" applyBorder="1" applyAlignment="1">
      <alignment horizontal="center" vertical="top" wrapText="1"/>
    </xf>
    <xf numFmtId="3" fontId="1" fillId="7" borderId="75" xfId="0" applyNumberFormat="1" applyFont="1" applyFill="1" applyBorder="1" applyAlignment="1">
      <alignment horizontal="center" vertical="top" wrapText="1"/>
    </xf>
    <xf numFmtId="166" fontId="1" fillId="2" borderId="64" xfId="0" applyNumberFormat="1" applyFont="1" applyFill="1" applyBorder="1" applyAlignment="1">
      <alignment horizontal="center" vertical="top" wrapText="1"/>
    </xf>
    <xf numFmtId="166" fontId="1" fillId="2" borderId="65" xfId="0" applyNumberFormat="1" applyFont="1" applyFill="1" applyBorder="1" applyAlignment="1">
      <alignment horizontal="center" vertical="top" wrapText="1"/>
    </xf>
    <xf numFmtId="166" fontId="2" fillId="2" borderId="64" xfId="0" applyNumberFormat="1" applyFont="1" applyFill="1" applyBorder="1" applyAlignment="1">
      <alignment horizontal="left" vertical="top"/>
    </xf>
    <xf numFmtId="166" fontId="2" fillId="2" borderId="65" xfId="0" applyNumberFormat="1" applyFont="1" applyFill="1" applyBorder="1" applyAlignment="1">
      <alignment horizontal="left" vertical="top"/>
    </xf>
    <xf numFmtId="166" fontId="2" fillId="7" borderId="22" xfId="0" applyNumberFormat="1" applyFont="1" applyFill="1" applyBorder="1" applyAlignment="1">
      <alignment vertical="top" wrapText="1"/>
    </xf>
    <xf numFmtId="0" fontId="1" fillId="7" borderId="17" xfId="0" applyFont="1" applyFill="1" applyBorder="1" applyAlignment="1">
      <alignment horizontal="left" vertical="top" wrapText="1"/>
    </xf>
    <xf numFmtId="0" fontId="1" fillId="7" borderId="9" xfId="0" applyFont="1" applyFill="1" applyBorder="1" applyAlignment="1">
      <alignment horizontal="left" vertical="top" wrapText="1"/>
    </xf>
    <xf numFmtId="0" fontId="1" fillId="7" borderId="25" xfId="0" applyFont="1" applyFill="1" applyBorder="1" applyAlignment="1">
      <alignment horizontal="left" vertical="top" wrapText="1"/>
    </xf>
    <xf numFmtId="166" fontId="7" fillId="7" borderId="74" xfId="0" applyNumberFormat="1" applyFont="1" applyFill="1" applyBorder="1" applyAlignment="1">
      <alignment vertical="top"/>
    </xf>
    <xf numFmtId="3" fontId="1" fillId="7" borderId="42" xfId="0" applyNumberFormat="1" applyFont="1" applyFill="1" applyBorder="1" applyAlignment="1">
      <alignment horizontal="center" vertical="top"/>
    </xf>
    <xf numFmtId="3" fontId="7" fillId="0" borderId="92" xfId="0" applyNumberFormat="1" applyFont="1" applyBorder="1" applyAlignment="1">
      <alignment vertical="top"/>
    </xf>
    <xf numFmtId="3" fontId="1" fillId="7" borderId="17" xfId="0" applyNumberFormat="1" applyFont="1" applyFill="1" applyBorder="1" applyAlignment="1">
      <alignment horizontal="center" vertical="top"/>
    </xf>
    <xf numFmtId="3" fontId="7" fillId="7" borderId="75" xfId="0" applyNumberFormat="1" applyFont="1" applyFill="1" applyBorder="1" applyAlignment="1">
      <alignment vertical="top"/>
    </xf>
    <xf numFmtId="3" fontId="7" fillId="7" borderId="15" xfId="0" applyNumberFormat="1" applyFont="1" applyFill="1" applyBorder="1" applyAlignment="1">
      <alignment horizontal="left" vertical="top" wrapText="1"/>
    </xf>
    <xf numFmtId="3" fontId="1" fillId="7" borderId="15" xfId="0" applyNumberFormat="1" applyFont="1" applyFill="1" applyBorder="1" applyAlignment="1">
      <alignment horizontal="center" vertical="top" wrapText="1"/>
    </xf>
    <xf numFmtId="3" fontId="1" fillId="11" borderId="98" xfId="0" applyNumberFormat="1" applyFont="1" applyFill="1" applyBorder="1" applyAlignment="1">
      <alignment horizontal="left" vertical="top" wrapText="1"/>
    </xf>
    <xf numFmtId="3" fontId="1" fillId="11" borderId="24" xfId="0" applyNumberFormat="1" applyFont="1" applyFill="1" applyBorder="1" applyAlignment="1">
      <alignment horizontal="left" vertical="top" wrapText="1"/>
    </xf>
    <xf numFmtId="3" fontId="1" fillId="7" borderId="17" xfId="0" applyNumberFormat="1" applyFont="1" applyFill="1" applyBorder="1" applyAlignment="1">
      <alignment horizontal="left" vertical="top" wrapText="1"/>
    </xf>
    <xf numFmtId="0" fontId="0" fillId="0" borderId="75" xfId="0" applyBorder="1" applyAlignment="1">
      <alignment vertical="top"/>
    </xf>
    <xf numFmtId="0" fontId="12" fillId="7" borderId="44" xfId="0" applyFont="1" applyFill="1" applyBorder="1" applyAlignment="1">
      <alignment vertical="top" wrapText="1"/>
    </xf>
    <xf numFmtId="0" fontId="0" fillId="7" borderId="32" xfId="0" applyFill="1" applyBorder="1" applyAlignment="1">
      <alignment vertical="top" wrapText="1"/>
    </xf>
    <xf numFmtId="166" fontId="1" fillId="11" borderId="95" xfId="0" applyNumberFormat="1" applyFont="1" applyFill="1" applyBorder="1" applyAlignment="1">
      <alignment horizontal="left" vertical="top" wrapText="1"/>
    </xf>
    <xf numFmtId="166" fontId="1" fillId="11" borderId="26" xfId="0" applyNumberFormat="1" applyFont="1" applyFill="1" applyBorder="1" applyAlignment="1">
      <alignment horizontal="left" vertical="top" wrapText="1"/>
    </xf>
    <xf numFmtId="166" fontId="1" fillId="7" borderId="9" xfId="0" applyNumberFormat="1" applyFont="1" applyFill="1" applyBorder="1" applyAlignment="1">
      <alignment vertical="top" wrapText="1"/>
    </xf>
    <xf numFmtId="0" fontId="0" fillId="0" borderId="27" xfId="0" applyBorder="1" applyAlignment="1"/>
    <xf numFmtId="0" fontId="0" fillId="0" borderId="7" xfId="0" applyBorder="1" applyAlignment="1">
      <alignment vertical="top" wrapText="1"/>
    </xf>
    <xf numFmtId="166" fontId="1" fillId="11" borderId="22" xfId="0" applyNumberFormat="1" applyFont="1" applyFill="1" applyBorder="1" applyAlignment="1">
      <alignment vertical="top" wrapText="1"/>
    </xf>
    <xf numFmtId="166" fontId="1" fillId="11" borderId="25" xfId="0" applyNumberFormat="1" applyFont="1" applyFill="1" applyBorder="1" applyAlignment="1">
      <alignment vertical="top" wrapText="1"/>
    </xf>
    <xf numFmtId="166" fontId="1" fillId="11" borderId="5" xfId="0" applyNumberFormat="1" applyFont="1" applyFill="1" applyBorder="1" applyAlignment="1">
      <alignment vertical="top" wrapText="1"/>
    </xf>
    <xf numFmtId="166" fontId="7" fillId="11" borderId="7" xfId="0" applyNumberFormat="1" applyFont="1" applyFill="1" applyBorder="1" applyAlignment="1">
      <alignment vertical="top" wrapText="1"/>
    </xf>
    <xf numFmtId="166" fontId="2" fillId="7" borderId="22" xfId="0" applyNumberFormat="1" applyFont="1" applyFill="1" applyBorder="1" applyAlignment="1">
      <alignment horizontal="center" vertical="top"/>
    </xf>
    <xf numFmtId="166" fontId="2" fillId="7" borderId="27" xfId="0" applyNumberFormat="1" applyFont="1" applyFill="1" applyBorder="1" applyAlignment="1">
      <alignment horizontal="center" vertical="top"/>
    </xf>
    <xf numFmtId="166" fontId="1" fillId="11" borderId="37" xfId="0" applyNumberFormat="1" applyFont="1" applyFill="1" applyBorder="1" applyAlignment="1">
      <alignment vertical="top" wrapText="1"/>
    </xf>
    <xf numFmtId="166" fontId="1" fillId="11" borderId="44" xfId="0" applyNumberFormat="1" applyFont="1" applyFill="1" applyBorder="1" applyAlignment="1">
      <alignment vertical="top" wrapText="1"/>
    </xf>
    <xf numFmtId="166" fontId="1" fillId="11" borderId="52" xfId="0" applyNumberFormat="1" applyFont="1" applyFill="1" applyBorder="1" applyAlignment="1">
      <alignment vertical="top" wrapText="1"/>
    </xf>
    <xf numFmtId="166" fontId="2" fillId="7" borderId="37" xfId="0" applyNumberFormat="1" applyFont="1" applyFill="1" applyBorder="1" applyAlignment="1">
      <alignment horizontal="center" vertical="top"/>
    </xf>
    <xf numFmtId="166" fontId="2" fillId="7" borderId="52" xfId="0" applyNumberFormat="1" applyFont="1" applyFill="1" applyBorder="1" applyAlignment="1">
      <alignment horizontal="center" vertical="top"/>
    </xf>
    <xf numFmtId="166" fontId="5" fillId="7" borderId="9" xfId="0" applyNumberFormat="1" applyFont="1" applyFill="1" applyBorder="1" applyAlignment="1">
      <alignment horizontal="center" vertical="top" textRotation="90" wrapText="1"/>
    </xf>
    <xf numFmtId="0" fontId="24" fillId="0" borderId="27" xfId="0" applyFont="1" applyBorder="1" applyAlignment="1">
      <alignment horizontal="center" vertical="top" wrapText="1"/>
    </xf>
    <xf numFmtId="166" fontId="1" fillId="11" borderId="3" xfId="0" applyNumberFormat="1" applyFont="1" applyFill="1" applyBorder="1" applyAlignment="1">
      <alignment horizontal="left" vertical="top" wrapText="1"/>
    </xf>
    <xf numFmtId="0" fontId="7" fillId="11" borderId="26" xfId="0" applyFont="1" applyFill="1" applyBorder="1" applyAlignment="1">
      <alignment vertical="top" wrapText="1"/>
    </xf>
    <xf numFmtId="0" fontId="0" fillId="7" borderId="27" xfId="0" applyFill="1" applyBorder="1" applyAlignment="1">
      <alignment vertical="top" wrapText="1"/>
    </xf>
    <xf numFmtId="166" fontId="1" fillId="3" borderId="37" xfId="0" applyNumberFormat="1" applyFont="1" applyFill="1" applyBorder="1" applyAlignment="1">
      <alignment vertical="top" wrapText="1"/>
    </xf>
    <xf numFmtId="0" fontId="7" fillId="0" borderId="44" xfId="0" applyFont="1" applyBorder="1" applyAlignment="1">
      <alignment vertical="top" wrapText="1"/>
    </xf>
    <xf numFmtId="0" fontId="0" fillId="0" borderId="27" xfId="0" applyBorder="1" applyAlignment="1">
      <alignment horizontal="center" vertical="center" textRotation="90" wrapText="1"/>
    </xf>
    <xf numFmtId="166" fontId="7" fillId="7" borderId="32" xfId="0" applyNumberFormat="1" applyFont="1" applyFill="1" applyBorder="1" applyAlignment="1">
      <alignment vertical="top" wrapText="1"/>
    </xf>
    <xf numFmtId="166" fontId="2" fillId="7" borderId="9" xfId="0" applyNumberFormat="1" applyFont="1" applyFill="1" applyBorder="1" applyAlignment="1">
      <alignment vertical="top" wrapText="1"/>
    </xf>
    <xf numFmtId="0" fontId="0" fillId="0" borderId="5" xfId="0" applyBorder="1" applyAlignment="1">
      <alignment horizontal="left" vertical="top" wrapText="1"/>
    </xf>
    <xf numFmtId="166" fontId="1" fillId="11" borderId="17" xfId="0" applyNumberFormat="1" applyFont="1" applyFill="1" applyBorder="1" applyAlignment="1">
      <alignment vertical="top" wrapText="1"/>
    </xf>
    <xf numFmtId="0" fontId="0" fillId="11" borderId="9" xfId="0" applyFill="1" applyBorder="1" applyAlignment="1">
      <alignment vertical="top" wrapText="1"/>
    </xf>
    <xf numFmtId="1" fontId="1" fillId="6" borderId="98" xfId="0" applyNumberFormat="1" applyFont="1" applyFill="1" applyBorder="1" applyAlignment="1">
      <alignment horizontal="left" vertical="top" wrapText="1"/>
    </xf>
    <xf numFmtId="1" fontId="1" fillId="6" borderId="24" xfId="0" applyNumberFormat="1" applyFont="1" applyFill="1" applyBorder="1" applyAlignment="1">
      <alignment horizontal="left" vertical="top" wrapText="1"/>
    </xf>
    <xf numFmtId="166" fontId="1" fillId="7" borderId="18" xfId="0" applyNumberFormat="1" applyFont="1" applyFill="1" applyBorder="1" applyAlignment="1">
      <alignment horizontal="left" vertical="top" wrapText="1"/>
    </xf>
    <xf numFmtId="0" fontId="0" fillId="0" borderId="15" xfId="0" applyBorder="1" applyAlignment="1">
      <alignment vertical="top" wrapText="1"/>
    </xf>
    <xf numFmtId="0" fontId="0" fillId="0" borderId="9" xfId="0" applyBorder="1" applyAlignment="1">
      <alignment vertical="top"/>
    </xf>
    <xf numFmtId="0" fontId="5" fillId="0" borderId="0" xfId="0" applyNumberFormat="1" applyFont="1" applyFill="1" applyBorder="1" applyAlignment="1">
      <alignment horizontal="left" vertical="top" wrapText="1"/>
    </xf>
    <xf numFmtId="166" fontId="2" fillId="0" borderId="29" xfId="0" applyNumberFormat="1" applyFont="1" applyFill="1" applyBorder="1" applyAlignment="1">
      <alignment horizontal="center" vertical="top" wrapText="1"/>
    </xf>
    <xf numFmtId="166" fontId="2" fillId="5" borderId="62" xfId="0" applyNumberFormat="1" applyFont="1" applyFill="1" applyBorder="1" applyAlignment="1">
      <alignment horizontal="right" vertical="top" wrapText="1"/>
    </xf>
    <xf numFmtId="166" fontId="2" fillId="5" borderId="67" xfId="0" applyNumberFormat="1" applyFont="1" applyFill="1" applyBorder="1" applyAlignment="1">
      <alignment horizontal="right" vertical="top" wrapText="1"/>
    </xf>
    <xf numFmtId="166" fontId="2" fillId="5" borderId="63" xfId="0" applyNumberFormat="1" applyFont="1" applyFill="1" applyBorder="1" applyAlignment="1">
      <alignment horizontal="right" vertical="top" wrapText="1"/>
    </xf>
    <xf numFmtId="166" fontId="2" fillId="8" borderId="61" xfId="0" applyNumberFormat="1" applyFont="1" applyFill="1" applyBorder="1" applyAlignment="1">
      <alignment horizontal="right" vertical="top" wrapText="1"/>
    </xf>
    <xf numFmtId="166" fontId="7" fillId="8" borderId="57" xfId="0" applyNumberFormat="1" applyFont="1" applyFill="1" applyBorder="1" applyAlignment="1">
      <alignment horizontal="right" vertical="top" wrapText="1"/>
    </xf>
    <xf numFmtId="166" fontId="7" fillId="8" borderId="38" xfId="0" applyNumberFormat="1" applyFont="1" applyFill="1" applyBorder="1" applyAlignment="1">
      <alignment horizontal="right" vertical="top" wrapText="1"/>
    </xf>
    <xf numFmtId="166" fontId="1" fillId="7" borderId="58" xfId="0" applyNumberFormat="1" applyFont="1" applyFill="1" applyBorder="1" applyAlignment="1">
      <alignment horizontal="left" vertical="top" wrapText="1"/>
    </xf>
    <xf numFmtId="166" fontId="1" fillId="7" borderId="69" xfId="0" applyNumberFormat="1" applyFont="1" applyFill="1" applyBorder="1" applyAlignment="1">
      <alignment horizontal="left" vertical="top" wrapText="1"/>
    </xf>
    <xf numFmtId="166" fontId="1" fillId="7" borderId="49" xfId="0" applyNumberFormat="1" applyFont="1" applyFill="1" applyBorder="1" applyAlignment="1">
      <alignment horizontal="left" vertical="top" wrapText="1"/>
    </xf>
    <xf numFmtId="166" fontId="1" fillId="8" borderId="61" xfId="0" applyNumberFormat="1" applyFont="1" applyFill="1" applyBorder="1" applyAlignment="1">
      <alignment horizontal="left" vertical="top" wrapText="1"/>
    </xf>
    <xf numFmtId="166" fontId="1" fillId="8" borderId="57" xfId="0" applyNumberFormat="1" applyFont="1" applyFill="1" applyBorder="1" applyAlignment="1">
      <alignment horizontal="left" vertical="top" wrapText="1"/>
    </xf>
    <xf numFmtId="166" fontId="1" fillId="8" borderId="38" xfId="0" applyNumberFormat="1" applyFont="1" applyFill="1" applyBorder="1" applyAlignment="1">
      <alignment horizontal="left" vertical="top" wrapText="1"/>
    </xf>
    <xf numFmtId="166" fontId="2" fillId="2" borderId="29" xfId="0" applyNumberFormat="1" applyFont="1" applyFill="1" applyBorder="1" applyAlignment="1">
      <alignment horizontal="right" vertical="top"/>
    </xf>
    <xf numFmtId="166" fontId="2" fillId="9" borderId="68" xfId="0" applyNumberFormat="1" applyFont="1" applyFill="1" applyBorder="1" applyAlignment="1">
      <alignment horizontal="right" vertical="top"/>
    </xf>
    <xf numFmtId="166" fontId="2" fillId="9" borderId="64" xfId="0" applyNumberFormat="1" applyFont="1" applyFill="1" applyBorder="1" applyAlignment="1">
      <alignment horizontal="right" vertical="top"/>
    </xf>
    <xf numFmtId="166" fontId="2" fillId="9" borderId="65" xfId="0" applyNumberFormat="1" applyFont="1" applyFill="1" applyBorder="1" applyAlignment="1">
      <alignment horizontal="right" vertical="top"/>
    </xf>
    <xf numFmtId="166" fontId="1" fillId="9" borderId="64" xfId="0" applyNumberFormat="1" applyFont="1" applyFill="1" applyBorder="1" applyAlignment="1">
      <alignment horizontal="center" vertical="top"/>
    </xf>
    <xf numFmtId="166" fontId="1" fillId="9" borderId="65" xfId="0" applyNumberFormat="1" applyFont="1" applyFill="1" applyBorder="1" applyAlignment="1">
      <alignment horizontal="center" vertical="top"/>
    </xf>
    <xf numFmtId="166" fontId="2" fillId="5" borderId="68" xfId="0" applyNumberFormat="1" applyFont="1" applyFill="1" applyBorder="1" applyAlignment="1">
      <alignment horizontal="right" vertical="top"/>
    </xf>
    <xf numFmtId="166" fontId="2" fillId="5" borderId="64" xfId="0" applyNumberFormat="1" applyFont="1" applyFill="1" applyBorder="1" applyAlignment="1">
      <alignment horizontal="right" vertical="top"/>
    </xf>
    <xf numFmtId="166" fontId="2" fillId="5" borderId="65" xfId="0" applyNumberFormat="1" applyFont="1" applyFill="1" applyBorder="1" applyAlignment="1">
      <alignment horizontal="right" vertical="top"/>
    </xf>
    <xf numFmtId="166" fontId="1" fillId="5" borderId="64" xfId="0" applyNumberFormat="1" applyFont="1" applyFill="1" applyBorder="1" applyAlignment="1">
      <alignment horizontal="center" vertical="top"/>
    </xf>
    <xf numFmtId="166" fontId="1" fillId="5" borderId="65" xfId="0" applyNumberFormat="1" applyFont="1" applyFill="1" applyBorder="1" applyAlignment="1">
      <alignment horizontal="center" vertical="top"/>
    </xf>
    <xf numFmtId="166" fontId="1" fillId="7" borderId="61" xfId="0" applyNumberFormat="1" applyFont="1" applyFill="1" applyBorder="1" applyAlignment="1">
      <alignment horizontal="left" vertical="top" wrapText="1"/>
    </xf>
    <xf numFmtId="166" fontId="1" fillId="7" borderId="57" xfId="0" applyNumberFormat="1" applyFont="1" applyFill="1" applyBorder="1" applyAlignment="1">
      <alignment horizontal="left" vertical="top" wrapText="1"/>
    </xf>
    <xf numFmtId="166" fontId="1" fillId="7" borderId="38" xfId="0" applyNumberFormat="1" applyFont="1" applyFill="1" applyBorder="1" applyAlignment="1">
      <alignment horizontal="left" vertical="top" wrapText="1"/>
    </xf>
    <xf numFmtId="0" fontId="1" fillId="0" borderId="0" xfId="0" applyNumberFormat="1" applyFont="1" applyFill="1" applyBorder="1" applyAlignment="1">
      <alignment horizontal="left" vertical="top" wrapText="1"/>
    </xf>
    <xf numFmtId="3" fontId="2" fillId="0" borderId="3" xfId="0" applyNumberFormat="1" applyFont="1" applyBorder="1" applyAlignment="1">
      <alignment horizontal="center" vertical="center" wrapText="1"/>
    </xf>
    <xf numFmtId="3" fontId="2" fillId="0" borderId="7" xfId="0" applyNumberFormat="1" applyFont="1" applyBorder="1" applyAlignment="1">
      <alignment horizontal="center" vertical="center" wrapText="1"/>
    </xf>
    <xf numFmtId="3" fontId="2" fillId="0" borderId="35" xfId="0" applyNumberFormat="1" applyFont="1" applyBorder="1" applyAlignment="1">
      <alignment horizontal="center" vertical="center" wrapText="1"/>
    </xf>
    <xf numFmtId="3" fontId="2" fillId="0" borderId="60" xfId="0" applyNumberFormat="1" applyFont="1" applyBorder="1" applyAlignment="1">
      <alignment horizontal="center" vertical="center" wrapText="1"/>
    </xf>
    <xf numFmtId="3" fontId="2" fillId="0" borderId="40" xfId="0" applyNumberFormat="1" applyFont="1" applyBorder="1" applyAlignment="1">
      <alignment horizontal="center" vertical="center" wrapText="1"/>
    </xf>
    <xf numFmtId="3" fontId="2" fillId="0" borderId="47" xfId="0" applyNumberFormat="1" applyFont="1" applyBorder="1" applyAlignment="1">
      <alignment horizontal="center" vertical="center" wrapText="1"/>
    </xf>
    <xf numFmtId="3" fontId="2" fillId="0" borderId="46" xfId="0" applyNumberFormat="1" applyFont="1" applyBorder="1" applyAlignment="1">
      <alignment horizontal="center" vertical="center" wrapText="1"/>
    </xf>
    <xf numFmtId="0" fontId="0" fillId="0" borderId="66" xfId="0" applyBorder="1" applyAlignment="1">
      <alignment horizontal="center" vertical="center" wrapText="1"/>
    </xf>
    <xf numFmtId="0" fontId="0" fillId="0" borderId="29" xfId="0" applyBorder="1" applyAlignment="1">
      <alignment horizontal="center" vertical="center" wrapText="1"/>
    </xf>
    <xf numFmtId="0" fontId="0" fillId="0" borderId="30" xfId="0" applyBorder="1" applyAlignment="1">
      <alignment horizontal="center" vertical="center" wrapText="1"/>
    </xf>
    <xf numFmtId="166" fontId="2" fillId="4" borderId="66" xfId="0" applyNumberFormat="1" applyFont="1" applyFill="1" applyBorder="1" applyAlignment="1">
      <alignment horizontal="right" vertical="top" wrapText="1"/>
    </xf>
    <xf numFmtId="166" fontId="2" fillId="4" borderId="29" xfId="0" applyNumberFormat="1" applyFont="1" applyFill="1" applyBorder="1" applyAlignment="1">
      <alignment horizontal="right" vertical="top" wrapText="1"/>
    </xf>
    <xf numFmtId="166" fontId="2" fillId="4" borderId="30" xfId="0" applyNumberFormat="1" applyFont="1" applyFill="1" applyBorder="1" applyAlignment="1">
      <alignment horizontal="right" vertical="top" wrapText="1"/>
    </xf>
    <xf numFmtId="166" fontId="2" fillId="8" borderId="57" xfId="0" applyNumberFormat="1" applyFont="1" applyFill="1" applyBorder="1" applyAlignment="1">
      <alignment horizontal="left" vertical="top" wrapText="1"/>
    </xf>
    <xf numFmtId="166" fontId="2" fillId="8" borderId="38" xfId="0" applyNumberFormat="1" applyFont="1" applyFill="1" applyBorder="1" applyAlignment="1">
      <alignment horizontal="left" vertical="top" wrapText="1"/>
    </xf>
    <xf numFmtId="166" fontId="2" fillId="5" borderId="61" xfId="0" applyNumberFormat="1" applyFont="1" applyFill="1" applyBorder="1" applyAlignment="1">
      <alignment horizontal="right" vertical="top" wrapText="1"/>
    </xf>
    <xf numFmtId="166" fontId="2" fillId="5" borderId="57" xfId="0" applyNumberFormat="1" applyFont="1" applyFill="1" applyBorder="1" applyAlignment="1">
      <alignment horizontal="right" vertical="top" wrapText="1"/>
    </xf>
    <xf numFmtId="166" fontId="2" fillId="5" borderId="38" xfId="0" applyNumberFormat="1" applyFont="1" applyFill="1" applyBorder="1" applyAlignment="1">
      <alignment horizontal="right" vertical="top" wrapText="1"/>
    </xf>
    <xf numFmtId="166" fontId="1" fillId="3" borderId="61" xfId="0" applyNumberFormat="1" applyFont="1" applyFill="1" applyBorder="1" applyAlignment="1">
      <alignment horizontal="left" vertical="top" wrapText="1"/>
    </xf>
    <xf numFmtId="166" fontId="1" fillId="3" borderId="57" xfId="0" applyNumberFormat="1" applyFont="1" applyFill="1" applyBorder="1" applyAlignment="1">
      <alignment horizontal="left" vertical="top" wrapText="1"/>
    </xf>
    <xf numFmtId="166" fontId="1" fillId="3" borderId="38" xfId="0" applyNumberFormat="1" applyFont="1" applyFill="1" applyBorder="1" applyAlignment="1">
      <alignment horizontal="left" vertical="top" wrapText="1"/>
    </xf>
    <xf numFmtId="166" fontId="1" fillId="0" borderId="61" xfId="0" applyNumberFormat="1" applyFont="1" applyBorder="1" applyAlignment="1">
      <alignment horizontal="left" vertical="top" wrapText="1"/>
    </xf>
    <xf numFmtId="166" fontId="1" fillId="0" borderId="57" xfId="0" applyNumberFormat="1" applyFont="1" applyBorder="1" applyAlignment="1">
      <alignment horizontal="left" vertical="top" wrapText="1"/>
    </xf>
    <xf numFmtId="166" fontId="1" fillId="0" borderId="38" xfId="0" applyNumberFormat="1" applyFont="1" applyBorder="1" applyAlignment="1">
      <alignment horizontal="left" vertical="top" wrapText="1"/>
    </xf>
    <xf numFmtId="0" fontId="1" fillId="3" borderId="58" xfId="0" applyFont="1" applyFill="1" applyBorder="1" applyAlignment="1">
      <alignment horizontal="left" vertical="top" wrapText="1"/>
    </xf>
    <xf numFmtId="0" fontId="1" fillId="3" borderId="69" xfId="0" applyFont="1" applyFill="1" applyBorder="1" applyAlignment="1">
      <alignment horizontal="left" vertical="top" wrapText="1"/>
    </xf>
    <xf numFmtId="0" fontId="1" fillId="3" borderId="49" xfId="0" applyFont="1" applyFill="1" applyBorder="1" applyAlignment="1">
      <alignment horizontal="left" vertical="top" wrapText="1"/>
    </xf>
    <xf numFmtId="166" fontId="1" fillId="3" borderId="58" xfId="0" applyNumberFormat="1" applyFont="1" applyFill="1" applyBorder="1" applyAlignment="1">
      <alignment horizontal="left" vertical="top" wrapText="1"/>
    </xf>
    <xf numFmtId="166" fontId="1" fillId="3" borderId="69" xfId="0" applyNumberFormat="1" applyFont="1" applyFill="1" applyBorder="1" applyAlignment="1">
      <alignment horizontal="left" vertical="top" wrapText="1"/>
    </xf>
    <xf numFmtId="166" fontId="1" fillId="3" borderId="49" xfId="0" applyNumberFormat="1" applyFont="1" applyFill="1" applyBorder="1" applyAlignment="1">
      <alignment horizontal="left" vertical="top" wrapText="1"/>
    </xf>
    <xf numFmtId="166" fontId="2" fillId="8" borderId="61" xfId="0" applyNumberFormat="1" applyFont="1" applyFill="1" applyBorder="1" applyAlignment="1">
      <alignment horizontal="left" vertical="top" wrapText="1"/>
    </xf>
    <xf numFmtId="0" fontId="0" fillId="7" borderId="57" xfId="0" applyFill="1" applyBorder="1" applyAlignment="1">
      <alignment horizontal="left" vertical="top" wrapText="1"/>
    </xf>
    <xf numFmtId="0" fontId="0" fillId="7" borderId="38" xfId="0" applyFill="1" applyBorder="1" applyAlignment="1">
      <alignment horizontal="left" vertical="top" wrapText="1"/>
    </xf>
    <xf numFmtId="3" fontId="1" fillId="11" borderId="22" xfId="0" applyNumberFormat="1" applyFont="1" applyFill="1" applyBorder="1" applyAlignment="1">
      <alignment horizontal="left" vertical="top" wrapText="1"/>
    </xf>
    <xf numFmtId="0" fontId="0" fillId="11" borderId="27" xfId="0" applyFill="1" applyBorder="1" applyAlignment="1">
      <alignment horizontal="left" vertical="top" wrapText="1"/>
    </xf>
    <xf numFmtId="3" fontId="1" fillId="7" borderId="96" xfId="0" applyNumberFormat="1" applyFont="1" applyFill="1" applyBorder="1" applyAlignment="1">
      <alignment horizontal="left" vertical="top"/>
    </xf>
    <xf numFmtId="3" fontId="1" fillId="7" borderId="27" xfId="0" applyNumberFormat="1" applyFont="1" applyFill="1" applyBorder="1" applyAlignment="1">
      <alignment horizontal="left" vertical="top"/>
    </xf>
    <xf numFmtId="3" fontId="1" fillId="7" borderId="22" xfId="0" applyNumberFormat="1" applyFont="1" applyFill="1" applyBorder="1" applyAlignment="1">
      <alignment horizontal="left" vertical="top" wrapText="1"/>
    </xf>
    <xf numFmtId="166" fontId="1" fillId="7" borderId="17" xfId="0" applyNumberFormat="1" applyFont="1" applyFill="1" applyBorder="1" applyAlignment="1">
      <alignment horizontal="center" textRotation="90" wrapText="1"/>
    </xf>
    <xf numFmtId="0" fontId="0" fillId="0" borderId="9" xfId="0" applyBorder="1" applyAlignment="1">
      <alignment horizontal="center" textRotation="90" wrapText="1"/>
    </xf>
    <xf numFmtId="3" fontId="1" fillId="0" borderId="22" xfId="0" applyNumberFormat="1" applyFont="1" applyFill="1" applyBorder="1" applyAlignment="1">
      <alignment horizontal="left" vertical="top" wrapText="1"/>
    </xf>
    <xf numFmtId="3" fontId="1" fillId="0" borderId="9" xfId="0" applyNumberFormat="1" applyFont="1" applyFill="1" applyBorder="1" applyAlignment="1">
      <alignment horizontal="left" vertical="top" wrapText="1"/>
    </xf>
    <xf numFmtId="3" fontId="1" fillId="0" borderId="27" xfId="0" applyNumberFormat="1" applyFont="1" applyFill="1" applyBorder="1" applyAlignment="1">
      <alignment horizontal="left" vertical="top" wrapText="1"/>
    </xf>
    <xf numFmtId="3" fontId="1" fillId="6" borderId="23" xfId="0" applyNumberFormat="1" applyFont="1" applyFill="1" applyBorder="1" applyAlignment="1">
      <alignment horizontal="left" vertical="top" wrapText="1"/>
    </xf>
    <xf numFmtId="0" fontId="0" fillId="0" borderId="24" xfId="0" applyBorder="1" applyAlignment="1">
      <alignment vertical="top" wrapText="1"/>
    </xf>
    <xf numFmtId="3" fontId="1" fillId="11" borderId="23" xfId="0" applyNumberFormat="1" applyFont="1" applyFill="1" applyBorder="1" applyAlignment="1">
      <alignment horizontal="left" vertical="top" wrapText="1"/>
    </xf>
    <xf numFmtId="0" fontId="0" fillId="11" borderId="28" xfId="0" applyFill="1" applyBorder="1" applyAlignment="1">
      <alignment vertical="top"/>
    </xf>
    <xf numFmtId="3" fontId="1" fillId="3" borderId="17" xfId="0" applyNumberFormat="1" applyFont="1" applyFill="1" applyBorder="1" applyAlignment="1">
      <alignment horizontal="left" vertical="top" wrapText="1"/>
    </xf>
    <xf numFmtId="3" fontId="1" fillId="3" borderId="25" xfId="0" applyNumberFormat="1" applyFont="1" applyFill="1" applyBorder="1" applyAlignment="1">
      <alignment horizontal="left" vertical="top" wrapText="1"/>
    </xf>
    <xf numFmtId="3" fontId="1" fillId="0" borderId="17" xfId="0" applyNumberFormat="1" applyFont="1" applyFill="1" applyBorder="1" applyAlignment="1">
      <alignment horizontal="left" vertical="top" wrapText="1"/>
    </xf>
    <xf numFmtId="3" fontId="1" fillId="0" borderId="18" xfId="0" applyNumberFormat="1" applyFont="1" applyFill="1" applyBorder="1" applyAlignment="1">
      <alignment vertical="top" wrapText="1"/>
    </xf>
    <xf numFmtId="0" fontId="0" fillId="0" borderId="24" xfId="0" applyBorder="1" applyAlignment="1">
      <alignment vertical="top"/>
    </xf>
    <xf numFmtId="3" fontId="1" fillId="3" borderId="18" xfId="0" applyNumberFormat="1" applyFont="1" applyFill="1" applyBorder="1" applyAlignment="1">
      <alignment vertical="top" wrapText="1"/>
    </xf>
    <xf numFmtId="0" fontId="1" fillId="7" borderId="95" xfId="0" applyFont="1" applyFill="1" applyBorder="1" applyAlignment="1">
      <alignment vertical="top" wrapText="1"/>
    </xf>
    <xf numFmtId="3" fontId="1" fillId="7" borderId="96" xfId="0" applyNumberFormat="1" applyFont="1" applyFill="1" applyBorder="1" applyAlignment="1">
      <alignment horizontal="center" vertical="top"/>
    </xf>
    <xf numFmtId="0" fontId="0" fillId="0" borderId="27" xfId="0" applyBorder="1" applyAlignment="1">
      <alignment horizontal="center" vertical="top"/>
    </xf>
    <xf numFmtId="166" fontId="1" fillId="7" borderId="95" xfId="0" applyNumberFormat="1" applyFont="1" applyFill="1" applyBorder="1" applyAlignment="1">
      <alignment vertical="top" wrapText="1"/>
    </xf>
    <xf numFmtId="0" fontId="0" fillId="0" borderId="5" xfId="0" applyBorder="1" applyAlignment="1">
      <alignment vertical="top" wrapText="1"/>
    </xf>
    <xf numFmtId="166" fontId="5" fillId="7" borderId="22" xfId="0" applyNumberFormat="1" applyFont="1" applyFill="1" applyBorder="1" applyAlignment="1">
      <alignment horizontal="center" vertical="center" textRotation="90" wrapText="1"/>
    </xf>
    <xf numFmtId="166" fontId="5" fillId="7" borderId="9" xfId="0" applyNumberFormat="1" applyFont="1" applyFill="1" applyBorder="1" applyAlignment="1">
      <alignment horizontal="center" vertical="center" textRotation="90" wrapText="1"/>
    </xf>
    <xf numFmtId="0" fontId="0" fillId="7" borderId="9" xfId="0" applyFill="1" applyBorder="1" applyAlignment="1">
      <alignment horizontal="center" vertical="center" textRotation="90" wrapText="1"/>
    </xf>
    <xf numFmtId="0" fontId="0" fillId="7" borderId="25" xfId="0" applyFill="1" applyBorder="1" applyAlignment="1">
      <alignment horizontal="center" vertical="center" textRotation="90" wrapText="1"/>
    </xf>
    <xf numFmtId="166" fontId="7" fillId="0" borderId="26" xfId="0" applyNumberFormat="1" applyFont="1" applyBorder="1" applyAlignment="1">
      <alignment horizontal="left" vertical="top" wrapText="1"/>
    </xf>
    <xf numFmtId="0" fontId="0" fillId="0" borderId="24" xfId="0" applyBorder="1" applyAlignment="1">
      <alignment horizontal="left" vertical="top" wrapText="1"/>
    </xf>
  </cellXfs>
  <cellStyles count="3">
    <cellStyle name="Įprastas" xfId="0" builtinId="0"/>
    <cellStyle name="Įprastas 2" xfId="2"/>
    <cellStyle name="Kablelis" xfId="1" builtinId="3"/>
  </cellStyles>
  <dxfs count="0"/>
  <tableStyles count="0" defaultTableStyle="TableStyleMedium2" defaultPivotStyle="PivotStyleLight16"/>
  <colors>
    <mruColors>
      <color rgb="FFFFCCFF"/>
      <color rgb="FFCCFFFF"/>
      <color rgb="FFCCFFCC"/>
      <color rgb="FF99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bg1"/>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1-E3B1-44F6-810C-E9FEE67CC427}"/>
              </c:ext>
            </c:extLst>
          </c:dPt>
          <c:dPt>
            <c:idx val="1"/>
            <c:bubble3D val="0"/>
            <c:spPr>
              <a:solidFill>
                <a:schemeClr val="tx2">
                  <a:lumMod val="20000"/>
                  <a:lumOff val="8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3-E3B1-44F6-810C-E9FEE67CC427}"/>
              </c:ext>
            </c:extLst>
          </c:dPt>
          <c:dPt>
            <c:idx val="2"/>
            <c:bubble3D val="0"/>
            <c:spPr>
              <a:solidFill>
                <a:srgbClr val="FFCCFF"/>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2-E3B1-44F6-810C-E9FEE67CC427}"/>
              </c:ext>
            </c:extLst>
          </c:dPt>
          <c:dLbls>
            <c:dLbl>
              <c:idx val="0"/>
              <c:layout/>
              <c:tx>
                <c:rich>
                  <a:bodyPr rot="0" spcFirstLastPara="1" vertOverflow="ellipsis" vert="horz" wrap="square" lIns="38100" tIns="19050" rIns="38100" bIns="19050" anchor="ctr" anchorCtr="1">
                    <a:spAutoFit/>
                  </a:bodyPr>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fld id="{4D2BAD3C-5318-4A70-9AD7-2B2447E77D1E}" type="CATEGORYNAME">
                      <a:rPr lang="en-US"/>
                      <a:pPr>
                        <a:defRPr sz="1200" b="0">
                          <a:solidFill>
                            <a:sysClr val="windowText" lastClr="000000"/>
                          </a:solidFill>
                          <a:latin typeface="Times New Roman" panose="02020603050405020304" pitchFamily="18" charset="0"/>
                          <a:cs typeface="Times New Roman" panose="02020603050405020304" pitchFamily="18" charset="0"/>
                        </a:defRPr>
                      </a:pPr>
                      <a:t>[KATEGORIJOS PAVADINIMAS]</a:t>
                    </a:fld>
                    <a:r>
                      <a:rPr lang="en-US" baseline="0"/>
                      <a:t>
75 proc.</a:t>
                    </a:r>
                  </a:p>
                </c:rich>
              </c:tx>
              <c:spPr>
                <a:noFill/>
                <a:ln>
                  <a:noFill/>
                </a:ln>
                <a:effectLst/>
              </c:spPr>
              <c:txPr>
                <a:bodyPr rot="0" spcFirstLastPara="1" vertOverflow="ellipsis" vert="horz" wrap="square" lIns="38100" tIns="19050" rIns="38100" bIns="19050" anchor="ctr" anchorCtr="1">
                  <a:spAutoFit/>
                </a:bodyPr>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outEnd"/>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1-E3B1-44F6-810C-E9FEE67CC427}"/>
                </c:ext>
                <c:ext xmlns:c15="http://schemas.microsoft.com/office/drawing/2012/chart" uri="{CE6537A1-D6FC-4f65-9D91-7224C49458BB}">
                  <c15:layout/>
                  <c15:dlblFieldTable/>
                  <c15:showDataLabelsRange val="0"/>
                </c:ext>
              </c:extLst>
            </c:dLbl>
            <c:dLbl>
              <c:idx val="1"/>
              <c:layout/>
              <c:tx>
                <c:rich>
                  <a:bodyPr rot="0" spcFirstLastPara="1" vertOverflow="ellipsis" vert="horz" wrap="square" lIns="38100" tIns="19050" rIns="38100" bIns="19050" anchor="ctr" anchorCtr="1">
                    <a:spAutoFit/>
                  </a:bodyPr>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fld id="{5C28AC57-1BBE-47CD-8840-D3F28EF19034}" type="CATEGORYNAME">
                      <a:rPr lang="en-US"/>
                      <a:pPr>
                        <a:defRPr sz="1200" b="0">
                          <a:solidFill>
                            <a:sysClr val="windowText" lastClr="000000"/>
                          </a:solidFill>
                          <a:latin typeface="Times New Roman" panose="02020603050405020304" pitchFamily="18" charset="0"/>
                          <a:cs typeface="Times New Roman" panose="02020603050405020304" pitchFamily="18" charset="0"/>
                        </a:defRPr>
                      </a:pPr>
                      <a:t>[KATEGORIJOS PAVADINIMAS]</a:t>
                    </a:fld>
                    <a:r>
                      <a:rPr lang="en-US" baseline="0"/>
                      <a:t>
21 proc.</a:t>
                    </a:r>
                  </a:p>
                </c:rich>
              </c:tx>
              <c:spPr>
                <a:noFill/>
                <a:ln>
                  <a:noFill/>
                </a:ln>
                <a:effectLst/>
              </c:spPr>
              <c:txPr>
                <a:bodyPr rot="0" spcFirstLastPara="1" vertOverflow="ellipsis" vert="horz" wrap="square" lIns="38100" tIns="19050" rIns="38100" bIns="19050" anchor="ctr" anchorCtr="1">
                  <a:spAutoFit/>
                </a:bodyPr>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outEnd"/>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3-E3B1-44F6-810C-E9FEE67CC427}"/>
                </c:ext>
                <c:ext xmlns:c15="http://schemas.microsoft.com/office/drawing/2012/chart" uri="{CE6537A1-D6FC-4f65-9D91-7224C49458BB}">
                  <c15:layout/>
                  <c15:dlblFieldTable/>
                  <c15:showDataLabelsRange val="0"/>
                </c:ext>
              </c:extLst>
            </c:dLbl>
            <c:dLbl>
              <c:idx val="2"/>
              <c:layout/>
              <c:tx>
                <c:rich>
                  <a:bodyPr rot="0" spcFirstLastPara="1" vertOverflow="ellipsis" vert="horz" wrap="square" lIns="38100" tIns="19050" rIns="38100" bIns="19050" anchor="ctr" anchorCtr="1">
                    <a:spAutoFit/>
                  </a:bodyPr>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fld id="{3F41DDD1-2D6B-42F3-9FCC-5E0C25502F77}" type="CATEGORYNAME">
                      <a:rPr lang="en-US"/>
                      <a:pPr>
                        <a:defRPr sz="1200" b="0">
                          <a:solidFill>
                            <a:sysClr val="windowText" lastClr="000000"/>
                          </a:solidFill>
                          <a:latin typeface="Times New Roman" panose="02020603050405020304" pitchFamily="18" charset="0"/>
                          <a:cs typeface="Times New Roman" panose="02020603050405020304" pitchFamily="18" charset="0"/>
                        </a:defRPr>
                      </a:pPr>
                      <a:t>[KATEGORIJOS PAVADINIMAS]</a:t>
                    </a:fld>
                    <a:r>
                      <a:rPr lang="en-US" baseline="0"/>
                      <a:t>
4 proc.</a:t>
                    </a:r>
                  </a:p>
                </c:rich>
              </c:tx>
              <c:spPr>
                <a:noFill/>
                <a:ln>
                  <a:noFill/>
                </a:ln>
                <a:effectLst/>
              </c:spPr>
              <c:txPr>
                <a:bodyPr rot="0" spcFirstLastPara="1" vertOverflow="ellipsis" vert="horz" wrap="square" lIns="38100" tIns="19050" rIns="38100" bIns="19050" anchor="ctr" anchorCtr="1">
                  <a:spAutoFit/>
                </a:bodyPr>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outEnd"/>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2-E3B1-44F6-810C-E9FEE67CC427}"/>
                </c:ext>
                <c:ext xmlns:c15="http://schemas.microsoft.com/office/drawing/2012/chart" uri="{CE6537A1-D6FC-4f65-9D91-7224C49458BB}">
                  <c15:layout/>
                  <c15:dlblFieldTable/>
                  <c15:showDataLabelsRange val="0"/>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extLst>
          </c:dLbls>
          <c:cat>
            <c:multiLvlStrRef>
              <c:f>Ataskaita!$B$11:$D$13</c:f>
              <c:multiLvlStrCache>
                <c:ptCount val="3"/>
                <c:lvl>
                  <c:pt idx="0">
                    <c:v>–</c:v>
                  </c:pt>
                  <c:pt idx="1">
                    <c:v>–</c:v>
                  </c:pt>
                  <c:pt idx="2">
                    <c:v>–</c:v>
                  </c:pt>
                </c:lvl>
                <c:lvl>
                  <c:pt idx="0">
                    <c:v>faktiškai įvykdyta</c:v>
                  </c:pt>
                  <c:pt idx="1">
                    <c:v>iš dalies įvykdyta</c:v>
                  </c:pt>
                  <c:pt idx="2">
                    <c:v>neįvykdyta</c:v>
                  </c:pt>
                </c:lvl>
              </c:multiLvlStrCache>
            </c:multiLvlStrRef>
          </c:cat>
          <c:val>
            <c:numRef>
              <c:f>Ataskaita!$E$11:$E$13</c:f>
              <c:numCache>
                <c:formatCode>General</c:formatCode>
                <c:ptCount val="3"/>
                <c:pt idx="0">
                  <c:v>36</c:v>
                </c:pt>
                <c:pt idx="1">
                  <c:v>9</c:v>
                </c:pt>
                <c:pt idx="2">
                  <c:v>3</c:v>
                </c:pt>
              </c:numCache>
            </c:numRef>
          </c:val>
          <c:extLst xmlns:c16r2="http://schemas.microsoft.com/office/drawing/2015/06/chart">
            <c:ext xmlns:c16="http://schemas.microsoft.com/office/drawing/2014/chart" uri="{C3380CC4-5D6E-409C-BE32-E72D297353CC}">
              <c16:uniqueId val="{00000000-E3B1-44F6-810C-E9FEE67CC427}"/>
            </c:ext>
          </c:extLst>
        </c:ser>
        <c:dLbls>
          <c:dLblPos val="outEnd"/>
          <c:showLegendKey val="0"/>
          <c:showVal val="0"/>
          <c:showCatName val="1"/>
          <c:showSerName val="0"/>
          <c:showPercent val="0"/>
          <c:showBubbleSize val="0"/>
          <c:showLeaderLines val="1"/>
        </c:dLbls>
      </c:pie3D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t-LT"/>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161925</xdr:colOff>
      <xdr:row>15</xdr:row>
      <xdr:rowOff>9525</xdr:rowOff>
    </xdr:from>
    <xdr:to>
      <xdr:col>8</xdr:col>
      <xdr:colOff>466725</xdr:colOff>
      <xdr:row>28</xdr:row>
      <xdr:rowOff>152400</xdr:rowOff>
    </xdr:to>
    <xdr:graphicFrame macro="">
      <xdr:nvGraphicFramePr>
        <xdr:cNvPr id="3" name="Diagrama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tabSelected="1" zoomScaleNormal="100" zoomScaleSheetLayoutView="100" workbookViewId="0">
      <selection activeCell="O24" sqref="O23:O24"/>
    </sheetView>
  </sheetViews>
  <sheetFormatPr defaultRowHeight="12.75" x14ac:dyDescent="0.2"/>
  <cols>
    <col min="9" max="9" width="11.28515625" customWidth="1"/>
    <col min="10" max="10" width="11" customWidth="1"/>
  </cols>
  <sheetData>
    <row r="1" spans="1:12" ht="15.75" x14ac:dyDescent="0.25">
      <c r="A1" s="750" t="s">
        <v>254</v>
      </c>
      <c r="B1" s="751"/>
      <c r="C1" s="751"/>
      <c r="D1" s="751"/>
      <c r="E1" s="751"/>
      <c r="F1" s="751"/>
      <c r="G1" s="751"/>
      <c r="H1" s="751"/>
      <c r="I1" s="751"/>
      <c r="J1" s="751"/>
      <c r="K1" s="510"/>
    </row>
    <row r="2" spans="1:12" ht="15.75" x14ac:dyDescent="0.25">
      <c r="A2" s="750" t="s">
        <v>239</v>
      </c>
      <c r="B2" s="751"/>
      <c r="C2" s="751"/>
      <c r="D2" s="751"/>
      <c r="E2" s="751"/>
      <c r="F2" s="751"/>
      <c r="G2" s="751"/>
      <c r="H2" s="751"/>
      <c r="I2" s="751"/>
      <c r="J2" s="751"/>
      <c r="K2" s="510"/>
    </row>
    <row r="3" spans="1:12" ht="15.75" x14ac:dyDescent="0.25">
      <c r="A3" s="750" t="s">
        <v>240</v>
      </c>
      <c r="B3" s="751"/>
      <c r="C3" s="751"/>
      <c r="D3" s="751"/>
      <c r="E3" s="751"/>
      <c r="F3" s="751"/>
      <c r="G3" s="751"/>
      <c r="H3" s="751"/>
      <c r="I3" s="751"/>
      <c r="J3" s="751"/>
      <c r="K3" s="510"/>
    </row>
    <row r="5" spans="1:12" ht="38.25" customHeight="1" x14ac:dyDescent="0.2">
      <c r="A5" s="752" t="s">
        <v>241</v>
      </c>
      <c r="B5" s="751"/>
      <c r="C5" s="751"/>
      <c r="D5" s="751"/>
      <c r="E5" s="751"/>
      <c r="F5" s="751"/>
      <c r="G5" s="751"/>
      <c r="H5" s="751"/>
      <c r="I5" s="751"/>
      <c r="J5" s="751"/>
      <c r="K5" s="511"/>
    </row>
    <row r="7" spans="1:12" ht="52.5" customHeight="1" x14ac:dyDescent="0.2">
      <c r="A7" s="753" t="s">
        <v>242</v>
      </c>
      <c r="B7" s="751"/>
      <c r="C7" s="751"/>
      <c r="D7" s="751"/>
      <c r="E7" s="751"/>
      <c r="F7" s="751"/>
      <c r="G7" s="751"/>
      <c r="H7" s="751"/>
      <c r="I7" s="751"/>
      <c r="J7" s="751"/>
      <c r="K7" s="733"/>
      <c r="L7" s="512"/>
    </row>
    <row r="8" spans="1:12" x14ac:dyDescent="0.2">
      <c r="A8" s="512"/>
      <c r="B8" s="512"/>
      <c r="C8" s="512"/>
      <c r="D8" s="512"/>
      <c r="E8" s="512"/>
      <c r="F8" s="512"/>
      <c r="G8" s="512"/>
      <c r="H8" s="512"/>
      <c r="I8" s="512"/>
      <c r="J8" s="512"/>
      <c r="K8" s="512"/>
      <c r="L8" s="512"/>
    </row>
    <row r="9" spans="1:12" ht="18.75" customHeight="1" x14ac:dyDescent="0.2">
      <c r="A9" s="748" t="s">
        <v>279</v>
      </c>
      <c r="B9" s="749"/>
      <c r="C9" s="749"/>
      <c r="D9" s="749"/>
      <c r="E9" s="749"/>
      <c r="F9" s="749"/>
      <c r="G9" s="749"/>
      <c r="H9" s="749"/>
      <c r="I9" s="749"/>
      <c r="J9" s="749"/>
      <c r="K9" s="733"/>
      <c r="L9" s="512"/>
    </row>
    <row r="10" spans="1:12" ht="12" customHeight="1" x14ac:dyDescent="0.2">
      <c r="A10" s="526"/>
      <c r="B10" s="527"/>
      <c r="C10" s="527"/>
      <c r="D10" s="527"/>
      <c r="E10" s="527"/>
      <c r="F10" s="527"/>
      <c r="G10" s="527"/>
      <c r="H10" s="527"/>
      <c r="I10" s="527"/>
      <c r="J10" s="527"/>
      <c r="K10" s="733"/>
      <c r="L10" s="512"/>
    </row>
    <row r="11" spans="1:12" ht="15.75" x14ac:dyDescent="0.25">
      <c r="A11" s="513"/>
      <c r="B11" s="745" t="s">
        <v>243</v>
      </c>
      <c r="C11" s="745"/>
      <c r="D11" s="514" t="s">
        <v>244</v>
      </c>
      <c r="E11" s="515">
        <v>36</v>
      </c>
      <c r="F11" s="516" t="s">
        <v>245</v>
      </c>
      <c r="G11" s="516"/>
      <c r="H11" s="516"/>
      <c r="I11" s="516"/>
      <c r="J11" s="516"/>
      <c r="K11" s="516"/>
      <c r="L11" s="512"/>
    </row>
    <row r="12" spans="1:12" ht="15.75" x14ac:dyDescent="0.25">
      <c r="A12" s="513"/>
      <c r="B12" s="745" t="s">
        <v>246</v>
      </c>
      <c r="C12" s="745"/>
      <c r="D12" s="514" t="s">
        <v>244</v>
      </c>
      <c r="E12" s="515">
        <v>9</v>
      </c>
      <c r="F12" s="516" t="s">
        <v>247</v>
      </c>
      <c r="G12" s="516"/>
      <c r="H12" s="516"/>
      <c r="I12" s="516"/>
      <c r="J12" s="516"/>
      <c r="K12" s="516"/>
      <c r="L12" s="512"/>
    </row>
    <row r="13" spans="1:12" s="518" customFormat="1" ht="15.75" x14ac:dyDescent="0.25">
      <c r="B13" s="746" t="s">
        <v>248</v>
      </c>
      <c r="C13" s="746"/>
      <c r="D13" s="519" t="s">
        <v>244</v>
      </c>
      <c r="E13" s="520">
        <v>3</v>
      </c>
      <c r="F13" s="517" t="s">
        <v>249</v>
      </c>
    </row>
    <row r="14" spans="1:12" s="518" customFormat="1" ht="15.75" x14ac:dyDescent="0.25">
      <c r="B14" s="517"/>
      <c r="C14" s="517"/>
      <c r="D14" s="519"/>
      <c r="E14" s="520"/>
      <c r="F14" s="517"/>
    </row>
    <row r="15" spans="1:12" s="518" customFormat="1" ht="15.75" x14ac:dyDescent="0.25">
      <c r="B15" s="521"/>
      <c r="C15" s="521" t="s">
        <v>255</v>
      </c>
      <c r="D15" s="521"/>
      <c r="E15" s="522"/>
      <c r="F15" s="521"/>
      <c r="G15" s="521"/>
    </row>
    <row r="16" spans="1:12" s="518" customFormat="1" ht="15.75" x14ac:dyDescent="0.25">
      <c r="B16" s="521"/>
      <c r="C16" s="521"/>
      <c r="D16" s="521"/>
      <c r="E16" s="522"/>
      <c r="F16" s="521"/>
      <c r="G16" s="521"/>
    </row>
    <row r="17" spans="1:11" s="518" customFormat="1" ht="15.75" x14ac:dyDescent="0.25">
      <c r="E17" s="523"/>
    </row>
    <row r="18" spans="1:11" s="518" customFormat="1" ht="15.75" x14ac:dyDescent="0.25">
      <c r="E18" s="523"/>
    </row>
    <row r="19" spans="1:11" s="518" customFormat="1" ht="15.75" x14ac:dyDescent="0.25">
      <c r="E19" s="523"/>
    </row>
    <row r="20" spans="1:11" s="518" customFormat="1" ht="15.75" x14ac:dyDescent="0.25">
      <c r="E20" s="523"/>
    </row>
    <row r="21" spans="1:11" s="518" customFormat="1" ht="15.75" x14ac:dyDescent="0.25">
      <c r="E21" s="523"/>
    </row>
    <row r="22" spans="1:11" s="518" customFormat="1" ht="15.75" x14ac:dyDescent="0.25">
      <c r="E22" s="523"/>
    </row>
    <row r="23" spans="1:11" s="518" customFormat="1" ht="15.75" x14ac:dyDescent="0.25">
      <c r="E23" s="523"/>
    </row>
    <row r="24" spans="1:11" s="518" customFormat="1" ht="15.75" x14ac:dyDescent="0.25">
      <c r="E24" s="523"/>
    </row>
    <row r="25" spans="1:11" s="518" customFormat="1" ht="15.75" x14ac:dyDescent="0.25">
      <c r="E25" s="523"/>
    </row>
    <row r="26" spans="1:11" s="518" customFormat="1" ht="15.75" x14ac:dyDescent="0.25">
      <c r="E26" s="523"/>
    </row>
    <row r="27" spans="1:11" s="518" customFormat="1" ht="15.75" x14ac:dyDescent="0.25">
      <c r="E27" s="523"/>
    </row>
    <row r="28" spans="1:11" s="518" customFormat="1" ht="15.75" x14ac:dyDescent="0.25">
      <c r="E28" s="523"/>
    </row>
    <row r="29" spans="1:11" s="518" customFormat="1" ht="15.75" x14ac:dyDescent="0.25">
      <c r="E29" s="523"/>
    </row>
    <row r="30" spans="1:11" s="518" customFormat="1" ht="15.75" x14ac:dyDescent="0.25">
      <c r="E30" s="523"/>
    </row>
    <row r="32" spans="1:11" ht="31.5" customHeight="1" x14ac:dyDescent="0.2">
      <c r="A32" s="747" t="s">
        <v>250</v>
      </c>
      <c r="B32" s="744"/>
      <c r="C32" s="744"/>
      <c r="D32" s="744"/>
      <c r="E32" s="744"/>
      <c r="F32" s="744"/>
      <c r="G32" s="744"/>
      <c r="H32" s="744"/>
      <c r="I32" s="744"/>
      <c r="J32" s="744"/>
      <c r="K32" s="524"/>
    </row>
    <row r="33" spans="1:11" ht="32.25" customHeight="1" x14ac:dyDescent="0.2">
      <c r="A33" s="743" t="s">
        <v>251</v>
      </c>
      <c r="B33" s="744"/>
      <c r="C33" s="744"/>
      <c r="D33" s="744"/>
      <c r="E33" s="744"/>
      <c r="F33" s="744"/>
      <c r="G33" s="744"/>
      <c r="H33" s="744"/>
      <c r="I33" s="744"/>
      <c r="J33" s="744"/>
      <c r="K33" s="525"/>
    </row>
    <row r="34" spans="1:11" ht="33" customHeight="1" x14ac:dyDescent="0.2">
      <c r="A34" s="743" t="s">
        <v>252</v>
      </c>
      <c r="B34" s="744"/>
      <c r="C34" s="744"/>
      <c r="D34" s="744"/>
      <c r="E34" s="744"/>
      <c r="F34" s="744"/>
      <c r="G34" s="744"/>
      <c r="H34" s="744"/>
      <c r="I34" s="744"/>
      <c r="J34" s="744"/>
      <c r="K34" s="525"/>
    </row>
    <row r="35" spans="1:11" ht="35.25" customHeight="1" x14ac:dyDescent="0.2">
      <c r="A35" s="743" t="s">
        <v>253</v>
      </c>
      <c r="B35" s="744"/>
      <c r="C35" s="744"/>
      <c r="D35" s="744"/>
      <c r="E35" s="744"/>
      <c r="F35" s="744"/>
      <c r="G35" s="744"/>
      <c r="H35" s="744"/>
      <c r="I35" s="744"/>
      <c r="J35" s="744"/>
      <c r="K35" s="525"/>
    </row>
    <row r="36" spans="1:11" s="518" customFormat="1" ht="15.75" x14ac:dyDescent="0.25">
      <c r="E36" s="523"/>
    </row>
    <row r="37" spans="1:11" s="518" customFormat="1" ht="15.75" x14ac:dyDescent="0.25">
      <c r="E37" s="523"/>
    </row>
    <row r="38" spans="1:11" s="518" customFormat="1" ht="15.75" x14ac:dyDescent="0.25">
      <c r="E38" s="523"/>
    </row>
    <row r="39" spans="1:11" s="518" customFormat="1" ht="15.75" x14ac:dyDescent="0.25">
      <c r="E39" s="523"/>
    </row>
    <row r="40" spans="1:11" s="518" customFormat="1" ht="15.75" x14ac:dyDescent="0.25">
      <c r="E40" s="523"/>
    </row>
    <row r="41" spans="1:11" s="518" customFormat="1" ht="15.75" x14ac:dyDescent="0.25">
      <c r="E41" s="523"/>
    </row>
    <row r="42" spans="1:11" s="518" customFormat="1" ht="15.75" x14ac:dyDescent="0.25">
      <c r="E42" s="523"/>
    </row>
    <row r="43" spans="1:11" s="518" customFormat="1" ht="15.75" x14ac:dyDescent="0.25">
      <c r="E43" s="523"/>
    </row>
    <row r="44" spans="1:11" s="518" customFormat="1" ht="15.75" x14ac:dyDescent="0.25">
      <c r="E44" s="523"/>
    </row>
    <row r="45" spans="1:11" s="518" customFormat="1" ht="15.75" x14ac:dyDescent="0.25">
      <c r="E45" s="523"/>
    </row>
    <row r="46" spans="1:11" s="518" customFormat="1" ht="15.75" x14ac:dyDescent="0.25">
      <c r="E46" s="523"/>
    </row>
  </sheetData>
  <mergeCells count="13">
    <mergeCell ref="A9:J9"/>
    <mergeCell ref="A1:J1"/>
    <mergeCell ref="A2:J2"/>
    <mergeCell ref="A3:J3"/>
    <mergeCell ref="A5:J5"/>
    <mergeCell ref="A7:J7"/>
    <mergeCell ref="A35:J35"/>
    <mergeCell ref="B11:C11"/>
    <mergeCell ref="B12:C12"/>
    <mergeCell ref="B13:C13"/>
    <mergeCell ref="A32:J32"/>
    <mergeCell ref="A33:J33"/>
    <mergeCell ref="A34:J34"/>
  </mergeCells>
  <printOptions horizontalCentered="1"/>
  <pageMargins left="0.70866141732283472" right="0.19685039370078741" top="0.59055118110236227" bottom="0.3937007874015748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221"/>
  <sheetViews>
    <sheetView zoomScaleNormal="100" zoomScaleSheetLayoutView="100" workbookViewId="0">
      <selection activeCell="R11" sqref="R11"/>
    </sheetView>
  </sheetViews>
  <sheetFormatPr defaultRowHeight="12.75" x14ac:dyDescent="0.2"/>
  <cols>
    <col min="1" max="3" width="2.7109375" style="2" customWidth="1"/>
    <col min="4" max="4" width="32" style="2" customWidth="1"/>
    <col min="5" max="5" width="2.85546875" style="7" customWidth="1"/>
    <col min="6" max="6" width="4" style="11" customWidth="1"/>
    <col min="7" max="7" width="7.85546875" style="3" customWidth="1"/>
    <col min="8" max="9" width="9" style="2" customWidth="1"/>
    <col min="10" max="10" width="9.42578125" style="2" customWidth="1"/>
    <col min="11" max="11" width="32.5703125" style="2" customWidth="1"/>
    <col min="12" max="14" width="5.85546875" style="2" customWidth="1"/>
    <col min="15" max="15" width="29.7109375" style="2" customWidth="1"/>
    <col min="16" max="16" width="37.85546875" style="2" customWidth="1"/>
    <col min="17" max="16384" width="9.140625" style="1"/>
  </cols>
  <sheetData>
    <row r="1" spans="1:16" s="46" customFormat="1" ht="15.75" customHeight="1" x14ac:dyDescent="0.2">
      <c r="A1" s="855" t="s">
        <v>215</v>
      </c>
      <c r="B1" s="855"/>
      <c r="C1" s="855"/>
      <c r="D1" s="855"/>
      <c r="E1" s="855"/>
      <c r="F1" s="855"/>
      <c r="G1" s="855"/>
      <c r="H1" s="855"/>
      <c r="I1" s="855"/>
      <c r="J1" s="855"/>
      <c r="K1" s="855"/>
      <c r="L1" s="855"/>
      <c r="M1" s="855"/>
      <c r="N1" s="855"/>
      <c r="O1" s="855"/>
      <c r="P1" s="855"/>
    </row>
    <row r="2" spans="1:16" ht="15.75" customHeight="1" x14ac:dyDescent="0.2">
      <c r="A2" s="856" t="s">
        <v>234</v>
      </c>
      <c r="B2" s="856"/>
      <c r="C2" s="856"/>
      <c r="D2" s="856"/>
      <c r="E2" s="856"/>
      <c r="F2" s="856"/>
      <c r="G2" s="856"/>
      <c r="H2" s="856"/>
      <c r="I2" s="856"/>
      <c r="J2" s="856"/>
      <c r="K2" s="856"/>
      <c r="L2" s="856"/>
      <c r="M2" s="856"/>
      <c r="N2" s="856"/>
      <c r="O2" s="856"/>
      <c r="P2" s="856"/>
    </row>
    <row r="3" spans="1:16" ht="15" customHeight="1" thickBot="1" x14ac:dyDescent="0.25">
      <c r="A3" s="18"/>
      <c r="B3" s="18"/>
      <c r="C3" s="18"/>
      <c r="D3" s="18"/>
      <c r="E3" s="19"/>
      <c r="F3" s="20"/>
      <c r="G3" s="214"/>
      <c r="H3" s="18"/>
      <c r="I3" s="18"/>
      <c r="J3" s="18"/>
      <c r="K3" s="857" t="s">
        <v>107</v>
      </c>
      <c r="L3" s="857"/>
      <c r="M3" s="857"/>
      <c r="N3" s="857"/>
      <c r="O3" s="857"/>
      <c r="P3" s="858"/>
    </row>
    <row r="4" spans="1:16" s="46" customFormat="1" ht="30" customHeight="1" x14ac:dyDescent="0.2">
      <c r="A4" s="859" t="s">
        <v>16</v>
      </c>
      <c r="B4" s="862" t="s">
        <v>0</v>
      </c>
      <c r="C4" s="862" t="s">
        <v>1</v>
      </c>
      <c r="D4" s="865" t="s">
        <v>11</v>
      </c>
      <c r="E4" s="868" t="s">
        <v>2</v>
      </c>
      <c r="F4" s="871" t="s">
        <v>3</v>
      </c>
      <c r="G4" s="891" t="s">
        <v>4</v>
      </c>
      <c r="H4" s="874" t="s">
        <v>216</v>
      </c>
      <c r="I4" s="875"/>
      <c r="J4" s="876"/>
      <c r="K4" s="877" t="s">
        <v>217</v>
      </c>
      <c r="L4" s="878"/>
      <c r="M4" s="878"/>
      <c r="N4" s="878"/>
      <c r="O4" s="879" t="s">
        <v>218</v>
      </c>
      <c r="P4" s="882" t="s">
        <v>219</v>
      </c>
    </row>
    <row r="5" spans="1:16" s="46" customFormat="1" ht="33.75" customHeight="1" x14ac:dyDescent="0.2">
      <c r="A5" s="860"/>
      <c r="B5" s="863"/>
      <c r="C5" s="863"/>
      <c r="D5" s="866"/>
      <c r="E5" s="869"/>
      <c r="F5" s="872"/>
      <c r="G5" s="892"/>
      <c r="H5" s="885" t="s">
        <v>220</v>
      </c>
      <c r="I5" s="887" t="s">
        <v>221</v>
      </c>
      <c r="J5" s="887" t="s">
        <v>222</v>
      </c>
      <c r="K5" s="894" t="s">
        <v>223</v>
      </c>
      <c r="L5" s="889" t="s">
        <v>224</v>
      </c>
      <c r="M5" s="889" t="s">
        <v>233</v>
      </c>
      <c r="N5" s="889" t="s">
        <v>225</v>
      </c>
      <c r="O5" s="880"/>
      <c r="P5" s="883"/>
    </row>
    <row r="6" spans="1:16" s="46" customFormat="1" ht="48" customHeight="1" thickBot="1" x14ac:dyDescent="0.25">
      <c r="A6" s="861"/>
      <c r="B6" s="864"/>
      <c r="C6" s="864"/>
      <c r="D6" s="867"/>
      <c r="E6" s="870"/>
      <c r="F6" s="873"/>
      <c r="G6" s="893"/>
      <c r="H6" s="886"/>
      <c r="I6" s="888"/>
      <c r="J6" s="888"/>
      <c r="K6" s="895"/>
      <c r="L6" s="890"/>
      <c r="M6" s="890"/>
      <c r="N6" s="890"/>
      <c r="O6" s="881"/>
      <c r="P6" s="884"/>
    </row>
    <row r="7" spans="1:16" s="9" customFormat="1" ht="14.25" customHeight="1" x14ac:dyDescent="0.2">
      <c r="A7" s="837" t="s">
        <v>59</v>
      </c>
      <c r="B7" s="838"/>
      <c r="C7" s="838"/>
      <c r="D7" s="838"/>
      <c r="E7" s="838"/>
      <c r="F7" s="838"/>
      <c r="G7" s="838"/>
      <c r="H7" s="838"/>
      <c r="I7" s="838"/>
      <c r="J7" s="838"/>
      <c r="K7" s="838"/>
      <c r="L7" s="838"/>
      <c r="M7" s="838"/>
      <c r="N7" s="838"/>
      <c r="O7" s="838"/>
      <c r="P7" s="839"/>
    </row>
    <row r="8" spans="1:16" s="9" customFormat="1" ht="14.25" customHeight="1" x14ac:dyDescent="0.2">
      <c r="A8" s="840" t="s">
        <v>24</v>
      </c>
      <c r="B8" s="841"/>
      <c r="C8" s="841"/>
      <c r="D8" s="841"/>
      <c r="E8" s="841"/>
      <c r="F8" s="841"/>
      <c r="G8" s="841"/>
      <c r="H8" s="842"/>
      <c r="I8" s="842"/>
      <c r="J8" s="842"/>
      <c r="K8" s="842"/>
      <c r="L8" s="842"/>
      <c r="M8" s="842"/>
      <c r="N8" s="841"/>
      <c r="O8" s="841"/>
      <c r="P8" s="843"/>
    </row>
    <row r="9" spans="1:16" ht="50.25" customHeight="1" x14ac:dyDescent="0.2">
      <c r="A9" s="424" t="s">
        <v>5</v>
      </c>
      <c r="B9" s="482" t="s">
        <v>26</v>
      </c>
      <c r="C9" s="483"/>
      <c r="D9" s="483"/>
      <c r="E9" s="483"/>
      <c r="F9" s="483"/>
      <c r="G9" s="483"/>
      <c r="H9" s="833" t="s">
        <v>226</v>
      </c>
      <c r="I9" s="833"/>
      <c r="J9" s="833"/>
      <c r="K9" s="738" t="s">
        <v>228</v>
      </c>
      <c r="L9" s="739">
        <v>83.3</v>
      </c>
      <c r="M9" s="739">
        <v>83.3</v>
      </c>
      <c r="N9" s="740">
        <v>83.5</v>
      </c>
      <c r="O9" s="737" t="s">
        <v>288</v>
      </c>
      <c r="P9" s="484"/>
    </row>
    <row r="10" spans="1:16" ht="28.5" customHeight="1" x14ac:dyDescent="0.2">
      <c r="A10" s="424"/>
      <c r="B10" s="834"/>
      <c r="C10" s="835"/>
      <c r="D10" s="835"/>
      <c r="E10" s="835"/>
      <c r="F10" s="835"/>
      <c r="G10" s="836"/>
      <c r="H10" s="833" t="s">
        <v>226</v>
      </c>
      <c r="I10" s="833"/>
      <c r="J10" s="833"/>
      <c r="K10" s="738" t="s">
        <v>229</v>
      </c>
      <c r="L10" s="739">
        <v>3.05</v>
      </c>
      <c r="M10" s="739">
        <v>3.05</v>
      </c>
      <c r="N10" s="739">
        <v>3</v>
      </c>
      <c r="O10" s="737"/>
      <c r="P10" s="484"/>
    </row>
    <row r="11" spans="1:16" ht="27.75" customHeight="1" x14ac:dyDescent="0.2">
      <c r="A11" s="424"/>
      <c r="B11" s="486"/>
      <c r="C11" s="483"/>
      <c r="D11" s="483"/>
      <c r="E11" s="483"/>
      <c r="F11" s="483"/>
      <c r="G11" s="487"/>
      <c r="H11" s="833" t="s">
        <v>227</v>
      </c>
      <c r="I11" s="833"/>
      <c r="J11" s="833"/>
      <c r="K11" s="738" t="s">
        <v>230</v>
      </c>
      <c r="L11" s="739">
        <v>60</v>
      </c>
      <c r="M11" s="739">
        <v>60</v>
      </c>
      <c r="N11" s="741">
        <v>60</v>
      </c>
      <c r="O11" s="485"/>
      <c r="P11" s="488"/>
    </row>
    <row r="12" spans="1:16" ht="25.5" customHeight="1" x14ac:dyDescent="0.2">
      <c r="A12" s="489"/>
      <c r="B12" s="481"/>
      <c r="C12" s="490"/>
      <c r="D12" s="490"/>
      <c r="E12" s="490"/>
      <c r="F12" s="490"/>
      <c r="G12" s="490"/>
      <c r="H12" s="833" t="s">
        <v>227</v>
      </c>
      <c r="I12" s="833"/>
      <c r="J12" s="833"/>
      <c r="K12" s="738" t="s">
        <v>231</v>
      </c>
      <c r="L12" s="739">
        <v>121</v>
      </c>
      <c r="M12" s="739">
        <v>121</v>
      </c>
      <c r="N12" s="741">
        <v>121</v>
      </c>
      <c r="O12" s="491"/>
      <c r="P12" s="492"/>
    </row>
    <row r="13" spans="1:16" ht="15" customHeight="1" x14ac:dyDescent="0.2">
      <c r="A13" s="213" t="s">
        <v>5</v>
      </c>
      <c r="B13" s="14" t="s">
        <v>5</v>
      </c>
      <c r="C13" s="846" t="s">
        <v>27</v>
      </c>
      <c r="D13" s="847"/>
      <c r="E13" s="847"/>
      <c r="F13" s="847"/>
      <c r="G13" s="847"/>
      <c r="H13" s="848"/>
      <c r="I13" s="848"/>
      <c r="J13" s="848"/>
      <c r="K13" s="848"/>
      <c r="L13" s="848"/>
      <c r="M13" s="848"/>
      <c r="N13" s="847"/>
      <c r="O13" s="847"/>
      <c r="P13" s="849"/>
    </row>
    <row r="14" spans="1:16" ht="15" customHeight="1" x14ac:dyDescent="0.2">
      <c r="A14" s="290" t="s">
        <v>5</v>
      </c>
      <c r="B14" s="291" t="s">
        <v>5</v>
      </c>
      <c r="C14" s="292" t="s">
        <v>5</v>
      </c>
      <c r="D14" s="850" t="s">
        <v>47</v>
      </c>
      <c r="E14" s="852" t="s">
        <v>81</v>
      </c>
      <c r="F14" s="32" t="s">
        <v>40</v>
      </c>
      <c r="G14" s="43" t="s">
        <v>95</v>
      </c>
      <c r="H14" s="259">
        <v>75</v>
      </c>
      <c r="I14" s="460">
        <v>64</v>
      </c>
      <c r="J14" s="328">
        <v>64</v>
      </c>
      <c r="K14" s="260"/>
      <c r="L14" s="261"/>
      <c r="M14" s="261"/>
      <c r="N14" s="265"/>
      <c r="O14" s="265"/>
      <c r="P14" s="266"/>
    </row>
    <row r="15" spans="1:16" ht="14.25" customHeight="1" x14ac:dyDescent="0.2">
      <c r="A15" s="345"/>
      <c r="B15" s="346"/>
      <c r="C15" s="347"/>
      <c r="D15" s="851"/>
      <c r="E15" s="853"/>
      <c r="F15" s="254"/>
      <c r="G15" s="43" t="s">
        <v>94</v>
      </c>
      <c r="H15" s="259">
        <v>710.7</v>
      </c>
      <c r="I15" s="461">
        <f>710.7-97</f>
        <v>613.70000000000005</v>
      </c>
      <c r="J15" s="328">
        <v>266.89999999999998</v>
      </c>
      <c r="K15" s="260"/>
      <c r="L15" s="261"/>
      <c r="M15" s="261"/>
      <c r="N15" s="265"/>
      <c r="O15" s="265"/>
      <c r="P15" s="353"/>
    </row>
    <row r="16" spans="1:16" ht="13.5" customHeight="1" x14ac:dyDescent="0.2">
      <c r="A16" s="290"/>
      <c r="B16" s="291"/>
      <c r="C16" s="292"/>
      <c r="D16" s="821"/>
      <c r="E16" s="809"/>
      <c r="F16" s="254"/>
      <c r="G16" s="42" t="s">
        <v>23</v>
      </c>
      <c r="H16" s="262"/>
      <c r="I16" s="462"/>
      <c r="J16" s="329"/>
      <c r="K16" s="263"/>
      <c r="L16" s="47"/>
      <c r="M16" s="47"/>
      <c r="N16" s="264"/>
      <c r="O16" s="264"/>
      <c r="P16" s="267"/>
    </row>
    <row r="17" spans="1:17" ht="73.5" customHeight="1" x14ac:dyDescent="0.2">
      <c r="A17" s="780"/>
      <c r="B17" s="760"/>
      <c r="C17" s="761"/>
      <c r="D17" s="655" t="s">
        <v>140</v>
      </c>
      <c r="E17" s="845" t="s">
        <v>236</v>
      </c>
      <c r="F17" s="844"/>
      <c r="G17" s="43"/>
      <c r="H17" s="199"/>
      <c r="I17" s="60"/>
      <c r="J17" s="93"/>
      <c r="K17" s="825" t="s">
        <v>157</v>
      </c>
      <c r="L17" s="652" t="s">
        <v>54</v>
      </c>
      <c r="M17" s="652" t="s">
        <v>54</v>
      </c>
      <c r="N17" s="643">
        <v>0.5</v>
      </c>
      <c r="O17" s="644"/>
      <c r="P17" s="854" t="s">
        <v>289</v>
      </c>
      <c r="Q17" s="651"/>
    </row>
    <row r="18" spans="1:17" ht="108" customHeight="1" x14ac:dyDescent="0.2">
      <c r="A18" s="780"/>
      <c r="B18" s="760"/>
      <c r="C18" s="761"/>
      <c r="D18" s="656"/>
      <c r="E18" s="809"/>
      <c r="F18" s="816"/>
      <c r="G18" s="42"/>
      <c r="H18" s="98"/>
      <c r="I18" s="54"/>
      <c r="J18" s="135"/>
      <c r="K18" s="826"/>
      <c r="L18" s="653"/>
      <c r="M18" s="653"/>
      <c r="N18" s="654"/>
      <c r="O18" s="654"/>
      <c r="P18" s="776"/>
      <c r="Q18" s="651"/>
    </row>
    <row r="19" spans="1:17" ht="13.5" customHeight="1" x14ac:dyDescent="0.2">
      <c r="A19" s="780"/>
      <c r="B19" s="760"/>
      <c r="C19" s="761"/>
      <c r="D19" s="831" t="s">
        <v>173</v>
      </c>
      <c r="E19" s="83" t="s">
        <v>44</v>
      </c>
      <c r="F19" s="815"/>
      <c r="G19" s="595"/>
      <c r="H19" s="645"/>
      <c r="I19" s="359"/>
      <c r="J19" s="646"/>
      <c r="K19" s="823" t="s">
        <v>196</v>
      </c>
      <c r="L19" s="504">
        <v>1</v>
      </c>
      <c r="M19" s="504">
        <v>1</v>
      </c>
      <c r="N19" s="505">
        <v>1</v>
      </c>
      <c r="O19" s="827"/>
      <c r="P19" s="829"/>
    </row>
    <row r="20" spans="1:17" ht="33.75" customHeight="1" x14ac:dyDescent="0.2">
      <c r="A20" s="780"/>
      <c r="B20" s="760"/>
      <c r="C20" s="761"/>
      <c r="D20" s="832"/>
      <c r="E20" s="647" t="s">
        <v>105</v>
      </c>
      <c r="F20" s="816"/>
      <c r="G20" s="71"/>
      <c r="H20" s="71"/>
      <c r="I20" s="58"/>
      <c r="J20" s="135"/>
      <c r="K20" s="824"/>
      <c r="L20" s="124"/>
      <c r="M20" s="124"/>
      <c r="N20" s="506"/>
      <c r="O20" s="828"/>
      <c r="P20" s="830"/>
    </row>
    <row r="21" spans="1:17" ht="153.75" customHeight="1" x14ac:dyDescent="0.2">
      <c r="A21" s="286"/>
      <c r="B21" s="287"/>
      <c r="C21" s="183"/>
      <c r="D21" s="725" t="s">
        <v>118</v>
      </c>
      <c r="E21" s="324" t="s">
        <v>44</v>
      </c>
      <c r="F21" s="648"/>
      <c r="G21" s="595"/>
      <c r="H21" s="595"/>
      <c r="I21" s="50"/>
      <c r="J21" s="649"/>
      <c r="K21" s="728" t="s">
        <v>161</v>
      </c>
      <c r="L21" s="729">
        <v>1</v>
      </c>
      <c r="M21" s="729">
        <v>1</v>
      </c>
      <c r="N21" s="730">
        <v>0.9</v>
      </c>
      <c r="O21" s="731"/>
      <c r="P21" s="732" t="s">
        <v>280</v>
      </c>
    </row>
    <row r="22" spans="1:17" ht="39.75" customHeight="1" x14ac:dyDescent="0.2">
      <c r="A22" s="722"/>
      <c r="B22" s="723"/>
      <c r="C22" s="183"/>
      <c r="D22" s="726"/>
      <c r="E22" s="724"/>
      <c r="F22" s="210"/>
      <c r="G22" s="69"/>
      <c r="H22" s="69"/>
      <c r="I22" s="59"/>
      <c r="J22" s="57"/>
      <c r="K22" s="40" t="s">
        <v>162</v>
      </c>
      <c r="L22" s="139">
        <v>1</v>
      </c>
      <c r="M22" s="139">
        <v>1</v>
      </c>
      <c r="N22" s="727">
        <v>1</v>
      </c>
      <c r="O22" s="727"/>
      <c r="P22" s="660"/>
    </row>
    <row r="23" spans="1:17" ht="20.25" customHeight="1" x14ac:dyDescent="0.2">
      <c r="A23" s="780"/>
      <c r="B23" s="760"/>
      <c r="C23" s="761"/>
      <c r="D23" s="800" t="s">
        <v>174</v>
      </c>
      <c r="E23" s="324" t="s">
        <v>44</v>
      </c>
      <c r="F23" s="815"/>
      <c r="G23" s="595"/>
      <c r="H23" s="595"/>
      <c r="I23" s="50"/>
      <c r="J23" s="649"/>
      <c r="K23" s="767" t="s">
        <v>269</v>
      </c>
      <c r="L23" s="123">
        <v>1</v>
      </c>
      <c r="M23" s="123">
        <v>1</v>
      </c>
      <c r="N23" s="123">
        <v>1</v>
      </c>
      <c r="O23" s="817" t="s">
        <v>274</v>
      </c>
      <c r="P23" s="163"/>
    </row>
    <row r="24" spans="1:17" ht="22.5" customHeight="1" x14ac:dyDescent="0.2">
      <c r="A24" s="780"/>
      <c r="B24" s="760"/>
      <c r="C24" s="761"/>
      <c r="D24" s="810"/>
      <c r="E24" s="211"/>
      <c r="F24" s="816"/>
      <c r="G24" s="98"/>
      <c r="H24" s="71"/>
      <c r="I24" s="58"/>
      <c r="J24" s="135"/>
      <c r="K24" s="822"/>
      <c r="L24" s="124"/>
      <c r="M24" s="124"/>
      <c r="N24" s="124"/>
      <c r="O24" s="818"/>
      <c r="P24" s="464"/>
    </row>
    <row r="25" spans="1:17" ht="18" customHeight="1" x14ac:dyDescent="0.2">
      <c r="A25" s="286"/>
      <c r="B25" s="287"/>
      <c r="C25" s="183"/>
      <c r="D25" s="763" t="s">
        <v>115</v>
      </c>
      <c r="E25" s="765" t="s">
        <v>44</v>
      </c>
      <c r="F25" s="360"/>
      <c r="G25" s="595" t="s">
        <v>42</v>
      </c>
      <c r="H25" s="595">
        <v>25</v>
      </c>
      <c r="I25" s="50">
        <v>25</v>
      </c>
      <c r="J25" s="649">
        <v>9.6999999999999993</v>
      </c>
      <c r="K25" s="767" t="s">
        <v>43</v>
      </c>
      <c r="L25" s="583"/>
      <c r="M25" s="583"/>
      <c r="N25" s="583"/>
      <c r="O25" s="817" t="s">
        <v>271</v>
      </c>
      <c r="P25" s="819"/>
    </row>
    <row r="26" spans="1:17" ht="51" customHeight="1" x14ac:dyDescent="0.2">
      <c r="A26" s="286"/>
      <c r="B26" s="287"/>
      <c r="C26" s="75"/>
      <c r="D26" s="764"/>
      <c r="E26" s="766"/>
      <c r="F26" s="373"/>
      <c r="G26" s="53"/>
      <c r="H26" s="116"/>
      <c r="I26" s="51"/>
      <c r="J26" s="331"/>
      <c r="K26" s="768"/>
      <c r="L26" s="22"/>
      <c r="M26" s="22"/>
      <c r="N26" s="650"/>
      <c r="O26" s="821"/>
      <c r="P26" s="820"/>
    </row>
    <row r="27" spans="1:17" ht="15" customHeight="1" thickBot="1" x14ac:dyDescent="0.25">
      <c r="A27" s="295"/>
      <c r="B27" s="297"/>
      <c r="C27" s="300"/>
      <c r="D27" s="370"/>
      <c r="E27" s="371"/>
      <c r="F27" s="499"/>
      <c r="G27" s="104" t="s">
        <v>6</v>
      </c>
      <c r="H27" s="161">
        <f>SUM(H14:H26)</f>
        <v>810.7</v>
      </c>
      <c r="I27" s="104">
        <f>SUM(I14:I26)</f>
        <v>702.7</v>
      </c>
      <c r="J27" s="330">
        <f>SUM(J14:J26)</f>
        <v>340.6</v>
      </c>
      <c r="K27" s="500"/>
      <c r="L27" s="217"/>
      <c r="M27" s="217"/>
      <c r="N27" s="217"/>
      <c r="O27" s="217"/>
      <c r="P27" s="218"/>
    </row>
    <row r="28" spans="1:17" ht="15.75" customHeight="1" x14ac:dyDescent="0.2">
      <c r="A28" s="294" t="s">
        <v>5</v>
      </c>
      <c r="B28" s="296" t="s">
        <v>5</v>
      </c>
      <c r="C28" s="298" t="s">
        <v>7</v>
      </c>
      <c r="D28" s="754" t="s">
        <v>48</v>
      </c>
      <c r="E28" s="757" t="s">
        <v>83</v>
      </c>
      <c r="F28" s="299" t="s">
        <v>40</v>
      </c>
      <c r="G28" s="234" t="s">
        <v>95</v>
      </c>
      <c r="H28" s="181">
        <v>500</v>
      </c>
      <c r="I28" s="144">
        <v>429</v>
      </c>
      <c r="J28" s="181">
        <v>304.10000000000002</v>
      </c>
      <c r="K28" s="237"/>
      <c r="L28" s="269"/>
      <c r="M28" s="269"/>
      <c r="N28" s="269"/>
      <c r="O28" s="440"/>
      <c r="P28" s="212"/>
    </row>
    <row r="29" spans="1:17" ht="15" customHeight="1" x14ac:dyDescent="0.2">
      <c r="A29" s="351"/>
      <c r="B29" s="342"/>
      <c r="C29" s="343"/>
      <c r="D29" s="755"/>
      <c r="E29" s="758"/>
      <c r="F29" s="344"/>
      <c r="G29" s="198" t="s">
        <v>94</v>
      </c>
      <c r="H29" s="78">
        <v>570</v>
      </c>
      <c r="I29" s="59">
        <v>626.9</v>
      </c>
      <c r="J29" s="78">
        <v>81.8</v>
      </c>
      <c r="K29" s="349"/>
      <c r="L29" s="255"/>
      <c r="M29" s="255"/>
      <c r="N29" s="255"/>
      <c r="O29" s="332"/>
      <c r="P29" s="252"/>
    </row>
    <row r="30" spans="1:17" ht="14.25" customHeight="1" x14ac:dyDescent="0.2">
      <c r="A30" s="317"/>
      <c r="B30" s="287"/>
      <c r="C30" s="288"/>
      <c r="D30" s="756"/>
      <c r="E30" s="756"/>
      <c r="F30" s="289"/>
      <c r="G30" s="64" t="s">
        <v>23</v>
      </c>
      <c r="H30" s="117"/>
      <c r="I30" s="58"/>
      <c r="J30" s="117"/>
      <c r="K30" s="318"/>
      <c r="L30" s="22"/>
      <c r="M30" s="22"/>
      <c r="N30" s="22"/>
      <c r="O30" s="441"/>
      <c r="P30" s="23"/>
    </row>
    <row r="31" spans="1:17" ht="52.5" customHeight="1" x14ac:dyDescent="0.2">
      <c r="A31" s="759"/>
      <c r="B31" s="760"/>
      <c r="C31" s="761"/>
      <c r="D31" s="762" t="s">
        <v>119</v>
      </c>
      <c r="E31" s="584" t="s">
        <v>44</v>
      </c>
      <c r="F31" s="761"/>
      <c r="G31" s="59"/>
      <c r="H31" s="78"/>
      <c r="I31" s="59"/>
      <c r="J31" s="57"/>
      <c r="K31" s="40" t="s">
        <v>185</v>
      </c>
      <c r="L31" s="302">
        <v>1</v>
      </c>
      <c r="M31" s="435">
        <v>0</v>
      </c>
      <c r="N31" s="302">
        <v>0</v>
      </c>
      <c r="O31" s="659" t="s">
        <v>290</v>
      </c>
      <c r="P31" s="660" t="s">
        <v>281</v>
      </c>
    </row>
    <row r="32" spans="1:17" ht="167.25" customHeight="1" x14ac:dyDescent="0.2">
      <c r="A32" s="759"/>
      <c r="B32" s="760"/>
      <c r="C32" s="761"/>
      <c r="D32" s="762"/>
      <c r="E32" s="607"/>
      <c r="F32" s="769"/>
      <c r="G32" s="58"/>
      <c r="H32" s="117"/>
      <c r="I32" s="58"/>
      <c r="J32" s="135"/>
      <c r="K32" s="661" t="s">
        <v>186</v>
      </c>
      <c r="L32" s="719">
        <v>90</v>
      </c>
      <c r="M32" s="719">
        <v>70</v>
      </c>
      <c r="N32" s="719">
        <v>20</v>
      </c>
      <c r="O32" s="720"/>
      <c r="P32" s="721" t="s">
        <v>291</v>
      </c>
    </row>
    <row r="33" spans="1:16" ht="29.25" customHeight="1" x14ac:dyDescent="0.2">
      <c r="A33" s="286"/>
      <c r="B33" s="287"/>
      <c r="C33" s="72"/>
      <c r="D33" s="800" t="s">
        <v>175</v>
      </c>
      <c r="E33" s="803" t="s">
        <v>44</v>
      </c>
      <c r="F33" s="804"/>
      <c r="G33" s="59"/>
      <c r="H33" s="199"/>
      <c r="I33" s="60"/>
      <c r="J33" s="268"/>
      <c r="K33" s="174" t="s">
        <v>87</v>
      </c>
      <c r="L33" s="175"/>
      <c r="M33" s="175"/>
      <c r="N33" s="255"/>
      <c r="O33" s="770" t="s">
        <v>270</v>
      </c>
      <c r="P33" s="772"/>
    </row>
    <row r="34" spans="1:16" ht="21" customHeight="1" x14ac:dyDescent="0.2">
      <c r="A34" s="286"/>
      <c r="B34" s="287"/>
      <c r="C34" s="72"/>
      <c r="D34" s="801"/>
      <c r="E34" s="803"/>
      <c r="F34" s="804"/>
      <c r="G34" s="61" t="s">
        <v>42</v>
      </c>
      <c r="H34" s="117"/>
      <c r="I34" s="58"/>
      <c r="J34" s="135"/>
      <c r="K34" s="174"/>
      <c r="L34" s="175"/>
      <c r="M34" s="175"/>
      <c r="N34" s="219"/>
      <c r="O34" s="770"/>
      <c r="P34" s="772"/>
    </row>
    <row r="35" spans="1:16" ht="16.5" customHeight="1" thickBot="1" x14ac:dyDescent="0.25">
      <c r="A35" s="62"/>
      <c r="B35" s="297"/>
      <c r="C35" s="300"/>
      <c r="D35" s="802"/>
      <c r="E35" s="802"/>
      <c r="F35" s="805"/>
      <c r="G35" s="104" t="s">
        <v>6</v>
      </c>
      <c r="H35" s="271">
        <f>SUM(H28:H34)</f>
        <v>1070</v>
      </c>
      <c r="I35" s="73">
        <f>SUM(I28:I34)</f>
        <v>1055.9000000000001</v>
      </c>
      <c r="J35" s="271">
        <f>SUM(J28:J34)</f>
        <v>385.9</v>
      </c>
      <c r="K35" s="197"/>
      <c r="L35" s="249"/>
      <c r="M35" s="249"/>
      <c r="N35" s="249"/>
      <c r="O35" s="771"/>
      <c r="P35" s="773"/>
    </row>
    <row r="36" spans="1:16" ht="15" customHeight="1" x14ac:dyDescent="0.2">
      <c r="A36" s="286" t="s">
        <v>5</v>
      </c>
      <c r="B36" s="287" t="s">
        <v>5</v>
      </c>
      <c r="C36" s="288" t="s">
        <v>25</v>
      </c>
      <c r="D36" s="806" t="s">
        <v>90</v>
      </c>
      <c r="E36" s="808" t="s">
        <v>85</v>
      </c>
      <c r="F36" s="289" t="s">
        <v>40</v>
      </c>
      <c r="G36" s="59" t="s">
        <v>95</v>
      </c>
      <c r="H36" s="206">
        <v>550</v>
      </c>
      <c r="I36" s="198">
        <v>250</v>
      </c>
      <c r="J36" s="78">
        <v>250</v>
      </c>
      <c r="K36" s="308"/>
      <c r="L36" s="326"/>
      <c r="M36" s="438"/>
      <c r="N36" s="326"/>
      <c r="O36" s="333"/>
      <c r="P36" s="433"/>
    </row>
    <row r="37" spans="1:16" ht="15" customHeight="1" x14ac:dyDescent="0.2">
      <c r="A37" s="341"/>
      <c r="B37" s="342"/>
      <c r="C37" s="343"/>
      <c r="D37" s="806"/>
      <c r="E37" s="808"/>
      <c r="F37" s="344"/>
      <c r="G37" s="59" t="s">
        <v>94</v>
      </c>
      <c r="H37" s="206">
        <v>400</v>
      </c>
      <c r="I37" s="198">
        <v>371</v>
      </c>
      <c r="J37" s="78">
        <v>153.6</v>
      </c>
      <c r="K37" s="349"/>
      <c r="L37" s="352"/>
      <c r="M37" s="438"/>
      <c r="N37" s="352"/>
      <c r="O37" s="333"/>
      <c r="P37" s="433"/>
    </row>
    <row r="38" spans="1:16" ht="13.5" customHeight="1" x14ac:dyDescent="0.2">
      <c r="A38" s="341"/>
      <c r="B38" s="342"/>
      <c r="C38" s="343"/>
      <c r="D38" s="806"/>
      <c r="E38" s="808"/>
      <c r="F38" s="344"/>
      <c r="G38" s="59" t="s">
        <v>58</v>
      </c>
      <c r="H38" s="206">
        <v>420</v>
      </c>
      <c r="I38" s="198">
        <v>420</v>
      </c>
      <c r="J38" s="78">
        <v>199.1</v>
      </c>
      <c r="K38" s="349"/>
      <c r="L38" s="352"/>
      <c r="M38" s="438"/>
      <c r="N38" s="352"/>
      <c r="O38" s="333"/>
      <c r="P38" s="433"/>
    </row>
    <row r="39" spans="1:16" ht="14.25" customHeight="1" x14ac:dyDescent="0.2">
      <c r="A39" s="286"/>
      <c r="B39" s="287"/>
      <c r="C39" s="288"/>
      <c r="D39" s="807"/>
      <c r="E39" s="809"/>
      <c r="F39" s="289"/>
      <c r="G39" s="64" t="s">
        <v>23</v>
      </c>
      <c r="H39" s="119"/>
      <c r="I39" s="64"/>
      <c r="J39" s="119"/>
      <c r="K39" s="318"/>
      <c r="L39" s="326"/>
      <c r="M39" s="438"/>
      <c r="N39" s="326"/>
      <c r="O39" s="333"/>
      <c r="P39" s="433"/>
    </row>
    <row r="40" spans="1:16" ht="21" customHeight="1" x14ac:dyDescent="0.2">
      <c r="A40" s="780"/>
      <c r="B40" s="760"/>
      <c r="C40" s="761"/>
      <c r="D40" s="896" t="s">
        <v>145</v>
      </c>
      <c r="E40" s="811" t="s">
        <v>44</v>
      </c>
      <c r="F40" s="899"/>
      <c r="G40" s="59"/>
      <c r="H40" s="270"/>
      <c r="I40" s="60"/>
      <c r="J40" s="78"/>
      <c r="K40" s="798" t="s">
        <v>165</v>
      </c>
      <c r="L40" s="557">
        <v>20</v>
      </c>
      <c r="M40" s="557">
        <v>20</v>
      </c>
      <c r="N40" s="557">
        <v>0</v>
      </c>
      <c r="O40" s="662"/>
      <c r="P40" s="774" t="s">
        <v>282</v>
      </c>
    </row>
    <row r="41" spans="1:16" ht="19.5" customHeight="1" x14ac:dyDescent="0.2">
      <c r="A41" s="780"/>
      <c r="B41" s="760"/>
      <c r="C41" s="761"/>
      <c r="D41" s="897"/>
      <c r="E41" s="898"/>
      <c r="F41" s="899"/>
      <c r="G41" s="59"/>
      <c r="H41" s="270"/>
      <c r="I41" s="60"/>
      <c r="J41" s="268"/>
      <c r="K41" s="799"/>
      <c r="L41" s="642"/>
      <c r="M41" s="642"/>
      <c r="N41" s="644"/>
      <c r="O41" s="644"/>
      <c r="P41" s="775"/>
    </row>
    <row r="42" spans="1:16" ht="27.75" customHeight="1" x14ac:dyDescent="0.2">
      <c r="A42" s="780"/>
      <c r="B42" s="760"/>
      <c r="C42" s="761"/>
      <c r="D42" s="666" t="s">
        <v>176</v>
      </c>
      <c r="E42" s="898"/>
      <c r="F42" s="899"/>
      <c r="G42" s="59" t="s">
        <v>41</v>
      </c>
      <c r="H42" s="69">
        <v>684.4</v>
      </c>
      <c r="I42" s="59">
        <v>684.4</v>
      </c>
      <c r="J42" s="93">
        <v>199.1</v>
      </c>
      <c r="K42" s="663"/>
      <c r="L42" s="642"/>
      <c r="M42" s="642"/>
      <c r="N42" s="644"/>
      <c r="O42" s="644"/>
      <c r="P42" s="775"/>
    </row>
    <row r="43" spans="1:16" ht="39.75" customHeight="1" x14ac:dyDescent="0.2">
      <c r="A43" s="780"/>
      <c r="B43" s="760"/>
      <c r="C43" s="761"/>
      <c r="D43" s="667" t="s">
        <v>130</v>
      </c>
      <c r="E43" s="812"/>
      <c r="F43" s="814"/>
      <c r="G43" s="58" t="s">
        <v>42</v>
      </c>
      <c r="H43" s="71"/>
      <c r="I43" s="58"/>
      <c r="J43" s="94"/>
      <c r="K43" s="664"/>
      <c r="L43" s="613"/>
      <c r="M43" s="613"/>
      <c r="N43" s="665"/>
      <c r="O43" s="665"/>
      <c r="P43" s="776"/>
    </row>
    <row r="44" spans="1:16" ht="50.25" customHeight="1" x14ac:dyDescent="0.2">
      <c r="A44" s="286"/>
      <c r="B44" s="287"/>
      <c r="C44" s="72"/>
      <c r="D44" s="800" t="s">
        <v>116</v>
      </c>
      <c r="E44" s="811" t="s">
        <v>44</v>
      </c>
      <c r="F44" s="813"/>
      <c r="G44" s="50"/>
      <c r="H44" s="96"/>
      <c r="I44" s="50"/>
      <c r="J44" s="649"/>
      <c r="K44" s="767" t="s">
        <v>164</v>
      </c>
      <c r="L44" s="255">
        <v>50</v>
      </c>
      <c r="M44" s="255">
        <v>0</v>
      </c>
      <c r="N44" s="255">
        <v>0</v>
      </c>
      <c r="O44" s="983" t="s">
        <v>292</v>
      </c>
      <c r="P44" s="777" t="s">
        <v>283</v>
      </c>
    </row>
    <row r="45" spans="1:16" ht="41.25" customHeight="1" x14ac:dyDescent="0.2">
      <c r="A45" s="286"/>
      <c r="B45" s="287"/>
      <c r="C45" s="72"/>
      <c r="D45" s="810"/>
      <c r="E45" s="812"/>
      <c r="F45" s="814"/>
      <c r="G45" s="61"/>
      <c r="H45" s="117"/>
      <c r="I45" s="58"/>
      <c r="J45" s="135"/>
      <c r="K45" s="917"/>
      <c r="L45" s="22"/>
      <c r="M45" s="22"/>
      <c r="N45" s="21"/>
      <c r="O45" s="821"/>
      <c r="P45" s="778"/>
    </row>
    <row r="46" spans="1:16" ht="16.5" customHeight="1" x14ac:dyDescent="0.2">
      <c r="A46" s="286"/>
      <c r="B46" s="287"/>
      <c r="C46" s="72"/>
      <c r="D46" s="800" t="s">
        <v>177</v>
      </c>
      <c r="E46" s="811" t="s">
        <v>44</v>
      </c>
      <c r="F46" s="813"/>
      <c r="G46" s="50"/>
      <c r="H46" s="78"/>
      <c r="I46" s="59"/>
      <c r="J46" s="57"/>
      <c r="K46" s="578" t="s">
        <v>43</v>
      </c>
      <c r="L46" s="583">
        <v>1</v>
      </c>
      <c r="M46" s="583">
        <v>1</v>
      </c>
      <c r="N46" s="583">
        <v>1</v>
      </c>
      <c r="O46" s="582"/>
      <c r="P46" s="657"/>
    </row>
    <row r="47" spans="1:16" ht="28.5" customHeight="1" x14ac:dyDescent="0.2">
      <c r="A47" s="286"/>
      <c r="B47" s="287"/>
      <c r="C47" s="72"/>
      <c r="D47" s="810"/>
      <c r="E47" s="812"/>
      <c r="F47" s="814"/>
      <c r="G47" s="61"/>
      <c r="H47" s="78"/>
      <c r="I47" s="59"/>
      <c r="J47" s="57"/>
      <c r="K47" s="498" t="s">
        <v>166</v>
      </c>
      <c r="L47" s="21">
        <v>100</v>
      </c>
      <c r="M47" s="21">
        <v>100</v>
      </c>
      <c r="N47" s="21">
        <v>100</v>
      </c>
      <c r="O47" s="681"/>
      <c r="P47" s="668"/>
    </row>
    <row r="48" spans="1:16" ht="16.5" customHeight="1" thickBot="1" x14ac:dyDescent="0.25">
      <c r="A48" s="193"/>
      <c r="B48" s="192"/>
      <c r="C48" s="325"/>
      <c r="D48" s="501"/>
      <c r="E48" s="501"/>
      <c r="F48" s="499"/>
      <c r="G48" s="104" t="s">
        <v>6</v>
      </c>
      <c r="H48" s="271">
        <f>SUM(H36:H47)</f>
        <v>2054.4</v>
      </c>
      <c r="I48" s="73">
        <f>SUM(I36:I47)</f>
        <v>1725.4</v>
      </c>
      <c r="J48" s="271">
        <f>SUM(J36:J47)</f>
        <v>801.8</v>
      </c>
      <c r="K48" s="500"/>
      <c r="L48" s="41"/>
      <c r="M48" s="41"/>
      <c r="N48" s="41"/>
      <c r="O48" s="121"/>
      <c r="P48" s="658"/>
    </row>
    <row r="49" spans="1:16" ht="17.25" customHeight="1" x14ac:dyDescent="0.2">
      <c r="A49" s="294" t="s">
        <v>5</v>
      </c>
      <c r="B49" s="296" t="s">
        <v>5</v>
      </c>
      <c r="C49" s="298" t="s">
        <v>29</v>
      </c>
      <c r="D49" s="754" t="s">
        <v>49</v>
      </c>
      <c r="E49" s="906" t="s">
        <v>82</v>
      </c>
      <c r="F49" s="90" t="s">
        <v>40</v>
      </c>
      <c r="G49" s="257" t="s">
        <v>95</v>
      </c>
      <c r="H49" s="257">
        <v>980</v>
      </c>
      <c r="I49" s="144">
        <v>613.5</v>
      </c>
      <c r="J49" s="236">
        <v>613.5</v>
      </c>
      <c r="K49" s="200"/>
      <c r="L49" s="269"/>
      <c r="M49" s="269"/>
      <c r="N49" s="269"/>
      <c r="O49" s="440"/>
      <c r="P49" s="212"/>
    </row>
    <row r="50" spans="1:16" ht="17.25" customHeight="1" x14ac:dyDescent="0.2">
      <c r="A50" s="341"/>
      <c r="B50" s="342"/>
      <c r="C50" s="343"/>
      <c r="D50" s="755"/>
      <c r="E50" s="808"/>
      <c r="F50" s="350"/>
      <c r="G50" s="275" t="s">
        <v>94</v>
      </c>
      <c r="H50" s="275">
        <v>75</v>
      </c>
      <c r="I50" s="59">
        <v>142.6</v>
      </c>
      <c r="J50" s="57">
        <v>142.4</v>
      </c>
      <c r="K50" s="134"/>
      <c r="L50" s="255"/>
      <c r="M50" s="255"/>
      <c r="N50" s="255"/>
      <c r="O50" s="332"/>
      <c r="P50" s="252"/>
    </row>
    <row r="51" spans="1:16" ht="13.5" customHeight="1" x14ac:dyDescent="0.2">
      <c r="A51" s="286"/>
      <c r="B51" s="287"/>
      <c r="C51" s="288"/>
      <c r="D51" s="908"/>
      <c r="E51" s="907"/>
      <c r="F51" s="315"/>
      <c r="G51" s="275" t="s">
        <v>23</v>
      </c>
      <c r="H51" s="275"/>
      <c r="I51" s="59"/>
      <c r="J51" s="57"/>
      <c r="K51" s="134"/>
      <c r="L51" s="255"/>
      <c r="M51" s="255"/>
      <c r="N51" s="255"/>
      <c r="O51" s="332"/>
      <c r="P51" s="252"/>
    </row>
    <row r="52" spans="1:16" ht="13.5" customHeight="1" x14ac:dyDescent="0.2">
      <c r="A52" s="412"/>
      <c r="B52" s="413"/>
      <c r="C52" s="414"/>
      <c r="D52" s="416"/>
      <c r="E52" s="411"/>
      <c r="F52" s="670"/>
      <c r="G52" s="71" t="s">
        <v>45</v>
      </c>
      <c r="H52" s="71">
        <v>850</v>
      </c>
      <c r="I52" s="58">
        <v>405</v>
      </c>
      <c r="J52" s="117">
        <v>391</v>
      </c>
      <c r="K52" s="280"/>
      <c r="L52" s="22"/>
      <c r="M52" s="22"/>
      <c r="N52" s="22"/>
      <c r="O52" s="332"/>
      <c r="P52" s="252"/>
    </row>
    <row r="53" spans="1:16" ht="39.75" customHeight="1" x14ac:dyDescent="0.2">
      <c r="A53" s="286"/>
      <c r="B53" s="287"/>
      <c r="C53" s="288"/>
      <c r="D53" s="507" t="s">
        <v>57</v>
      </c>
      <c r="E53" s="508" t="s">
        <v>44</v>
      </c>
      <c r="F53" s="592"/>
      <c r="G53" s="71" t="s">
        <v>42</v>
      </c>
      <c r="H53" s="71">
        <v>175</v>
      </c>
      <c r="I53" s="58">
        <v>175</v>
      </c>
      <c r="J53" s="117">
        <v>171.9</v>
      </c>
      <c r="K53" s="669" t="s">
        <v>187</v>
      </c>
      <c r="L53" s="509">
        <v>100</v>
      </c>
      <c r="M53" s="509">
        <v>100</v>
      </c>
      <c r="N53" s="509">
        <v>100</v>
      </c>
      <c r="O53" s="120"/>
      <c r="P53" s="252"/>
    </row>
    <row r="54" spans="1:16" ht="21" customHeight="1" x14ac:dyDescent="0.2">
      <c r="A54" s="780"/>
      <c r="B54" s="760"/>
      <c r="C54" s="761"/>
      <c r="D54" s="800" t="s">
        <v>117</v>
      </c>
      <c r="E54" s="909" t="s">
        <v>44</v>
      </c>
      <c r="F54" s="905"/>
      <c r="G54" s="595"/>
      <c r="H54" s="595"/>
      <c r="I54" s="50"/>
      <c r="J54" s="649"/>
      <c r="K54" s="924" t="s">
        <v>163</v>
      </c>
      <c r="L54" s="256">
        <v>100</v>
      </c>
      <c r="M54" s="256">
        <v>100</v>
      </c>
      <c r="N54" s="256">
        <v>100</v>
      </c>
      <c r="O54" s="122"/>
      <c r="P54" s="12"/>
    </row>
    <row r="55" spans="1:16" ht="18.75" customHeight="1" x14ac:dyDescent="0.2">
      <c r="A55" s="780"/>
      <c r="B55" s="760"/>
      <c r="C55" s="761"/>
      <c r="D55" s="810"/>
      <c r="E55" s="910"/>
      <c r="F55" s="769"/>
      <c r="G55" s="671"/>
      <c r="H55" s="116"/>
      <c r="I55" s="58"/>
      <c r="J55" s="135"/>
      <c r="K55" s="1112"/>
      <c r="L55" s="13"/>
      <c r="M55" s="13"/>
      <c r="N55" s="13"/>
      <c r="O55" s="122"/>
      <c r="P55" s="12"/>
    </row>
    <row r="56" spans="1:16" ht="15.75" customHeight="1" x14ac:dyDescent="0.2">
      <c r="A56" s="780"/>
      <c r="B56" s="760"/>
      <c r="C56" s="900"/>
      <c r="D56" s="800" t="s">
        <v>178</v>
      </c>
      <c r="E56" s="901" t="s">
        <v>44</v>
      </c>
      <c r="F56" s="903"/>
      <c r="G56" s="595"/>
      <c r="H56" s="595"/>
      <c r="I56" s="50"/>
      <c r="J56" s="96"/>
      <c r="K56" s="767" t="s">
        <v>167</v>
      </c>
      <c r="L56" s="10">
        <v>100</v>
      </c>
      <c r="M56" s="10">
        <v>100</v>
      </c>
      <c r="N56" s="10">
        <v>100</v>
      </c>
      <c r="O56" s="122"/>
      <c r="P56" s="12"/>
    </row>
    <row r="57" spans="1:16" ht="22.5" customHeight="1" x14ac:dyDescent="0.2">
      <c r="A57" s="780"/>
      <c r="B57" s="760"/>
      <c r="C57" s="900"/>
      <c r="D57" s="810"/>
      <c r="E57" s="902"/>
      <c r="F57" s="904"/>
      <c r="G57" s="71" t="s">
        <v>42</v>
      </c>
      <c r="H57" s="71">
        <v>10</v>
      </c>
      <c r="I57" s="58">
        <v>10</v>
      </c>
      <c r="J57" s="117">
        <v>10</v>
      </c>
      <c r="K57" s="913"/>
      <c r="L57" s="13"/>
      <c r="M57" s="13"/>
      <c r="N57" s="13"/>
      <c r="O57" s="122"/>
      <c r="P57" s="12"/>
    </row>
    <row r="58" spans="1:16" ht="16.5" customHeight="1" thickBot="1" x14ac:dyDescent="0.25">
      <c r="A58" s="193"/>
      <c r="B58" s="192"/>
      <c r="C58" s="325"/>
      <c r="D58" s="221"/>
      <c r="E58" s="222"/>
      <c r="F58" s="300"/>
      <c r="G58" s="104" t="s">
        <v>6</v>
      </c>
      <c r="H58" s="143">
        <f>SUM(H49:H57)</f>
        <v>2090</v>
      </c>
      <c r="I58" s="104">
        <f>SUM(I49:I57)</f>
        <v>1346.1</v>
      </c>
      <c r="J58" s="143">
        <f>SUM(J49:J57)</f>
        <v>1328.8</v>
      </c>
      <c r="K58" s="220"/>
      <c r="L58" s="41"/>
      <c r="M58" s="41"/>
      <c r="N58" s="41"/>
      <c r="O58" s="121"/>
      <c r="P58" s="29"/>
    </row>
    <row r="59" spans="1:16" ht="14.25" customHeight="1" x14ac:dyDescent="0.2">
      <c r="A59" s="294" t="s">
        <v>5</v>
      </c>
      <c r="B59" s="296" t="s">
        <v>5</v>
      </c>
      <c r="C59" s="298" t="s">
        <v>30</v>
      </c>
      <c r="D59" s="754" t="s">
        <v>88</v>
      </c>
      <c r="E59" s="906" t="s">
        <v>80</v>
      </c>
      <c r="F59" s="299" t="s">
        <v>40</v>
      </c>
      <c r="G59" s="59" t="s">
        <v>95</v>
      </c>
      <c r="H59" s="78">
        <v>615</v>
      </c>
      <c r="I59" s="59">
        <v>473.7</v>
      </c>
      <c r="J59" s="78">
        <v>265.5</v>
      </c>
      <c r="K59" s="200"/>
      <c r="L59" s="258"/>
      <c r="M59" s="258"/>
      <c r="N59" s="258"/>
      <c r="O59" s="445"/>
      <c r="P59" s="468"/>
    </row>
    <row r="60" spans="1:16" ht="13.5" customHeight="1" x14ac:dyDescent="0.2">
      <c r="A60" s="412"/>
      <c r="B60" s="413"/>
      <c r="C60" s="414"/>
      <c r="D60" s="908"/>
      <c r="E60" s="907"/>
      <c r="F60" s="415"/>
      <c r="G60" s="59" t="s">
        <v>94</v>
      </c>
      <c r="H60" s="78">
        <v>350</v>
      </c>
      <c r="I60" s="59">
        <v>351.5</v>
      </c>
      <c r="J60" s="57">
        <v>36.299999999999997</v>
      </c>
      <c r="K60" s="712"/>
      <c r="L60" s="438"/>
      <c r="M60" s="438"/>
      <c r="N60" s="438"/>
      <c r="O60" s="333"/>
      <c r="P60" s="715"/>
    </row>
    <row r="61" spans="1:16" ht="11.25" customHeight="1" x14ac:dyDescent="0.2">
      <c r="A61" s="412"/>
      <c r="B61" s="413"/>
      <c r="C61" s="414"/>
      <c r="D61" s="807"/>
      <c r="E61" s="809"/>
      <c r="F61" s="373"/>
      <c r="G61" s="58"/>
      <c r="H61" s="117"/>
      <c r="I61" s="58"/>
      <c r="J61" s="135"/>
      <c r="K61" s="167"/>
      <c r="L61" s="41"/>
      <c r="M61" s="41"/>
      <c r="N61" s="41"/>
      <c r="O61" s="439"/>
      <c r="P61" s="29"/>
    </row>
    <row r="62" spans="1:16" ht="24" customHeight="1" x14ac:dyDescent="0.2">
      <c r="A62" s="286"/>
      <c r="B62" s="287"/>
      <c r="C62" s="288"/>
      <c r="D62" s="800" t="s">
        <v>89</v>
      </c>
      <c r="E62" s="85" t="s">
        <v>44</v>
      </c>
      <c r="F62" s="579"/>
      <c r="G62" s="59"/>
      <c r="H62" s="199"/>
      <c r="I62" s="60"/>
      <c r="J62" s="78"/>
      <c r="K62" s="493" t="s">
        <v>120</v>
      </c>
      <c r="L62" s="494">
        <v>1</v>
      </c>
      <c r="M62" s="494">
        <v>1</v>
      </c>
      <c r="N62" s="494">
        <v>1</v>
      </c>
      <c r="O62" s="1097" t="s">
        <v>273</v>
      </c>
      <c r="P62" s="675"/>
    </row>
    <row r="63" spans="1:16" ht="15.75" customHeight="1" x14ac:dyDescent="0.2">
      <c r="A63" s="286"/>
      <c r="B63" s="287"/>
      <c r="C63" s="288"/>
      <c r="D63" s="911"/>
      <c r="E63" s="434"/>
      <c r="F63" s="600"/>
      <c r="G63" s="61"/>
      <c r="H63" s="225"/>
      <c r="I63" s="463"/>
      <c r="J63" s="135"/>
      <c r="K63" s="717"/>
      <c r="L63" s="164"/>
      <c r="M63" s="164"/>
      <c r="N63" s="164"/>
      <c r="O63" s="1098"/>
      <c r="P63" s="677"/>
    </row>
    <row r="64" spans="1:16" ht="27" customHeight="1" x14ac:dyDescent="0.2">
      <c r="A64" s="286"/>
      <c r="B64" s="287"/>
      <c r="C64" s="288"/>
      <c r="D64" s="800" t="s">
        <v>144</v>
      </c>
      <c r="E64" s="85" t="s">
        <v>44</v>
      </c>
      <c r="F64" s="586"/>
      <c r="G64" s="50"/>
      <c r="H64" s="96"/>
      <c r="I64" s="50"/>
      <c r="J64" s="96"/>
      <c r="K64" s="52" t="s">
        <v>87</v>
      </c>
      <c r="L64" s="35">
        <v>1</v>
      </c>
      <c r="M64" s="35">
        <v>0</v>
      </c>
      <c r="N64" s="35">
        <v>0</v>
      </c>
      <c r="O64" s="1099" t="s">
        <v>292</v>
      </c>
      <c r="P64" s="1100" t="s">
        <v>284</v>
      </c>
    </row>
    <row r="65" spans="1:16" ht="24" customHeight="1" x14ac:dyDescent="0.2">
      <c r="A65" s="286"/>
      <c r="B65" s="287"/>
      <c r="C65" s="289"/>
      <c r="D65" s="801"/>
      <c r="E65" s="165"/>
      <c r="F65" s="579"/>
      <c r="G65" s="59"/>
      <c r="H65" s="78"/>
      <c r="I65" s="59"/>
      <c r="J65" s="78"/>
      <c r="K65" s="912" t="s">
        <v>121</v>
      </c>
      <c r="L65" s="711">
        <v>20</v>
      </c>
      <c r="M65" s="711">
        <v>0</v>
      </c>
      <c r="N65" s="711">
        <v>0</v>
      </c>
      <c r="O65" s="951"/>
      <c r="P65" s="1019"/>
    </row>
    <row r="66" spans="1:16" ht="15" customHeight="1" x14ac:dyDescent="0.2">
      <c r="A66" s="286"/>
      <c r="B66" s="287"/>
      <c r="C66" s="289"/>
      <c r="D66" s="911"/>
      <c r="E66" s="672"/>
      <c r="F66" s="600"/>
      <c r="G66" s="53"/>
      <c r="H66" s="117"/>
      <c r="I66" s="58"/>
      <c r="J66" s="135"/>
      <c r="K66" s="913"/>
      <c r="L66" s="22"/>
      <c r="M66" s="22"/>
      <c r="N66" s="22"/>
      <c r="O66" s="821"/>
      <c r="P66" s="1101"/>
    </row>
    <row r="67" spans="1:16" ht="19.5" customHeight="1" x14ac:dyDescent="0.2">
      <c r="A67" s="286"/>
      <c r="B67" s="287"/>
      <c r="C67" s="288"/>
      <c r="D67" s="800" t="s">
        <v>201</v>
      </c>
      <c r="E67" s="85" t="s">
        <v>44</v>
      </c>
      <c r="F67" s="360"/>
      <c r="G67" s="359" t="s">
        <v>45</v>
      </c>
      <c r="H67" s="595">
        <v>150</v>
      </c>
      <c r="I67" s="50">
        <v>595</v>
      </c>
      <c r="J67" s="95"/>
      <c r="K67" s="132" t="s">
        <v>120</v>
      </c>
      <c r="L67" s="31">
        <v>1</v>
      </c>
      <c r="M67" s="31">
        <v>1</v>
      </c>
      <c r="N67" s="31">
        <v>1</v>
      </c>
      <c r="O67" s="709"/>
      <c r="P67" s="1102" t="s">
        <v>293</v>
      </c>
    </row>
    <row r="68" spans="1:16" ht="18" customHeight="1" x14ac:dyDescent="0.2">
      <c r="A68" s="286"/>
      <c r="B68" s="287"/>
      <c r="C68" s="288"/>
      <c r="D68" s="801"/>
      <c r="E68" s="914"/>
      <c r="F68" s="585"/>
      <c r="G68" s="59" t="s">
        <v>23</v>
      </c>
      <c r="H68" s="199"/>
      <c r="I68" s="60">
        <v>1360.5</v>
      </c>
      <c r="J68" s="78">
        <v>30</v>
      </c>
      <c r="K68" s="916" t="s">
        <v>272</v>
      </c>
      <c r="L68" s="251">
        <v>30</v>
      </c>
      <c r="M68" s="251">
        <v>60</v>
      </c>
      <c r="N68" s="251">
        <v>20</v>
      </c>
      <c r="O68" s="678"/>
      <c r="P68" s="1019"/>
    </row>
    <row r="69" spans="1:16" ht="67.5" customHeight="1" x14ac:dyDescent="0.2">
      <c r="A69" s="286"/>
      <c r="B69" s="287"/>
      <c r="C69" s="288"/>
      <c r="D69" s="911"/>
      <c r="E69" s="915"/>
      <c r="F69" s="373"/>
      <c r="G69" s="61"/>
      <c r="H69" s="225"/>
      <c r="I69" s="463"/>
      <c r="J69" s="119"/>
      <c r="K69" s="917"/>
      <c r="L69" s="674"/>
      <c r="M69" s="674"/>
      <c r="N69" s="674"/>
      <c r="O69" s="680"/>
      <c r="P69" s="1094"/>
    </row>
    <row r="70" spans="1:16" ht="16.5" customHeight="1" thickBot="1" x14ac:dyDescent="0.25">
      <c r="A70" s="317"/>
      <c r="B70" s="287"/>
      <c r="C70" s="289"/>
      <c r="D70" s="284"/>
      <c r="E70" s="305"/>
      <c r="F70" s="289"/>
      <c r="G70" s="233" t="s">
        <v>6</v>
      </c>
      <c r="H70" s="673">
        <f>SUM(H59:H69)</f>
        <v>1115</v>
      </c>
      <c r="I70" s="233">
        <f>SUM(I59:I69)</f>
        <v>2780.7</v>
      </c>
      <c r="J70" s="673">
        <f>SUM(J59:J69)</f>
        <v>331.8</v>
      </c>
      <c r="K70" s="220"/>
      <c r="L70" s="438"/>
      <c r="M70" s="438"/>
      <c r="N70" s="438"/>
      <c r="O70" s="679"/>
      <c r="P70" s="676"/>
    </row>
    <row r="71" spans="1:16" ht="30" customHeight="1" x14ac:dyDescent="0.2">
      <c r="A71" s="294" t="s">
        <v>5</v>
      </c>
      <c r="B71" s="296" t="s">
        <v>5</v>
      </c>
      <c r="C71" s="298" t="s">
        <v>31</v>
      </c>
      <c r="D71" s="82" t="s">
        <v>179</v>
      </c>
      <c r="E71" s="84" t="s">
        <v>84</v>
      </c>
      <c r="F71" s="89" t="s">
        <v>40</v>
      </c>
      <c r="G71" s="63"/>
      <c r="H71" s="224"/>
      <c r="I71" s="63"/>
      <c r="J71" s="272"/>
      <c r="K71" s="131"/>
      <c r="L71" s="27"/>
      <c r="M71" s="27"/>
      <c r="N71" s="27"/>
      <c r="O71" s="447"/>
      <c r="P71" s="469"/>
    </row>
    <row r="72" spans="1:16" ht="45.75" customHeight="1" x14ac:dyDescent="0.2">
      <c r="A72" s="286"/>
      <c r="B72" s="287"/>
      <c r="C72" s="288"/>
      <c r="D72" s="926" t="s">
        <v>75</v>
      </c>
      <c r="E72" s="316" t="s">
        <v>44</v>
      </c>
      <c r="F72" s="289"/>
      <c r="G72" s="60" t="s">
        <v>42</v>
      </c>
      <c r="H72" s="78">
        <v>30</v>
      </c>
      <c r="I72" s="59">
        <v>30</v>
      </c>
      <c r="J72" s="93"/>
      <c r="K72" s="683" t="s">
        <v>128</v>
      </c>
      <c r="L72" s="684">
        <v>1</v>
      </c>
      <c r="M72" s="684">
        <v>1</v>
      </c>
      <c r="N72" s="684">
        <v>0</v>
      </c>
      <c r="O72" s="736"/>
      <c r="P72" s="919" t="s">
        <v>294</v>
      </c>
    </row>
    <row r="73" spans="1:16" ht="32.25" customHeight="1" x14ac:dyDescent="0.2">
      <c r="A73" s="286"/>
      <c r="B73" s="287"/>
      <c r="C73" s="288"/>
      <c r="D73" s="927"/>
      <c r="E73" s="322"/>
      <c r="F73" s="325"/>
      <c r="G73" s="54"/>
      <c r="H73" s="117"/>
      <c r="I73" s="58"/>
      <c r="J73" s="94"/>
      <c r="K73" s="686"/>
      <c r="L73" s="687"/>
      <c r="M73" s="687"/>
      <c r="N73" s="687"/>
      <c r="O73" s="687"/>
      <c r="P73" s="920"/>
    </row>
    <row r="74" spans="1:16" ht="16.5" customHeight="1" x14ac:dyDescent="0.2">
      <c r="A74" s="354"/>
      <c r="B74" s="355"/>
      <c r="C74" s="356"/>
      <c r="D74" s="800" t="s">
        <v>103</v>
      </c>
      <c r="E74" s="357" t="s">
        <v>44</v>
      </c>
      <c r="F74" s="360"/>
      <c r="G74" s="359" t="s">
        <v>45</v>
      </c>
      <c r="H74" s="96">
        <v>15.7</v>
      </c>
      <c r="I74" s="50">
        <v>15.7</v>
      </c>
      <c r="J74" s="95">
        <v>15.7</v>
      </c>
      <c r="K74" s="362" t="s">
        <v>200</v>
      </c>
      <c r="L74" s="714">
        <v>2</v>
      </c>
      <c r="M74" s="714">
        <v>2</v>
      </c>
      <c r="N74" s="714">
        <v>2</v>
      </c>
      <c r="O74" s="682"/>
      <c r="P74" s="467"/>
    </row>
    <row r="75" spans="1:16" ht="26.25" customHeight="1" x14ac:dyDescent="0.2">
      <c r="A75" s="354"/>
      <c r="B75" s="355"/>
      <c r="C75" s="356"/>
      <c r="D75" s="918"/>
      <c r="E75" s="358"/>
      <c r="F75" s="361"/>
      <c r="G75" s="54"/>
      <c r="H75" s="117"/>
      <c r="I75" s="58"/>
      <c r="J75" s="135"/>
      <c r="K75" s="167"/>
      <c r="L75" s="22"/>
      <c r="M75" s="22"/>
      <c r="N75" s="22"/>
      <c r="O75" s="441"/>
      <c r="P75" s="23"/>
    </row>
    <row r="76" spans="1:16" ht="16.5" customHeight="1" x14ac:dyDescent="0.2">
      <c r="A76" s="286"/>
      <c r="B76" s="287"/>
      <c r="C76" s="288"/>
      <c r="D76" s="928" t="s">
        <v>180</v>
      </c>
      <c r="E76" s="316" t="s">
        <v>44</v>
      </c>
      <c r="F76" s="307"/>
      <c r="G76" s="60" t="s">
        <v>45</v>
      </c>
      <c r="H76" s="78"/>
      <c r="I76" s="59"/>
      <c r="J76" s="93"/>
      <c r="K76" s="683" t="s">
        <v>43</v>
      </c>
      <c r="L76" s="684">
        <v>1</v>
      </c>
      <c r="M76" s="684">
        <v>1</v>
      </c>
      <c r="N76" s="684">
        <v>0</v>
      </c>
      <c r="O76" s="685"/>
      <c r="P76" s="921" t="s">
        <v>295</v>
      </c>
    </row>
    <row r="77" spans="1:16" ht="60.75" customHeight="1" x14ac:dyDescent="0.2">
      <c r="A77" s="286"/>
      <c r="B77" s="287"/>
      <c r="C77" s="288"/>
      <c r="D77" s="929"/>
      <c r="E77" s="316"/>
      <c r="F77" s="307"/>
      <c r="G77" s="54"/>
      <c r="H77" s="117"/>
      <c r="I77" s="58"/>
      <c r="J77" s="135"/>
      <c r="K77" s="686" t="s">
        <v>168</v>
      </c>
      <c r="L77" s="687">
        <v>30</v>
      </c>
      <c r="M77" s="687">
        <v>30</v>
      </c>
      <c r="N77" s="687">
        <v>0</v>
      </c>
      <c r="O77" s="688"/>
      <c r="P77" s="922"/>
    </row>
    <row r="78" spans="1:16" ht="16.5" customHeight="1" thickBot="1" x14ac:dyDescent="0.25">
      <c r="A78" s="62"/>
      <c r="B78" s="297"/>
      <c r="C78" s="300"/>
      <c r="D78" s="221"/>
      <c r="E78" s="222"/>
      <c r="F78" s="300"/>
      <c r="G78" s="104" t="s">
        <v>6</v>
      </c>
      <c r="H78" s="271">
        <f>SUM(H72:H77)</f>
        <v>45.7</v>
      </c>
      <c r="I78" s="73">
        <f>SUM(I72:I77)</f>
        <v>45.7</v>
      </c>
      <c r="J78" s="271">
        <f>SUM(J72:J77)</f>
        <v>15.7</v>
      </c>
      <c r="K78" s="248"/>
      <c r="L78" s="249"/>
      <c r="M78" s="249"/>
      <c r="N78" s="249"/>
      <c r="O78" s="217"/>
      <c r="P78" s="218"/>
    </row>
    <row r="79" spans="1:16" ht="27" customHeight="1" x14ac:dyDescent="0.2">
      <c r="A79" s="286" t="s">
        <v>5</v>
      </c>
      <c r="B79" s="287" t="s">
        <v>5</v>
      </c>
      <c r="C79" s="183" t="s">
        <v>32</v>
      </c>
      <c r="D79" s="231" t="s">
        <v>181</v>
      </c>
      <c r="E79" s="114"/>
      <c r="F79" s="288" t="s">
        <v>40</v>
      </c>
      <c r="G79" s="53"/>
      <c r="H79" s="97"/>
      <c r="I79" s="51"/>
      <c r="J79" s="97"/>
      <c r="K79" s="312"/>
      <c r="L79" s="21"/>
      <c r="M79" s="21"/>
      <c r="N79" s="21"/>
      <c r="O79" s="442"/>
      <c r="P79" s="466"/>
    </row>
    <row r="80" spans="1:16" ht="40.5" customHeight="1" x14ac:dyDescent="0.2">
      <c r="A80" s="286"/>
      <c r="B80" s="287"/>
      <c r="C80" s="75"/>
      <c r="D80" s="115" t="s">
        <v>79</v>
      </c>
      <c r="E80" s="114"/>
      <c r="F80" s="288"/>
      <c r="G80" s="137" t="s">
        <v>95</v>
      </c>
      <c r="H80" s="226">
        <v>6</v>
      </c>
      <c r="I80" s="273">
        <v>2</v>
      </c>
      <c r="J80" s="274">
        <v>2</v>
      </c>
      <c r="K80" s="767" t="s">
        <v>152</v>
      </c>
      <c r="L80" s="304">
        <v>100</v>
      </c>
      <c r="M80" s="437">
        <v>100</v>
      </c>
      <c r="N80" s="304">
        <v>100</v>
      </c>
      <c r="O80" s="443"/>
      <c r="P80" s="467"/>
    </row>
    <row r="81" spans="1:23" s="8" customFormat="1" ht="42.75" customHeight="1" x14ac:dyDescent="0.2">
      <c r="A81" s="286"/>
      <c r="B81" s="287"/>
      <c r="C81" s="288"/>
      <c r="D81" s="931" t="s">
        <v>70</v>
      </c>
      <c r="E81" s="223"/>
      <c r="F81" s="313"/>
      <c r="G81" s="136" t="s">
        <v>23</v>
      </c>
      <c r="H81" s="227">
        <v>35</v>
      </c>
      <c r="I81" s="279">
        <v>55</v>
      </c>
      <c r="J81" s="227">
        <v>43.7</v>
      </c>
      <c r="K81" s="930"/>
      <c r="L81" s="138"/>
      <c r="M81" s="138"/>
      <c r="N81" s="138"/>
      <c r="O81" s="448"/>
      <c r="P81" s="470"/>
    </row>
    <row r="82" spans="1:23" ht="16.5" customHeight="1" thickBot="1" x14ac:dyDescent="0.25">
      <c r="A82" s="62"/>
      <c r="B82" s="297"/>
      <c r="C82" s="300"/>
      <c r="D82" s="932"/>
      <c r="E82" s="222"/>
      <c r="F82" s="300"/>
      <c r="G82" s="104" t="s">
        <v>6</v>
      </c>
      <c r="H82" s="271">
        <f>SUM(H80:H81)</f>
        <v>41</v>
      </c>
      <c r="I82" s="73">
        <f>SUM(I80:I81)</f>
        <v>57</v>
      </c>
      <c r="J82" s="271">
        <f t="shared" ref="J82" si="0">SUM(J80:J81)</f>
        <v>45.7</v>
      </c>
      <c r="K82" s="250"/>
      <c r="L82" s="249"/>
      <c r="M82" s="249"/>
      <c r="N82" s="249"/>
      <c r="O82" s="217"/>
      <c r="P82" s="218"/>
    </row>
    <row r="83" spans="1:23" ht="14.25" customHeight="1" thickBot="1" x14ac:dyDescent="0.25">
      <c r="A83" s="65" t="s">
        <v>5</v>
      </c>
      <c r="B83" s="66" t="s">
        <v>5</v>
      </c>
      <c r="C83" s="933" t="s">
        <v>8</v>
      </c>
      <c r="D83" s="933"/>
      <c r="E83" s="933"/>
      <c r="F83" s="933"/>
      <c r="G83" s="934"/>
      <c r="H83" s="208">
        <f>H82+H78+H70+H58+H48+H35+H27</f>
        <v>7226.8</v>
      </c>
      <c r="I83" s="108">
        <f>I82+I78+I70+I58+I48+I35+I27</f>
        <v>7713.5</v>
      </c>
      <c r="J83" s="99">
        <f>J82+J78+J70+J58+J48+J35+J27</f>
        <v>3250.3</v>
      </c>
      <c r="K83" s="67"/>
      <c r="L83" s="282"/>
      <c r="M83" s="436"/>
      <c r="N83" s="282"/>
      <c r="O83" s="423"/>
      <c r="P83" s="283"/>
    </row>
    <row r="84" spans="1:23" ht="17.25" customHeight="1" thickBot="1" x14ac:dyDescent="0.25">
      <c r="A84" s="65" t="s">
        <v>5</v>
      </c>
      <c r="B84" s="66" t="s">
        <v>7</v>
      </c>
      <c r="C84" s="935" t="s">
        <v>28</v>
      </c>
      <c r="D84" s="935"/>
      <c r="E84" s="935"/>
      <c r="F84" s="935"/>
      <c r="G84" s="935"/>
      <c r="H84" s="936"/>
      <c r="I84" s="936"/>
      <c r="J84" s="936"/>
      <c r="K84" s="935"/>
      <c r="L84" s="937"/>
      <c r="M84" s="937"/>
      <c r="N84" s="937"/>
      <c r="O84" s="937"/>
      <c r="P84" s="938"/>
    </row>
    <row r="85" spans="1:23" ht="15.75" customHeight="1" x14ac:dyDescent="0.2">
      <c r="A85" s="294" t="s">
        <v>5</v>
      </c>
      <c r="B85" s="296" t="s">
        <v>7</v>
      </c>
      <c r="C85" s="298" t="s">
        <v>5</v>
      </c>
      <c r="D85" s="229" t="s">
        <v>55</v>
      </c>
      <c r="E85" s="1108" t="s">
        <v>112</v>
      </c>
      <c r="F85" s="299" t="s">
        <v>33</v>
      </c>
      <c r="G85" s="180" t="s">
        <v>23</v>
      </c>
      <c r="H85" s="144">
        <v>2733.5</v>
      </c>
      <c r="I85" s="144">
        <v>2733.5</v>
      </c>
      <c r="J85" s="144">
        <f>2158.2+59.2+44.6+58.2+115.3</f>
        <v>2435.5</v>
      </c>
      <c r="K85" s="230"/>
      <c r="L85" s="232"/>
      <c r="M85" s="232"/>
      <c r="N85" s="232"/>
      <c r="O85" s="327"/>
      <c r="P85" s="472"/>
    </row>
    <row r="86" spans="1:23" ht="15.75" customHeight="1" x14ac:dyDescent="0.2">
      <c r="A86" s="337"/>
      <c r="B86" s="338"/>
      <c r="C86" s="339"/>
      <c r="D86" s="228"/>
      <c r="E86" s="1109"/>
      <c r="F86" s="340"/>
      <c r="G86" s="69" t="s">
        <v>58</v>
      </c>
      <c r="H86" s="59">
        <v>2401.5</v>
      </c>
      <c r="I86" s="59">
        <v>2401.5</v>
      </c>
      <c r="J86" s="59">
        <v>2401.5</v>
      </c>
      <c r="K86" s="133"/>
      <c r="L86" s="130"/>
      <c r="M86" s="130"/>
      <c r="N86" s="130"/>
      <c r="O86" s="129"/>
      <c r="P86" s="473"/>
    </row>
    <row r="87" spans="1:23" ht="15" customHeight="1" x14ac:dyDescent="0.2">
      <c r="A87" s="286"/>
      <c r="B87" s="287"/>
      <c r="C87" s="288"/>
      <c r="D87" s="228"/>
      <c r="E87" s="1110"/>
      <c r="F87" s="289"/>
      <c r="G87" s="69" t="s">
        <v>64</v>
      </c>
      <c r="H87" s="59">
        <v>309.89999999999998</v>
      </c>
      <c r="I87" s="59">
        <v>309.89999999999998</v>
      </c>
      <c r="J87" s="59">
        <f>21.2+55.3</f>
        <v>76.5</v>
      </c>
      <c r="K87" s="133"/>
      <c r="L87" s="130"/>
      <c r="M87" s="130"/>
      <c r="N87" s="130"/>
      <c r="O87" s="129"/>
      <c r="P87" s="473"/>
    </row>
    <row r="88" spans="1:23" ht="18.75" customHeight="1" x14ac:dyDescent="0.2">
      <c r="A88" s="286"/>
      <c r="B88" s="287"/>
      <c r="C88" s="288"/>
      <c r="D88" s="231"/>
      <c r="E88" s="1111"/>
      <c r="F88" s="325"/>
      <c r="G88" s="71" t="s">
        <v>66</v>
      </c>
      <c r="H88" s="58">
        <v>79</v>
      </c>
      <c r="I88" s="58">
        <v>79</v>
      </c>
      <c r="J88" s="58">
        <v>79</v>
      </c>
      <c r="K88" s="156"/>
      <c r="L88" s="155"/>
      <c r="M88" s="155"/>
      <c r="N88" s="155"/>
      <c r="O88" s="48"/>
      <c r="P88" s="281"/>
    </row>
    <row r="89" spans="1:23" ht="14.25" customHeight="1" x14ac:dyDescent="0.2">
      <c r="A89" s="286"/>
      <c r="B89" s="287"/>
      <c r="C89" s="288"/>
      <c r="D89" s="285" t="s">
        <v>50</v>
      </c>
      <c r="E89" s="305"/>
      <c r="F89" s="288"/>
      <c r="G89" s="68"/>
      <c r="H89" s="205"/>
      <c r="I89" s="205"/>
      <c r="J89" s="107"/>
      <c r="K89" s="111"/>
      <c r="L89" s="128"/>
      <c r="M89" s="128"/>
      <c r="N89" s="128"/>
      <c r="O89" s="127"/>
      <c r="P89" s="474"/>
    </row>
    <row r="90" spans="1:23" ht="15.75" customHeight="1" x14ac:dyDescent="0.2">
      <c r="A90" s="286"/>
      <c r="B90" s="287"/>
      <c r="C90" s="288"/>
      <c r="D90" s="923" t="s">
        <v>72</v>
      </c>
      <c r="E90" s="305"/>
      <c r="F90" s="288"/>
      <c r="G90" s="69"/>
      <c r="H90" s="59"/>
      <c r="I90" s="59"/>
      <c r="J90" s="59"/>
      <c r="K90" s="395" t="s">
        <v>38</v>
      </c>
      <c r="L90" s="188">
        <v>5.9</v>
      </c>
      <c r="M90" s="188">
        <v>5.9</v>
      </c>
      <c r="N90" s="188">
        <v>5.2</v>
      </c>
      <c r="O90" s="939" t="s">
        <v>296</v>
      </c>
      <c r="P90" s="37"/>
    </row>
    <row r="91" spans="1:23" ht="13.5" customHeight="1" x14ac:dyDescent="0.2">
      <c r="A91" s="286"/>
      <c r="B91" s="287"/>
      <c r="C91" s="288"/>
      <c r="D91" s="923"/>
      <c r="E91" s="306"/>
      <c r="F91" s="288"/>
      <c r="G91" s="69"/>
      <c r="H91" s="59"/>
      <c r="I91" s="59"/>
      <c r="J91" s="59"/>
      <c r="K91" s="392"/>
      <c r="L91" s="34"/>
      <c r="M91" s="34"/>
      <c r="N91" s="176"/>
      <c r="O91" s="940"/>
      <c r="P91" s="559"/>
    </row>
    <row r="92" spans="1:23" ht="26.25" customHeight="1" x14ac:dyDescent="0.2">
      <c r="A92" s="286"/>
      <c r="B92" s="287"/>
      <c r="C92" s="288"/>
      <c r="D92" s="184" t="s">
        <v>73</v>
      </c>
      <c r="E92" s="306"/>
      <c r="F92" s="288"/>
      <c r="G92" s="68"/>
      <c r="H92" s="59"/>
      <c r="I92" s="59"/>
      <c r="J92" s="59"/>
      <c r="K92" s="70" t="s">
        <v>158</v>
      </c>
      <c r="L92" s="26">
        <v>3</v>
      </c>
      <c r="M92" s="26">
        <v>3</v>
      </c>
      <c r="N92" s="26">
        <v>4</v>
      </c>
      <c r="O92" s="943" t="s">
        <v>297</v>
      </c>
      <c r="P92" s="252"/>
    </row>
    <row r="93" spans="1:23" ht="142.5" customHeight="1" x14ac:dyDescent="0.2">
      <c r="A93" s="286"/>
      <c r="B93" s="287"/>
      <c r="C93" s="288"/>
      <c r="D93" s="323" t="s">
        <v>74</v>
      </c>
      <c r="E93" s="306"/>
      <c r="F93" s="288"/>
      <c r="G93" s="69"/>
      <c r="H93" s="59"/>
      <c r="I93" s="59"/>
      <c r="J93" s="59"/>
      <c r="K93" s="392" t="s">
        <v>159</v>
      </c>
      <c r="L93" s="139">
        <v>6</v>
      </c>
      <c r="M93" s="139">
        <v>6</v>
      </c>
      <c r="N93" s="139">
        <v>25</v>
      </c>
      <c r="O93" s="770"/>
      <c r="P93" s="252"/>
    </row>
    <row r="94" spans="1:23" ht="66.75" customHeight="1" x14ac:dyDescent="0.2">
      <c r="A94" s="286"/>
      <c r="B94" s="287"/>
      <c r="C94" s="288"/>
      <c r="D94" s="189" t="s">
        <v>142</v>
      </c>
      <c r="E94" s="598"/>
      <c r="F94" s="599"/>
      <c r="G94" s="71"/>
      <c r="H94" s="58"/>
      <c r="I94" s="58"/>
      <c r="J94" s="58"/>
      <c r="K94" s="186" t="s">
        <v>188</v>
      </c>
      <c r="L94" s="191">
        <v>3</v>
      </c>
      <c r="M94" s="191">
        <v>3</v>
      </c>
      <c r="N94" s="177" t="s">
        <v>259</v>
      </c>
      <c r="O94" s="770"/>
      <c r="P94" s="397"/>
    </row>
    <row r="95" spans="1:23" ht="14.25" customHeight="1" x14ac:dyDescent="0.2">
      <c r="A95" s="389"/>
      <c r="B95" s="390"/>
      <c r="C95" s="391"/>
      <c r="D95" s="597" t="s">
        <v>205</v>
      </c>
      <c r="E95" s="394"/>
      <c r="F95" s="391"/>
      <c r="G95" s="69"/>
      <c r="H95" s="59"/>
      <c r="I95" s="59"/>
      <c r="J95" s="59"/>
      <c r="K95" s="395"/>
      <c r="L95" s="152"/>
      <c r="M95" s="152"/>
      <c r="N95" s="33"/>
      <c r="O95" s="152"/>
      <c r="P95" s="397"/>
      <c r="W95" s="166"/>
    </row>
    <row r="96" spans="1:23" ht="54" customHeight="1" x14ac:dyDescent="0.2">
      <c r="A96" s="389"/>
      <c r="B96" s="390"/>
      <c r="C96" s="391"/>
      <c r="D96" s="396" t="s">
        <v>206</v>
      </c>
      <c r="E96" s="394"/>
      <c r="F96" s="391"/>
      <c r="G96" s="69"/>
      <c r="H96" s="59"/>
      <c r="I96" s="59"/>
      <c r="J96" s="59"/>
      <c r="K96" s="28" t="s">
        <v>197</v>
      </c>
      <c r="L96" s="398">
        <v>21</v>
      </c>
      <c r="M96" s="398">
        <v>21</v>
      </c>
      <c r="N96" s="398">
        <v>21</v>
      </c>
      <c r="O96" s="560"/>
      <c r="P96" s="561"/>
    </row>
    <row r="97" spans="1:16" ht="43.5" customHeight="1" x14ac:dyDescent="0.2">
      <c r="A97" s="389"/>
      <c r="B97" s="390"/>
      <c r="C97" s="391"/>
      <c r="D97" s="422" t="s">
        <v>208</v>
      </c>
      <c r="E97" s="598"/>
      <c r="F97" s="599"/>
      <c r="G97" s="71"/>
      <c r="H97" s="58"/>
      <c r="I97" s="58"/>
      <c r="J97" s="58"/>
      <c r="K97" s="407" t="s">
        <v>212</v>
      </c>
      <c r="L97" s="147">
        <v>12</v>
      </c>
      <c r="M97" s="147">
        <v>12</v>
      </c>
      <c r="N97" s="177" t="s">
        <v>260</v>
      </c>
      <c r="O97" s="152"/>
      <c r="P97" s="397"/>
    </row>
    <row r="98" spans="1:16" ht="18" customHeight="1" x14ac:dyDescent="0.2">
      <c r="A98" s="780"/>
      <c r="B98" s="760"/>
      <c r="C98" s="761"/>
      <c r="D98" s="763" t="s">
        <v>39</v>
      </c>
      <c r="E98" s="901"/>
      <c r="F98" s="903"/>
      <c r="G98" s="595"/>
      <c r="H98" s="50"/>
      <c r="I98" s="50"/>
      <c r="J98" s="50"/>
      <c r="K98" s="924" t="s">
        <v>52</v>
      </c>
      <c r="L98" s="941">
        <v>7</v>
      </c>
      <c r="M98" s="941">
        <v>7</v>
      </c>
      <c r="N98" s="941">
        <v>7</v>
      </c>
      <c r="O98" s="689"/>
      <c r="P98" s="942"/>
    </row>
    <row r="99" spans="1:16" ht="14.25" customHeight="1" x14ac:dyDescent="0.2">
      <c r="A99" s="780"/>
      <c r="B99" s="760"/>
      <c r="C99" s="761"/>
      <c r="D99" s="764"/>
      <c r="E99" s="902"/>
      <c r="F99" s="904"/>
      <c r="G99" s="71"/>
      <c r="H99" s="58"/>
      <c r="I99" s="58"/>
      <c r="J99" s="58"/>
      <c r="K99" s="925"/>
      <c r="L99" s="941"/>
      <c r="M99" s="941"/>
      <c r="N99" s="941"/>
      <c r="O99" s="689"/>
      <c r="P99" s="942"/>
    </row>
    <row r="100" spans="1:16" ht="16.5" customHeight="1" x14ac:dyDescent="0.2">
      <c r="A100" s="780"/>
      <c r="B100" s="760"/>
      <c r="C100" s="761"/>
      <c r="D100" s="788" t="s">
        <v>147</v>
      </c>
      <c r="E100" s="953"/>
      <c r="F100" s="900"/>
      <c r="G100" s="69" t="s">
        <v>23</v>
      </c>
      <c r="H100" s="59"/>
      <c r="I100" s="59">
        <v>73</v>
      </c>
      <c r="J100" s="59"/>
      <c r="K100" s="395" t="s">
        <v>146</v>
      </c>
      <c r="L100" s="393"/>
      <c r="M100" s="437"/>
      <c r="N100" s="541"/>
      <c r="O100" s="332"/>
      <c r="P100" s="252"/>
    </row>
    <row r="101" spans="1:16" ht="30" customHeight="1" x14ac:dyDescent="0.2">
      <c r="A101" s="780"/>
      <c r="B101" s="760"/>
      <c r="C101" s="761"/>
      <c r="D101" s="788"/>
      <c r="E101" s="953"/>
      <c r="F101" s="900"/>
      <c r="G101" s="69"/>
      <c r="H101" s="59"/>
      <c r="I101" s="59"/>
      <c r="J101" s="59"/>
      <c r="K101" s="70" t="s">
        <v>189</v>
      </c>
      <c r="L101" s="26">
        <v>3</v>
      </c>
      <c r="M101" s="26">
        <v>3</v>
      </c>
      <c r="N101" s="26">
        <v>3</v>
      </c>
      <c r="O101" s="120"/>
      <c r="P101" s="252"/>
    </row>
    <row r="102" spans="1:16" ht="30" customHeight="1" x14ac:dyDescent="0.2">
      <c r="A102" s="780"/>
      <c r="B102" s="760"/>
      <c r="C102" s="761"/>
      <c r="D102" s="788"/>
      <c r="E102" s="953"/>
      <c r="F102" s="900"/>
      <c r="G102" s="69"/>
      <c r="H102" s="59"/>
      <c r="I102" s="59"/>
      <c r="J102" s="59"/>
      <c r="K102" s="70" t="s">
        <v>190</v>
      </c>
      <c r="L102" s="26"/>
      <c r="M102" s="26">
        <v>1</v>
      </c>
      <c r="N102" s="26">
        <v>1</v>
      </c>
      <c r="O102" s="120"/>
      <c r="P102" s="252"/>
    </row>
    <row r="103" spans="1:16" ht="18.75" customHeight="1" x14ac:dyDescent="0.2">
      <c r="A103" s="780"/>
      <c r="B103" s="760"/>
      <c r="C103" s="761"/>
      <c r="D103" s="788"/>
      <c r="E103" s="953"/>
      <c r="F103" s="900"/>
      <c r="G103" s="69"/>
      <c r="H103" s="59"/>
      <c r="I103" s="59"/>
      <c r="J103" s="59"/>
      <c r="K103" s="70" t="s">
        <v>134</v>
      </c>
      <c r="L103" s="26"/>
      <c r="M103" s="26">
        <v>1</v>
      </c>
      <c r="N103" s="26">
        <v>1</v>
      </c>
      <c r="O103" s="562"/>
      <c r="P103" s="465"/>
    </row>
    <row r="104" spans="1:16" ht="30" customHeight="1" x14ac:dyDescent="0.2">
      <c r="A104" s="780"/>
      <c r="B104" s="760"/>
      <c r="C104" s="761"/>
      <c r="D104" s="788"/>
      <c r="E104" s="953"/>
      <c r="F104" s="900"/>
      <c r="G104" s="69"/>
      <c r="H104" s="59"/>
      <c r="I104" s="59"/>
      <c r="J104" s="59"/>
      <c r="K104" s="570" t="s">
        <v>191</v>
      </c>
      <c r="L104" s="26">
        <v>1</v>
      </c>
      <c r="M104" s="26">
        <v>1</v>
      </c>
      <c r="N104" s="26">
        <v>1</v>
      </c>
      <c r="O104" s="444"/>
      <c r="P104" s="159"/>
    </row>
    <row r="105" spans="1:16" ht="89.25" customHeight="1" x14ac:dyDescent="0.2">
      <c r="A105" s="286"/>
      <c r="B105" s="287"/>
      <c r="C105" s="288"/>
      <c r="D105" s="603" t="s">
        <v>141</v>
      </c>
      <c r="E105" s="324"/>
      <c r="F105" s="569"/>
      <c r="G105" s="595"/>
      <c r="H105" s="50"/>
      <c r="I105" s="50"/>
      <c r="J105" s="50"/>
      <c r="K105" s="596" t="s">
        <v>148</v>
      </c>
      <c r="L105" s="557">
        <v>41</v>
      </c>
      <c r="M105" s="557">
        <v>41</v>
      </c>
      <c r="N105" s="557">
        <v>0</v>
      </c>
      <c r="O105" s="558"/>
      <c r="P105" s="774" t="s">
        <v>298</v>
      </c>
    </row>
    <row r="106" spans="1:16" ht="30" customHeight="1" x14ac:dyDescent="0.2">
      <c r="A106" s="286"/>
      <c r="B106" s="287"/>
      <c r="C106" s="288"/>
      <c r="D106" s="604"/>
      <c r="E106" s="607"/>
      <c r="F106" s="373"/>
      <c r="G106" s="71"/>
      <c r="H106" s="58"/>
      <c r="I106" s="58"/>
      <c r="J106" s="58"/>
      <c r="K106" s="571"/>
      <c r="L106" s="605"/>
      <c r="M106" s="605"/>
      <c r="N106" s="605"/>
      <c r="O106" s="606"/>
      <c r="P106" s="1113"/>
    </row>
    <row r="107" spans="1:16" ht="16.5" customHeight="1" thickBot="1" x14ac:dyDescent="0.25">
      <c r="A107" s="317"/>
      <c r="B107" s="287"/>
      <c r="C107" s="289"/>
      <c r="D107" s="371"/>
      <c r="E107" s="371"/>
      <c r="F107" s="566"/>
      <c r="G107" s="161" t="s">
        <v>6</v>
      </c>
      <c r="H107" s="73">
        <f>SUM(H85:H106)</f>
        <v>5523.9</v>
      </c>
      <c r="I107" s="73">
        <f>SUM(I85:I106)</f>
        <v>5596.9</v>
      </c>
      <c r="J107" s="73">
        <f>SUM(J85:J106)</f>
        <v>4992.5</v>
      </c>
      <c r="K107" s="601"/>
      <c r="L107" s="249"/>
      <c r="M107" s="249"/>
      <c r="N107" s="249"/>
      <c r="O107" s="217"/>
      <c r="P107" s="602"/>
    </row>
    <row r="108" spans="1:16" ht="15" customHeight="1" x14ac:dyDescent="0.2">
      <c r="A108" s="944" t="s">
        <v>5</v>
      </c>
      <c r="B108" s="947" t="s">
        <v>7</v>
      </c>
      <c r="C108" s="793" t="s">
        <v>7</v>
      </c>
      <c r="D108" s="954" t="s">
        <v>131</v>
      </c>
      <c r="E108" s="957" t="s">
        <v>44</v>
      </c>
      <c r="F108" s="959" t="s">
        <v>40</v>
      </c>
      <c r="G108" s="234" t="s">
        <v>64</v>
      </c>
      <c r="H108" s="235">
        <v>15</v>
      </c>
      <c r="I108" s="234">
        <v>15</v>
      </c>
      <c r="J108" s="181"/>
      <c r="K108" s="207" t="s">
        <v>43</v>
      </c>
      <c r="L108" s="154"/>
      <c r="M108" s="154"/>
      <c r="N108" s="154"/>
      <c r="O108" s="449"/>
      <c r="P108" s="475"/>
    </row>
    <row r="109" spans="1:16" ht="15" customHeight="1" x14ac:dyDescent="0.2">
      <c r="A109" s="945"/>
      <c r="B109" s="948"/>
      <c r="C109" s="794"/>
      <c r="D109" s="955"/>
      <c r="E109" s="958"/>
      <c r="F109" s="844"/>
      <c r="G109" s="55"/>
      <c r="H109" s="78"/>
      <c r="I109" s="59"/>
      <c r="J109" s="78"/>
      <c r="K109" s="1106" t="s">
        <v>203</v>
      </c>
      <c r="L109" s="366"/>
      <c r="M109" s="366"/>
      <c r="N109" s="410"/>
      <c r="O109" s="446"/>
      <c r="P109" s="160"/>
    </row>
    <row r="110" spans="1:16" ht="49.5" customHeight="1" x14ac:dyDescent="0.2">
      <c r="A110" s="945"/>
      <c r="B110" s="948"/>
      <c r="C110" s="794"/>
      <c r="D110" s="955"/>
      <c r="E110" s="958"/>
      <c r="F110" s="844"/>
      <c r="G110" s="64"/>
      <c r="H110" s="119"/>
      <c r="I110" s="64"/>
      <c r="J110" s="140"/>
      <c r="K110" s="1107"/>
      <c r="L110" s="405"/>
      <c r="M110" s="405"/>
      <c r="N110" s="157"/>
      <c r="O110" s="450"/>
      <c r="P110" s="37"/>
    </row>
    <row r="111" spans="1:16" ht="17.25" customHeight="1" thickBot="1" x14ac:dyDescent="0.25">
      <c r="A111" s="62"/>
      <c r="B111" s="297"/>
      <c r="C111" s="76"/>
      <c r="D111" s="956"/>
      <c r="E111" s="86"/>
      <c r="F111" s="300"/>
      <c r="G111" s="104" t="s">
        <v>6</v>
      </c>
      <c r="H111" s="143">
        <f>SUM(H108:H110)</f>
        <v>15</v>
      </c>
      <c r="I111" s="104">
        <f>SUM(I108:I110)</f>
        <v>15</v>
      </c>
      <c r="J111" s="143">
        <f>SUM(J108:J110)</f>
        <v>0</v>
      </c>
      <c r="K111" s="408"/>
      <c r="L111" s="409"/>
      <c r="M111" s="409"/>
      <c r="N111" s="158"/>
      <c r="O111" s="451"/>
      <c r="P111" s="476"/>
    </row>
    <row r="112" spans="1:16" ht="17.25" customHeight="1" x14ac:dyDescent="0.2">
      <c r="A112" s="944" t="s">
        <v>5</v>
      </c>
      <c r="B112" s="947" t="s">
        <v>7</v>
      </c>
      <c r="C112" s="784" t="s">
        <v>25</v>
      </c>
      <c r="D112" s="950" t="s">
        <v>122</v>
      </c>
      <c r="E112" s="790" t="s">
        <v>44</v>
      </c>
      <c r="F112" s="784">
        <v>5</v>
      </c>
      <c r="G112" s="77" t="s">
        <v>23</v>
      </c>
      <c r="H112" s="178"/>
      <c r="I112" s="471"/>
      <c r="J112" s="78"/>
      <c r="K112" s="364" t="s">
        <v>123</v>
      </c>
      <c r="L112" s="269"/>
      <c r="M112" s="269"/>
      <c r="N112" s="253"/>
      <c r="O112" s="452"/>
      <c r="P112" s="216"/>
    </row>
    <row r="113" spans="1:16" ht="14.25" customHeight="1" x14ac:dyDescent="0.2">
      <c r="A113" s="945"/>
      <c r="B113" s="948"/>
      <c r="C113" s="785"/>
      <c r="D113" s="951"/>
      <c r="E113" s="791"/>
      <c r="F113" s="785"/>
      <c r="G113" s="64" t="s">
        <v>41</v>
      </c>
      <c r="H113" s="98"/>
      <c r="I113" s="54"/>
      <c r="J113" s="117"/>
      <c r="K113" s="363"/>
      <c r="L113" s="255"/>
      <c r="M113" s="255"/>
      <c r="N113" s="255"/>
      <c r="O113" s="332"/>
      <c r="P113" s="252"/>
    </row>
    <row r="114" spans="1:16" ht="18" customHeight="1" thickBot="1" x14ac:dyDescent="0.25">
      <c r="A114" s="946"/>
      <c r="B114" s="949"/>
      <c r="C114" s="786"/>
      <c r="D114" s="278"/>
      <c r="E114" s="792"/>
      <c r="F114" s="786"/>
      <c r="G114" s="73" t="s">
        <v>6</v>
      </c>
      <c r="H114" s="141">
        <f>H113+H112</f>
        <v>0</v>
      </c>
      <c r="I114" s="73">
        <f>I113+I112</f>
        <v>0</v>
      </c>
      <c r="J114" s="271">
        <f>SUM(J112:J113)</f>
        <v>0</v>
      </c>
      <c r="K114" s="197"/>
      <c r="L114" s="146"/>
      <c r="M114" s="146"/>
      <c r="N114" s="146"/>
      <c r="O114" s="453"/>
      <c r="P114" s="477"/>
    </row>
    <row r="115" spans="1:16" ht="14.25" customHeight="1" thickBot="1" x14ac:dyDescent="0.25">
      <c r="A115" s="74" t="s">
        <v>5</v>
      </c>
      <c r="B115" s="66" t="s">
        <v>7</v>
      </c>
      <c r="C115" s="933" t="s">
        <v>8</v>
      </c>
      <c r="D115" s="933"/>
      <c r="E115" s="933"/>
      <c r="F115" s="933"/>
      <c r="G115" s="934"/>
      <c r="H115" s="99">
        <f>H114+H111+H107</f>
        <v>5538.9</v>
      </c>
      <c r="I115" s="108">
        <f>I114+I111+I107</f>
        <v>5611.9</v>
      </c>
      <c r="J115" s="99">
        <f>J114+J111+J107</f>
        <v>4992.5</v>
      </c>
      <c r="K115" s="966"/>
      <c r="L115" s="966"/>
      <c r="M115" s="966"/>
      <c r="N115" s="966"/>
      <c r="O115" s="966"/>
      <c r="P115" s="967"/>
    </row>
    <row r="116" spans="1:16" ht="18" customHeight="1" thickBot="1" x14ac:dyDescent="0.25">
      <c r="A116" s="65" t="s">
        <v>5</v>
      </c>
      <c r="B116" s="66" t="s">
        <v>25</v>
      </c>
      <c r="C116" s="937" t="s">
        <v>108</v>
      </c>
      <c r="D116" s="968"/>
      <c r="E116" s="968"/>
      <c r="F116" s="968"/>
      <c r="G116" s="968"/>
      <c r="H116" s="968"/>
      <c r="I116" s="968"/>
      <c r="J116" s="968"/>
      <c r="K116" s="968"/>
      <c r="L116" s="968"/>
      <c r="M116" s="968"/>
      <c r="N116" s="968"/>
      <c r="O116" s="968"/>
      <c r="P116" s="969"/>
    </row>
    <row r="117" spans="1:16" ht="14.25" customHeight="1" x14ac:dyDescent="0.2">
      <c r="A117" s="294" t="s">
        <v>5</v>
      </c>
      <c r="B117" s="296" t="s">
        <v>25</v>
      </c>
      <c r="C117" s="298" t="s">
        <v>5</v>
      </c>
      <c r="D117" s="970" t="s">
        <v>102</v>
      </c>
      <c r="E117" s="88" t="s">
        <v>69</v>
      </c>
      <c r="F117" s="202" t="s">
        <v>33</v>
      </c>
      <c r="G117" s="144" t="s">
        <v>95</v>
      </c>
      <c r="H117" s="180">
        <v>260.2</v>
      </c>
      <c r="I117" s="144">
        <v>260.2</v>
      </c>
      <c r="J117" s="236">
        <f>100+160.2</f>
        <v>260.2</v>
      </c>
      <c r="K117" s="237"/>
      <c r="L117" s="142"/>
      <c r="M117" s="142"/>
      <c r="N117" s="142"/>
      <c r="O117" s="181"/>
      <c r="P117" s="187"/>
    </row>
    <row r="118" spans="1:16" ht="14.25" customHeight="1" x14ac:dyDescent="0.2">
      <c r="A118" s="286"/>
      <c r="B118" s="287"/>
      <c r="C118" s="288"/>
      <c r="D118" s="951"/>
      <c r="E118" s="319"/>
      <c r="F118" s="289"/>
      <c r="G118" s="56" t="s">
        <v>23</v>
      </c>
      <c r="H118" s="334">
        <f>429.5-11.9</f>
        <v>417.6</v>
      </c>
      <c r="I118" s="56">
        <f>429.5-11.9</f>
        <v>417.6</v>
      </c>
      <c r="J118" s="125">
        <f>50+196.3+26.7+8.6</f>
        <v>281.60000000000002</v>
      </c>
      <c r="K118" s="293"/>
      <c r="L118" s="188"/>
      <c r="M118" s="188"/>
      <c r="N118" s="188"/>
      <c r="O118" s="36"/>
      <c r="P118" s="37"/>
    </row>
    <row r="119" spans="1:16" ht="13.5" customHeight="1" x14ac:dyDescent="0.2">
      <c r="A119" s="286"/>
      <c r="B119" s="287"/>
      <c r="C119" s="288"/>
      <c r="D119" s="951"/>
      <c r="E119" s="319"/>
      <c r="F119" s="289"/>
      <c r="G119" s="56" t="s">
        <v>66</v>
      </c>
      <c r="H119" s="100">
        <v>21.4</v>
      </c>
      <c r="I119" s="56">
        <v>21.4</v>
      </c>
      <c r="J119" s="125">
        <v>21.4</v>
      </c>
      <c r="K119" s="293"/>
      <c r="L119" s="188"/>
      <c r="M119" s="188"/>
      <c r="N119" s="188"/>
      <c r="O119" s="78"/>
      <c r="P119" s="37"/>
    </row>
    <row r="120" spans="1:16" ht="14.25" customHeight="1" x14ac:dyDescent="0.2">
      <c r="A120" s="286"/>
      <c r="B120" s="287"/>
      <c r="C120" s="288"/>
      <c r="D120" s="951"/>
      <c r="E120" s="319"/>
      <c r="F120" s="373"/>
      <c r="G120" s="238" t="s">
        <v>64</v>
      </c>
      <c r="H120" s="113">
        <f>847.1</f>
        <v>847.1</v>
      </c>
      <c r="I120" s="238">
        <f>847.1</f>
        <v>847.1</v>
      </c>
      <c r="J120" s="190">
        <f>661.9+23+21.4+42</f>
        <v>748.3</v>
      </c>
      <c r="K120" s="425"/>
      <c r="L120" s="188"/>
      <c r="M120" s="188"/>
      <c r="N120" s="188"/>
      <c r="O120" s="78"/>
      <c r="P120" s="37"/>
    </row>
    <row r="121" spans="1:16" ht="14.25" customHeight="1" x14ac:dyDescent="0.2">
      <c r="A121" s="367"/>
      <c r="B121" s="368"/>
      <c r="C121" s="369"/>
      <c r="D121" s="372"/>
      <c r="E121" s="374"/>
      <c r="F121" s="376">
        <v>5</v>
      </c>
      <c r="G121" s="238" t="s">
        <v>94</v>
      </c>
      <c r="H121" s="375">
        <v>11.9</v>
      </c>
      <c r="I121" s="238">
        <v>11.9</v>
      </c>
      <c r="J121" s="190">
        <v>11.9</v>
      </c>
      <c r="K121" s="167"/>
      <c r="L121" s="38"/>
      <c r="M121" s="38"/>
      <c r="N121" s="38"/>
      <c r="O121" s="117"/>
      <c r="P121" s="39"/>
    </row>
    <row r="122" spans="1:16" ht="27" customHeight="1" x14ac:dyDescent="0.2">
      <c r="A122" s="286"/>
      <c r="B122" s="287"/>
      <c r="C122" s="288"/>
      <c r="D122" s="588" t="s">
        <v>100</v>
      </c>
      <c r="E122" s="319"/>
      <c r="F122" s="310"/>
      <c r="G122" s="59"/>
      <c r="H122" s="69"/>
      <c r="I122" s="59"/>
      <c r="J122" s="57"/>
      <c r="K122" s="293" t="s">
        <v>110</v>
      </c>
      <c r="L122" s="188">
        <v>11.5</v>
      </c>
      <c r="M122" s="188">
        <v>11.5</v>
      </c>
      <c r="N122" s="188">
        <v>13.9</v>
      </c>
      <c r="O122" s="36"/>
      <c r="P122" s="37"/>
    </row>
    <row r="123" spans="1:16" ht="16.5" customHeight="1" x14ac:dyDescent="0.2">
      <c r="A123" s="286"/>
      <c r="B123" s="287"/>
      <c r="C123" s="288"/>
      <c r="D123" s="589"/>
      <c r="E123" s="320"/>
      <c r="F123" s="289"/>
      <c r="G123" s="59"/>
      <c r="H123" s="69"/>
      <c r="I123" s="59"/>
      <c r="J123" s="57"/>
      <c r="K123" s="179" t="s">
        <v>34</v>
      </c>
      <c r="L123" s="529">
        <v>69</v>
      </c>
      <c r="M123" s="529">
        <v>69</v>
      </c>
      <c r="N123" s="26">
        <v>69</v>
      </c>
      <c r="O123" s="691"/>
      <c r="P123" s="692"/>
    </row>
    <row r="124" spans="1:16" ht="27" customHeight="1" x14ac:dyDescent="0.2">
      <c r="A124" s="286"/>
      <c r="B124" s="287"/>
      <c r="C124" s="288"/>
      <c r="D124" s="589"/>
      <c r="E124" s="952" t="s">
        <v>68</v>
      </c>
      <c r="F124" s="289"/>
      <c r="G124" s="59"/>
      <c r="H124" s="69"/>
      <c r="I124" s="59"/>
      <c r="J124" s="57"/>
      <c r="K124" s="179" t="s">
        <v>135</v>
      </c>
      <c r="L124" s="529">
        <v>20</v>
      </c>
      <c r="M124" s="529">
        <v>20</v>
      </c>
      <c r="N124" s="26">
        <v>22</v>
      </c>
      <c r="O124" s="690"/>
      <c r="P124" s="159"/>
    </row>
    <row r="125" spans="1:16" ht="91.5" customHeight="1" x14ac:dyDescent="0.2">
      <c r="A125" s="286"/>
      <c r="B125" s="287"/>
      <c r="C125" s="288"/>
      <c r="D125" s="589"/>
      <c r="E125" s="907"/>
      <c r="F125" s="289"/>
      <c r="G125" s="59"/>
      <c r="H125" s="69"/>
      <c r="I125" s="59"/>
      <c r="J125" s="57"/>
      <c r="K125" s="530" t="s">
        <v>151</v>
      </c>
      <c r="L125" s="531">
        <v>2</v>
      </c>
      <c r="M125" s="531">
        <v>2</v>
      </c>
      <c r="N125" s="532">
        <v>1</v>
      </c>
      <c r="O125" s="533"/>
      <c r="P125" s="534" t="s">
        <v>285</v>
      </c>
    </row>
    <row r="126" spans="1:16" ht="127.5" customHeight="1" x14ac:dyDescent="0.2">
      <c r="A126" s="535"/>
      <c r="B126" s="536"/>
      <c r="C126" s="537"/>
      <c r="D126" s="589"/>
      <c r="E126" s="573"/>
      <c r="F126" s="538"/>
      <c r="G126" s="59"/>
      <c r="H126" s="69"/>
      <c r="I126" s="59"/>
      <c r="J126" s="57"/>
      <c r="K126" s="539" t="s">
        <v>261</v>
      </c>
      <c r="L126" s="540">
        <v>100</v>
      </c>
      <c r="M126" s="540">
        <v>100</v>
      </c>
      <c r="N126" s="532">
        <v>50</v>
      </c>
      <c r="O126" s="587" t="s">
        <v>262</v>
      </c>
      <c r="P126" s="546" t="s">
        <v>286</v>
      </c>
    </row>
    <row r="127" spans="1:16" ht="24" customHeight="1" x14ac:dyDescent="0.2">
      <c r="A127" s="286"/>
      <c r="B127" s="287"/>
      <c r="C127" s="288"/>
      <c r="D127" s="590"/>
      <c r="E127" s="114"/>
      <c r="F127" s="325"/>
      <c r="G127" s="58"/>
      <c r="H127" s="116"/>
      <c r="I127" s="51"/>
      <c r="J127" s="331"/>
      <c r="K127" s="167" t="s">
        <v>153</v>
      </c>
      <c r="L127" s="148">
        <v>131</v>
      </c>
      <c r="M127" s="148">
        <v>131</v>
      </c>
      <c r="N127" s="148">
        <v>160</v>
      </c>
      <c r="O127" s="693"/>
      <c r="P127" s="528"/>
    </row>
    <row r="128" spans="1:16" ht="20.25" customHeight="1" x14ac:dyDescent="0.2">
      <c r="A128" s="286"/>
      <c r="B128" s="287"/>
      <c r="C128" s="288"/>
      <c r="D128" s="185" t="s">
        <v>60</v>
      </c>
      <c r="E128" s="591"/>
      <c r="F128" s="325"/>
      <c r="G128" s="53"/>
      <c r="H128" s="71"/>
      <c r="I128" s="58"/>
      <c r="J128" s="135"/>
      <c r="K128" s="167" t="s">
        <v>76</v>
      </c>
      <c r="L128" s="24" t="s">
        <v>98</v>
      </c>
      <c r="M128" s="24" t="s">
        <v>98</v>
      </c>
      <c r="N128" s="24" t="s">
        <v>98</v>
      </c>
      <c r="O128" s="454"/>
      <c r="P128" s="25"/>
    </row>
    <row r="129" spans="1:16" ht="38.25" customHeight="1" x14ac:dyDescent="0.2">
      <c r="A129" s="286"/>
      <c r="B129" s="287"/>
      <c r="C129" s="288"/>
      <c r="D129" s="971" t="s">
        <v>113</v>
      </c>
      <c r="E129" s="105"/>
      <c r="F129" s="568"/>
      <c r="G129" s="59"/>
      <c r="H129" s="69"/>
      <c r="I129" s="59"/>
      <c r="J129" s="57"/>
      <c r="K129" s="796" t="s">
        <v>258</v>
      </c>
      <c r="L129" s="975" t="s">
        <v>106</v>
      </c>
      <c r="M129" s="975" t="s">
        <v>106</v>
      </c>
      <c r="N129" s="977">
        <v>173</v>
      </c>
      <c r="O129" s="983" t="s">
        <v>299</v>
      </c>
      <c r="P129" s="777"/>
    </row>
    <row r="130" spans="1:16" ht="15.75" customHeight="1" x14ac:dyDescent="0.2">
      <c r="A130" s="286"/>
      <c r="B130" s="287"/>
      <c r="C130" s="288"/>
      <c r="D130" s="972"/>
      <c r="E130" s="105"/>
      <c r="F130" s="568"/>
      <c r="G130" s="59"/>
      <c r="H130" s="69"/>
      <c r="I130" s="59"/>
      <c r="J130" s="57"/>
      <c r="K130" s="974"/>
      <c r="L130" s="976"/>
      <c r="M130" s="976"/>
      <c r="N130" s="978"/>
      <c r="O130" s="984"/>
      <c r="P130" s="979"/>
    </row>
    <row r="131" spans="1:16" ht="39" customHeight="1" x14ac:dyDescent="0.2">
      <c r="A131" s="286"/>
      <c r="B131" s="287"/>
      <c r="C131" s="288"/>
      <c r="D131" s="973"/>
      <c r="E131" s="106"/>
      <c r="F131" s="325"/>
      <c r="G131" s="58"/>
      <c r="H131" s="71"/>
      <c r="I131" s="58"/>
      <c r="J131" s="135"/>
      <c r="K131" s="112" t="s">
        <v>129</v>
      </c>
      <c r="L131" s="147" t="s">
        <v>104</v>
      </c>
      <c r="M131" s="147" t="s">
        <v>104</v>
      </c>
      <c r="N131" s="148">
        <v>100</v>
      </c>
      <c r="O131" s="455"/>
      <c r="P131" s="23"/>
    </row>
    <row r="132" spans="1:16" ht="29.25" customHeight="1" x14ac:dyDescent="0.2">
      <c r="A132" s="286"/>
      <c r="B132" s="287"/>
      <c r="C132" s="288"/>
      <c r="D132" s="985" t="s">
        <v>136</v>
      </c>
      <c r="E132" s="573"/>
      <c r="F132" s="314"/>
      <c r="G132" s="59"/>
      <c r="H132" s="69"/>
      <c r="I132" s="59"/>
      <c r="J132" s="57"/>
      <c r="K132" s="195" t="s">
        <v>171</v>
      </c>
      <c r="L132" s="44">
        <v>100</v>
      </c>
      <c r="M132" s="44">
        <v>100</v>
      </c>
      <c r="N132" s="44">
        <v>100</v>
      </c>
      <c r="O132" s="333"/>
      <c r="P132" s="544"/>
    </row>
    <row r="133" spans="1:16" ht="21" customHeight="1" x14ac:dyDescent="0.2">
      <c r="A133" s="286"/>
      <c r="B133" s="287"/>
      <c r="C133" s="288"/>
      <c r="D133" s="985"/>
      <c r="E133" s="319"/>
      <c r="F133" s="314"/>
      <c r="G133" s="59"/>
      <c r="H133" s="69"/>
      <c r="I133" s="59"/>
      <c r="J133" s="57"/>
      <c r="K133" s="987" t="s">
        <v>111</v>
      </c>
      <c r="L133" s="547">
        <v>1</v>
      </c>
      <c r="M133" s="547">
        <v>1</v>
      </c>
      <c r="N133" s="547">
        <v>0</v>
      </c>
      <c r="O133" s="548"/>
      <c r="P133" s="981" t="s">
        <v>300</v>
      </c>
    </row>
    <row r="134" spans="1:16" ht="35.25" customHeight="1" x14ac:dyDescent="0.2">
      <c r="A134" s="286"/>
      <c r="B134" s="287"/>
      <c r="C134" s="288"/>
      <c r="D134" s="986"/>
      <c r="E134" s="114"/>
      <c r="F134" s="592"/>
      <c r="G134" s="58"/>
      <c r="H134" s="71"/>
      <c r="I134" s="58"/>
      <c r="J134" s="135"/>
      <c r="K134" s="988"/>
      <c r="L134" s="549"/>
      <c r="M134" s="549"/>
      <c r="N134" s="549"/>
      <c r="O134" s="550"/>
      <c r="P134" s="982"/>
    </row>
    <row r="135" spans="1:16" ht="40.5" customHeight="1" x14ac:dyDescent="0.2">
      <c r="A135" s="286"/>
      <c r="B135" s="287"/>
      <c r="C135" s="288"/>
      <c r="D135" s="581" t="s">
        <v>182</v>
      </c>
      <c r="E135" s="306" t="s">
        <v>44</v>
      </c>
      <c r="F135" s="201"/>
      <c r="G135" s="59"/>
      <c r="H135" s="69"/>
      <c r="I135" s="59"/>
      <c r="J135" s="57"/>
      <c r="K135" s="640" t="s">
        <v>128</v>
      </c>
      <c r="L135" s="302">
        <v>1</v>
      </c>
      <c r="M135" s="435">
        <v>1</v>
      </c>
      <c r="N135" s="303">
        <v>1</v>
      </c>
      <c r="O135" s="641" t="s">
        <v>268</v>
      </c>
      <c r="P135" s="365"/>
    </row>
    <row r="136" spans="1:16" ht="13.5" customHeight="1" x14ac:dyDescent="0.2">
      <c r="A136" s="286"/>
      <c r="B136" s="287"/>
      <c r="C136" s="288"/>
      <c r="D136" s="960" t="s">
        <v>101</v>
      </c>
      <c r="E136" s="319"/>
      <c r="F136" s="305"/>
      <c r="G136" s="59"/>
      <c r="H136" s="69"/>
      <c r="I136" s="59"/>
      <c r="J136" s="57"/>
      <c r="K136" s="962" t="s">
        <v>154</v>
      </c>
      <c r="L136" s="964">
        <v>170</v>
      </c>
      <c r="M136" s="964">
        <v>170</v>
      </c>
      <c r="N136" s="964">
        <v>170</v>
      </c>
      <c r="O136" s="542"/>
      <c r="P136" s="819"/>
    </row>
    <row r="137" spans="1:16" ht="6.75" customHeight="1" x14ac:dyDescent="0.2">
      <c r="A137" s="286"/>
      <c r="B137" s="287"/>
      <c r="C137" s="288"/>
      <c r="D137" s="961"/>
      <c r="E137" s="319"/>
      <c r="F137" s="305"/>
      <c r="G137" s="59"/>
      <c r="H137" s="69"/>
      <c r="I137" s="59"/>
      <c r="J137" s="57"/>
      <c r="K137" s="963"/>
      <c r="L137" s="965"/>
      <c r="M137" s="965"/>
      <c r="N137" s="965"/>
      <c r="O137" s="543"/>
      <c r="P137" s="980"/>
    </row>
    <row r="138" spans="1:16" ht="41.25" customHeight="1" x14ac:dyDescent="0.2">
      <c r="A138" s="286"/>
      <c r="B138" s="287"/>
      <c r="C138" s="288"/>
      <c r="D138" s="951"/>
      <c r="E138" s="320"/>
      <c r="F138" s="305"/>
      <c r="G138" s="59"/>
      <c r="H138" s="69"/>
      <c r="I138" s="59"/>
      <c r="J138" s="57"/>
      <c r="K138" s="301" t="s">
        <v>192</v>
      </c>
      <c r="L138" s="551" t="s">
        <v>137</v>
      </c>
      <c r="M138" s="551" t="s">
        <v>137</v>
      </c>
      <c r="N138" s="551" t="s">
        <v>256</v>
      </c>
      <c r="O138" s="553" t="s">
        <v>263</v>
      </c>
      <c r="P138" s="552"/>
    </row>
    <row r="139" spans="1:16" ht="84" customHeight="1" x14ac:dyDescent="0.2">
      <c r="A139" s="286"/>
      <c r="B139" s="287"/>
      <c r="C139" s="288"/>
      <c r="D139" s="285"/>
      <c r="E139" s="320"/>
      <c r="F139" s="305"/>
      <c r="G139" s="59"/>
      <c r="H139" s="69"/>
      <c r="I139" s="59"/>
      <c r="J139" s="57"/>
      <c r="K139" s="563" t="s">
        <v>149</v>
      </c>
      <c r="L139" s="564" t="s">
        <v>104</v>
      </c>
      <c r="M139" s="564" t="s">
        <v>104</v>
      </c>
      <c r="N139" s="565">
        <v>50</v>
      </c>
      <c r="O139" s="565"/>
      <c r="P139" s="534" t="s">
        <v>301</v>
      </c>
    </row>
    <row r="140" spans="1:16" ht="29.25" customHeight="1" x14ac:dyDescent="0.2">
      <c r="A140" s="400"/>
      <c r="B140" s="401"/>
      <c r="C140" s="402"/>
      <c r="D140" s="399"/>
      <c r="E140" s="403"/>
      <c r="F140" s="404"/>
      <c r="G140" s="59"/>
      <c r="H140" s="69"/>
      <c r="I140" s="59"/>
      <c r="J140" s="57"/>
      <c r="K140" s="406" t="s">
        <v>138</v>
      </c>
      <c r="L140" s="152" t="s">
        <v>104</v>
      </c>
      <c r="M140" s="152" t="s">
        <v>104</v>
      </c>
      <c r="N140" s="545">
        <v>100</v>
      </c>
      <c r="O140" s="49"/>
      <c r="P140" s="160"/>
    </row>
    <row r="141" spans="1:16" ht="39" customHeight="1" x14ac:dyDescent="0.2">
      <c r="A141" s="286"/>
      <c r="B141" s="287"/>
      <c r="C141" s="288"/>
      <c r="D141" s="311"/>
      <c r="E141" s="194"/>
      <c r="F141" s="325"/>
      <c r="G141" s="58"/>
      <c r="H141" s="71"/>
      <c r="I141" s="58"/>
      <c r="J141" s="135"/>
      <c r="K141" s="407" t="s">
        <v>207</v>
      </c>
      <c r="L141" s="191" t="s">
        <v>104</v>
      </c>
      <c r="M141" s="191" t="s">
        <v>104</v>
      </c>
      <c r="N141" s="148">
        <v>100</v>
      </c>
      <c r="O141" s="441"/>
      <c r="P141" s="23"/>
    </row>
    <row r="142" spans="1:16" ht="81.75" customHeight="1" x14ac:dyDescent="0.2">
      <c r="A142" s="317"/>
      <c r="B142" s="287"/>
      <c r="C142" s="239"/>
      <c r="D142" s="594" t="s">
        <v>183</v>
      </c>
      <c r="E142" s="567" t="s">
        <v>44</v>
      </c>
      <c r="F142" s="325"/>
      <c r="G142" s="58"/>
      <c r="H142" s="71"/>
      <c r="I142" s="58"/>
      <c r="J142" s="135"/>
      <c r="K142" s="593" t="s">
        <v>150</v>
      </c>
      <c r="L142" s="554">
        <v>19</v>
      </c>
      <c r="M142" s="554">
        <v>19</v>
      </c>
      <c r="N142" s="554">
        <v>6</v>
      </c>
      <c r="O142" s="555" t="s">
        <v>257</v>
      </c>
      <c r="P142" s="556" t="s">
        <v>302</v>
      </c>
    </row>
    <row r="143" spans="1:16" ht="18.75" customHeight="1" x14ac:dyDescent="0.2">
      <c r="A143" s="317"/>
      <c r="B143" s="287"/>
      <c r="C143" s="239"/>
      <c r="D143" s="989" t="s">
        <v>124</v>
      </c>
      <c r="E143" s="574"/>
      <c r="F143" s="289"/>
      <c r="G143" s="59"/>
      <c r="H143" s="69"/>
      <c r="I143" s="59"/>
      <c r="J143" s="57"/>
      <c r="K143" s="796" t="s">
        <v>125</v>
      </c>
      <c r="L143" s="17">
        <v>7</v>
      </c>
      <c r="M143" s="17">
        <v>7</v>
      </c>
      <c r="N143" s="17">
        <v>7</v>
      </c>
      <c r="O143" s="456"/>
      <c r="P143" s="478"/>
    </row>
    <row r="144" spans="1:16" ht="23.25" customHeight="1" thickBot="1" x14ac:dyDescent="0.25">
      <c r="A144" s="62"/>
      <c r="B144" s="297"/>
      <c r="C144" s="241"/>
      <c r="D144" s="990"/>
      <c r="E144" s="321"/>
      <c r="F144" s="240"/>
      <c r="G144" s="73" t="s">
        <v>6</v>
      </c>
      <c r="H144" s="141">
        <f>SUM(H117:H121)</f>
        <v>1558.2</v>
      </c>
      <c r="I144" s="73">
        <f>SUM(I117:I121)</f>
        <v>1558.2</v>
      </c>
      <c r="J144" s="271">
        <f>SUM(J117:J121)</f>
        <v>1323.4</v>
      </c>
      <c r="K144" s="991"/>
      <c r="L144" s="146"/>
      <c r="M144" s="146"/>
      <c r="N144" s="146"/>
      <c r="O144" s="453"/>
      <c r="P144" s="477"/>
    </row>
    <row r="145" spans="1:16" ht="16.5" customHeight="1" x14ac:dyDescent="0.2">
      <c r="A145" s="945" t="s">
        <v>5</v>
      </c>
      <c r="B145" s="760" t="s">
        <v>25</v>
      </c>
      <c r="C145" s="761" t="s">
        <v>7</v>
      </c>
      <c r="D145" s="992" t="s">
        <v>139</v>
      </c>
      <c r="E145" s="173" t="s">
        <v>44</v>
      </c>
      <c r="F145" s="289" t="s">
        <v>33</v>
      </c>
      <c r="G145" s="59" t="s">
        <v>66</v>
      </c>
      <c r="H145" s="69">
        <v>24.2</v>
      </c>
      <c r="I145" s="59">
        <v>24.2</v>
      </c>
      <c r="J145" s="57">
        <v>0</v>
      </c>
      <c r="K145" s="1005" t="s">
        <v>78</v>
      </c>
      <c r="L145" s="612">
        <v>1</v>
      </c>
      <c r="M145" s="612">
        <v>1</v>
      </c>
      <c r="N145" s="612">
        <v>0</v>
      </c>
      <c r="O145" s="614"/>
      <c r="P145" s="1095" t="s">
        <v>303</v>
      </c>
    </row>
    <row r="146" spans="1:16" ht="228" customHeight="1" x14ac:dyDescent="0.2">
      <c r="A146" s="945"/>
      <c r="B146" s="760"/>
      <c r="C146" s="761"/>
      <c r="D146" s="993"/>
      <c r="E146" s="1003" t="s">
        <v>114</v>
      </c>
      <c r="F146" s="289"/>
      <c r="G146" s="58"/>
      <c r="H146" s="71"/>
      <c r="I146" s="58"/>
      <c r="J146" s="135"/>
      <c r="K146" s="1006"/>
      <c r="L146" s="613"/>
      <c r="M146" s="613"/>
      <c r="N146" s="613"/>
      <c r="O146" s="615"/>
      <c r="P146" s="776"/>
    </row>
    <row r="147" spans="1:16" ht="15.75" customHeight="1" thickBot="1" x14ac:dyDescent="0.25">
      <c r="A147" s="62"/>
      <c r="B147" s="297"/>
      <c r="C147" s="76"/>
      <c r="D147" s="87"/>
      <c r="E147" s="1004"/>
      <c r="F147" s="300"/>
      <c r="G147" s="104" t="s">
        <v>6</v>
      </c>
      <c r="H147" s="161">
        <f>H146+H145</f>
        <v>24.2</v>
      </c>
      <c r="I147" s="161">
        <f t="shared" ref="I147:J147" si="1">I146+I145</f>
        <v>24.2</v>
      </c>
      <c r="J147" s="161">
        <f t="shared" si="1"/>
        <v>0</v>
      </c>
      <c r="K147" s="608"/>
      <c r="L147" s="609"/>
      <c r="M147" s="609"/>
      <c r="N147" s="610"/>
      <c r="O147" s="742"/>
      <c r="P147" s="611"/>
    </row>
    <row r="148" spans="1:16" ht="18" customHeight="1" x14ac:dyDescent="0.2">
      <c r="A148" s="779" t="s">
        <v>5</v>
      </c>
      <c r="B148" s="782" t="s">
        <v>25</v>
      </c>
      <c r="C148" s="996" t="s">
        <v>25</v>
      </c>
      <c r="D148" s="998" t="s">
        <v>46</v>
      </c>
      <c r="E148" s="790" t="s">
        <v>67</v>
      </c>
      <c r="F148" s="1001" t="s">
        <v>54</v>
      </c>
      <c r="G148" s="77" t="s">
        <v>23</v>
      </c>
      <c r="H148" s="69">
        <v>150</v>
      </c>
      <c r="I148" s="59">
        <v>150</v>
      </c>
      <c r="J148" s="78">
        <v>47.2</v>
      </c>
      <c r="K148" s="734" t="s">
        <v>63</v>
      </c>
      <c r="L148" s="612">
        <v>18</v>
      </c>
      <c r="M148" s="612">
        <v>18</v>
      </c>
      <c r="N148" s="612">
        <v>18</v>
      </c>
      <c r="O148" s="1083" t="s">
        <v>304</v>
      </c>
      <c r="P148" s="1095" t="s">
        <v>305</v>
      </c>
    </row>
    <row r="149" spans="1:16" ht="53.25" customHeight="1" x14ac:dyDescent="0.2">
      <c r="A149" s="780"/>
      <c r="B149" s="760"/>
      <c r="C149" s="761"/>
      <c r="D149" s="999"/>
      <c r="E149" s="791"/>
      <c r="F149" s="900"/>
      <c r="G149" s="64"/>
      <c r="H149" s="116"/>
      <c r="I149" s="51"/>
      <c r="J149" s="117"/>
      <c r="K149" s="994" t="s">
        <v>77</v>
      </c>
      <c r="L149" s="642">
        <v>2</v>
      </c>
      <c r="M149" s="642">
        <v>4</v>
      </c>
      <c r="N149" s="642">
        <v>2</v>
      </c>
      <c r="O149" s="897"/>
      <c r="P149" s="775"/>
    </row>
    <row r="150" spans="1:16" ht="14.25" customHeight="1" thickBot="1" x14ac:dyDescent="0.25">
      <c r="A150" s="781"/>
      <c r="B150" s="783"/>
      <c r="C150" s="997"/>
      <c r="D150" s="1000"/>
      <c r="E150" s="792"/>
      <c r="F150" s="1002"/>
      <c r="G150" s="73" t="s">
        <v>6</v>
      </c>
      <c r="H150" s="161">
        <f>SUM(H148:H149)</f>
        <v>150</v>
      </c>
      <c r="I150" s="104">
        <f>SUM(I148:I149)</f>
        <v>150</v>
      </c>
      <c r="J150" s="143">
        <f t="shared" ref="J150" si="2">SUM(J148:J149)</f>
        <v>47.2</v>
      </c>
      <c r="K150" s="995"/>
      <c r="L150" s="735"/>
      <c r="M150" s="735"/>
      <c r="N150" s="735"/>
      <c r="O150" s="1084"/>
      <c r="P150" s="1096"/>
    </row>
    <row r="151" spans="1:16" ht="17.25" customHeight="1" x14ac:dyDescent="0.2">
      <c r="A151" s="945" t="s">
        <v>5</v>
      </c>
      <c r="B151" s="948" t="s">
        <v>25</v>
      </c>
      <c r="C151" s="785" t="s">
        <v>30</v>
      </c>
      <c r="D151" s="1008" t="s">
        <v>184</v>
      </c>
      <c r="E151" s="173" t="s">
        <v>44</v>
      </c>
      <c r="F151" s="309">
        <v>5</v>
      </c>
      <c r="G151" s="149" t="s">
        <v>41</v>
      </c>
      <c r="H151" s="169"/>
      <c r="I151" s="168">
        <v>361</v>
      </c>
      <c r="J151" s="335">
        <v>61.6</v>
      </c>
      <c r="K151" s="4" t="s">
        <v>169</v>
      </c>
      <c r="L151" s="253">
        <v>1</v>
      </c>
      <c r="M151" s="253">
        <v>1</v>
      </c>
      <c r="N151" s="145">
        <v>1</v>
      </c>
      <c r="O151" s="696"/>
      <c r="P151" s="212"/>
    </row>
    <row r="152" spans="1:16" ht="27.75" customHeight="1" x14ac:dyDescent="0.2">
      <c r="A152" s="945"/>
      <c r="B152" s="948"/>
      <c r="C152" s="785"/>
      <c r="D152" s="1009"/>
      <c r="E152" s="1088" t="s">
        <v>127</v>
      </c>
      <c r="F152" s="289"/>
      <c r="G152" s="59" t="s">
        <v>23</v>
      </c>
      <c r="H152" s="78">
        <v>150</v>
      </c>
      <c r="I152" s="59">
        <v>150</v>
      </c>
      <c r="J152" s="57">
        <v>0</v>
      </c>
      <c r="K152" s="150" t="s">
        <v>193</v>
      </c>
      <c r="L152" s="26">
        <v>1</v>
      </c>
      <c r="M152" s="26">
        <v>1</v>
      </c>
      <c r="N152" s="126">
        <v>1</v>
      </c>
      <c r="O152" s="697" t="s">
        <v>277</v>
      </c>
      <c r="P152" s="465"/>
    </row>
    <row r="153" spans="1:16" ht="17.25" customHeight="1" x14ac:dyDescent="0.2">
      <c r="A153" s="945"/>
      <c r="B153" s="948"/>
      <c r="C153" s="785"/>
      <c r="D153" s="1009"/>
      <c r="E153" s="1089"/>
      <c r="F153" s="289"/>
      <c r="G153" s="91" t="s">
        <v>232</v>
      </c>
      <c r="H153" s="116">
        <v>361</v>
      </c>
      <c r="I153" s="51">
        <v>0</v>
      </c>
      <c r="J153" s="331">
        <v>0</v>
      </c>
      <c r="K153" s="1103" t="s">
        <v>126</v>
      </c>
      <c r="L153" s="1104">
        <v>2</v>
      </c>
      <c r="M153" s="1104">
        <v>2</v>
      </c>
      <c r="N153" s="1104">
        <v>3</v>
      </c>
      <c r="O153" s="1085"/>
      <c r="P153" s="252"/>
    </row>
    <row r="154" spans="1:16" ht="15.75" customHeight="1" thickBot="1" x14ac:dyDescent="0.25">
      <c r="A154" s="62"/>
      <c r="B154" s="297"/>
      <c r="C154" s="76"/>
      <c r="D154" s="172"/>
      <c r="E154" s="580"/>
      <c r="F154" s="300"/>
      <c r="G154" s="73" t="s">
        <v>6</v>
      </c>
      <c r="H154" s="161">
        <f>SUM(H151:H153)</f>
        <v>511</v>
      </c>
      <c r="I154" s="104">
        <f>SUM(I151:I153)</f>
        <v>511</v>
      </c>
      <c r="J154" s="330">
        <f>J153+J152+J151</f>
        <v>61.6</v>
      </c>
      <c r="K154" s="991"/>
      <c r="L154" s="1105"/>
      <c r="M154" s="1105"/>
      <c r="N154" s="1105"/>
      <c r="O154" s="1086"/>
      <c r="P154" s="81"/>
    </row>
    <row r="155" spans="1:16" ht="14.25" customHeight="1" x14ac:dyDescent="0.2">
      <c r="A155" s="945" t="s">
        <v>5</v>
      </c>
      <c r="B155" s="948" t="s">
        <v>25</v>
      </c>
      <c r="C155" s="785" t="s">
        <v>31</v>
      </c>
      <c r="D155" s="950" t="s">
        <v>276</v>
      </c>
      <c r="E155" s="173" t="s">
        <v>44</v>
      </c>
      <c r="F155" s="309">
        <v>5</v>
      </c>
      <c r="G155" s="149" t="s">
        <v>23</v>
      </c>
      <c r="H155" s="169">
        <v>0</v>
      </c>
      <c r="I155" s="168">
        <v>1.5</v>
      </c>
      <c r="J155" s="420">
        <v>0.2</v>
      </c>
      <c r="K155" s="418" t="s">
        <v>155</v>
      </c>
      <c r="L155" s="269">
        <v>1</v>
      </c>
      <c r="M155" s="269">
        <v>1</v>
      </c>
      <c r="N155" s="269">
        <v>1</v>
      </c>
      <c r="O155" s="1087" t="s">
        <v>275</v>
      </c>
      <c r="P155" s="212"/>
    </row>
    <row r="156" spans="1:16" ht="18.75" customHeight="1" x14ac:dyDescent="0.2">
      <c r="A156" s="945"/>
      <c r="B156" s="948"/>
      <c r="C156" s="785"/>
      <c r="D156" s="989"/>
      <c r="E156" s="952" t="s">
        <v>127</v>
      </c>
      <c r="F156" s="417"/>
      <c r="G156" s="58" t="s">
        <v>41</v>
      </c>
      <c r="H156" s="71">
        <v>0</v>
      </c>
      <c r="I156" s="58">
        <v>13.5</v>
      </c>
      <c r="J156" s="135">
        <v>1.5</v>
      </c>
      <c r="K156" s="419"/>
      <c r="L156" s="255"/>
      <c r="M156" s="255"/>
      <c r="N156" s="120"/>
      <c r="O156" s="770"/>
      <c r="P156" s="252"/>
    </row>
    <row r="157" spans="1:16" ht="17.25" customHeight="1" thickBot="1" x14ac:dyDescent="0.25">
      <c r="A157" s="62"/>
      <c r="B157" s="297"/>
      <c r="C157" s="76"/>
      <c r="D157" s="1007"/>
      <c r="E157" s="1010"/>
      <c r="F157" s="300"/>
      <c r="G157" s="104" t="s">
        <v>6</v>
      </c>
      <c r="H157" s="161">
        <f>SUM(H155:H156)</f>
        <v>0</v>
      </c>
      <c r="I157" s="104">
        <f>SUM(I155:I156)</f>
        <v>15</v>
      </c>
      <c r="J157" s="330">
        <f>SUM(J155:J156)</f>
        <v>1.7</v>
      </c>
      <c r="K157" s="170"/>
      <c r="L157" s="16"/>
      <c r="M157" s="16"/>
      <c r="N157" s="171"/>
      <c r="O157" s="771"/>
      <c r="P157" s="81"/>
    </row>
    <row r="158" spans="1:16" ht="18" customHeight="1" x14ac:dyDescent="0.2">
      <c r="A158" s="779" t="s">
        <v>5</v>
      </c>
      <c r="B158" s="782" t="s">
        <v>25</v>
      </c>
      <c r="C158" s="784" t="s">
        <v>32</v>
      </c>
      <c r="D158" s="787" t="s">
        <v>237</v>
      </c>
      <c r="E158" s="790" t="s">
        <v>44</v>
      </c>
      <c r="F158" s="793">
        <v>5</v>
      </c>
      <c r="G158" s="77"/>
      <c r="H158" s="69"/>
      <c r="I158" s="59"/>
      <c r="J158" s="78"/>
      <c r="K158" s="162" t="s">
        <v>155</v>
      </c>
      <c r="L158" s="253">
        <v>1</v>
      </c>
      <c r="M158" s="253">
        <v>1</v>
      </c>
      <c r="N158" s="253">
        <v>1</v>
      </c>
      <c r="O158" s="1090" t="s">
        <v>278</v>
      </c>
      <c r="P158" s="216"/>
    </row>
    <row r="159" spans="1:16" ht="21.75" customHeight="1" x14ac:dyDescent="0.2">
      <c r="A159" s="780"/>
      <c r="B159" s="760"/>
      <c r="C159" s="785"/>
      <c r="D159" s="788"/>
      <c r="E159" s="791"/>
      <c r="F159" s="794"/>
      <c r="G159" s="64"/>
      <c r="H159" s="116"/>
      <c r="I159" s="51"/>
      <c r="J159" s="97"/>
      <c r="K159" s="796"/>
      <c r="L159" s="255"/>
      <c r="M159" s="255"/>
      <c r="N159" s="255"/>
      <c r="O159" s="1091"/>
      <c r="P159" s="252"/>
    </row>
    <row r="160" spans="1:16" ht="14.25" customHeight="1" thickBot="1" x14ac:dyDescent="0.25">
      <c r="A160" s="781"/>
      <c r="B160" s="783"/>
      <c r="C160" s="786"/>
      <c r="D160" s="789"/>
      <c r="E160" s="792"/>
      <c r="F160" s="795"/>
      <c r="G160" s="73" t="s">
        <v>6</v>
      </c>
      <c r="H160" s="161">
        <f>SUM(H158:H159)</f>
        <v>0</v>
      </c>
      <c r="I160" s="104">
        <f>SUM(I158:I159)</f>
        <v>0</v>
      </c>
      <c r="J160" s="143">
        <f t="shared" ref="J160" si="3">SUM(J158:J159)</f>
        <v>0</v>
      </c>
      <c r="K160" s="797"/>
      <c r="L160" s="146"/>
      <c r="M160" s="146"/>
      <c r="N160" s="146"/>
      <c r="O160" s="1092"/>
      <c r="P160" s="477"/>
    </row>
    <row r="161" spans="1:16" ht="14.25" customHeight="1" thickBot="1" x14ac:dyDescent="0.25">
      <c r="A161" s="74" t="s">
        <v>5</v>
      </c>
      <c r="B161" s="66" t="s">
        <v>25</v>
      </c>
      <c r="C161" s="933" t="s">
        <v>8</v>
      </c>
      <c r="D161" s="933"/>
      <c r="E161" s="933"/>
      <c r="F161" s="933"/>
      <c r="G161" s="934"/>
      <c r="H161" s="208">
        <f>H157+H154+H160+H150+H147+H144</f>
        <v>2243.4</v>
      </c>
      <c r="I161" s="208">
        <f>I157+I154+I160+I150+I147+I144</f>
        <v>2258.4</v>
      </c>
      <c r="J161" s="208">
        <f>J157+J154+J160+J150+J147+J144</f>
        <v>1433.9</v>
      </c>
      <c r="K161" s="966"/>
      <c r="L161" s="966"/>
      <c r="M161" s="966"/>
      <c r="N161" s="966"/>
      <c r="O161" s="966"/>
      <c r="P161" s="967"/>
    </row>
    <row r="162" spans="1:16" ht="14.25" customHeight="1" thickBot="1" x14ac:dyDescent="0.25">
      <c r="A162" s="65" t="s">
        <v>5</v>
      </c>
      <c r="B162" s="66" t="s">
        <v>29</v>
      </c>
      <c r="C162" s="937" t="s">
        <v>109</v>
      </c>
      <c r="D162" s="968"/>
      <c r="E162" s="968"/>
      <c r="F162" s="968"/>
      <c r="G162" s="968"/>
      <c r="H162" s="968"/>
      <c r="I162" s="968"/>
      <c r="J162" s="968"/>
      <c r="K162" s="968"/>
      <c r="L162" s="968"/>
      <c r="M162" s="968"/>
      <c r="N162" s="968"/>
      <c r="O162" s="968"/>
      <c r="P162" s="969"/>
    </row>
    <row r="163" spans="1:16" ht="15.75" customHeight="1" x14ac:dyDescent="0.2">
      <c r="A163" s="294" t="s">
        <v>5</v>
      </c>
      <c r="B163" s="296" t="s">
        <v>29</v>
      </c>
      <c r="C163" s="245" t="s">
        <v>5</v>
      </c>
      <c r="D163" s="970" t="s">
        <v>202</v>
      </c>
      <c r="E163" s="243"/>
      <c r="F163" s="299" t="s">
        <v>33</v>
      </c>
      <c r="G163" s="144" t="s">
        <v>23</v>
      </c>
      <c r="H163" s="616">
        <f>3314.8+195</f>
        <v>3509.8</v>
      </c>
      <c r="I163" s="144">
        <f>3314.8+195</f>
        <v>3509.8</v>
      </c>
      <c r="J163" s="144">
        <f>1542.4+852.1+500+128.1+18.1</f>
        <v>3040.7</v>
      </c>
      <c r="K163" s="237"/>
      <c r="L163" s="142"/>
      <c r="M163" s="142"/>
      <c r="N163" s="142"/>
      <c r="O163" s="181"/>
      <c r="P163" s="187"/>
    </row>
    <row r="164" spans="1:16" ht="15" customHeight="1" x14ac:dyDescent="0.2">
      <c r="A164" s="341"/>
      <c r="B164" s="342"/>
      <c r="C164" s="183"/>
      <c r="D164" s="1012"/>
      <c r="E164" s="348"/>
      <c r="F164" s="344"/>
      <c r="G164" s="56" t="s">
        <v>58</v>
      </c>
      <c r="H164" s="334">
        <v>15.7</v>
      </c>
      <c r="I164" s="56">
        <v>15.7</v>
      </c>
      <c r="J164" s="56">
        <v>15.7</v>
      </c>
      <c r="K164" s="713"/>
      <c r="L164" s="188"/>
      <c r="M164" s="188"/>
      <c r="N164" s="188"/>
      <c r="O164" s="78"/>
      <c r="P164" s="37"/>
    </row>
    <row r="165" spans="1:16" ht="15" customHeight="1" x14ac:dyDescent="0.2">
      <c r="A165" s="286"/>
      <c r="B165" s="287"/>
      <c r="C165" s="183"/>
      <c r="D165" s="951"/>
      <c r="E165" s="319"/>
      <c r="F165" s="289"/>
      <c r="G165" s="56" t="s">
        <v>95</v>
      </c>
      <c r="H165" s="334">
        <v>1147</v>
      </c>
      <c r="I165" s="56">
        <f>1147+15.7+122.1</f>
        <v>1284.8</v>
      </c>
      <c r="J165" s="56">
        <f>1006.6+188.6+45</f>
        <v>1240.2</v>
      </c>
      <c r="K165" s="713"/>
      <c r="L165" s="188"/>
      <c r="M165" s="188"/>
      <c r="N165" s="188"/>
      <c r="O165" s="78"/>
      <c r="P165" s="37"/>
    </row>
    <row r="166" spans="1:16" ht="15" customHeight="1" x14ac:dyDescent="0.2">
      <c r="A166" s="286"/>
      <c r="B166" s="287"/>
      <c r="C166" s="183"/>
      <c r="D166" s="242"/>
      <c r="E166" s="319"/>
      <c r="F166" s="289"/>
      <c r="G166" s="56" t="s">
        <v>64</v>
      </c>
      <c r="H166" s="100">
        <v>92.6</v>
      </c>
      <c r="I166" s="56">
        <v>92.6</v>
      </c>
      <c r="J166" s="56">
        <v>62.7</v>
      </c>
      <c r="K166" s="713"/>
      <c r="L166" s="188"/>
      <c r="M166" s="188"/>
      <c r="N166" s="188"/>
      <c r="O166" s="78"/>
      <c r="P166" s="37"/>
    </row>
    <row r="167" spans="1:16" ht="16.5" customHeight="1" x14ac:dyDescent="0.2">
      <c r="A167" s="286"/>
      <c r="B167" s="287"/>
      <c r="C167" s="183"/>
      <c r="D167" s="244"/>
      <c r="E167" s="573"/>
      <c r="F167" s="289"/>
      <c r="G167" s="59" t="s">
        <v>66</v>
      </c>
      <c r="H167" s="69">
        <v>228.6</v>
      </c>
      <c r="I167" s="59">
        <v>228.6</v>
      </c>
      <c r="J167" s="59">
        <v>185.2</v>
      </c>
      <c r="K167" s="713"/>
      <c r="L167" s="188"/>
      <c r="M167" s="188"/>
      <c r="N167" s="188"/>
      <c r="O167" s="78"/>
      <c r="P167" s="37"/>
    </row>
    <row r="168" spans="1:16" ht="15" customHeight="1" x14ac:dyDescent="0.2">
      <c r="A168" s="286"/>
      <c r="B168" s="287"/>
      <c r="C168" s="183"/>
      <c r="D168" s="285" t="s">
        <v>96</v>
      </c>
      <c r="E168" s="572"/>
      <c r="F168" s="569"/>
      <c r="G168" s="50"/>
      <c r="H168" s="151"/>
      <c r="I168" s="107"/>
      <c r="J168" s="50"/>
      <c r="K168" s="767" t="s">
        <v>62</v>
      </c>
      <c r="L168" s="45">
        <v>4.7</v>
      </c>
      <c r="M168" s="45">
        <v>4.7</v>
      </c>
      <c r="N168" s="45">
        <v>5.4</v>
      </c>
      <c r="O168" s="831" t="s">
        <v>306</v>
      </c>
      <c r="P168" s="1018" t="s">
        <v>267</v>
      </c>
    </row>
    <row r="169" spans="1:16" ht="19.5" customHeight="1" x14ac:dyDescent="0.2">
      <c r="A169" s="286"/>
      <c r="B169" s="287"/>
      <c r="C169" s="183"/>
      <c r="D169" s="196" t="s">
        <v>143</v>
      </c>
      <c r="E169" s="573"/>
      <c r="F169" s="568"/>
      <c r="G169" s="59"/>
      <c r="H169" s="69"/>
      <c r="I169" s="59"/>
      <c r="J169" s="59"/>
      <c r="K169" s="1013"/>
      <c r="L169" s="188"/>
      <c r="M169" s="188"/>
      <c r="N169" s="188"/>
      <c r="O169" s="908"/>
      <c r="P169" s="1019"/>
    </row>
    <row r="170" spans="1:16" ht="30" customHeight="1" x14ac:dyDescent="0.2">
      <c r="A170" s="286"/>
      <c r="B170" s="287"/>
      <c r="C170" s="183"/>
      <c r="D170" s="196" t="s">
        <v>172</v>
      </c>
      <c r="E170" s="573"/>
      <c r="F170" s="568"/>
      <c r="G170" s="59"/>
      <c r="H170" s="69"/>
      <c r="I170" s="59"/>
      <c r="J170" s="59"/>
      <c r="K170" s="1013"/>
      <c r="L170" s="188"/>
      <c r="M170" s="188"/>
      <c r="N170" s="188"/>
      <c r="O170" s="1020"/>
      <c r="P170" s="1019"/>
    </row>
    <row r="171" spans="1:16" ht="39" customHeight="1" x14ac:dyDescent="0.2">
      <c r="A171" s="286"/>
      <c r="B171" s="287"/>
      <c r="C171" s="183"/>
      <c r="D171" s="182" t="s">
        <v>213</v>
      </c>
      <c r="E171" s="573"/>
      <c r="F171" s="568"/>
      <c r="G171" s="59"/>
      <c r="H171" s="69"/>
      <c r="I171" s="59"/>
      <c r="J171" s="59"/>
      <c r="K171" s="713"/>
      <c r="L171" s="188"/>
      <c r="M171" s="188"/>
      <c r="N171" s="188"/>
      <c r="O171" s="78"/>
      <c r="P171" s="37"/>
    </row>
    <row r="172" spans="1:16" ht="28.5" customHeight="1" x14ac:dyDescent="0.2">
      <c r="A172" s="286"/>
      <c r="B172" s="287"/>
      <c r="C172" s="183"/>
      <c r="D172" s="182" t="s">
        <v>209</v>
      </c>
      <c r="E172" s="573"/>
      <c r="F172" s="568"/>
      <c r="G172" s="59"/>
      <c r="H172" s="69"/>
      <c r="I172" s="59"/>
      <c r="J172" s="59"/>
      <c r="K172" s="713"/>
      <c r="L172" s="188"/>
      <c r="M172" s="188"/>
      <c r="N172" s="188"/>
      <c r="O172" s="78"/>
      <c r="P172" s="37"/>
    </row>
    <row r="173" spans="1:16" ht="42" customHeight="1" x14ac:dyDescent="0.2">
      <c r="A173" s="286"/>
      <c r="B173" s="287"/>
      <c r="C173" s="183"/>
      <c r="D173" s="182" t="s">
        <v>214</v>
      </c>
      <c r="E173" s="573"/>
      <c r="F173" s="568"/>
      <c r="G173" s="59"/>
      <c r="H173" s="69"/>
      <c r="I173" s="59"/>
      <c r="J173" s="59"/>
      <c r="K173" s="713"/>
      <c r="L173" s="188"/>
      <c r="M173" s="188"/>
      <c r="N173" s="188"/>
      <c r="O173" s="78"/>
      <c r="P173" s="37"/>
    </row>
    <row r="174" spans="1:16" ht="17.25" customHeight="1" x14ac:dyDescent="0.2">
      <c r="A174" s="367"/>
      <c r="B174" s="368"/>
      <c r="C174" s="183"/>
      <c r="D174" s="182" t="s">
        <v>204</v>
      </c>
      <c r="E174" s="114"/>
      <c r="F174" s="325"/>
      <c r="G174" s="58"/>
      <c r="H174" s="71"/>
      <c r="I174" s="58"/>
      <c r="J174" s="58"/>
      <c r="K174" s="718"/>
      <c r="L174" s="38"/>
      <c r="M174" s="38"/>
      <c r="N174" s="38"/>
      <c r="O174" s="117"/>
      <c r="P174" s="39"/>
    </row>
    <row r="175" spans="1:16" ht="38.25" customHeight="1" x14ac:dyDescent="0.2">
      <c r="A175" s="780"/>
      <c r="B175" s="760"/>
      <c r="C175" s="761"/>
      <c r="D175" s="831" t="s">
        <v>99</v>
      </c>
      <c r="E175" s="572"/>
      <c r="F175" s="569"/>
      <c r="G175" s="50"/>
      <c r="H175" s="595"/>
      <c r="I175" s="50"/>
      <c r="J175" s="50"/>
      <c r="K175" s="710" t="s">
        <v>210</v>
      </c>
      <c r="L175" s="30">
        <v>1.4</v>
      </c>
      <c r="M175" s="30">
        <v>0.2</v>
      </c>
      <c r="N175" s="188">
        <v>0.2</v>
      </c>
      <c r="O175" s="80"/>
      <c r="P175" s="37"/>
    </row>
    <row r="176" spans="1:16" ht="26.25" customHeight="1" x14ac:dyDescent="0.2">
      <c r="A176" s="780"/>
      <c r="B176" s="760"/>
      <c r="C176" s="761"/>
      <c r="D176" s="939"/>
      <c r="E176" s="573"/>
      <c r="F176" s="568"/>
      <c r="G176" s="59"/>
      <c r="H176" s="69"/>
      <c r="I176" s="59"/>
      <c r="J176" s="59"/>
      <c r="K176" s="336" t="s">
        <v>37</v>
      </c>
      <c r="L176" s="377">
        <v>4</v>
      </c>
      <c r="M176" s="377">
        <v>4</v>
      </c>
      <c r="N176" s="622" t="s">
        <v>264</v>
      </c>
      <c r="O176" s="152"/>
      <c r="P176" s="397"/>
    </row>
    <row r="177" spans="1:16" ht="17.25" customHeight="1" x14ac:dyDescent="0.2">
      <c r="A177" s="780"/>
      <c r="B177" s="760"/>
      <c r="C177" s="761"/>
      <c r="D177" s="832"/>
      <c r="E177" s="114"/>
      <c r="F177" s="325"/>
      <c r="G177" s="58"/>
      <c r="H177" s="71"/>
      <c r="I177" s="58"/>
      <c r="J177" s="58"/>
      <c r="K177" s="716" t="s">
        <v>61</v>
      </c>
      <c r="L177" s="246">
        <v>13.3</v>
      </c>
      <c r="M177" s="246">
        <v>13.3</v>
      </c>
      <c r="N177" s="623">
        <v>13.3</v>
      </c>
      <c r="O177" s="694"/>
      <c r="P177" s="39"/>
    </row>
    <row r="178" spans="1:16" ht="13.5" customHeight="1" x14ac:dyDescent="0.2">
      <c r="A178" s="780"/>
      <c r="B178" s="760"/>
      <c r="C178" s="761"/>
      <c r="D178" s="831" t="s">
        <v>51</v>
      </c>
      <c r="E178" s="572"/>
      <c r="F178" s="569"/>
      <c r="G178" s="50"/>
      <c r="H178" s="595"/>
      <c r="I178" s="50"/>
      <c r="J178" s="50"/>
      <c r="K178" s="924" t="s">
        <v>194</v>
      </c>
      <c r="L178" s="203">
        <v>117</v>
      </c>
      <c r="M178" s="203">
        <v>117</v>
      </c>
      <c r="N178" s="203" t="s">
        <v>265</v>
      </c>
      <c r="O178" s="457"/>
      <c r="P178" s="479"/>
    </row>
    <row r="179" spans="1:16" ht="14.25" customHeight="1" x14ac:dyDescent="0.2">
      <c r="A179" s="780"/>
      <c r="B179" s="760"/>
      <c r="C179" s="900"/>
      <c r="D179" s="832"/>
      <c r="E179" s="114"/>
      <c r="F179" s="325"/>
      <c r="G179" s="58"/>
      <c r="H179" s="71"/>
      <c r="I179" s="58"/>
      <c r="J179" s="58"/>
      <c r="K179" s="913"/>
      <c r="L179" s="38"/>
      <c r="M179" s="38"/>
      <c r="N179" s="38"/>
      <c r="O179" s="117"/>
      <c r="P179" s="39"/>
    </row>
    <row r="180" spans="1:16" ht="15.75" customHeight="1" x14ac:dyDescent="0.2">
      <c r="A180" s="286"/>
      <c r="B180" s="287"/>
      <c r="C180" s="288"/>
      <c r="D180" s="1014" t="s">
        <v>266</v>
      </c>
      <c r="E180" s="572"/>
      <c r="F180" s="569"/>
      <c r="G180" s="50"/>
      <c r="H180" s="595"/>
      <c r="I180" s="50"/>
      <c r="J180" s="50"/>
      <c r="K180" s="204" t="s">
        <v>36</v>
      </c>
      <c r="L180" s="388">
        <v>1.5</v>
      </c>
      <c r="M180" s="388">
        <v>1.5</v>
      </c>
      <c r="N180" s="624">
        <v>1.7</v>
      </c>
      <c r="O180" s="458"/>
      <c r="P180" s="618"/>
    </row>
    <row r="181" spans="1:16" ht="129.75" customHeight="1" x14ac:dyDescent="0.2">
      <c r="A181" s="385"/>
      <c r="B181" s="386"/>
      <c r="C181" s="387"/>
      <c r="D181" s="1015"/>
      <c r="E181" s="573"/>
      <c r="F181" s="568"/>
      <c r="G181" s="59"/>
      <c r="H181" s="69"/>
      <c r="I181" s="59"/>
      <c r="J181" s="59"/>
      <c r="K181" s="625" t="s">
        <v>199</v>
      </c>
      <c r="L181" s="626">
        <v>100</v>
      </c>
      <c r="M181" s="626">
        <v>100</v>
      </c>
      <c r="N181" s="626">
        <v>50</v>
      </c>
      <c r="O181" s="627"/>
      <c r="P181" s="628" t="s">
        <v>307</v>
      </c>
    </row>
    <row r="182" spans="1:16" ht="30.75" customHeight="1" x14ac:dyDescent="0.2">
      <c r="A182" s="495"/>
      <c r="B182" s="496"/>
      <c r="C182" s="497"/>
      <c r="D182" s="635"/>
      <c r="E182" s="573"/>
      <c r="F182" s="568"/>
      <c r="G182" s="59"/>
      <c r="H182" s="69"/>
      <c r="I182" s="59"/>
      <c r="J182" s="59"/>
      <c r="K182" s="629" t="s">
        <v>235</v>
      </c>
      <c r="L182" s="630">
        <v>0</v>
      </c>
      <c r="M182" s="619">
        <v>1</v>
      </c>
      <c r="N182" s="619">
        <v>0</v>
      </c>
      <c r="O182" s="631"/>
      <c r="P182" s="1016" t="s">
        <v>308</v>
      </c>
    </row>
    <row r="183" spans="1:16" ht="99" customHeight="1" x14ac:dyDescent="0.2">
      <c r="A183" s="286"/>
      <c r="B183" s="287"/>
      <c r="C183" s="288"/>
      <c r="D183" s="604"/>
      <c r="E183" s="114"/>
      <c r="F183" s="325"/>
      <c r="G183" s="58"/>
      <c r="H183" s="71"/>
      <c r="I183" s="58"/>
      <c r="J183" s="58"/>
      <c r="K183" s="633" t="s">
        <v>195</v>
      </c>
      <c r="L183" s="620">
        <v>100</v>
      </c>
      <c r="M183" s="634">
        <v>0</v>
      </c>
      <c r="N183" s="620">
        <v>0</v>
      </c>
      <c r="O183" s="632"/>
      <c r="P183" s="1017"/>
    </row>
    <row r="184" spans="1:16" ht="17.25" customHeight="1" x14ac:dyDescent="0.2">
      <c r="A184" s="286"/>
      <c r="B184" s="287"/>
      <c r="C184" s="288"/>
      <c r="D184" s="763" t="s">
        <v>97</v>
      </c>
      <c r="E184" s="572"/>
      <c r="F184" s="569"/>
      <c r="G184" s="50"/>
      <c r="H184" s="595"/>
      <c r="I184" s="50"/>
      <c r="J184" s="50"/>
      <c r="K184" s="767" t="s">
        <v>170</v>
      </c>
      <c r="L184" s="255">
        <v>31</v>
      </c>
      <c r="M184" s="255">
        <v>34</v>
      </c>
      <c r="N184" s="502">
        <v>35</v>
      </c>
      <c r="O184" s="332"/>
      <c r="P184" s="252"/>
    </row>
    <row r="185" spans="1:16" ht="15.75" customHeight="1" x14ac:dyDescent="0.2">
      <c r="A185" s="286"/>
      <c r="B185" s="287"/>
      <c r="C185" s="288"/>
      <c r="D185" s="1011"/>
      <c r="E185" s="114"/>
      <c r="F185" s="325"/>
      <c r="G185" s="58"/>
      <c r="H185" s="71"/>
      <c r="I185" s="58"/>
      <c r="J185" s="58"/>
      <c r="K185" s="822"/>
      <c r="L185" s="22"/>
      <c r="M185" s="22"/>
      <c r="N185" s="503"/>
      <c r="O185" s="332"/>
      <c r="P185" s="252"/>
    </row>
    <row r="186" spans="1:16" ht="24" customHeight="1" x14ac:dyDescent="0.2">
      <c r="A186" s="317"/>
      <c r="B186" s="287"/>
      <c r="C186" s="289"/>
      <c r="D186" s="621" t="s">
        <v>35</v>
      </c>
      <c r="E186" s="637"/>
      <c r="F186" s="638"/>
      <c r="G186" s="137"/>
      <c r="H186" s="639"/>
      <c r="I186" s="273"/>
      <c r="J186" s="273"/>
      <c r="K186" s="636" t="s">
        <v>53</v>
      </c>
      <c r="L186" s="509">
        <v>15</v>
      </c>
      <c r="M186" s="509">
        <v>15</v>
      </c>
      <c r="N186" s="509">
        <v>14</v>
      </c>
      <c r="O186" s="695"/>
      <c r="P186" s="252"/>
    </row>
    <row r="187" spans="1:16" ht="15.75" customHeight="1" thickBot="1" x14ac:dyDescent="0.25">
      <c r="A187" s="62"/>
      <c r="B187" s="297"/>
      <c r="C187" s="76"/>
      <c r="D187" s="221"/>
      <c r="E187" s="247"/>
      <c r="F187" s="300"/>
      <c r="G187" s="104" t="s">
        <v>6</v>
      </c>
      <c r="H187" s="161">
        <f>SUM(H163:H186)</f>
        <v>4993.7</v>
      </c>
      <c r="I187" s="104">
        <f>SUM(I163:I186)</f>
        <v>5131.5</v>
      </c>
      <c r="J187" s="104">
        <f>SUM(J163:J186)</f>
        <v>4544.5</v>
      </c>
      <c r="K187" s="170"/>
      <c r="L187" s="16"/>
      <c r="M187" s="16"/>
      <c r="N187" s="171"/>
      <c r="O187" s="171"/>
      <c r="P187" s="81"/>
    </row>
    <row r="188" spans="1:16" ht="60" customHeight="1" x14ac:dyDescent="0.2">
      <c r="A188" s="317" t="s">
        <v>5</v>
      </c>
      <c r="B188" s="287" t="s">
        <v>29</v>
      </c>
      <c r="C188" s="183" t="s">
        <v>7</v>
      </c>
      <c r="D188" s="699" t="s">
        <v>132</v>
      </c>
      <c r="E188" s="701"/>
      <c r="F188" s="579" t="s">
        <v>40</v>
      </c>
      <c r="G188" s="59" t="s">
        <v>23</v>
      </c>
      <c r="H188" s="36">
        <f>64-30</f>
        <v>34</v>
      </c>
      <c r="I188" s="144">
        <f>64-30</f>
        <v>34</v>
      </c>
      <c r="J188" s="59">
        <v>0</v>
      </c>
      <c r="K188" s="703" t="s">
        <v>160</v>
      </c>
      <c r="L188" s="704">
        <v>1</v>
      </c>
      <c r="M188" s="704">
        <v>1</v>
      </c>
      <c r="N188" s="704">
        <v>0</v>
      </c>
      <c r="O188" s="705"/>
      <c r="P188" s="1093" t="s">
        <v>287</v>
      </c>
    </row>
    <row r="189" spans="1:16" ht="39" customHeight="1" x14ac:dyDescent="0.2">
      <c r="A189" s="317"/>
      <c r="B189" s="287"/>
      <c r="C189" s="183"/>
      <c r="D189" s="700"/>
      <c r="E189" s="702"/>
      <c r="F189" s="373"/>
      <c r="G189" s="58" t="s">
        <v>58</v>
      </c>
      <c r="H189" s="617">
        <v>30</v>
      </c>
      <c r="I189" s="58">
        <v>30</v>
      </c>
      <c r="J189" s="58">
        <v>0</v>
      </c>
      <c r="K189" s="706" t="s">
        <v>156</v>
      </c>
      <c r="L189" s="707" t="s">
        <v>133</v>
      </c>
      <c r="M189" s="707" t="s">
        <v>133</v>
      </c>
      <c r="N189" s="707" t="s">
        <v>238</v>
      </c>
      <c r="O189" s="708"/>
      <c r="P189" s="1094"/>
    </row>
    <row r="190" spans="1:16" ht="17.25" customHeight="1" thickBot="1" x14ac:dyDescent="0.25">
      <c r="A190" s="62"/>
      <c r="B190" s="297"/>
      <c r="C190" s="76"/>
      <c r="D190" s="575"/>
      <c r="E190" s="576"/>
      <c r="F190" s="698"/>
      <c r="G190" s="104" t="s">
        <v>6</v>
      </c>
      <c r="H190" s="161">
        <f t="shared" ref="H190:J190" si="4">SUM(H188:H189)</f>
        <v>64</v>
      </c>
      <c r="I190" s="104">
        <f t="shared" ref="I190" si="5">SUM(I188:I189)</f>
        <v>64</v>
      </c>
      <c r="J190" s="104">
        <f t="shared" si="4"/>
        <v>0</v>
      </c>
      <c r="K190" s="577"/>
      <c r="L190" s="153"/>
      <c r="M190" s="153"/>
      <c r="N190" s="153"/>
      <c r="O190" s="459"/>
      <c r="P190" s="480"/>
    </row>
    <row r="191" spans="1:16" ht="14.25" customHeight="1" thickBot="1" x14ac:dyDescent="0.25">
      <c r="A191" s="62" t="s">
        <v>5</v>
      </c>
      <c r="B191" s="297" t="s">
        <v>29</v>
      </c>
      <c r="C191" s="1035" t="s">
        <v>8</v>
      </c>
      <c r="D191" s="1035"/>
      <c r="E191" s="1035"/>
      <c r="F191" s="1035"/>
      <c r="G191" s="934"/>
      <c r="H191" s="208">
        <f>H190+H187</f>
        <v>5057.7</v>
      </c>
      <c r="I191" s="108">
        <f>I190+I187</f>
        <v>5195.5</v>
      </c>
      <c r="J191" s="108">
        <f t="shared" ref="J191" si="6">J190+J187</f>
        <v>4544.5</v>
      </c>
      <c r="K191" s="966"/>
      <c r="L191" s="966"/>
      <c r="M191" s="966"/>
      <c r="N191" s="966"/>
      <c r="O191" s="966"/>
      <c r="P191" s="967"/>
    </row>
    <row r="192" spans="1:16" ht="14.25" customHeight="1" thickBot="1" x14ac:dyDescent="0.25">
      <c r="A192" s="74" t="s">
        <v>5</v>
      </c>
      <c r="B192" s="1036" t="s">
        <v>9</v>
      </c>
      <c r="C192" s="1037"/>
      <c r="D192" s="1037"/>
      <c r="E192" s="1037"/>
      <c r="F192" s="1037"/>
      <c r="G192" s="1038"/>
      <c r="H192" s="62">
        <f>H191+H161+H115+H83</f>
        <v>20066.8</v>
      </c>
      <c r="I192" s="109">
        <f>I191+I161+I115+I83</f>
        <v>20779.3</v>
      </c>
      <c r="J192" s="109">
        <f>J191+J161+J115+J83</f>
        <v>14221.2</v>
      </c>
      <c r="K192" s="1039"/>
      <c r="L192" s="1039"/>
      <c r="M192" s="1039"/>
      <c r="N192" s="1039"/>
      <c r="O192" s="1039"/>
      <c r="P192" s="1040"/>
    </row>
    <row r="193" spans="1:19" ht="14.25" customHeight="1" thickBot="1" x14ac:dyDescent="0.25">
      <c r="A193" s="79" t="s">
        <v>31</v>
      </c>
      <c r="B193" s="1041" t="s">
        <v>56</v>
      </c>
      <c r="C193" s="1042"/>
      <c r="D193" s="1042"/>
      <c r="E193" s="1042"/>
      <c r="F193" s="1042"/>
      <c r="G193" s="1043"/>
      <c r="H193" s="209">
        <f t="shared" ref="H193:J193" si="7">SUM(H192)</f>
        <v>20066.8</v>
      </c>
      <c r="I193" s="110">
        <f t="shared" ref="I193" si="8">SUM(I192)</f>
        <v>20779.3</v>
      </c>
      <c r="J193" s="110">
        <f t="shared" si="7"/>
        <v>14221.2</v>
      </c>
      <c r="K193" s="1044"/>
      <c r="L193" s="1044"/>
      <c r="M193" s="1044"/>
      <c r="N193" s="1044"/>
      <c r="O193" s="1044"/>
      <c r="P193" s="1045"/>
    </row>
    <row r="194" spans="1:19" s="6" customFormat="1" ht="17.25" customHeight="1" x14ac:dyDescent="0.2">
      <c r="A194" s="1049" t="s">
        <v>309</v>
      </c>
      <c r="B194" s="1049"/>
      <c r="C194" s="1049"/>
      <c r="D194" s="1049"/>
      <c r="E194" s="1049"/>
      <c r="F194" s="1049"/>
      <c r="G194" s="1049"/>
      <c r="H194" s="1049"/>
      <c r="I194" s="1049"/>
      <c r="J194" s="1049"/>
      <c r="K194" s="1049"/>
      <c r="L194" s="1049"/>
      <c r="M194" s="1049"/>
      <c r="N194" s="1049"/>
      <c r="O194" s="1049"/>
      <c r="P194" s="1049"/>
      <c r="Q194" s="5"/>
      <c r="R194" s="5"/>
      <c r="S194" s="5"/>
    </row>
    <row r="195" spans="1:19" s="6" customFormat="1" ht="17.25" customHeight="1" x14ac:dyDescent="0.2">
      <c r="A195" s="1049" t="s">
        <v>310</v>
      </c>
      <c r="B195" s="1049"/>
      <c r="C195" s="1049"/>
      <c r="D195" s="1049"/>
      <c r="E195" s="1049"/>
      <c r="F195" s="1049"/>
      <c r="G195" s="1049"/>
      <c r="H195" s="1049"/>
      <c r="I195" s="1049"/>
      <c r="J195" s="1049"/>
      <c r="K195" s="1049"/>
      <c r="L195" s="1049"/>
      <c r="M195" s="1049"/>
      <c r="N195" s="1049"/>
      <c r="O195" s="1049"/>
      <c r="P195" s="1049"/>
      <c r="Q195" s="5"/>
      <c r="R195" s="5"/>
      <c r="S195" s="5"/>
    </row>
    <row r="196" spans="1:19" s="6" customFormat="1" ht="12.75" customHeight="1" x14ac:dyDescent="0.2">
      <c r="A196" s="1021"/>
      <c r="B196" s="1021"/>
      <c r="C196" s="1021"/>
      <c r="D196" s="1021"/>
      <c r="E196" s="1021"/>
      <c r="F196" s="1021"/>
      <c r="G196" s="1021"/>
      <c r="H196" s="1021"/>
      <c r="I196" s="1021"/>
      <c r="J196" s="1021"/>
      <c r="K196" s="1021"/>
      <c r="L196" s="1021"/>
      <c r="M196" s="1021"/>
      <c r="N196" s="1021"/>
      <c r="O196" s="1021"/>
      <c r="P196" s="1021"/>
    </row>
    <row r="197" spans="1:19" s="6" customFormat="1" ht="15" customHeight="1" thickBot="1" x14ac:dyDescent="0.25">
      <c r="A197" s="1022" t="s">
        <v>12</v>
      </c>
      <c r="B197" s="1022"/>
      <c r="C197" s="1022"/>
      <c r="D197" s="1022"/>
      <c r="E197" s="1022"/>
      <c r="F197" s="1022"/>
      <c r="G197" s="1022"/>
      <c r="H197" s="118"/>
      <c r="I197" s="118"/>
      <c r="J197" s="118"/>
      <c r="K197" s="80"/>
      <c r="L197" s="80"/>
      <c r="M197" s="80"/>
      <c r="N197" s="80"/>
      <c r="O197" s="80"/>
      <c r="P197" s="80"/>
    </row>
    <row r="198" spans="1:19" s="6" customFormat="1" ht="15" customHeight="1" x14ac:dyDescent="0.2">
      <c r="A198" s="1054" t="s">
        <v>10</v>
      </c>
      <c r="B198" s="1055"/>
      <c r="C198" s="1055"/>
      <c r="D198" s="1055"/>
      <c r="E198" s="1055"/>
      <c r="F198" s="1055"/>
      <c r="G198" s="1056"/>
      <c r="H198" s="1050" t="s">
        <v>220</v>
      </c>
      <c r="I198" s="1052" t="s">
        <v>221</v>
      </c>
      <c r="J198" s="1052" t="s">
        <v>222</v>
      </c>
      <c r="K198" s="80"/>
      <c r="L198" s="80"/>
      <c r="M198" s="80"/>
      <c r="N198" s="80"/>
      <c r="O198" s="80"/>
      <c r="P198" s="80"/>
    </row>
    <row r="199" spans="1:19" ht="67.5" customHeight="1" thickBot="1" x14ac:dyDescent="0.25">
      <c r="A199" s="1057"/>
      <c r="B199" s="1058"/>
      <c r="C199" s="1058"/>
      <c r="D199" s="1058"/>
      <c r="E199" s="1058"/>
      <c r="F199" s="1058"/>
      <c r="G199" s="1059"/>
      <c r="H199" s="1051"/>
      <c r="I199" s="1053"/>
      <c r="J199" s="1053"/>
      <c r="K199" s="15"/>
      <c r="L199" s="15"/>
      <c r="M199" s="15"/>
      <c r="N199" s="15"/>
      <c r="O199" s="15"/>
      <c r="P199" s="15"/>
    </row>
    <row r="200" spans="1:19" ht="14.25" customHeight="1" x14ac:dyDescent="0.2">
      <c r="A200" s="1023" t="s">
        <v>13</v>
      </c>
      <c r="B200" s="1024"/>
      <c r="C200" s="1024"/>
      <c r="D200" s="1024"/>
      <c r="E200" s="1024"/>
      <c r="F200" s="1024"/>
      <c r="G200" s="1025"/>
      <c r="H200" s="380">
        <f>H201+H208+H209+H210+H206</f>
        <v>18126.7</v>
      </c>
      <c r="I200" s="431">
        <f>I201+I208+I209+I210</f>
        <v>18464.7</v>
      </c>
      <c r="J200" s="101">
        <f t="shared" ref="J200" si="9">J201+J208+J209+J210</f>
        <v>13360.7</v>
      </c>
      <c r="K200" s="15"/>
      <c r="L200" s="15"/>
      <c r="M200" s="15"/>
      <c r="N200" s="15"/>
      <c r="O200" s="15"/>
      <c r="P200" s="15"/>
    </row>
    <row r="201" spans="1:19" ht="14.25" customHeight="1" x14ac:dyDescent="0.2">
      <c r="A201" s="1026" t="s">
        <v>86</v>
      </c>
      <c r="B201" s="1027"/>
      <c r="C201" s="1027"/>
      <c r="D201" s="1027"/>
      <c r="E201" s="1027"/>
      <c r="F201" s="1027"/>
      <c r="G201" s="1028"/>
      <c r="H201" s="381">
        <f>H202+H203+H204+H205+H207</f>
        <v>8655.5</v>
      </c>
      <c r="I201" s="432">
        <f>SUM(I202:I207)</f>
        <v>13126.7</v>
      </c>
      <c r="J201" s="102">
        <f t="shared" ref="J201" si="10">SUM(J202:J207)</f>
        <v>9765.9</v>
      </c>
      <c r="K201" s="15"/>
      <c r="L201" s="15"/>
      <c r="M201" s="15"/>
      <c r="N201" s="15"/>
      <c r="O201" s="15"/>
      <c r="P201" s="15"/>
    </row>
    <row r="202" spans="1:19" ht="14.25" customHeight="1" x14ac:dyDescent="0.2">
      <c r="A202" s="1029" t="s">
        <v>17</v>
      </c>
      <c r="B202" s="1030"/>
      <c r="C202" s="1030"/>
      <c r="D202" s="1030"/>
      <c r="E202" s="1030"/>
      <c r="F202" s="1030"/>
      <c r="G202" s="1031"/>
      <c r="H202" s="382">
        <f>SUMIF(G14:G193,"SB",H14:H193)</f>
        <v>7029.9</v>
      </c>
      <c r="I202" s="427">
        <f>SUMIF(G14:G193,"SB",I14:I193)</f>
        <v>8484.9</v>
      </c>
      <c r="J202" s="92">
        <f>SUMIF(G14:G193,"SB",J14:J193)</f>
        <v>5878.9</v>
      </c>
      <c r="K202" s="15"/>
      <c r="L202" s="15"/>
      <c r="M202" s="15"/>
      <c r="N202" s="15"/>
      <c r="O202" s="15"/>
      <c r="P202" s="15"/>
    </row>
    <row r="203" spans="1:19" ht="14.25" customHeight="1" x14ac:dyDescent="0.2">
      <c r="A203" s="1071" t="s">
        <v>18</v>
      </c>
      <c r="B203" s="1072"/>
      <c r="C203" s="1072"/>
      <c r="D203" s="1072"/>
      <c r="E203" s="1072"/>
      <c r="F203" s="1072"/>
      <c r="G203" s="1073"/>
      <c r="H203" s="383">
        <f>SUMIF(G17:G193,"SB(P)",H17:H193)</f>
        <v>0</v>
      </c>
      <c r="I203" s="428">
        <f>SUMIF(G17:G193,"SB(P)",I17:I193)</f>
        <v>0</v>
      </c>
      <c r="J203" s="51">
        <f>SUMIF(G17:G193,"SB(P)",J17:J193)</f>
        <v>0</v>
      </c>
      <c r="K203" s="15"/>
      <c r="L203" s="15"/>
      <c r="M203" s="15"/>
      <c r="N203" s="15"/>
      <c r="O203" s="15"/>
      <c r="P203" s="15"/>
    </row>
    <row r="204" spans="1:19" ht="14.25" customHeight="1" x14ac:dyDescent="0.2">
      <c r="A204" s="1071" t="s">
        <v>65</v>
      </c>
      <c r="B204" s="1072"/>
      <c r="C204" s="1072"/>
      <c r="D204" s="1072"/>
      <c r="E204" s="1072"/>
      <c r="F204" s="1072"/>
      <c r="G204" s="1073"/>
      <c r="H204" s="382">
        <f>SUMIF(G17:G193,"SB(VR)",H17:H193)</f>
        <v>1264.5999999999999</v>
      </c>
      <c r="I204" s="427">
        <f>SUMIF(G17:G193,"SB(VR)",I17:I193)</f>
        <v>1264.5999999999999</v>
      </c>
      <c r="J204" s="58">
        <f>SUMIF(G17:G193,"SB(VR)",J17:J193)</f>
        <v>887.5</v>
      </c>
      <c r="K204" s="15"/>
      <c r="L204" s="15"/>
      <c r="M204" s="15"/>
      <c r="N204" s="15"/>
      <c r="O204" s="15"/>
      <c r="P204" s="15"/>
    </row>
    <row r="205" spans="1:19" ht="26.25" customHeight="1" x14ac:dyDescent="0.2">
      <c r="A205" s="1077" t="s">
        <v>198</v>
      </c>
      <c r="B205" s="1078"/>
      <c r="C205" s="1078"/>
      <c r="D205" s="1078"/>
      <c r="E205" s="1078"/>
      <c r="F205" s="1078"/>
      <c r="G205" s="1079"/>
      <c r="H205" s="383">
        <f>SUMIF(G14:G188,"SB(ES)",H14:H188)</f>
        <v>361</v>
      </c>
      <c r="I205" s="428">
        <f>SUMIF(G14:G190,"SB(ES)",I14:I190)</f>
        <v>0</v>
      </c>
      <c r="J205" s="51">
        <f>SUMIF(G14:G188,"SB(ES)",J14:J188)</f>
        <v>0</v>
      </c>
      <c r="K205" s="15"/>
      <c r="L205" s="15"/>
      <c r="M205" s="15"/>
      <c r="N205" s="15"/>
      <c r="O205" s="15"/>
      <c r="P205" s="15"/>
    </row>
    <row r="206" spans="1:19" ht="14.25" customHeight="1" x14ac:dyDescent="0.2">
      <c r="A206" s="1046" t="s">
        <v>93</v>
      </c>
      <c r="B206" s="1047"/>
      <c r="C206" s="1047"/>
      <c r="D206" s="1047"/>
      <c r="E206" s="1047"/>
      <c r="F206" s="1047"/>
      <c r="G206" s="1048"/>
      <c r="H206" s="382">
        <f>SUMIF(G9:G191,"SB(KPP)",H9:H191)</f>
        <v>4133.2</v>
      </c>
      <c r="I206" s="427">
        <f>SUMIF(G9:G191,"SB(KPP)",I9:I191)</f>
        <v>3377.2</v>
      </c>
      <c r="J206" s="58">
        <f>SUMIF(G4:G191,"SB(KPP)",J4:J191)</f>
        <v>2999.5</v>
      </c>
      <c r="K206" s="15"/>
      <c r="L206" s="15"/>
      <c r="M206" s="15"/>
      <c r="N206" s="15"/>
      <c r="O206" s="15"/>
      <c r="P206" s="15"/>
    </row>
    <row r="207" spans="1:19" ht="14.25" customHeight="1" x14ac:dyDescent="0.2">
      <c r="A207" s="1046" t="s">
        <v>211</v>
      </c>
      <c r="B207" s="1081"/>
      <c r="C207" s="1081"/>
      <c r="D207" s="1081"/>
      <c r="E207" s="1081"/>
      <c r="F207" s="1081"/>
      <c r="G207" s="1082"/>
      <c r="H207" s="421">
        <f>SUMIF(G3:G190,"SB(VB)",H3:H190)</f>
        <v>0</v>
      </c>
      <c r="I207" s="427">
        <f>SUMIF(H3:H190,"SB(VB)",I3:I190)</f>
        <v>0</v>
      </c>
      <c r="J207" s="58">
        <f>SUMIF(G14:G190,"SB(VB)",J14:J190)</f>
        <v>0</v>
      </c>
      <c r="K207" s="15"/>
      <c r="L207" s="15"/>
      <c r="M207" s="15"/>
      <c r="N207" s="15"/>
      <c r="O207" s="15"/>
      <c r="P207" s="15"/>
    </row>
    <row r="208" spans="1:19" ht="14.25" customHeight="1" x14ac:dyDescent="0.2">
      <c r="A208" s="1032" t="s">
        <v>71</v>
      </c>
      <c r="B208" s="1033"/>
      <c r="C208" s="1033"/>
      <c r="D208" s="1033"/>
      <c r="E208" s="1033"/>
      <c r="F208" s="1033"/>
      <c r="G208" s="1034"/>
      <c r="H208" s="378">
        <f>SUMIF(G6:G196,"SB(L)",H6:H196)</f>
        <v>2867.2</v>
      </c>
      <c r="I208" s="429">
        <f>SUMIF(G6:G193,"SB(L)",I6:I193)</f>
        <v>2867.2</v>
      </c>
      <c r="J208" s="276">
        <f>SUMIF(G6:G196,"SB(L)",J6:J196)</f>
        <v>2616.3000000000002</v>
      </c>
      <c r="K208" s="15"/>
      <c r="L208" s="15"/>
      <c r="M208" s="15"/>
      <c r="N208" s="15"/>
      <c r="O208" s="15"/>
      <c r="P208" s="15"/>
    </row>
    <row r="209" spans="1:16" ht="14.25" customHeight="1" x14ac:dyDescent="0.2">
      <c r="A209" s="1080" t="s">
        <v>91</v>
      </c>
      <c r="B209" s="1063"/>
      <c r="C209" s="1063"/>
      <c r="D209" s="1063"/>
      <c r="E209" s="1063"/>
      <c r="F209" s="1063"/>
      <c r="G209" s="1064"/>
      <c r="H209" s="378">
        <f>SUMIF(G17:G192,"SB(VRL)",H17:H192)</f>
        <v>353.2</v>
      </c>
      <c r="I209" s="429">
        <f>SUMIF(G17:G192,"SB(VRL)",I17:I192)</f>
        <v>353.2</v>
      </c>
      <c r="J209" s="276">
        <f>SUMIF(G17:G192,"SB(VRL)",J17:J192)</f>
        <v>285.60000000000002</v>
      </c>
      <c r="K209" s="15"/>
      <c r="L209" s="15"/>
      <c r="M209" s="15"/>
      <c r="N209" s="15"/>
      <c r="O209" s="15"/>
      <c r="P209" s="15"/>
    </row>
    <row r="210" spans="1:16" ht="14.25" customHeight="1" x14ac:dyDescent="0.2">
      <c r="A210" s="1032" t="s">
        <v>92</v>
      </c>
      <c r="B210" s="1063"/>
      <c r="C210" s="1063"/>
      <c r="D210" s="1063"/>
      <c r="E210" s="1063"/>
      <c r="F210" s="1063"/>
      <c r="G210" s="1064"/>
      <c r="H210" s="378">
        <f>SUMIF(G6:G193,"SB(ŽPL)",H6:H193)</f>
        <v>2117.6</v>
      </c>
      <c r="I210" s="429">
        <f>SUMIF(G6:G193,"SB(ŽPL)",I6:I193)</f>
        <v>2117.6</v>
      </c>
      <c r="J210" s="276">
        <f>SUMIF(G12:G193,"SB(ŽPL)",J12:J193)</f>
        <v>692.9</v>
      </c>
      <c r="K210" s="15"/>
      <c r="L210" s="15"/>
      <c r="M210" s="15"/>
      <c r="N210" s="15"/>
      <c r="O210" s="15"/>
      <c r="P210" s="15"/>
    </row>
    <row r="211" spans="1:16" ht="14.25" customHeight="1" x14ac:dyDescent="0.2">
      <c r="A211" s="1065" t="s">
        <v>14</v>
      </c>
      <c r="B211" s="1066"/>
      <c r="C211" s="1066"/>
      <c r="D211" s="1066"/>
      <c r="E211" s="1066"/>
      <c r="F211" s="1066"/>
      <c r="G211" s="1067"/>
      <c r="H211" s="384">
        <f>SUM(H212:H215)</f>
        <v>1940.1</v>
      </c>
      <c r="I211" s="426">
        <f>SUM(I212:I215)</f>
        <v>2314.6</v>
      </c>
      <c r="J211" s="103">
        <f t="shared" ref="J211" si="11">SUM(J212:J215)</f>
        <v>860.5</v>
      </c>
      <c r="K211" s="15"/>
      <c r="L211" s="15"/>
      <c r="M211" s="15"/>
      <c r="N211" s="15"/>
      <c r="O211" s="15"/>
      <c r="P211" s="15"/>
    </row>
    <row r="212" spans="1:16" ht="15.75" customHeight="1" x14ac:dyDescent="0.2">
      <c r="A212" s="1077" t="s">
        <v>19</v>
      </c>
      <c r="B212" s="1078"/>
      <c r="C212" s="1078"/>
      <c r="D212" s="1078"/>
      <c r="E212" s="1078"/>
      <c r="F212" s="1078"/>
      <c r="G212" s="1079"/>
      <c r="H212" s="383">
        <f>SUMIF(G5:G197,"ES",H5:H197)</f>
        <v>684.4</v>
      </c>
      <c r="I212" s="428">
        <f>SUMIF(G5:G193,"ES",I5:I193)</f>
        <v>1058.9000000000001</v>
      </c>
      <c r="J212" s="51">
        <f>SUMIF(G5:G197,"ES",J5:J197)</f>
        <v>262.2</v>
      </c>
      <c r="K212" s="15"/>
      <c r="L212" s="15"/>
      <c r="M212" s="15"/>
      <c r="N212" s="15"/>
      <c r="O212" s="15"/>
      <c r="P212" s="15"/>
    </row>
    <row r="213" spans="1:16" ht="14.25" customHeight="1" x14ac:dyDescent="0.2">
      <c r="A213" s="1068" t="s">
        <v>20</v>
      </c>
      <c r="B213" s="1069"/>
      <c r="C213" s="1069"/>
      <c r="D213" s="1069"/>
      <c r="E213" s="1069"/>
      <c r="F213" s="1069"/>
      <c r="G213" s="1070"/>
      <c r="H213" s="51">
        <f>SUMIF(G17:G193,"KVJUD",H17:H193)</f>
        <v>1015.7</v>
      </c>
      <c r="I213" s="51">
        <f>SUMIF(G17:G193,"KVJUD",I17:I193)</f>
        <v>1015.7</v>
      </c>
      <c r="J213" s="51">
        <f>SUMIF(G17:G193,"KVJUD",J17:J193)</f>
        <v>406.7</v>
      </c>
      <c r="K213" s="46"/>
      <c r="L213" s="46"/>
      <c r="M213" s="46"/>
      <c r="N213" s="46"/>
      <c r="O213" s="46"/>
      <c r="P213" s="46"/>
    </row>
    <row r="214" spans="1:16" ht="14.25" customHeight="1" x14ac:dyDescent="0.2">
      <c r="A214" s="1071" t="s">
        <v>21</v>
      </c>
      <c r="B214" s="1072"/>
      <c r="C214" s="1072"/>
      <c r="D214" s="1072"/>
      <c r="E214" s="1072"/>
      <c r="F214" s="1072"/>
      <c r="G214" s="1073"/>
      <c r="H214" s="383">
        <f>SUMIF(G17:G193,"LRVB",H17:H193)</f>
        <v>0</v>
      </c>
      <c r="I214" s="428">
        <f>SUMIF(G17:G193,"LRVB",I17:I193)</f>
        <v>0</v>
      </c>
      <c r="J214" s="51">
        <f>SUMIF(G17:G193,"LRVB",J17:J193)</f>
        <v>0</v>
      </c>
      <c r="K214" s="46"/>
      <c r="L214" s="46"/>
      <c r="M214" s="46"/>
      <c r="N214" s="46"/>
      <c r="O214" s="46"/>
      <c r="P214" s="46"/>
    </row>
    <row r="215" spans="1:16" ht="14.25" customHeight="1" x14ac:dyDescent="0.2">
      <c r="A215" s="1074" t="s">
        <v>22</v>
      </c>
      <c r="B215" s="1075"/>
      <c r="C215" s="1075"/>
      <c r="D215" s="1075"/>
      <c r="E215" s="1075"/>
      <c r="F215" s="1075"/>
      <c r="G215" s="1076"/>
      <c r="H215" s="383">
        <f>SUMIF(G17:G193,"Kt",H17:H193)</f>
        <v>240</v>
      </c>
      <c r="I215" s="428">
        <f>SUMIF(G17:G193,"Kt",I17:I193)</f>
        <v>240</v>
      </c>
      <c r="J215" s="51">
        <f>SUMIF(G17:G193,"Kt",J17:J193)</f>
        <v>191.6</v>
      </c>
      <c r="K215" s="46"/>
      <c r="L215" s="46"/>
      <c r="M215" s="46"/>
      <c r="N215" s="46"/>
      <c r="O215" s="46"/>
      <c r="P215" s="46"/>
    </row>
    <row r="216" spans="1:16" ht="14.25" customHeight="1" thickBot="1" x14ac:dyDescent="0.25">
      <c r="A216" s="1060" t="s">
        <v>15</v>
      </c>
      <c r="B216" s="1061"/>
      <c r="C216" s="1061"/>
      <c r="D216" s="1061"/>
      <c r="E216" s="1061"/>
      <c r="F216" s="1061"/>
      <c r="G216" s="1062"/>
      <c r="H216" s="379">
        <f>SUM(H200,H211)</f>
        <v>20066.8</v>
      </c>
      <c r="I216" s="430">
        <f>SUM(I200,I211)</f>
        <v>20779.3</v>
      </c>
      <c r="J216" s="277">
        <f>SUM(J200,J211)</f>
        <v>14221.2</v>
      </c>
      <c r="K216" s="46"/>
      <c r="L216" s="46"/>
      <c r="M216" s="46"/>
      <c r="N216" s="46"/>
      <c r="O216" s="46"/>
      <c r="P216" s="46"/>
    </row>
    <row r="217" spans="1:16" x14ac:dyDescent="0.2">
      <c r="H217" s="215"/>
      <c r="I217" s="215"/>
      <c r="J217" s="215"/>
    </row>
    <row r="219" spans="1:16" x14ac:dyDescent="0.2">
      <c r="H219" s="15"/>
      <c r="I219" s="15"/>
      <c r="J219" s="15"/>
    </row>
    <row r="220" spans="1:16" x14ac:dyDescent="0.2">
      <c r="A220" s="1"/>
      <c r="B220" s="1"/>
      <c r="C220" s="1"/>
      <c r="D220" s="1"/>
      <c r="E220" s="1"/>
      <c r="F220" s="1"/>
      <c r="G220" s="1"/>
      <c r="H220" s="46"/>
      <c r="I220" s="46"/>
      <c r="J220" s="46"/>
      <c r="K220" s="1"/>
      <c r="L220" s="1"/>
      <c r="M220" s="1"/>
      <c r="N220" s="1"/>
      <c r="O220" s="1"/>
      <c r="P220" s="1"/>
    </row>
    <row r="221" spans="1:16" x14ac:dyDescent="0.2">
      <c r="A221" s="1"/>
      <c r="B221" s="1"/>
      <c r="C221" s="1"/>
      <c r="D221" s="1"/>
      <c r="E221" s="1"/>
      <c r="F221" s="1"/>
      <c r="G221" s="46"/>
      <c r="H221" s="1"/>
      <c r="I221" s="1"/>
      <c r="J221" s="1"/>
      <c r="K221" s="46"/>
      <c r="L221" s="1"/>
      <c r="M221" s="1"/>
      <c r="N221" s="1"/>
      <c r="O221" s="1"/>
      <c r="P221" s="1"/>
    </row>
  </sheetData>
  <mergeCells count="273">
    <mergeCell ref="O148:O150"/>
    <mergeCell ref="O153:O154"/>
    <mergeCell ref="O155:O157"/>
    <mergeCell ref="E152:E153"/>
    <mergeCell ref="O158:O160"/>
    <mergeCell ref="P188:P189"/>
    <mergeCell ref="P148:P150"/>
    <mergeCell ref="O44:O45"/>
    <mergeCell ref="O62:O63"/>
    <mergeCell ref="O64:O66"/>
    <mergeCell ref="P64:P66"/>
    <mergeCell ref="P67:P69"/>
    <mergeCell ref="K153:K154"/>
    <mergeCell ref="L153:L154"/>
    <mergeCell ref="N153:N154"/>
    <mergeCell ref="M153:M154"/>
    <mergeCell ref="M98:M99"/>
    <mergeCell ref="K109:K110"/>
    <mergeCell ref="E85:E88"/>
    <mergeCell ref="K54:K55"/>
    <mergeCell ref="P105:P106"/>
    <mergeCell ref="P145:P146"/>
    <mergeCell ref="K56:K57"/>
    <mergeCell ref="K44:K45"/>
    <mergeCell ref="A216:G216"/>
    <mergeCell ref="A210:G210"/>
    <mergeCell ref="A211:G211"/>
    <mergeCell ref="A213:G213"/>
    <mergeCell ref="A214:G214"/>
    <mergeCell ref="A215:G215"/>
    <mergeCell ref="A203:G203"/>
    <mergeCell ref="A204:G204"/>
    <mergeCell ref="A205:G205"/>
    <mergeCell ref="A209:G209"/>
    <mergeCell ref="A212:G212"/>
    <mergeCell ref="A207:G207"/>
    <mergeCell ref="A196:P196"/>
    <mergeCell ref="A197:G197"/>
    <mergeCell ref="A200:G200"/>
    <mergeCell ref="A201:G201"/>
    <mergeCell ref="A202:G202"/>
    <mergeCell ref="A208:G208"/>
    <mergeCell ref="C191:G191"/>
    <mergeCell ref="K191:P191"/>
    <mergeCell ref="B192:G192"/>
    <mergeCell ref="K192:P192"/>
    <mergeCell ref="B193:G193"/>
    <mergeCell ref="K193:P193"/>
    <mergeCell ref="A206:G206"/>
    <mergeCell ref="A194:P194"/>
    <mergeCell ref="A195:P195"/>
    <mergeCell ref="H198:H199"/>
    <mergeCell ref="I198:I199"/>
    <mergeCell ref="J198:J199"/>
    <mergeCell ref="A198:G199"/>
    <mergeCell ref="D184:D185"/>
    <mergeCell ref="K184:K185"/>
    <mergeCell ref="C161:G161"/>
    <mergeCell ref="K161:P161"/>
    <mergeCell ref="C162:P162"/>
    <mergeCell ref="D163:D165"/>
    <mergeCell ref="K168:K170"/>
    <mergeCell ref="D180:D181"/>
    <mergeCell ref="A175:A179"/>
    <mergeCell ref="B175:B179"/>
    <mergeCell ref="C175:C179"/>
    <mergeCell ref="D175:D177"/>
    <mergeCell ref="D178:D179"/>
    <mergeCell ref="K178:K179"/>
    <mergeCell ref="P182:P183"/>
    <mergeCell ref="P168:P170"/>
    <mergeCell ref="O168:O170"/>
    <mergeCell ref="A155:A156"/>
    <mergeCell ref="B155:B156"/>
    <mergeCell ref="C155:C156"/>
    <mergeCell ref="D155:D157"/>
    <mergeCell ref="A151:A153"/>
    <mergeCell ref="B151:B153"/>
    <mergeCell ref="C151:C153"/>
    <mergeCell ref="D151:D153"/>
    <mergeCell ref="E156:E157"/>
    <mergeCell ref="D143:D144"/>
    <mergeCell ref="K143:K144"/>
    <mergeCell ref="A145:A146"/>
    <mergeCell ref="B145:B146"/>
    <mergeCell ref="C145:C146"/>
    <mergeCell ref="D145:D146"/>
    <mergeCell ref="K149:K150"/>
    <mergeCell ref="A148:A150"/>
    <mergeCell ref="B148:B150"/>
    <mergeCell ref="C148:C150"/>
    <mergeCell ref="D148:D150"/>
    <mergeCell ref="E148:E150"/>
    <mergeCell ref="F148:F150"/>
    <mergeCell ref="E146:E147"/>
    <mergeCell ref="K145:K146"/>
    <mergeCell ref="D136:D138"/>
    <mergeCell ref="K136:K137"/>
    <mergeCell ref="L136:L137"/>
    <mergeCell ref="C115:G115"/>
    <mergeCell ref="K115:P115"/>
    <mergeCell ref="C116:P116"/>
    <mergeCell ref="D117:D120"/>
    <mergeCell ref="D129:D131"/>
    <mergeCell ref="K129:K130"/>
    <mergeCell ref="L129:L130"/>
    <mergeCell ref="N129:N130"/>
    <mergeCell ref="P129:P130"/>
    <mergeCell ref="N136:N137"/>
    <mergeCell ref="P136:P137"/>
    <mergeCell ref="M129:M130"/>
    <mergeCell ref="M136:M137"/>
    <mergeCell ref="P133:P134"/>
    <mergeCell ref="O129:O130"/>
    <mergeCell ref="D132:D134"/>
    <mergeCell ref="K133:K134"/>
    <mergeCell ref="A112:A114"/>
    <mergeCell ref="B112:B114"/>
    <mergeCell ref="C112:C114"/>
    <mergeCell ref="D112:D113"/>
    <mergeCell ref="E112:E114"/>
    <mergeCell ref="F112:F114"/>
    <mergeCell ref="E124:E125"/>
    <mergeCell ref="A100:A104"/>
    <mergeCell ref="B100:B104"/>
    <mergeCell ref="C100:C104"/>
    <mergeCell ref="D100:D104"/>
    <mergeCell ref="E100:E104"/>
    <mergeCell ref="F100:F104"/>
    <mergeCell ref="A108:A110"/>
    <mergeCell ref="B108:B110"/>
    <mergeCell ref="C108:C110"/>
    <mergeCell ref="D108:D111"/>
    <mergeCell ref="E108:E110"/>
    <mergeCell ref="F108:F110"/>
    <mergeCell ref="D90:D91"/>
    <mergeCell ref="A98:A99"/>
    <mergeCell ref="B98:B99"/>
    <mergeCell ref="C98:C99"/>
    <mergeCell ref="D98:D99"/>
    <mergeCell ref="E98:E99"/>
    <mergeCell ref="F98:F99"/>
    <mergeCell ref="K98:K99"/>
    <mergeCell ref="D72:D73"/>
    <mergeCell ref="D76:D77"/>
    <mergeCell ref="K80:K81"/>
    <mergeCell ref="D81:D82"/>
    <mergeCell ref="C83:G83"/>
    <mergeCell ref="C84:P84"/>
    <mergeCell ref="O90:O91"/>
    <mergeCell ref="L98:L99"/>
    <mergeCell ref="N98:N99"/>
    <mergeCell ref="P98:P99"/>
    <mergeCell ref="O92:O94"/>
    <mergeCell ref="D64:D66"/>
    <mergeCell ref="K65:K66"/>
    <mergeCell ref="D67:D69"/>
    <mergeCell ref="E68:E69"/>
    <mergeCell ref="K68:K69"/>
    <mergeCell ref="D74:D75"/>
    <mergeCell ref="P72:P73"/>
    <mergeCell ref="P76:P77"/>
    <mergeCell ref="D62:D63"/>
    <mergeCell ref="E59:E61"/>
    <mergeCell ref="D59:D61"/>
    <mergeCell ref="D49:D51"/>
    <mergeCell ref="E49:E51"/>
    <mergeCell ref="A54:A55"/>
    <mergeCell ref="B54:B55"/>
    <mergeCell ref="C54:C55"/>
    <mergeCell ref="D54:D55"/>
    <mergeCell ref="E54:E55"/>
    <mergeCell ref="B40:B43"/>
    <mergeCell ref="C40:C43"/>
    <mergeCell ref="D40:D41"/>
    <mergeCell ref="E40:E43"/>
    <mergeCell ref="F40:F43"/>
    <mergeCell ref="A56:A57"/>
    <mergeCell ref="B56:B57"/>
    <mergeCell ref="C56:C57"/>
    <mergeCell ref="D56:D57"/>
    <mergeCell ref="E56:E57"/>
    <mergeCell ref="F56:F57"/>
    <mergeCell ref="F54:F55"/>
    <mergeCell ref="A1:P1"/>
    <mergeCell ref="A2:P2"/>
    <mergeCell ref="K3:P3"/>
    <mergeCell ref="A4:A6"/>
    <mergeCell ref="B4:B6"/>
    <mergeCell ref="C4:C6"/>
    <mergeCell ref="D4:D6"/>
    <mergeCell ref="E4:E6"/>
    <mergeCell ref="F4:F6"/>
    <mergeCell ref="H4:J4"/>
    <mergeCell ref="K4:N4"/>
    <mergeCell ref="O4:O6"/>
    <mergeCell ref="P4:P6"/>
    <mergeCell ref="H5:H6"/>
    <mergeCell ref="I5:I6"/>
    <mergeCell ref="J5:J6"/>
    <mergeCell ref="L5:L6"/>
    <mergeCell ref="N5:N6"/>
    <mergeCell ref="G4:G6"/>
    <mergeCell ref="K5:K6"/>
    <mergeCell ref="M5:M6"/>
    <mergeCell ref="H9:J9"/>
    <mergeCell ref="B10:G10"/>
    <mergeCell ref="H10:J10"/>
    <mergeCell ref="H11:J11"/>
    <mergeCell ref="H12:J12"/>
    <mergeCell ref="A7:P7"/>
    <mergeCell ref="A8:P8"/>
    <mergeCell ref="A17:A18"/>
    <mergeCell ref="B17:B18"/>
    <mergeCell ref="C17:C18"/>
    <mergeCell ref="F17:F18"/>
    <mergeCell ref="E17:E18"/>
    <mergeCell ref="C13:P13"/>
    <mergeCell ref="D14:D16"/>
    <mergeCell ref="E14:E16"/>
    <mergeCell ref="P17:P18"/>
    <mergeCell ref="K19:K20"/>
    <mergeCell ref="K17:K18"/>
    <mergeCell ref="O19:O20"/>
    <mergeCell ref="P19:P20"/>
    <mergeCell ref="A19:A20"/>
    <mergeCell ref="B19:B20"/>
    <mergeCell ref="C19:C20"/>
    <mergeCell ref="D19:D20"/>
    <mergeCell ref="F19:F20"/>
    <mergeCell ref="A23:A24"/>
    <mergeCell ref="B23:B24"/>
    <mergeCell ref="C23:C24"/>
    <mergeCell ref="D23:D24"/>
    <mergeCell ref="F23:F24"/>
    <mergeCell ref="O23:O24"/>
    <mergeCell ref="P25:P26"/>
    <mergeCell ref="O25:O26"/>
    <mergeCell ref="K23:K24"/>
    <mergeCell ref="O33:O35"/>
    <mergeCell ref="P33:P35"/>
    <mergeCell ref="P40:P43"/>
    <mergeCell ref="P44:P45"/>
    <mergeCell ref="A158:A160"/>
    <mergeCell ref="B158:B160"/>
    <mergeCell ref="C158:C160"/>
    <mergeCell ref="D158:D160"/>
    <mergeCell ref="E158:E160"/>
    <mergeCell ref="F158:F160"/>
    <mergeCell ref="K159:K160"/>
    <mergeCell ref="K40:K41"/>
    <mergeCell ref="D33:D35"/>
    <mergeCell ref="E33:E35"/>
    <mergeCell ref="F33:F35"/>
    <mergeCell ref="D36:D39"/>
    <mergeCell ref="E36:E39"/>
    <mergeCell ref="D44:D45"/>
    <mergeCell ref="E44:E45"/>
    <mergeCell ref="F44:F45"/>
    <mergeCell ref="D46:D47"/>
    <mergeCell ref="E46:E47"/>
    <mergeCell ref="F46:F47"/>
    <mergeCell ref="A40:A43"/>
    <mergeCell ref="D28:D30"/>
    <mergeCell ref="E28:E30"/>
    <mergeCell ref="A31:A32"/>
    <mergeCell ref="B31:B32"/>
    <mergeCell ref="C31:C32"/>
    <mergeCell ref="D31:D32"/>
    <mergeCell ref="D25:D26"/>
    <mergeCell ref="E25:E26"/>
    <mergeCell ref="K25:K26"/>
    <mergeCell ref="F31:F32"/>
  </mergeCells>
  <printOptions horizontalCentered="1"/>
  <pageMargins left="7.874015748031496E-2" right="7.874015748031496E-2" top="0.59055118110236227" bottom="0" header="0" footer="0"/>
  <pageSetup paperSize="9" scale="72" orientation="landscape" r:id="rId1"/>
  <headerFooter alignWithMargins="0"/>
  <rowBreaks count="6" manualBreakCount="6">
    <brk id="39" max="15" man="1"/>
    <brk id="66" max="15" man="1"/>
    <brk id="107" max="15" man="1"/>
    <brk id="128" max="15" man="1"/>
    <brk id="144" max="15" man="1"/>
    <brk id="167" max="15"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Įvardinti diapazonai</vt:lpstr>
      </vt:variant>
      <vt:variant>
        <vt:i4>3</vt:i4>
      </vt:variant>
    </vt:vector>
  </HeadingPairs>
  <TitlesOfParts>
    <vt:vector size="5" baseType="lpstr">
      <vt:lpstr>Ataskaita</vt:lpstr>
      <vt:lpstr>Priemonių suvestinė</vt:lpstr>
      <vt:lpstr>Ataskaita!Print_Area</vt:lpstr>
      <vt:lpstr>'Priemonių suvestinė'!Print_Area</vt:lpstr>
      <vt:lpstr>'Priemonių suvestinė'!Print_Titles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2018-03-07T06:25:02Z</cp:lastPrinted>
  <dcterms:created xsi:type="dcterms:W3CDTF">2007-07-27T10:32:34Z</dcterms:created>
  <dcterms:modified xsi:type="dcterms:W3CDTF">2018-03-13T13:21:31Z</dcterms:modified>
</cp:coreProperties>
</file>