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480" yWindow="180" windowWidth="27795" windowHeight="12525"/>
  </bookViews>
  <sheets>
    <sheet name="Ataskaita" sheetId="4" r:id="rId1"/>
    <sheet name="11 programa" sheetId="1" r:id="rId2"/>
    <sheet name="Lyginamasis" sheetId="3" state="hidden" r:id="rId3"/>
  </sheets>
  <definedNames>
    <definedName name="_xlnm.Print_Area" localSheetId="1">'11 programa'!$A$1:$P$110</definedName>
    <definedName name="_xlnm.Print_Area" localSheetId="0">Ataskaita!$A$1:$H$31</definedName>
    <definedName name="_xlnm.Print_Area" localSheetId="2">Lyginamasis!$A$1:$U$108</definedName>
    <definedName name="_xlnm.Print_Titles" localSheetId="1">'11 programa'!$4:$5</definedName>
    <definedName name="_xlnm.Print_Titles" localSheetId="2">Lyginamasis!$6:$8</definedName>
  </definedNames>
  <calcPr calcId="152511"/>
</workbook>
</file>

<file path=xl/calcChain.xml><?xml version="1.0" encoding="utf-8"?>
<calcChain xmlns="http://schemas.openxmlformats.org/spreadsheetml/2006/main">
  <c r="J109" i="1" l="1"/>
  <c r="I109" i="1"/>
  <c r="H109" i="1"/>
  <c r="J108" i="1"/>
  <c r="I108" i="1"/>
  <c r="I106" i="1" s="1"/>
  <c r="H108" i="1"/>
  <c r="J107" i="1"/>
  <c r="J106" i="1" s="1"/>
  <c r="I107" i="1"/>
  <c r="H107" i="1"/>
  <c r="H106" i="1" s="1"/>
  <c r="H110" i="1" s="1"/>
  <c r="J105" i="1"/>
  <c r="H105" i="1"/>
  <c r="J104" i="1"/>
  <c r="I104" i="1"/>
  <c r="H104" i="1"/>
  <c r="J103" i="1"/>
  <c r="I103" i="1"/>
  <c r="H103" i="1"/>
  <c r="J102" i="1"/>
  <c r="I102" i="1"/>
  <c r="H102" i="1"/>
  <c r="J101" i="1"/>
  <c r="J99" i="1" s="1"/>
  <c r="I101" i="1"/>
  <c r="H101" i="1"/>
  <c r="J100" i="1"/>
  <c r="I100" i="1"/>
  <c r="H100" i="1"/>
  <c r="H99" i="1"/>
  <c r="J91" i="1"/>
  <c r="J92" i="1" s="1"/>
  <c r="I91" i="1"/>
  <c r="H91" i="1"/>
  <c r="H92" i="1" s="1"/>
  <c r="J89" i="1"/>
  <c r="H89" i="1"/>
  <c r="I88" i="1"/>
  <c r="I89" i="1" s="1"/>
  <c r="I92" i="1" s="1"/>
  <c r="J85" i="1"/>
  <c r="J86" i="1" s="1"/>
  <c r="J84" i="1"/>
  <c r="I84" i="1"/>
  <c r="H84" i="1"/>
  <c r="H85" i="1" s="1"/>
  <c r="H86" i="1" s="1"/>
  <c r="J81" i="1"/>
  <c r="H81" i="1"/>
  <c r="I74" i="1"/>
  <c r="I81" i="1" s="1"/>
  <c r="J72" i="1"/>
  <c r="I72" i="1"/>
  <c r="H72" i="1"/>
  <c r="J70" i="1"/>
  <c r="H70" i="1"/>
  <c r="I61" i="1"/>
  <c r="I105" i="1" s="1"/>
  <c r="I59" i="1"/>
  <c r="I70" i="1" s="1"/>
  <c r="J58" i="1"/>
  <c r="I58" i="1"/>
  <c r="H58" i="1"/>
  <c r="J51" i="1"/>
  <c r="I51" i="1"/>
  <c r="H51" i="1"/>
  <c r="J49" i="1"/>
  <c r="I49" i="1"/>
  <c r="H49" i="1"/>
  <c r="J46" i="1"/>
  <c r="I46" i="1"/>
  <c r="I52" i="1" s="1"/>
  <c r="H46" i="1"/>
  <c r="H52" i="1" s="1"/>
  <c r="J44" i="1"/>
  <c r="J52" i="1" s="1"/>
  <c r="I44" i="1"/>
  <c r="H44" i="1"/>
  <c r="J36" i="1"/>
  <c r="I36" i="1"/>
  <c r="H36" i="1"/>
  <c r="I23" i="1"/>
  <c r="J22" i="1"/>
  <c r="I22" i="1"/>
  <c r="H22" i="1"/>
  <c r="H23" i="1" s="1"/>
  <c r="J20" i="1"/>
  <c r="J23" i="1" s="1"/>
  <c r="I20" i="1"/>
  <c r="H20" i="1"/>
  <c r="J18" i="1"/>
  <c r="I18" i="1"/>
  <c r="H18" i="1"/>
  <c r="I15" i="1"/>
  <c r="J93" i="1" l="1"/>
  <c r="J94" i="1" s="1"/>
  <c r="H93" i="1"/>
  <c r="H94" i="1" s="1"/>
  <c r="I99" i="1"/>
  <c r="I110" i="1"/>
  <c r="I85" i="1"/>
  <c r="I86" i="1" s="1"/>
  <c r="I93" i="1" s="1"/>
  <c r="I94" i="1" s="1"/>
  <c r="J110" i="1"/>
  <c r="M104" i="3" l="1"/>
  <c r="M67" i="3"/>
  <c r="P68" i="3"/>
  <c r="K69" i="3"/>
  <c r="M68" i="3"/>
  <c r="P66" i="3"/>
  <c r="L66" i="3"/>
  <c r="M66" i="3" s="1"/>
  <c r="M69" i="3" l="1"/>
  <c r="L69" i="3"/>
  <c r="I22" i="3"/>
  <c r="I51" i="3" l="1"/>
  <c r="J52" i="3"/>
  <c r="J23" i="3" l="1"/>
  <c r="K32" i="3" l="1"/>
  <c r="L32" i="3"/>
  <c r="M32" i="3"/>
  <c r="N32" i="3"/>
  <c r="O32" i="3"/>
  <c r="P32" i="3"/>
  <c r="I32" i="3"/>
  <c r="O106" i="3" l="1"/>
  <c r="O105" i="3"/>
  <c r="O104" i="3"/>
  <c r="O101" i="3"/>
  <c r="O102" i="3"/>
  <c r="O100" i="3"/>
  <c r="O99" i="3"/>
  <c r="O98" i="3"/>
  <c r="N106" i="3"/>
  <c r="N105" i="3"/>
  <c r="N104" i="3"/>
  <c r="N102" i="3"/>
  <c r="N101" i="3"/>
  <c r="N100" i="3"/>
  <c r="N99" i="3"/>
  <c r="N98" i="3"/>
  <c r="L106" i="3"/>
  <c r="L105" i="3"/>
  <c r="L104" i="3"/>
  <c r="L102" i="3"/>
  <c r="L100" i="3"/>
  <c r="L99" i="3"/>
  <c r="L98" i="3"/>
  <c r="K99" i="3"/>
  <c r="K106" i="3"/>
  <c r="K105" i="3"/>
  <c r="K104" i="3"/>
  <c r="K102" i="3"/>
  <c r="K100" i="3"/>
  <c r="K98" i="3"/>
  <c r="O65" i="3"/>
  <c r="N65" i="3"/>
  <c r="O41" i="3"/>
  <c r="O39" i="3"/>
  <c r="N41" i="3"/>
  <c r="N39" i="3"/>
  <c r="P91" i="3"/>
  <c r="O91" i="3"/>
  <c r="N91" i="3"/>
  <c r="O89" i="3"/>
  <c r="N89" i="3"/>
  <c r="P88" i="3"/>
  <c r="P89" i="3" s="1"/>
  <c r="P85" i="3"/>
  <c r="O85" i="3"/>
  <c r="N85" i="3"/>
  <c r="O82" i="3"/>
  <c r="N82" i="3"/>
  <c r="P81" i="3"/>
  <c r="P82" i="3" s="1"/>
  <c r="O79" i="3"/>
  <c r="N79" i="3"/>
  <c r="O74" i="3"/>
  <c r="N74" i="3"/>
  <c r="P69" i="3"/>
  <c r="O69" i="3"/>
  <c r="N69" i="3"/>
  <c r="P65" i="3"/>
  <c r="P60" i="3"/>
  <c r="N60" i="3"/>
  <c r="O60" i="3"/>
  <c r="P54" i="3"/>
  <c r="O54" i="3"/>
  <c r="N54" i="3"/>
  <c r="O43" i="3"/>
  <c r="N43" i="3"/>
  <c r="P42" i="3"/>
  <c r="P41" i="3"/>
  <c r="P38" i="3"/>
  <c r="P39" i="3" s="1"/>
  <c r="P18" i="3"/>
  <c r="O18" i="3"/>
  <c r="N18" i="3"/>
  <c r="P16" i="3"/>
  <c r="O16" i="3"/>
  <c r="N16" i="3"/>
  <c r="P14" i="3"/>
  <c r="O14" i="3"/>
  <c r="N14" i="3"/>
  <c r="L89" i="3"/>
  <c r="K89" i="3"/>
  <c r="L79" i="3"/>
  <c r="L74" i="3"/>
  <c r="L65" i="3"/>
  <c r="L56" i="3"/>
  <c r="L60" i="3" s="1"/>
  <c r="K65" i="3"/>
  <c r="K56" i="3"/>
  <c r="K60" i="3" s="1"/>
  <c r="M81" i="3"/>
  <c r="K74" i="3"/>
  <c r="K79" i="3"/>
  <c r="L43" i="3"/>
  <c r="L41" i="3"/>
  <c r="L39" i="3"/>
  <c r="K43" i="3"/>
  <c r="K41" i="3"/>
  <c r="K39" i="3"/>
  <c r="K44" i="3" s="1"/>
  <c r="M91" i="3"/>
  <c r="L91" i="3"/>
  <c r="K91" i="3"/>
  <c r="M88" i="3"/>
  <c r="M89" i="3" s="1"/>
  <c r="M85" i="3"/>
  <c r="L85" i="3"/>
  <c r="K85" i="3"/>
  <c r="K82" i="3"/>
  <c r="L82" i="3"/>
  <c r="M65" i="3"/>
  <c r="M60" i="3"/>
  <c r="L54" i="3"/>
  <c r="K54" i="3"/>
  <c r="M54" i="3"/>
  <c r="M42" i="3"/>
  <c r="M43" i="3" s="1"/>
  <c r="M41" i="3"/>
  <c r="M38" i="3"/>
  <c r="M39" i="3" s="1"/>
  <c r="M18" i="3"/>
  <c r="L18" i="3"/>
  <c r="K18" i="3"/>
  <c r="M16" i="3"/>
  <c r="L16" i="3"/>
  <c r="K16" i="3"/>
  <c r="M14" i="3"/>
  <c r="L14" i="3"/>
  <c r="K14" i="3"/>
  <c r="L19" i="3" l="1"/>
  <c r="K92" i="3"/>
  <c r="N19" i="3"/>
  <c r="K80" i="3"/>
  <c r="K86" i="3" s="1"/>
  <c r="P98" i="3"/>
  <c r="O19" i="3"/>
  <c r="P80" i="3"/>
  <c r="P86" i="3" s="1"/>
  <c r="M19" i="3"/>
  <c r="N92" i="3"/>
  <c r="N44" i="3"/>
  <c r="K101" i="3"/>
  <c r="K97" i="3" s="1"/>
  <c r="M92" i="3"/>
  <c r="P92" i="3"/>
  <c r="O92" i="3"/>
  <c r="L101" i="3"/>
  <c r="M98" i="3"/>
  <c r="K19" i="3"/>
  <c r="L80" i="3"/>
  <c r="L86" i="3" s="1"/>
  <c r="P19" i="3"/>
  <c r="P43" i="3"/>
  <c r="P44" i="3" s="1"/>
  <c r="N80" i="3"/>
  <c r="N86" i="3" s="1"/>
  <c r="N97" i="3"/>
  <c r="K103" i="3"/>
  <c r="O97" i="3"/>
  <c r="O80" i="3"/>
  <c r="O86" i="3" s="1"/>
  <c r="O44" i="3"/>
  <c r="L92" i="3"/>
  <c r="M44" i="3"/>
  <c r="M82" i="3"/>
  <c r="L44" i="3"/>
  <c r="K93" i="3" l="1"/>
  <c r="K94" i="3" s="1"/>
  <c r="N93" i="3"/>
  <c r="N94" i="3" s="1"/>
  <c r="O93" i="3"/>
  <c r="O94" i="3" s="1"/>
  <c r="P93" i="3"/>
  <c r="P94" i="3" s="1"/>
  <c r="M80" i="3"/>
  <c r="M86" i="3" s="1"/>
  <c r="M93" i="3" s="1"/>
  <c r="M94" i="3" s="1"/>
  <c r="L93" i="3"/>
  <c r="L94" i="3" s="1"/>
  <c r="P99" i="3" l="1"/>
  <c r="P102" i="3"/>
  <c r="P104" i="3"/>
  <c r="P101" i="3"/>
  <c r="P106" i="3"/>
  <c r="P105" i="3"/>
  <c r="P100" i="3"/>
  <c r="P97" i="3" l="1"/>
  <c r="O103" i="3"/>
  <c r="P103" i="3"/>
  <c r="N103" i="3"/>
  <c r="P107" i="3" l="1"/>
  <c r="O107" i="3"/>
  <c r="N107" i="3"/>
  <c r="I81" i="3" l="1"/>
  <c r="J81" i="3" s="1"/>
  <c r="I42" i="3" l="1"/>
  <c r="J42" i="3" s="1"/>
  <c r="J50" i="3" l="1"/>
  <c r="I47" i="3" l="1"/>
  <c r="J47" i="3" l="1"/>
  <c r="I54" i="3"/>
  <c r="J51" i="3"/>
  <c r="H22" i="3"/>
  <c r="H32" i="3" s="1"/>
  <c r="J88" i="3" l="1"/>
  <c r="J53" i="3" l="1"/>
  <c r="H102" i="3" l="1"/>
  <c r="I102" i="3"/>
  <c r="H85" i="3"/>
  <c r="H82" i="3"/>
  <c r="H79" i="3"/>
  <c r="H74" i="3"/>
  <c r="H69" i="3"/>
  <c r="H65" i="3"/>
  <c r="H60" i="3"/>
  <c r="J22" i="3"/>
  <c r="H80" i="3" l="1"/>
  <c r="J102" i="3"/>
  <c r="I79" i="3"/>
  <c r="I100" i="3" l="1"/>
  <c r="H100" i="3"/>
  <c r="I39" i="3" l="1"/>
  <c r="J24" i="3" l="1"/>
  <c r="J100" i="3" l="1"/>
  <c r="J32" i="3"/>
  <c r="H54" i="3"/>
  <c r="H86" i="3" s="1"/>
  <c r="I106" i="3"/>
  <c r="I105" i="3" l="1"/>
  <c r="J38" i="3"/>
  <c r="H39" i="3"/>
  <c r="I69" i="3" l="1"/>
  <c r="J68" i="3"/>
  <c r="I85" i="3"/>
  <c r="I82" i="3"/>
  <c r="I74" i="3"/>
  <c r="I98" i="3"/>
  <c r="J49" i="3"/>
  <c r="J54" i="3" s="1"/>
  <c r="J69" i="3" l="1"/>
  <c r="J106" i="3"/>
  <c r="H106" i="3"/>
  <c r="J105" i="3"/>
  <c r="H105" i="3"/>
  <c r="J104" i="3"/>
  <c r="I104" i="3"/>
  <c r="I103" i="3" s="1"/>
  <c r="H104" i="3"/>
  <c r="I101" i="3"/>
  <c r="J99" i="3"/>
  <c r="I99" i="3"/>
  <c r="H99" i="3"/>
  <c r="H98" i="3"/>
  <c r="J91" i="3"/>
  <c r="I91" i="3"/>
  <c r="H91" i="3"/>
  <c r="J89" i="3"/>
  <c r="I89" i="3"/>
  <c r="H89" i="3"/>
  <c r="J85" i="3"/>
  <c r="J82" i="3"/>
  <c r="J65" i="3"/>
  <c r="I65" i="3"/>
  <c r="I60" i="3"/>
  <c r="J43" i="3"/>
  <c r="I43" i="3"/>
  <c r="H43" i="3"/>
  <c r="J41" i="3"/>
  <c r="I41" i="3"/>
  <c r="H41" i="3"/>
  <c r="J39" i="3"/>
  <c r="J18" i="3"/>
  <c r="I18" i="3"/>
  <c r="H18" i="3"/>
  <c r="J16" i="3"/>
  <c r="I16" i="3"/>
  <c r="H16" i="3"/>
  <c r="J14" i="3"/>
  <c r="I14" i="3"/>
  <c r="H14" i="3"/>
  <c r="I80" i="3" l="1"/>
  <c r="I86" i="3" s="1"/>
  <c r="I44" i="3"/>
  <c r="H92" i="3"/>
  <c r="I97" i="3"/>
  <c r="H19" i="3"/>
  <c r="H44" i="3"/>
  <c r="I19" i="3"/>
  <c r="H101" i="3"/>
  <c r="H97" i="3" s="1"/>
  <c r="J98" i="3"/>
  <c r="H103" i="3"/>
  <c r="I92" i="3"/>
  <c r="J92" i="3"/>
  <c r="J44" i="3"/>
  <c r="J103" i="3"/>
  <c r="J19" i="3"/>
  <c r="H93" i="3" l="1"/>
  <c r="H94" i="3" s="1"/>
  <c r="I93" i="3"/>
  <c r="I94" i="3" s="1"/>
  <c r="H107" i="3"/>
  <c r="J60" i="3"/>
  <c r="J101" i="3"/>
  <c r="J97" i="3" s="1"/>
  <c r="J107" i="3" s="1"/>
  <c r="I107" i="3"/>
  <c r="J80" i="3" l="1"/>
  <c r="M105" i="3" l="1"/>
  <c r="J86" i="3"/>
  <c r="M99" i="3" l="1"/>
  <c r="M106" i="3"/>
  <c r="M101" i="3"/>
  <c r="M100" i="3"/>
  <c r="J93" i="3"/>
  <c r="J94" i="3" s="1"/>
  <c r="L97" i="3" l="1"/>
  <c r="M103" i="3"/>
  <c r="K107" i="3"/>
  <c r="M102" i="3"/>
  <c r="M97" i="3" s="1"/>
  <c r="L103" i="3"/>
  <c r="M107" i="3" l="1"/>
  <c r="L107" i="3"/>
</calcChain>
</file>

<file path=xl/comments1.xml><?xml version="1.0" encoding="utf-8"?>
<comments xmlns="http://schemas.openxmlformats.org/spreadsheetml/2006/main">
  <authors>
    <author>Sniega</author>
    <author>Snieguole Kacerauskaite</author>
  </authors>
  <commentList>
    <comment ref="E15" authorId="0" shapeId="0">
      <text>
        <r>
          <rPr>
            <sz val="9"/>
            <color indexed="81"/>
            <rFont val="Tahoma"/>
            <family val="2"/>
            <charset val="186"/>
          </rPr>
          <t>"Pritraukti į Klaipėdą prestižinius šalies ir tarptautinius sporto renginius"</t>
        </r>
      </text>
    </comment>
    <comment ref="G48" authorId="1" shapeId="0">
      <text>
        <r>
          <rPr>
            <sz val="9"/>
            <color indexed="81"/>
            <rFont val="Tahoma"/>
            <family val="2"/>
            <charset val="186"/>
          </rPr>
          <t>Lietuvos plaukimo federacija</t>
        </r>
      </text>
    </comment>
    <comment ref="K74" authorId="1" shapeId="0">
      <text>
        <r>
          <rPr>
            <sz val="9"/>
            <color indexed="81"/>
            <rFont val="Tahoma"/>
            <family val="2"/>
            <charset val="186"/>
          </rPr>
          <t xml:space="preserve">1) </t>
        </r>
        <r>
          <rPr>
            <u/>
            <sz val="9"/>
            <color indexed="81"/>
            <rFont val="Tahoma"/>
            <family val="2"/>
            <charset val="186"/>
          </rPr>
          <t>Pagalbinių patalpų remontas</t>
        </r>
        <r>
          <rPr>
            <sz val="9"/>
            <color indexed="81"/>
            <rFont val="Tahoma"/>
            <family val="2"/>
            <charset val="186"/>
          </rPr>
          <t xml:space="preserve"> - </t>
        </r>
        <r>
          <rPr>
            <b/>
            <sz val="9"/>
            <color indexed="81"/>
            <rFont val="Tahoma"/>
            <family val="2"/>
            <charset val="186"/>
          </rPr>
          <t>27,5</t>
        </r>
        <r>
          <rPr>
            <sz val="9"/>
            <color indexed="81"/>
            <rFont val="Tahoma"/>
            <family val="2"/>
            <charset val="186"/>
          </rPr>
          <t xml:space="preserve"> tūkst. Eur;
2) </t>
        </r>
        <r>
          <rPr>
            <i/>
            <sz val="9"/>
            <color indexed="81"/>
            <rFont val="Tahoma"/>
            <family val="2"/>
            <charset val="186"/>
          </rPr>
          <t>S</t>
        </r>
        <r>
          <rPr>
            <u/>
            <sz val="9"/>
            <color indexed="81"/>
            <rFont val="Tahoma"/>
            <family val="2"/>
            <charset val="186"/>
          </rPr>
          <t xml:space="preserve">porto salės remontas </t>
        </r>
        <r>
          <rPr>
            <sz val="9"/>
            <color indexed="81"/>
            <rFont val="Tahoma"/>
            <family val="2"/>
            <charset val="186"/>
          </rPr>
          <t xml:space="preserve">- </t>
        </r>
        <r>
          <rPr>
            <b/>
            <sz val="9"/>
            <color indexed="81"/>
            <rFont val="Tahoma"/>
            <family val="2"/>
            <charset val="186"/>
          </rPr>
          <t>27,2</t>
        </r>
        <r>
          <rPr>
            <sz val="9"/>
            <color indexed="81"/>
            <rFont val="Tahoma"/>
            <family val="2"/>
            <charset val="186"/>
          </rPr>
          <t xml:space="preserve"> tūkst. Eur
3) </t>
        </r>
        <r>
          <rPr>
            <u/>
            <sz val="9"/>
            <color indexed="81"/>
            <rFont val="Tahoma"/>
            <family val="2"/>
            <charset val="186"/>
          </rPr>
          <t>Inventorius</t>
        </r>
        <r>
          <rPr>
            <sz val="9"/>
            <color indexed="81"/>
            <rFont val="Tahoma"/>
            <family val="2"/>
            <charset val="186"/>
          </rPr>
          <t xml:space="preserve"> - </t>
        </r>
        <r>
          <rPr>
            <b/>
            <sz val="9"/>
            <color indexed="81"/>
            <rFont val="Tahoma"/>
            <family val="2"/>
            <charset val="186"/>
          </rPr>
          <t>81,2</t>
        </r>
        <r>
          <rPr>
            <sz val="9"/>
            <color indexed="81"/>
            <rFont val="Tahoma"/>
            <family val="2"/>
            <charset val="186"/>
          </rPr>
          <t xml:space="preserve"> tūkst. Eur</t>
        </r>
      </text>
    </comment>
    <comment ref="K75" authorId="1" shapeId="0">
      <text>
        <r>
          <rPr>
            <sz val="9"/>
            <color indexed="81"/>
            <rFont val="Tahoma"/>
            <family val="2"/>
            <charset val="186"/>
          </rPr>
          <t>1) Lubų dangos keitimas - 17 tūkst. €
2) Ventiliacija - 15 tūkst. €
3) Rūbinių ir dušų remontas - 14 tūkst. €</t>
        </r>
      </text>
    </comment>
  </commentList>
</comments>
</file>

<file path=xl/comments2.xml><?xml version="1.0" encoding="utf-8"?>
<comments xmlns="http://schemas.openxmlformats.org/spreadsheetml/2006/main">
  <authors>
    <author>Sniega</author>
    <author>Snieguole Kacerauskaite</author>
  </authors>
  <commentList>
    <comment ref="E13" authorId="0" shapeId="0">
      <text>
        <r>
          <rPr>
            <sz val="9"/>
            <color indexed="81"/>
            <rFont val="Tahoma"/>
            <family val="2"/>
            <charset val="186"/>
          </rPr>
          <t>"Pritraukti į Klaipėdą prestižinius šalies ir tarptautinius sporto renginius"</t>
        </r>
      </text>
    </comment>
    <comment ref="G23" authorId="1" shapeId="0">
      <text>
        <r>
          <rPr>
            <b/>
            <sz val="9"/>
            <color indexed="81"/>
            <rFont val="Tahoma"/>
            <family val="2"/>
            <charset val="186"/>
          </rPr>
          <t>MMA</t>
        </r>
        <r>
          <rPr>
            <sz val="9"/>
            <color indexed="81"/>
            <rFont val="Tahoma"/>
            <family val="2"/>
            <charset val="186"/>
          </rPr>
          <t xml:space="preserve">
</t>
        </r>
      </text>
    </comment>
    <comment ref="E33" authorId="0" shapeId="0">
      <text>
        <r>
          <rPr>
            <sz val="9"/>
            <color indexed="81"/>
            <rFont val="Tahoma"/>
            <family val="2"/>
            <charset val="186"/>
          </rPr>
          <t>"Pritraukti į Klaipėdą prestižinius šalies ir tarptautinius sporto renginius"</t>
        </r>
      </text>
    </comment>
  </commentList>
</comments>
</file>

<file path=xl/sharedStrings.xml><?xml version="1.0" encoding="utf-8"?>
<sst xmlns="http://schemas.openxmlformats.org/spreadsheetml/2006/main" count="559" uniqueCount="246">
  <si>
    <t xml:space="preserve">2016–2018 M. KLAIPĖDOS MIESTO SAVIVALDYBĖS 
</t>
  </si>
  <si>
    <t>KŪNO KULTŪROS IR SPORTO PLĖTROS PROGRAMOS NR. 11</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</si>
  <si>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</si>
  <si>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</si>
  <si>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</si>
  <si>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</si>
  <si>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</si>
  <si>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</si>
  <si>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</si>
  <si>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</si>
  <si>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</si>
  <si>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2016-ųjų metų asignavimų planas</t>
  </si>
  <si>
    <t>Produkto vertinimo kriterijus</t>
  </si>
  <si>
    <t>Planas</t>
  </si>
  <si>
    <t>2016-ieji metai</t>
  </si>
  <si>
    <t>2017-ieji metai</t>
  </si>
  <si>
    <t>2018-ieji metai</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</si>
  <si>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</si>
  <si>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</si>
  <si>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</si>
  <si>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</si>
  <si>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</si>
  <si>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 xml:space="preserve">Prestižinių tarptautinių sporto renginių pritraukimas ir organizavimas </t>
  </si>
  <si>
    <t>P1.6.1.5</t>
  </si>
  <si>
    <t>2</t>
  </si>
  <si>
    <t>SB</t>
  </si>
  <si>
    <t xml:space="preserve">Suorganizuota renginių, skaičius </t>
  </si>
  <si>
    <t>Iš viso:</t>
  </si>
  <si>
    <t>02</t>
  </si>
  <si>
    <t>Suorganizuota pagerbimo ir viešinimo renginių, skaičius</t>
  </si>
  <si>
    <t>03</t>
  </si>
  <si>
    <t>Miesto kompleksinių sporto švenčių, renginių, festivalių, akcijų, programų sukūrimas ir  įgyvendinimas</t>
  </si>
  <si>
    <t>Suorganizuota renginių, skaičius</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</si>
  <si>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</si>
  <si>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</si>
  <si>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</si>
  <si>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</si>
  <si>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</si>
  <si>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</si>
  <si>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</si>
  <si>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</si>
  <si>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</si>
  <si>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BĮ Klaipėdos miesto lengvosios atletikos mokykloje, iš jų</t>
  </si>
  <si>
    <t>Atlikta kitų atnaujinimo darbų, proc.</t>
  </si>
  <si>
    <t>BĮ Klaipėdos kūno kultūros ir rekreacijos centro išlaikymas ir  veiklos organizavimas</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</si>
  <si>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</si>
  <si>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</si>
  <si>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</si>
  <si>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</si>
  <si>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</si>
  <si>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jachtų su jaunųjų buriuotojų įgulomis dalyvavimo tarptautinėse regatose</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</si>
  <si>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</si>
  <si>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</si>
  <si>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</si>
  <si>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</si>
  <si>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</si>
  <si>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Apmokyta plaukti vaikų, skaičius</t>
  </si>
  <si>
    <t>Įrengti naujas ir modernizuoti esamas sporto bazes</t>
  </si>
  <si>
    <t>Miesto stadionų atnaujinimas:</t>
  </si>
  <si>
    <t>Futbolo aikštės dangos įrengimas prie Klaipėdos „Pajūrio“ pagrindinės mokyklos</t>
  </si>
  <si>
    <t>I</t>
  </si>
  <si>
    <t>Įrengta aikštės danga, proc.</t>
  </si>
  <si>
    <t xml:space="preserve">Klaipėdos „Vėtrungės“ gimnazijos (Gedminų g. 5, Gedminų g. 7) sporto aikštyno atnaujinimas </t>
  </si>
  <si>
    <t>SB(VB)</t>
  </si>
  <si>
    <t>Atnaujintas aikštynas, proc.</t>
  </si>
  <si>
    <t>Klaipėdos miesto centrinio stadiono bėgimo takų pakeitimas</t>
  </si>
  <si>
    <t>Pakeista bėgimo takų, proc</t>
  </si>
  <si>
    <t>Kt</t>
  </si>
  <si>
    <t xml:space="preserve">Sporto bazių modernizavimas ir plėtra:
</t>
  </si>
  <si>
    <t>SB(P)</t>
  </si>
  <si>
    <t>Įgyvendintas projektas, proc.</t>
  </si>
  <si>
    <t>P1.6.3.2</t>
  </si>
  <si>
    <t>ES</t>
  </si>
  <si>
    <t>Parengtas investicijų projektas</t>
  </si>
  <si>
    <t>1.6.3.3</t>
  </si>
  <si>
    <t>Parengtas techninis projektas</t>
  </si>
  <si>
    <t>LRVB</t>
  </si>
  <si>
    <t xml:space="preserve">Parengtas techninis projektas, vnt.
</t>
  </si>
  <si>
    <t>P1.6.3.6</t>
  </si>
  <si>
    <t>Atlikta modernizavimo darbų, proc.</t>
  </si>
  <si>
    <t>Lengvosios atletikos mokyklos pastato (Taikos pr. 54) įvertinimas efektyvaus energijos vartojimo požiūriu dėl numatomų remonto darbų šilumos taupymui</t>
  </si>
  <si>
    <t>Parengta dokumentų (energetinio naudingumo sertifikatas ir energetinio audito ataskaita), vnt.</t>
  </si>
  <si>
    <t>Klaipėdos sporto sveikatingumo bazės komplekso (Smiltynės g. 13) restauravimo ir remonto darbų techninio projekto parengimas</t>
  </si>
  <si>
    <t>1.6.3.4</t>
  </si>
  <si>
    <t>Parengtas techninis projektas, proc.</t>
  </si>
  <si>
    <t>Iš viso priemonei:</t>
  </si>
  <si>
    <t>Klaipėdos miesto savivaldybės jachtos „Lietuva“ remontas</t>
  </si>
  <si>
    <t xml:space="preserve">Sporto infrastruktūros objektų einamasis remontas ir techninis aptarnavimas:                                    </t>
  </si>
  <si>
    <t>Klaipėdos kūno kultūros ir rekreacijos centro centrinio stadiono (Sportininkų g. 46) orinio šildymo-vėdinimo sistemos atnaujinimas</t>
  </si>
  <si>
    <t>Atliktas remontas, proc.</t>
  </si>
  <si>
    <t>Tinkamai reprezentuoti miestą šalies ir tarptautiniuose sporto renginiuose</t>
  </si>
  <si>
    <t>Prioritetinių sporto šakų didelio sportinio meistriškumo klubų veiklos dalinis finansavimas</t>
  </si>
  <si>
    <t>Iš dalies finansuota programų, skaičius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</si>
  <si>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</si>
  <si>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</si>
  <si>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</si>
  <si>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</si>
  <si>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</si>
  <si>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</si>
  <si>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</si>
  <si>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2016 m. asignavimų planas</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</si>
  <si>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</si>
  <si>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</si>
  <si>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</si>
  <si>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</si>
  <si>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</si>
  <si>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</si>
  <si>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</si>
  <si>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</si>
  <si>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</si>
  <si>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Miestą reprezentuojančių komandų, miestą garsinančių individualių sporto šakų sportininkų ir trenerių pagerbimas</t>
  </si>
  <si>
    <t xml:space="preserve">Lengvosios atletikos maniežo atnaujinimo darbai </t>
  </si>
  <si>
    <t>Pakeista bėgimo takų, proc.</t>
  </si>
  <si>
    <t xml:space="preserve">Irklavimo bazės (Gluosnių skg. 8) modernizavimas </t>
  </si>
  <si>
    <t>Atlikta remonto darbų, proc.</t>
  </si>
  <si>
    <t>Skirtumas</t>
  </si>
  <si>
    <t>Siūlomas keisti 2016-ųjų m. asignavimų planas</t>
  </si>
  <si>
    <t>Lyginamasis variantas</t>
  </si>
  <si>
    <t>Siūlomas keisti asignavimų planas</t>
  </si>
  <si>
    <t>Purškimo sistemos įrengimas Klaipėdos miesto centrinio stadiono futbolo aikštėje</t>
  </si>
  <si>
    <t>Įrengta purškimo sistema, proc.</t>
  </si>
  <si>
    <t>Įsigytas autobusas Futbolo sporto mokyklai</t>
  </si>
  <si>
    <t>Klaipėdos  daugiafunkcio sveikatingumo centro statyba</t>
  </si>
  <si>
    <r>
      <t xml:space="preserve">Pajamos už atsitiktines paslaugas likutis </t>
    </r>
    <r>
      <rPr>
        <b/>
        <sz val="10"/>
        <rFont val="Times New Roman"/>
        <family val="1"/>
        <charset val="186"/>
      </rPr>
      <t>SB(SPL)</t>
    </r>
  </si>
  <si>
    <t>1.6.1.5</t>
  </si>
  <si>
    <t>1.6.3.2</t>
  </si>
  <si>
    <t>PAAIŠKINIMAI</t>
  </si>
  <si>
    <t>14</t>
  </si>
  <si>
    <r>
      <t xml:space="preserve">Futbolo mokyklos ir baseino pastatų konversija </t>
    </r>
    <r>
      <rPr>
        <sz val="10"/>
        <rFont val="Times New Roman"/>
        <family val="1"/>
        <charset val="186"/>
      </rPr>
      <t>(taikant modernias technologijas ir atsinaujinančius energijos šaltinius), įkuriant daugiafunkcį paslaugų kompleksą, skirtą įvairių amžiaus grupių kvartalo gyventojams ir sporto bendruomenei (Paryžiaus Komunos g. 16A)</t>
    </r>
  </si>
  <si>
    <r>
      <t xml:space="preserve">Savivaldybės biudžeto lėšos </t>
    </r>
    <r>
      <rPr>
        <b/>
        <sz val="10"/>
        <rFont val="Times New Roman"/>
        <family val="1"/>
        <charset val="186"/>
      </rPr>
      <t>SB</t>
    </r>
  </si>
  <si>
    <r>
      <t xml:space="preserve">Pajamų įmokos už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</si>
  <si>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</si>
  <si>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</si>
  <si>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Įrengta persirengimo konteinerių, skaičius</t>
  </si>
  <si>
    <t>Atlikta sanitarinių mazgų ir dušinių remonto darbų, proc.</t>
  </si>
  <si>
    <t xml:space="preserve">Klaipėdos miesto vaikų apmokymas plaukti </t>
  </si>
  <si>
    <r>
      <t>Klaipėdos miesto vaikų apmokym</t>
    </r>
    <r>
      <rPr>
        <b/>
        <sz val="10"/>
        <color rgb="FFFF0000"/>
        <rFont val="Times New Roman"/>
        <family val="1"/>
        <charset val="186"/>
      </rPr>
      <t>as</t>
    </r>
    <r>
      <rPr>
        <strike/>
        <sz val="10"/>
        <rFont val="Times New Roman"/>
        <family val="1"/>
        <charset val="186"/>
      </rPr>
      <t xml:space="preserve">o </t>
    </r>
    <r>
      <rPr>
        <sz val="10"/>
        <rFont val="Times New Roman"/>
        <family val="1"/>
        <charset val="186"/>
      </rPr>
      <t xml:space="preserve">plaukti </t>
    </r>
    <r>
      <rPr>
        <strike/>
        <sz val="10"/>
        <rFont val="Times New Roman"/>
        <family val="1"/>
        <charset val="186"/>
      </rPr>
      <t>programos finansavimas</t>
    </r>
  </si>
  <si>
    <t>2017-ųjų metų asignavimų planas</t>
  </si>
  <si>
    <t>Siūlomas keisti 2017-ųjų m. asignavimų planas</t>
  </si>
  <si>
    <t>2018-ųjų metų asignavimų planas</t>
  </si>
  <si>
    <t>Siūlomas keisti 2018-ųjų m. asignavimų planas</t>
  </si>
  <si>
    <r>
      <t xml:space="preserve">0  </t>
    </r>
    <r>
      <rPr>
        <strike/>
        <sz val="10"/>
        <color rgb="FFFF0000"/>
        <rFont val="Times New Roman"/>
        <family val="1"/>
        <charset val="186"/>
      </rPr>
      <t>20</t>
    </r>
  </si>
  <si>
    <r>
      <t xml:space="preserve">50  </t>
    </r>
    <r>
      <rPr>
        <strike/>
        <sz val="10"/>
        <color rgb="FFFF0000"/>
        <rFont val="Times New Roman"/>
        <family val="1"/>
        <charset val="186"/>
      </rPr>
      <t>100</t>
    </r>
  </si>
  <si>
    <t>Siūloma mažinti finansavimo apimtį priemonei, nes iki 2017-02-15 jachtą „Lietuva“ pagal panaudos sutartį eksploatuoja ir prižiūri buriavimo sporto klubas „Ostmarina“. Savivaldybė negali skirti panaudos gavėjui lėšų turto remontui, todėl jachtos remontas bus pradėtas pasibaigus 2017 m. numatytoms varžyboms ir perdavus jachtą savivaldybei</t>
  </si>
  <si>
    <t>Siūloma mažinti finansavimo apimtį šiai papriemonei, nes darbai nupirkti už mažesnę kainą, nei planuota. Likusias laisvas lėšas siūloma perskirstyti BĮ Klaipėdos miesto kūno kultūros ir rekreacijos centrui</t>
  </si>
  <si>
    <t>Siūloma mažinti finansavimo apimtį šiai priemonei ir sutaupytas lėšas skirti „Vėtrungės“ gimnazijos stadiono aikštės ir bėgimo takų aptvėrimui (10.000 Eur), o likusią dalį (21.578,86 Eur) - dviejų persirengimo konteinerių įsigijimui futbolo mokyklos auklėtiniams, kurie bus pastatyti prie „Pajūrio“ pagrindinės mokyklos</t>
  </si>
  <si>
    <t xml:space="preserve">Siūloma didinti finansavimo apimtį papriemonei „BĮ Kūno kultūros ir rekreacijos centro išlaikymas ir veiklos organizavimas“ 52,6 tūkst. Eur iš Savivaldybės biudžeto ir 25 tūkst. Eur pagal Paramos sutartį su AB „Klaipėdos nafta“ būtiniems remonto darbams sporto salėje Taikos pr. 61A (prakiurusiam sporto salės stogui sutvarkyti, dalinio sporto salės vidaus remonto darbams) atlikti ir stadiono aikštynų priežiūros technikai įsigyti
</t>
  </si>
  <si>
    <t>Atlikus apklausą dėl sektoriaus dangos keitimo darbų (60 m atkarpos), paaiškėjo, kad kokybiškai atlikti dalinį dangos remontą nepavyks, o skirto finansavimo (24.600 Eur) neužtenka visai dangai pakeisti. Siūloma už šią sumą 2016 m. atlikti sanitarinių mazgų ir dušinių I-II aukštuose remontą, o visą bėgimo takų dangą pakeisti 2017 m. Atitinkamai koreguojami papriemonės vertinimo kriterijai</t>
  </si>
  <si>
    <t>Užtrukus techninio projekto viešųjų pirkimų procedūroms projektavimo paslaugų sutartis su rangovu buvo pasirašyta vėliau, nei planuota. Iki  2016-09-01 neparengus techninio projekto Kūno kultūros ir sporto departamentas prie LRV nusprendė projektui skirtas lėšas numatyti 2017-2018 m. Valstybės investicijų programoje. Dėl šios priežasties siūloma pakoreguoti 2016-2018 m. projekto finansavimo apimtis ir kriterijus</t>
  </si>
  <si>
    <t>(KŪNO KULTŪROS IR SPORTO PLĖTROS PROGRAMA (NR. 11))</t>
  </si>
  <si>
    <r>
      <rPr>
        <sz val="12"/>
        <rFont val="Times New Roman"/>
        <family val="1"/>
        <charset val="186"/>
      </rPr>
      <t xml:space="preserve">STRATEGINIO VEIKLOS PLANO VYKDYMO ATASKAITA </t>
    </r>
    <r>
      <rPr>
        <sz val="10"/>
        <rFont val="Times New Roman"/>
        <family val="1"/>
        <charset val="186"/>
      </rPr>
      <t xml:space="preserve">
</t>
    </r>
  </si>
  <si>
    <t>Asignavimai (tūkst. Eur)</t>
  </si>
  <si>
    <t>Informacija apie pasiektus rezultatus, duomenys apie programai skirtų asignavimų panaudojimo tikslingumą</t>
  </si>
  <si>
    <t>Priežastys, dėl kurių planuotos rodiklių reikšmės nepasiektos</t>
  </si>
  <si>
    <t>faktinės reikšmės</t>
  </si>
  <si>
    <t>Organizuotai sportuojančių gyventojų dalis, proc.</t>
  </si>
  <si>
    <t>Užimta prizinių vietų Lietuvos, Europos ir pasaulio čempionatuose, vnt.</t>
  </si>
  <si>
    <t xml:space="preserve"> KŪNO KULTŪROS IR SPORTO PLĖTROS PROGRAMOS (NR. 11)</t>
  </si>
  <si>
    <t>ĮVYKDYMO ATASKAITA</t>
  </si>
  <si>
    <t>faktiškai įvykdyta –</t>
  </si>
  <si>
    <t>(pagal planą arba geriau);</t>
  </si>
  <si>
    <t>iš dalies įvykdyta –</t>
  </si>
  <si>
    <t xml:space="preserve">(blogiau, nei planuota); </t>
  </si>
  <si>
    <t xml:space="preserve">neįvykdyta –  </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</si>
  <si>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</si>
  <si>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</si>
  <si>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</si>
  <si>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</si>
  <si>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t>
  </si>
  <si>
    <t>2017 m. asignavimų patvirtintas planas*</t>
  </si>
  <si>
    <t>2017 m. asignavimų patikslintas planas**</t>
  </si>
  <si>
    <t>2017 m. panaudotos lėšos (kasinės išlaidos)</t>
  </si>
  <si>
    <t>planuoto reikšmės</t>
  </si>
  <si>
    <t>9</t>
  </si>
  <si>
    <t>Kūno kultūros ir sporto varžybų, sveikatingumą, fizinį aktyvumą skatinančių renginių dalyvių skaičius ir jo pokytis (proc.), palyginti su praėjusiais metais</t>
  </si>
  <si>
    <t>Savivaldybės lėšomis modernizuota sporto objektų, skaičius</t>
  </si>
  <si>
    <t xml:space="preserve">Įrengta futbolo aikštės danga prie Klaipėdos „Pajūrio“ pagrindinės mokyklos ir lengvosios atletikos sporto šakos metimų sektorius prie Lengvosios atletikos mokyklos </t>
  </si>
  <si>
    <t>Parengta sportininkų jaunių, jaunimo, suaugusiųjų nacionalinėms rinktinėms, skaičius</t>
  </si>
  <si>
    <t>Lankančių sporto mokymo įstaigas ir sporto klubus, finansuojamus sportuojančio vaiko krepšelio principu, skaičius nuo bendro Klaipėdos miesto mokinių skaičiaus,  %</t>
  </si>
  <si>
    <t>Įsigyta reklaminių-reprezentacinių leidinių, skaičius</t>
  </si>
  <si>
    <t>Suorganizuotas Europos jaunių merginų rankinio čempionatas, vnt.</t>
  </si>
  <si>
    <t>Klaipėdoje rugpjūčio 14–20 dienomis suorganizuotas Europos jaunių merginų U17 rankinio čempionatas</t>
  </si>
  <si>
    <t xml:space="preserve">Suorganizuotas tarptautinis ledo ritulio turnyras „Baltijos iššūkio taurė – 2017“ </t>
  </si>
  <si>
    <t>Klaipėda tapo pirmuoju Lietuvos miestu, surengusiu tarptautinį ledo ritulio turnyrą „Baltijos iššūkio taurė – 2017“. Turnyre dalyvavo nacionalinės Lietuvos, Latvijos ir Estijos ledo ritulio rinktinės</t>
  </si>
  <si>
    <t>Suorganizuoti renginiai: Klaipėdos miesto geriausių sportininkų ir komandų pagerbimo vakaras, Judrioji mugė, Klaipėdos vyrų krepšinio komandos „Neptūnas“ apdovanojimas, sporto jubilijatų pagerbimas ir kiti</t>
  </si>
  <si>
    <t>Projekto „Klaipėda – Europos sporto miestas“ įgyvendinimas</t>
  </si>
  <si>
    <t>Įgyvendinta viešinimo programa, proc.</t>
  </si>
  <si>
    <t>BĮ Klaipėdos miesto lengvosios atletikos mokykloje</t>
  </si>
  <si>
    <t>BĮ Klaipėdos miesto sporto bazių valdymo centre</t>
  </si>
  <si>
    <t>Centralizuotas paviršinių (lietaus) nuotekų tvarkymas (paslaugos apmokėjimas)</t>
  </si>
  <si>
    <t xml:space="preserve"> </t>
  </si>
  <si>
    <t>05</t>
  </si>
  <si>
    <t>VšĮ Klaipėdos krašto buriavimo sporto mokyklos „Žiemys“ dalininko kapitalo didinimas</t>
  </si>
  <si>
    <t>Padidintas dalininko kapitalas, proc.</t>
  </si>
  <si>
    <t>Futbolo aikštės dangos įrengimas prie Klaipėdos „Pajūrio“ pagrindinės mokyklos (Klaipėdos „Pajūrio“ progimnazijos statinio Laukininkų g. 28, Klaipėdoje, modernizavimas)</t>
  </si>
  <si>
    <t>Įrengta aikštės danga (7275 kv. m), proc.</t>
  </si>
  <si>
    <t>Rangos darbai baigti, stadionas įrengtas</t>
  </si>
  <si>
    <t>SB(L)</t>
  </si>
  <si>
    <t>5</t>
  </si>
  <si>
    <t>SB(ES)</t>
  </si>
  <si>
    <t>Futbolo mokyklos ir baseino pastatų konversija ( I ir II etapai)</t>
  </si>
  <si>
    <t>Parengtas techninis projektas, vnt.</t>
  </si>
  <si>
    <t>Techninis projektas rengiamas, nupirkta ekspertizė. 2018 m. kovą planuojama užbaigti projektavimo darbus ir pradėti rangos darbų pirkimo procedūras</t>
  </si>
  <si>
    <t>Techninis projektas neparengtas laiku, nes buvo pakartotinai teiktas ekspertizei</t>
  </si>
  <si>
    <t>Parengtas techninis projektas, gautas statybą leidžiantis dokumentas, perkami rangos darbai</t>
  </si>
  <si>
    <t>Dokumentacijos parengimas, siekiant parinkti  ledo arenos statybos koncesininką</t>
  </si>
  <si>
    <t>Parengta dokumentacija, proc.</t>
  </si>
  <si>
    <t>Dokumentacija parengta</t>
  </si>
  <si>
    <t>BĮ Klaipėdos miesto lengvosios atletikos mokyklos lengvosios atletikos sporto šakos metimų sektorių įrengimas</t>
  </si>
  <si>
    <t>Atlikta įrengimo darbų, proc.</t>
  </si>
  <si>
    <t>BĮ Klaipėdos miesto sporto bazių valdymo centro pastatų patalpų ir įrenginių atnaujinimo darbai</t>
  </si>
  <si>
    <t>Įsigyta Centrinio stadiono lengvosios atletikos inventoriaus, atlikta įrengimo ir remonto darbų (Sportininkų g. 46)</t>
  </si>
  <si>
    <t xml:space="preserve">Atliktas pagalbinių patalpų, sporto salės remontas ir įsigytas lengvosios atletikos inventoriaus </t>
  </si>
  <si>
    <t>Atnaujinta imtynių salė ir patalpos (Kretingos g. 23)</t>
  </si>
  <si>
    <t>Atlikti darbai: pakeista lubų danga, ventiliacija, suremontuotos rūbinės ir dušinės</t>
  </si>
  <si>
    <t>Atnaujinta vaikų aikštelė (Poilsio parkas)</t>
  </si>
  <si>
    <t>Atnaujinta sunkiosios atletikos salė ir patalpos (Debreceno g. 41)</t>
  </si>
  <si>
    <t>Atliktas vidaus patalpų remontas, ateityje planuojama apšiltinti pastato fasadą</t>
  </si>
  <si>
    <t>Atnaujinta gimnastikos salė ir patalpos (Debreceno g. 48), proc.</t>
  </si>
  <si>
    <t>Suremontuotas sporto salės Taikos pr. 61A stogas, proc.</t>
  </si>
  <si>
    <t>Suremontuotas Centrinio stadiono Sportininkų g. 46 administracinių patalpų stogas, proc.</t>
  </si>
  <si>
    <t>Sporto įstaigų patalpų šildymas</t>
  </si>
  <si>
    <t xml:space="preserve">Šîldoma įstaigų, skaičius  </t>
  </si>
  <si>
    <t>Programos finansuotos pagal Prioritetinių sporto šakų didelio sportinio meistriškumo klubų veiklos dalinio finansavimo nuostatų reikalavimus. Nustatytus reikalavimus atitiko 5 organizacijos (krepšinio klubas „Neptūnas“, rankinio klubas „Dragūnas“, futbolo klubas „Atlantas“, lengvosios atletikos sporto kubas „Nikė“ ir  krepšinio klubas „Fortūna“)</t>
  </si>
  <si>
    <t>* Pagal Klaipėdos miesto savivaldybės tarybos sprendimus: 2016 m. gruodžio 22 d. Nr. T2-290 ir 2017 m. vasario 23 d. Nr. T2-25</t>
  </si>
  <si>
    <t xml:space="preserve">** Pagal Klaipėdos miesto savivaldybės tarybos  2017 m. lapkričio 23 d. sprendimą Nr. T2-267 </t>
  </si>
  <si>
    <r>
      <t xml:space="preserve">Apyvartos lėšų likutis </t>
    </r>
    <r>
      <rPr>
        <b/>
        <sz val="10"/>
        <rFont val="Times New Roman"/>
        <family val="1"/>
        <charset val="186"/>
      </rPr>
      <t>SB(L)</t>
    </r>
  </si>
  <si>
    <r>
      <t xml:space="preserve">Pajamų imokų likutis </t>
    </r>
    <r>
      <rPr>
        <b/>
        <sz val="10"/>
        <rFont val="Times New Roman"/>
        <family val="1"/>
        <charset val="186"/>
      </rPr>
      <t>SB(SPL)</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</si>
  <si>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</si>
  <si>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 xml:space="preserve">2017 M. KLAIPĖDOS MIESTO SAVIVALDYBĖS   </t>
  </si>
  <si>
    <r>
      <t xml:space="preserve">   Asignavimų valdytojai: </t>
    </r>
    <r>
      <rPr>
        <sz val="12"/>
        <rFont val="Times New Roman"/>
        <family val="1"/>
        <charset val="186"/>
      </rPr>
      <t xml:space="preserve">Klaipėdos miesto savivaldybės administracija (1), </t>
    </r>
    <r>
      <rPr>
        <sz val="12"/>
        <rFont val="Times New Roman"/>
        <family val="1"/>
      </rPr>
      <t>Ugdymo ir kultūros departamentas (2), Investicijų ir ekonomikos departamentas (5) ir Miesto ūkio departamentas (6).</t>
    </r>
    <r>
      <rPr>
        <b/>
        <sz val="12"/>
        <rFont val="Times New Roman"/>
        <family val="1"/>
      </rPr>
      <t xml:space="preserve">
</t>
    </r>
  </si>
  <si>
    <r>
      <t xml:space="preserve">   </t>
    </r>
    <r>
      <rPr>
        <b/>
        <sz val="12"/>
        <rFont val="Times New Roman"/>
        <family val="1"/>
        <charset val="186"/>
      </rPr>
      <t>Iš 2017 m. planuotų</t>
    </r>
    <r>
      <rPr>
        <sz val="12"/>
        <rFont val="Times New Roman"/>
        <family val="1"/>
      </rPr>
      <t xml:space="preserve"> įvykdyti 18 priemonių ir papriemonių (kurioms patvirtinti / skirti asignavimai): </t>
    </r>
  </si>
  <si>
    <t>Nupirkta projekto „Klaipėda – Europos sporto miestas“ viešinimo paslauga („Klaipėda – Europos sporto miestas“ logotipas, reklaminiai plakatai, ženkliukai)</t>
  </si>
  <si>
    <t>Išaugo vaikų, sportuojančių pagal pasirenkamojo vaikų ugdymo programas,  finansuojamas sportuojančio vaiko krepšelio principu, skaičius</t>
  </si>
  <si>
    <t>Klaipėdos miesto savivaldybė prisidėjo prie VšĮ Klaipėdos krašto buriavimo sporto mokyklos „Žiemys“ katerio įsigijimo didindama dalininko kapitalą papildomu įnašu (Klaipėdos miesto savivaldybės tarybos sprendimas (2017-07-27 Nr. T2-164))</t>
  </si>
  <si>
    <t xml:space="preserve">.  </t>
  </si>
  <si>
    <t>Sportininkų pasiekimai vertinti pagal savivaldybės tarybos sprendimu numatytus vertinimo kriterijus</t>
  </si>
  <si>
    <t>Statybos darbai turėtų būti baigti 2018 m. vasarį, jau pasirašyta koncesijos sutartis su konkursą laimėjusiu konsorciumu</t>
  </si>
  <si>
    <t>tikslintos reikšmės</t>
  </si>
  <si>
    <r>
      <t xml:space="preserve">    Programą vykdė:</t>
    </r>
    <r>
      <rPr>
        <sz val="12"/>
        <rFont val="Times New Roman"/>
        <family val="1"/>
      </rPr>
      <t xml:space="preserve"> Klaipėdos miesto savivaldybės administracijos Informavimo ir e. paslaugų skyrius, Investicijų ir ekonomikos departamento Projektų skyrius,  Miesto ūkio departamento Socialinės infrastruktūros priežiūros skyrius, Ugdymo ir kultūros departamento Sporto ir kūno kultūros skyrius.</t>
    </r>
  </si>
  <si>
    <t>Sportininkai neįvykdė Lietuvos federacijų  pagal atskiras sporto šakas nustatytų normatyvų atstovauti rinktinei atitinkamo lygio varžybose</t>
  </si>
  <si>
    <t>Pagaminta ir įsigyta 100 vnt. reklaminių-reprezentacinių leidinių apie Klaipėdos sportą</t>
  </si>
  <si>
    <t>Savivaldybės tarybos 2016-09-22 sprendimu T2-229 patvirtinta nauja finansavimo tvarka, pagal kurią tik 47 sporto organizacijos atitiko nustatytus reikalavimus</t>
  </si>
  <si>
    <t>Mažesnį skaičių lėmė mažesnis mokinių skaičius klasėse, palyginti su praėjusiais metais</t>
  </si>
  <si>
    <t>Dėl prijungimo vietos pasikeitimo, toponuotraukos koregavimo užsitęsė projektavimo darbai. Konteinerinės ir sanitarinės patapos buvo sumontuotos spalio 30 d., tačiau neprijungtos prie komunikacijų, nes užtruko derinimo procedūros. Suderinus vandentiekio ir nuotekų projektą su Nacionaline žemės tarnyba konteineriai bus prijungti prie elektros, vandentiekio ir nuotekų tinklų</t>
  </si>
  <si>
    <t>Patalpos bus visiškai atnaujintos 2018 m., atlikus vestibiulio ir holo remonto darbus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</si>
</sst>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name val="Times New Roman"/>
      <family val="1"/>
      <charset val="186"/>
    </font>
    <font>
      <sz val="9"/>
      <name val="Times New Roman"/>
      <family val="1"/>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sz val="11"/>
      <color theme="1"/>
      <name val="Times New Roman"/>
      <family val="1"/>
      <charset val="186"/>
    </font>
    <font>
      <sz val="10"/>
      <color rgb="FFFF0000"/>
      <name val="Times New Roman"/>
      <family val="1"/>
      <charset val="186"/>
    </font>
    <font>
      <sz val="11"/>
      <color theme="0"/>
      <name val="Calibri"/>
      <family val="2"/>
      <charset val="186"/>
      <scheme val="minor"/>
    </font>
    <font>
      <sz val="11"/>
      <name val="Calibri"/>
      <family val="2"/>
      <charset val="186"/>
      <scheme val="minor"/>
    </font>
    <font>
      <b/>
      <u/>
      <sz val="10"/>
      <name val="Times New Roman"/>
      <family val="1"/>
      <charset val="186"/>
    </font>
    <font>
      <strike/>
      <sz val="10"/>
      <name val="Times New Roman"/>
      <family val="1"/>
      <charset val="186"/>
    </font>
    <font>
      <b/>
      <sz val="10"/>
      <color rgb="FFFF0000"/>
      <name val="Times New Roman"/>
      <family val="1"/>
      <charset val="186"/>
    </font>
    <font>
      <strike/>
      <sz val="10"/>
      <color rgb="FFFF0000"/>
      <name val="Times New Roman"/>
      <family val="1"/>
      <charset val="186"/>
    </font>
    <font>
      <b/>
      <sz val="9"/>
      <color indexed="81"/>
      <name val="Tahoma"/>
      <family val="2"/>
      <charset val="186"/>
    </font>
    <font>
      <sz val="10"/>
      <color rgb="FFFF0000"/>
      <name val="Times New Roman"/>
      <family val="1"/>
    </font>
    <font>
      <sz val="11"/>
      <color rgb="FF000000"/>
      <name val="Calibri"/>
      <family val="2"/>
      <scheme val="minor"/>
    </font>
    <font>
      <b/>
      <sz val="12"/>
      <name val="Times New Roman"/>
      <family val="1"/>
    </font>
    <font>
      <sz val="12"/>
      <name val="Times New Roman"/>
      <family val="1"/>
    </font>
    <font>
      <sz val="12"/>
      <color rgb="FFFF0000"/>
      <name val="Times New Roman"/>
      <family val="1"/>
    </font>
    <font>
      <sz val="10"/>
      <color indexed="9"/>
      <name val="Arial"/>
      <family val="2"/>
      <charset val="186"/>
    </font>
    <font>
      <sz val="10"/>
      <color indexed="9"/>
      <name val="Times New Roman"/>
      <family val="1"/>
    </font>
    <font>
      <sz val="11"/>
      <name val="Times New Roman"/>
      <family val="1"/>
      <charset val="186"/>
    </font>
    <font>
      <b/>
      <sz val="11"/>
      <name val="Times New Roman"/>
      <family val="1"/>
      <charset val="186"/>
    </font>
    <font>
      <sz val="10"/>
      <color theme="1"/>
      <name val="Times New Roman"/>
      <family val="1"/>
      <charset val="186"/>
    </font>
    <font>
      <sz val="10"/>
      <name val="Calibri"/>
      <family val="2"/>
      <charset val="186"/>
      <scheme val="minor"/>
    </font>
    <font>
      <u/>
      <sz val="9"/>
      <color indexed="81"/>
      <name val="Tahoma"/>
      <family val="2"/>
      <charset val="186"/>
    </font>
    <font>
      <i/>
      <sz val="9"/>
      <color indexed="81"/>
      <name val="Tahoma"/>
      <family val="2"/>
      <charset val="186"/>
    </font>
  </fonts>
  <fills count="14">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CCFF"/>
        <bgColor indexed="64"/>
      </patternFill>
    </fill>
    <fill>
      <patternFill patternType="solid">
        <fgColor rgb="FFFFFF99"/>
        <bgColor indexed="64"/>
      </patternFill>
    </fill>
    <fill>
      <patternFill patternType="solid">
        <fgColor theme="4" tint="0.79998168889431442"/>
        <bgColor indexed="64"/>
      </patternFill>
    </fill>
  </fills>
  <borders count="77">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3">
    <xf numFmtId="0" fontId="0" fillId="0" borderId="0"/>
    <xf numFmtId="0" fontId="23" fillId="0" borderId="0"/>
    <xf numFmtId="0" fontId="2" fillId="0" borderId="0"/>
  </cellStyleXfs>
  <cellXfs count="1310">
    <xf numFmtId="0" fontId="0" fillId="0" borderId="0" xfId="0"/>
    <xf numFmtId="3" fontId="2" fillId="0" borderId="0" xfId="0" applyNumberFormat="1" applyFont="1"/>
    <xf numFmtId="49" fontId="1" fillId="0" borderId="0" xfId="0" applyNumberFormat="1" applyFont="1" applyAlignment="1">
      <alignment horizontal="center" vertical="top"/>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19" xfId="0" applyNumberFormat="1" applyFont="1" applyBorder="1" applyAlignment="1">
      <alignment horizontal="center" vertical="center" textRotation="90"/>
    </xf>
    <xf numFmtId="3" fontId="4" fillId="0" borderId="34" xfId="0" applyNumberFormat="1" applyFont="1" applyBorder="1" applyAlignment="1">
      <alignment horizontal="center" vertical="top"/>
    </xf>
    <xf numFmtId="164" fontId="1" fillId="0" borderId="7" xfId="0" applyNumberFormat="1" applyFont="1" applyFill="1" applyBorder="1" applyAlignment="1">
      <alignment horizontal="center" vertical="top"/>
    </xf>
    <xf numFmtId="3" fontId="5" fillId="7" borderId="41" xfId="0" applyNumberFormat="1" applyFont="1" applyFill="1" applyBorder="1" applyAlignment="1">
      <alignment horizontal="right" vertical="top"/>
    </xf>
    <xf numFmtId="164" fontId="3" fillId="7" borderId="42" xfId="0" applyNumberFormat="1" applyFont="1" applyFill="1" applyBorder="1" applyAlignment="1">
      <alignment horizontal="center" vertical="top"/>
    </xf>
    <xf numFmtId="3" fontId="1" fillId="0" borderId="43" xfId="0" applyNumberFormat="1" applyFont="1" applyFill="1" applyBorder="1" applyAlignment="1">
      <alignment horizontal="center" vertical="top" wrapText="1"/>
    </xf>
    <xf numFmtId="3" fontId="1" fillId="0" borderId="43" xfId="0" applyNumberFormat="1" applyFont="1" applyBorder="1" applyAlignment="1">
      <alignment horizontal="center" vertical="top"/>
    </xf>
    <xf numFmtId="3" fontId="4" fillId="0" borderId="7" xfId="0" applyNumberFormat="1" applyFont="1" applyBorder="1" applyAlignment="1">
      <alignment horizontal="center" vertical="top"/>
    </xf>
    <xf numFmtId="164" fontId="3" fillId="7" borderId="41" xfId="0" applyNumberFormat="1" applyFont="1" applyFill="1" applyBorder="1" applyAlignment="1">
      <alignment horizontal="center" vertical="top"/>
    </xf>
    <xf numFmtId="49" fontId="3" fillId="4" borderId="25" xfId="0" applyNumberFormat="1" applyFont="1" applyFill="1" applyBorder="1" applyAlignment="1">
      <alignment horizontal="center" vertical="top"/>
    </xf>
    <xf numFmtId="49" fontId="3" fillId="5" borderId="49" xfId="0" applyNumberFormat="1" applyFont="1" applyFill="1" applyBorder="1" applyAlignment="1">
      <alignment horizontal="center" vertical="top"/>
    </xf>
    <xf numFmtId="164" fontId="5" fillId="5" borderId="25"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49" fontId="3" fillId="5" borderId="50" xfId="0" applyNumberFormat="1" applyFont="1" applyFill="1" applyBorder="1" applyAlignment="1">
      <alignment horizontal="center" vertical="top"/>
    </xf>
    <xf numFmtId="49" fontId="3" fillId="4" borderId="36" xfId="0" applyNumberFormat="1" applyFont="1" applyFill="1" applyBorder="1" applyAlignment="1">
      <alignment horizontal="center" vertical="top"/>
    </xf>
    <xf numFmtId="49" fontId="3" fillId="6" borderId="33" xfId="0" applyNumberFormat="1" applyFont="1" applyFill="1" applyBorder="1" applyAlignment="1">
      <alignment horizontal="center" vertical="top"/>
    </xf>
    <xf numFmtId="3" fontId="3" fillId="0" borderId="36" xfId="0" applyNumberFormat="1" applyFont="1" applyFill="1" applyBorder="1" applyAlignment="1">
      <alignment vertical="top" textRotation="180" wrapText="1"/>
    </xf>
    <xf numFmtId="3" fontId="1" fillId="6" borderId="41" xfId="0" applyNumberFormat="1" applyFont="1" applyFill="1" applyBorder="1" applyAlignment="1">
      <alignment horizontal="center" vertical="top" wrapText="1"/>
    </xf>
    <xf numFmtId="3" fontId="4" fillId="0" borderId="0" xfId="0" applyNumberFormat="1" applyFont="1" applyBorder="1" applyAlignment="1">
      <alignment vertical="top"/>
    </xf>
    <xf numFmtId="49" fontId="3" fillId="4" borderId="52" xfId="0" applyNumberFormat="1" applyFont="1" applyFill="1" applyBorder="1" applyAlignment="1">
      <alignment horizontal="center" vertical="top"/>
    </xf>
    <xf numFmtId="49" fontId="3" fillId="6" borderId="43" xfId="0" applyNumberFormat="1" applyFont="1" applyFill="1" applyBorder="1" applyAlignment="1">
      <alignment horizontal="center" vertical="top"/>
    </xf>
    <xf numFmtId="3" fontId="3" fillId="0" borderId="52" xfId="0" applyNumberFormat="1" applyFont="1" applyFill="1" applyBorder="1" applyAlignment="1">
      <alignment vertical="top" textRotation="180" wrapText="1"/>
    </xf>
    <xf numFmtId="3" fontId="3" fillId="0" borderId="53" xfId="0" applyNumberFormat="1" applyFont="1" applyBorder="1" applyAlignment="1">
      <alignment vertical="top"/>
    </xf>
    <xf numFmtId="164" fontId="1" fillId="8" borderId="15"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1" fillId="6" borderId="54" xfId="0" applyNumberFormat="1" applyFont="1" applyFill="1" applyBorder="1" applyAlignment="1">
      <alignment horizontal="left" vertical="top" wrapText="1"/>
    </xf>
    <xf numFmtId="3" fontId="4" fillId="0" borderId="32" xfId="0" applyNumberFormat="1" applyFont="1" applyBorder="1" applyAlignment="1">
      <alignment horizontal="center" vertical="top"/>
    </xf>
    <xf numFmtId="164" fontId="1" fillId="8" borderId="52" xfId="0" applyNumberFormat="1" applyFont="1" applyFill="1" applyBorder="1" applyAlignment="1">
      <alignment horizontal="center" vertical="top"/>
    </xf>
    <xf numFmtId="3" fontId="1" fillId="0" borderId="12" xfId="0" applyNumberFormat="1" applyFont="1" applyBorder="1" applyAlignment="1">
      <alignment horizontal="center" vertical="top"/>
    </xf>
    <xf numFmtId="3" fontId="1" fillId="0" borderId="53" xfId="0" applyNumberFormat="1" applyFont="1" applyBorder="1" applyAlignment="1">
      <alignment horizontal="center" vertical="top"/>
    </xf>
    <xf numFmtId="3" fontId="2" fillId="0" borderId="0" xfId="0" applyNumberFormat="1" applyFont="1" applyBorder="1"/>
    <xf numFmtId="3" fontId="3" fillId="0" borderId="52" xfId="0" applyNumberFormat="1" applyFont="1" applyFill="1" applyBorder="1" applyAlignment="1">
      <alignment vertical="top" wrapText="1"/>
    </xf>
    <xf numFmtId="3" fontId="4" fillId="0" borderId="14" xfId="0" applyNumberFormat="1" applyFont="1" applyBorder="1" applyAlignment="1">
      <alignment horizontal="center" vertical="top"/>
    </xf>
    <xf numFmtId="3" fontId="1" fillId="0" borderId="32" xfId="0" applyNumberFormat="1" applyFont="1" applyBorder="1" applyAlignment="1">
      <alignment horizontal="center" vertical="top"/>
    </xf>
    <xf numFmtId="49" fontId="3" fillId="4" borderId="23" xfId="0" applyNumberFormat="1" applyFont="1" applyFill="1" applyBorder="1" applyAlignment="1">
      <alignment horizontal="center" vertical="top"/>
    </xf>
    <xf numFmtId="49" fontId="3" fillId="6" borderId="45" xfId="0" applyNumberFormat="1" applyFont="1" applyFill="1" applyBorder="1" applyAlignment="1">
      <alignment horizontal="center" vertical="top"/>
    </xf>
    <xf numFmtId="3" fontId="3" fillId="0" borderId="23" xfId="0" applyNumberFormat="1" applyFont="1" applyFill="1" applyBorder="1" applyAlignment="1">
      <alignment vertical="top" textRotation="180" wrapText="1"/>
    </xf>
    <xf numFmtId="3" fontId="3" fillId="0" borderId="48" xfId="0" applyNumberFormat="1" applyFont="1" applyBorder="1" applyAlignment="1">
      <alignment vertical="top"/>
    </xf>
    <xf numFmtId="3" fontId="3" fillId="7" borderId="42" xfId="0" applyNumberFormat="1" applyFont="1" applyFill="1" applyBorder="1" applyAlignment="1">
      <alignment horizontal="center" vertical="top" wrapText="1"/>
    </xf>
    <xf numFmtId="164" fontId="5" fillId="7" borderId="42" xfId="0" applyNumberFormat="1" applyFont="1" applyFill="1" applyBorder="1" applyAlignment="1">
      <alignment horizontal="center" vertical="top"/>
    </xf>
    <xf numFmtId="49" fontId="3" fillId="4" borderId="36" xfId="0" applyNumberFormat="1" applyFont="1" applyFill="1" applyBorder="1" applyAlignment="1">
      <alignment vertical="top"/>
    </xf>
    <xf numFmtId="49" fontId="3" fillId="5" borderId="4" xfId="0" applyNumberFormat="1" applyFont="1" applyFill="1" applyBorder="1" applyAlignment="1">
      <alignment vertical="top"/>
    </xf>
    <xf numFmtId="3" fontId="3" fillId="8" borderId="6" xfId="0" applyNumberFormat="1" applyFont="1" applyFill="1" applyBorder="1" applyAlignment="1">
      <alignment vertical="top" wrapText="1"/>
    </xf>
    <xf numFmtId="3" fontId="5" fillId="0" borderId="47" xfId="0" applyNumberFormat="1" applyFont="1" applyBorder="1" applyAlignment="1">
      <alignment horizontal="center" vertical="top"/>
    </xf>
    <xf numFmtId="3" fontId="1" fillId="0" borderId="34" xfId="0" applyNumberFormat="1" applyFont="1" applyBorder="1" applyAlignment="1">
      <alignment horizontal="center" vertical="top"/>
    </xf>
    <xf numFmtId="164" fontId="1" fillId="0" borderId="34" xfId="0" applyNumberFormat="1" applyFont="1" applyFill="1" applyBorder="1" applyAlignment="1">
      <alignment horizontal="center" vertical="top"/>
    </xf>
    <xf numFmtId="3" fontId="1" fillId="0" borderId="34" xfId="0" applyNumberFormat="1" applyFont="1" applyFill="1" applyBorder="1" applyAlignment="1">
      <alignment horizontal="left" vertical="top" wrapText="1"/>
    </xf>
    <xf numFmtId="49" fontId="1" fillId="4" borderId="52" xfId="0" applyNumberFormat="1" applyFont="1" applyFill="1" applyBorder="1" applyAlignment="1">
      <alignment vertical="top"/>
    </xf>
    <xf numFmtId="49" fontId="1" fillId="5" borderId="12" xfId="0" applyNumberFormat="1" applyFont="1" applyFill="1" applyBorder="1" applyAlignment="1">
      <alignment vertical="top"/>
    </xf>
    <xf numFmtId="49" fontId="1" fillId="6" borderId="43" xfId="0" applyNumberFormat="1" applyFont="1" applyFill="1" applyBorder="1" applyAlignment="1">
      <alignment horizontal="center" vertical="top"/>
    </xf>
    <xf numFmtId="3" fontId="1" fillId="8" borderId="51" xfId="0" applyNumberFormat="1" applyFont="1" applyFill="1" applyBorder="1" applyAlignment="1">
      <alignment vertical="top" wrapText="1"/>
    </xf>
    <xf numFmtId="3" fontId="4" fillId="0" borderId="53" xfId="0" applyNumberFormat="1" applyFont="1" applyBorder="1" applyAlignment="1">
      <alignment horizontal="center" vertical="top"/>
    </xf>
    <xf numFmtId="3" fontId="1" fillId="0" borderId="1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49" fontId="3" fillId="4" borderId="52" xfId="0" applyNumberFormat="1" applyFont="1" applyFill="1" applyBorder="1" applyAlignment="1">
      <alignment vertical="top"/>
    </xf>
    <xf numFmtId="49" fontId="3" fillId="5" borderId="12" xfId="0" applyNumberFormat="1" applyFont="1" applyFill="1" applyBorder="1" applyAlignment="1">
      <alignment vertical="top"/>
    </xf>
    <xf numFmtId="49" fontId="3" fillId="6" borderId="12" xfId="0" applyNumberFormat="1" applyFont="1" applyFill="1" applyBorder="1" applyAlignment="1">
      <alignment horizontal="center" vertical="top"/>
    </xf>
    <xf numFmtId="3" fontId="4" fillId="8" borderId="51" xfId="0" applyNumberFormat="1" applyFont="1" applyFill="1" applyBorder="1" applyAlignment="1">
      <alignment vertical="top" wrapText="1"/>
    </xf>
    <xf numFmtId="3" fontId="5" fillId="0" borderId="53" xfId="0" applyNumberFormat="1" applyFont="1" applyBorder="1" applyAlignment="1">
      <alignment vertical="top"/>
    </xf>
    <xf numFmtId="164" fontId="1" fillId="0" borderId="32" xfId="0" applyNumberFormat="1" applyFont="1" applyFill="1" applyBorder="1" applyAlignment="1">
      <alignment horizontal="center" vertical="top"/>
    </xf>
    <xf numFmtId="3" fontId="5" fillId="0" borderId="52" xfId="0" applyNumberFormat="1" applyFont="1" applyFill="1" applyBorder="1" applyAlignment="1">
      <alignment horizontal="center" vertical="center"/>
    </xf>
    <xf numFmtId="165" fontId="1" fillId="0" borderId="32" xfId="0" applyNumberFormat="1" applyFont="1" applyFill="1" applyBorder="1" applyAlignment="1">
      <alignment horizontal="left" vertical="top" wrapText="1"/>
    </xf>
    <xf numFmtId="0" fontId="1" fillId="0" borderId="43" xfId="0" applyNumberFormat="1" applyFont="1" applyFill="1" applyBorder="1" applyAlignment="1">
      <alignment horizontal="center" vertical="top" wrapText="1"/>
    </xf>
    <xf numFmtId="0" fontId="1" fillId="0" borderId="12" xfId="0" applyFont="1" applyBorder="1" applyAlignment="1">
      <alignment horizontal="center" vertical="top"/>
    </xf>
    <xf numFmtId="49" fontId="3" fillId="4" borderId="23" xfId="0" applyNumberFormat="1" applyFont="1" applyFill="1" applyBorder="1" applyAlignment="1">
      <alignment vertical="top"/>
    </xf>
    <xf numFmtId="49" fontId="3" fillId="5" borderId="20" xfId="0" applyNumberFormat="1" applyFont="1" applyFill="1" applyBorder="1" applyAlignment="1">
      <alignment vertical="top"/>
    </xf>
    <xf numFmtId="3" fontId="5" fillId="0" borderId="23" xfId="0" applyNumberFormat="1" applyFont="1" applyFill="1" applyBorder="1" applyAlignment="1">
      <alignment horizontal="center" vertical="center"/>
    </xf>
    <xf numFmtId="3" fontId="5" fillId="0" borderId="48" xfId="0" applyNumberFormat="1" applyFont="1" applyBorder="1" applyAlignment="1">
      <alignment vertical="top"/>
    </xf>
    <xf numFmtId="3" fontId="1" fillId="0" borderId="39" xfId="0" applyNumberFormat="1" applyFont="1" applyFill="1" applyBorder="1" applyAlignment="1">
      <alignment horizontal="left" vertical="top" wrapText="1"/>
    </xf>
    <xf numFmtId="49" fontId="3" fillId="4" borderId="32" xfId="0" applyNumberFormat="1" applyFont="1" applyFill="1" applyBorder="1" applyAlignment="1">
      <alignment vertical="top"/>
    </xf>
    <xf numFmtId="49" fontId="3" fillId="6" borderId="0" xfId="0" applyNumberFormat="1" applyFont="1" applyFill="1" applyBorder="1" applyAlignment="1">
      <alignment horizontal="center" vertical="top"/>
    </xf>
    <xf numFmtId="3" fontId="5" fillId="0" borderId="0" xfId="0" applyNumberFormat="1" applyFont="1" applyFill="1" applyBorder="1" applyAlignment="1">
      <alignment horizontal="center" vertical="center"/>
    </xf>
    <xf numFmtId="164" fontId="1" fillId="8" borderId="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49" fontId="3" fillId="4" borderId="34" xfId="0" applyNumberFormat="1" applyFont="1" applyFill="1" applyBorder="1" applyAlignment="1">
      <alignment vertical="top"/>
    </xf>
    <xf numFmtId="3" fontId="5" fillId="0" borderId="35" xfId="0" applyNumberFormat="1" applyFont="1" applyFill="1" applyBorder="1" applyAlignment="1">
      <alignment horizontal="center" vertical="center"/>
    </xf>
    <xf numFmtId="49" fontId="3" fillId="4" borderId="39" xfId="0" applyNumberFormat="1" applyFont="1" applyFill="1" applyBorder="1" applyAlignment="1">
      <alignment vertical="top"/>
    </xf>
    <xf numFmtId="3" fontId="5" fillId="0" borderId="1" xfId="0" applyNumberFormat="1" applyFont="1" applyFill="1" applyBorder="1" applyAlignment="1">
      <alignment horizontal="center" vertical="center"/>
    </xf>
    <xf numFmtId="164" fontId="5" fillId="7" borderId="39" xfId="0" applyNumberFormat="1" applyFont="1" applyFill="1" applyBorder="1" applyAlignment="1">
      <alignment horizontal="center" vertical="top"/>
    </xf>
    <xf numFmtId="3" fontId="1" fillId="0" borderId="23" xfId="0" applyNumberFormat="1" applyFont="1" applyFill="1" applyBorder="1" applyAlignment="1">
      <alignment vertical="top" wrapText="1"/>
    </xf>
    <xf numFmtId="164" fontId="5" fillId="5" borderId="39" xfId="0" applyNumberFormat="1" applyFont="1" applyFill="1" applyBorder="1" applyAlignment="1">
      <alignment horizontal="center" vertical="top"/>
    </xf>
    <xf numFmtId="49" fontId="3" fillId="4" borderId="25" xfId="0" applyNumberFormat="1" applyFont="1" applyFill="1" applyBorder="1" applyAlignment="1">
      <alignment horizontal="center" vertical="top" wrapText="1"/>
    </xf>
    <xf numFmtId="49" fontId="3" fillId="5" borderId="60" xfId="0" applyNumberFormat="1" applyFont="1" applyFill="1" applyBorder="1" applyAlignment="1">
      <alignment horizontal="center" vertical="top" wrapText="1"/>
    </xf>
    <xf numFmtId="49" fontId="3" fillId="6" borderId="33" xfId="0" applyNumberFormat="1" applyFont="1" applyFill="1" applyBorder="1" applyAlignment="1">
      <alignment horizontal="center" vertical="top" wrapText="1"/>
    </xf>
    <xf numFmtId="3" fontId="1" fillId="0" borderId="34" xfId="0" applyNumberFormat="1" applyFont="1" applyBorder="1"/>
    <xf numFmtId="49" fontId="3" fillId="4" borderId="32" xfId="0" applyNumberFormat="1" applyFont="1" applyFill="1" applyBorder="1" applyAlignment="1">
      <alignment vertical="top" wrapText="1"/>
    </xf>
    <xf numFmtId="49" fontId="3" fillId="5" borderId="12" xfId="0" applyNumberFormat="1" applyFont="1" applyFill="1" applyBorder="1" applyAlignment="1">
      <alignment vertical="top" wrapText="1"/>
    </xf>
    <xf numFmtId="3" fontId="3" fillId="0" borderId="15" xfId="0" applyNumberFormat="1" applyFont="1" applyBorder="1" applyAlignment="1">
      <alignment horizontal="center" vertical="top"/>
    </xf>
    <xf numFmtId="3" fontId="4" fillId="0" borderId="51" xfId="0" applyNumberFormat="1" applyFont="1" applyBorder="1" applyAlignment="1">
      <alignment horizontal="center" vertical="top"/>
    </xf>
    <xf numFmtId="3" fontId="1" fillId="0" borderId="58" xfId="0" applyNumberFormat="1" applyFont="1" applyFill="1" applyBorder="1" applyAlignment="1">
      <alignment horizontal="center" vertical="top" wrapText="1"/>
    </xf>
    <xf numFmtId="3" fontId="3" fillId="0" borderId="52" xfId="0" applyNumberFormat="1" applyFont="1" applyBorder="1" applyAlignment="1">
      <alignment horizontal="center" vertical="top"/>
    </xf>
    <xf numFmtId="3" fontId="5" fillId="0" borderId="0" xfId="0" applyNumberFormat="1" applyFont="1" applyFill="1" applyBorder="1" applyAlignment="1">
      <alignment horizontal="center" vertical="top" wrapText="1"/>
    </xf>
    <xf numFmtId="3" fontId="4" fillId="0" borderId="54" xfId="0" applyNumberFormat="1" applyFont="1" applyBorder="1" applyAlignment="1">
      <alignment horizontal="center" vertical="top"/>
    </xf>
    <xf numFmtId="3" fontId="1" fillId="0" borderId="0" xfId="0" applyNumberFormat="1" applyFont="1" applyFill="1" applyBorder="1" applyAlignment="1">
      <alignment horizontal="center" vertical="top"/>
    </xf>
    <xf numFmtId="49" fontId="1" fillId="4" borderId="32" xfId="0" applyNumberFormat="1" applyFont="1" applyFill="1" applyBorder="1" applyAlignment="1">
      <alignment vertical="top" wrapText="1"/>
    </xf>
    <xf numFmtId="49" fontId="1" fillId="5" borderId="12" xfId="0" applyNumberFormat="1" applyFont="1" applyFill="1" applyBorder="1" applyAlignment="1">
      <alignment vertical="top" wrapText="1"/>
    </xf>
    <xf numFmtId="49" fontId="1" fillId="6" borderId="43" xfId="0" applyNumberFormat="1" applyFont="1" applyFill="1" applyBorder="1" applyAlignment="1">
      <alignment horizontal="center" vertical="top" wrapText="1"/>
    </xf>
    <xf numFmtId="3" fontId="3" fillId="7" borderId="64" xfId="0" applyNumberFormat="1" applyFont="1" applyFill="1" applyBorder="1" applyAlignment="1">
      <alignment horizontal="center" vertical="top"/>
    </xf>
    <xf numFmtId="164" fontId="3" fillId="7" borderId="42" xfId="0" applyNumberFormat="1" applyFont="1" applyFill="1" applyBorder="1" applyAlignment="1">
      <alignment horizontal="center" vertical="top" wrapText="1"/>
    </xf>
    <xf numFmtId="49" fontId="3" fillId="4" borderId="34" xfId="0" applyNumberFormat="1" applyFont="1" applyFill="1" applyBorder="1" applyAlignment="1">
      <alignment vertical="top" wrapText="1"/>
    </xf>
    <xf numFmtId="49" fontId="3" fillId="5" borderId="4" xfId="0" applyNumberFormat="1" applyFont="1" applyFill="1" applyBorder="1" applyAlignment="1">
      <alignment vertical="top" wrapText="1"/>
    </xf>
    <xf numFmtId="49" fontId="3" fillId="6" borderId="38" xfId="0" applyNumberFormat="1" applyFont="1" applyFill="1" applyBorder="1" applyAlignment="1">
      <alignment horizontal="center" vertical="top" wrapText="1"/>
    </xf>
    <xf numFmtId="3" fontId="3" fillId="0" borderId="36" xfId="0" applyNumberFormat="1" applyFont="1" applyBorder="1" applyAlignment="1">
      <alignment vertical="top"/>
    </xf>
    <xf numFmtId="49" fontId="3" fillId="0" borderId="47" xfId="0" applyNumberFormat="1" applyFont="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4" xfId="0" applyNumberFormat="1" applyFont="1" applyBorder="1"/>
    <xf numFmtId="3" fontId="1" fillId="0" borderId="57" xfId="0" applyNumberFormat="1" applyFont="1" applyFill="1" applyBorder="1" applyAlignment="1">
      <alignment horizontal="center" vertical="top" wrapText="1"/>
    </xf>
    <xf numFmtId="49" fontId="1" fillId="6" borderId="44" xfId="0" applyNumberFormat="1" applyFont="1" applyFill="1" applyBorder="1" applyAlignment="1">
      <alignment horizontal="center" vertical="top" wrapText="1"/>
    </xf>
    <xf numFmtId="164" fontId="1" fillId="8" borderId="32" xfId="0" applyNumberFormat="1" applyFont="1" applyFill="1" applyBorder="1" applyAlignment="1">
      <alignment horizontal="center" vertical="top" wrapText="1"/>
    </xf>
    <xf numFmtId="3" fontId="1" fillId="8" borderId="32" xfId="0" applyNumberFormat="1" applyFont="1" applyFill="1" applyBorder="1" applyAlignment="1">
      <alignment horizontal="left" vertical="center" wrapText="1"/>
    </xf>
    <xf numFmtId="164" fontId="3" fillId="7" borderId="62" xfId="0" applyNumberFormat="1" applyFont="1" applyFill="1" applyBorder="1" applyAlignment="1">
      <alignment horizontal="center" vertical="top" wrapText="1"/>
    </xf>
    <xf numFmtId="3" fontId="1" fillId="0" borderId="56" xfId="0" applyNumberFormat="1" applyFont="1" applyFill="1" applyBorder="1" applyAlignment="1">
      <alignment vertical="top" wrapText="1"/>
    </xf>
    <xf numFmtId="164" fontId="7" fillId="8" borderId="28" xfId="0" applyNumberFormat="1" applyFont="1" applyFill="1" applyBorder="1" applyAlignment="1">
      <alignment horizontal="center" vertical="top"/>
    </xf>
    <xf numFmtId="3" fontId="1" fillId="0" borderId="66" xfId="0" applyNumberFormat="1" applyFont="1" applyFill="1" applyBorder="1" applyAlignment="1">
      <alignment horizontal="center" vertical="top" wrapText="1"/>
    </xf>
    <xf numFmtId="164" fontId="8" fillId="8" borderId="28" xfId="0" applyNumberFormat="1" applyFont="1" applyFill="1" applyBorder="1" applyAlignment="1">
      <alignment horizontal="center" vertical="top"/>
    </xf>
    <xf numFmtId="3" fontId="1" fillId="0" borderId="62" xfId="0" applyNumberFormat="1" applyFont="1" applyFill="1" applyBorder="1" applyAlignment="1">
      <alignment horizontal="left" vertical="top" wrapText="1"/>
    </xf>
    <xf numFmtId="3" fontId="1" fillId="0" borderId="67" xfId="0" applyNumberFormat="1" applyFont="1" applyFill="1" applyBorder="1" applyAlignment="1">
      <alignment horizontal="center" vertical="top" wrapText="1"/>
    </xf>
    <xf numFmtId="164" fontId="7" fillId="8" borderId="32" xfId="0" applyNumberFormat="1" applyFont="1" applyFill="1" applyBorder="1" applyAlignment="1">
      <alignment horizontal="center" vertical="top"/>
    </xf>
    <xf numFmtId="3" fontId="1" fillId="0" borderId="12" xfId="0" applyNumberFormat="1" applyFont="1" applyBorder="1" applyAlignment="1">
      <alignment horizontal="center" vertical="top" wrapText="1"/>
    </xf>
    <xf numFmtId="3" fontId="1" fillId="0" borderId="0" xfId="0" applyNumberFormat="1" applyFont="1" applyBorder="1" applyAlignment="1">
      <alignment horizontal="center" vertical="top" wrapText="1"/>
    </xf>
    <xf numFmtId="164" fontId="4" fillId="8" borderId="32" xfId="0" applyNumberFormat="1" applyFont="1" applyFill="1" applyBorder="1" applyAlignment="1">
      <alignment horizontal="center" vertical="top"/>
    </xf>
    <xf numFmtId="3" fontId="3" fillId="7" borderId="54" xfId="0" applyNumberFormat="1" applyFont="1" applyFill="1" applyBorder="1" applyAlignment="1">
      <alignment horizontal="center" vertical="top"/>
    </xf>
    <xf numFmtId="164" fontId="3" fillId="7" borderId="41" xfId="0" applyNumberFormat="1" applyFont="1" applyFill="1" applyBorder="1" applyAlignment="1">
      <alignment horizontal="center" vertical="top" wrapText="1"/>
    </xf>
    <xf numFmtId="3" fontId="3" fillId="0" borderId="63" xfId="0" applyNumberFormat="1" applyFont="1" applyFill="1" applyBorder="1" applyAlignment="1">
      <alignment horizontal="center" vertical="top" wrapText="1"/>
    </xf>
    <xf numFmtId="3" fontId="1" fillId="0" borderId="34" xfId="0" applyNumberFormat="1" applyFont="1" applyBorder="1" applyAlignment="1">
      <alignment vertical="top" wrapText="1"/>
    </xf>
    <xf numFmtId="3" fontId="3" fillId="0" borderId="53" xfId="0" applyNumberFormat="1" applyFont="1" applyFill="1" applyBorder="1" applyAlignment="1">
      <alignment horizontal="center" vertical="top" wrapText="1"/>
    </xf>
    <xf numFmtId="164" fontId="3" fillId="7" borderId="15" xfId="0" applyNumberFormat="1" applyFont="1" applyFill="1" applyBorder="1" applyAlignment="1">
      <alignment horizontal="center" vertical="top" wrapText="1"/>
    </xf>
    <xf numFmtId="3" fontId="1" fillId="0" borderId="52" xfId="0" applyNumberFormat="1" applyFont="1" applyFill="1" applyBorder="1" applyAlignment="1">
      <alignment vertical="top" wrapText="1"/>
    </xf>
    <xf numFmtId="49" fontId="1" fillId="4" borderId="39" xfId="0" applyNumberFormat="1" applyFont="1" applyFill="1" applyBorder="1" applyAlignment="1">
      <alignment vertical="top" wrapText="1"/>
    </xf>
    <xf numFmtId="49" fontId="1" fillId="5" borderId="20" xfId="0" applyNumberFormat="1" applyFont="1" applyFill="1" applyBorder="1" applyAlignment="1">
      <alignment vertical="top" wrapText="1"/>
    </xf>
    <xf numFmtId="49" fontId="1" fillId="6" borderId="46" xfId="0" applyNumberFormat="1" applyFont="1" applyFill="1" applyBorder="1" applyAlignment="1">
      <alignment horizontal="center" vertical="top" wrapText="1"/>
    </xf>
    <xf numFmtId="3" fontId="1" fillId="8" borderId="39" xfId="0" applyNumberFormat="1" applyFont="1" applyFill="1" applyBorder="1" applyAlignment="1">
      <alignment vertical="top" wrapText="1"/>
    </xf>
    <xf numFmtId="3" fontId="1" fillId="8" borderId="20" xfId="0" applyNumberFormat="1" applyFont="1" applyFill="1" applyBorder="1" applyAlignment="1">
      <alignment vertical="top" wrapText="1"/>
    </xf>
    <xf numFmtId="3" fontId="1" fillId="0" borderId="52" xfId="0" applyNumberFormat="1" applyFont="1" applyFill="1" applyBorder="1" applyAlignment="1">
      <alignment vertical="center" textRotation="90" wrapText="1"/>
    </xf>
    <xf numFmtId="164" fontId="1" fillId="8" borderId="32" xfId="0" applyNumberFormat="1" applyFont="1" applyFill="1" applyBorder="1" applyAlignment="1">
      <alignment horizontal="center" vertical="top"/>
    </xf>
    <xf numFmtId="3" fontId="3" fillId="8" borderId="37" xfId="0" applyNumberFormat="1" applyFont="1" applyFill="1" applyBorder="1" applyAlignment="1">
      <alignment horizontal="left" vertical="top" wrapText="1"/>
    </xf>
    <xf numFmtId="3" fontId="1" fillId="0" borderId="36" xfId="0" applyNumberFormat="1" applyFont="1" applyFill="1" applyBorder="1" applyAlignment="1">
      <alignment vertical="center" textRotation="90" wrapText="1"/>
    </xf>
    <xf numFmtId="3" fontId="3" fillId="0" borderId="9" xfId="0" applyNumberFormat="1" applyFont="1" applyFill="1" applyBorder="1" applyAlignment="1">
      <alignment horizontal="center" vertical="top" wrapText="1"/>
    </xf>
    <xf numFmtId="3" fontId="1" fillId="0" borderId="8" xfId="0" applyNumberFormat="1" applyFont="1" applyBorder="1" applyAlignment="1">
      <alignment horizontal="center" vertical="top"/>
    </xf>
    <xf numFmtId="164" fontId="1" fillId="0" borderId="7"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164" fontId="1" fillId="8" borderId="28" xfId="0" applyNumberFormat="1" applyFont="1" applyFill="1" applyBorder="1" applyAlignment="1">
      <alignment horizontal="center" vertical="top" wrapText="1"/>
    </xf>
    <xf numFmtId="3" fontId="1" fillId="8" borderId="20" xfId="0" applyNumberFormat="1" applyFont="1" applyFill="1" applyBorder="1" applyAlignment="1">
      <alignment horizontal="center" vertical="top"/>
    </xf>
    <xf numFmtId="3" fontId="1" fillId="8" borderId="46"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5" borderId="60" xfId="0" applyNumberFormat="1" applyFont="1" applyFill="1" applyBorder="1" applyAlignment="1">
      <alignment horizontal="center" vertical="top"/>
    </xf>
    <xf numFmtId="49" fontId="3" fillId="4" borderId="31" xfId="0" applyNumberFormat="1" applyFont="1" applyFill="1" applyBorder="1" applyAlignment="1">
      <alignment horizontal="center" vertical="top"/>
    </xf>
    <xf numFmtId="3" fontId="3" fillId="5" borderId="26" xfId="0" applyNumberFormat="1" applyFont="1" applyFill="1" applyBorder="1" applyAlignment="1">
      <alignment vertical="top" wrapText="1"/>
    </xf>
    <xf numFmtId="3" fontId="3" fillId="5" borderId="27" xfId="0" applyNumberFormat="1" applyFont="1" applyFill="1" applyBorder="1" applyAlignment="1">
      <alignment vertical="top" wrapText="1"/>
    </xf>
    <xf numFmtId="3" fontId="5" fillId="8" borderId="0" xfId="0" applyNumberFormat="1" applyFont="1" applyFill="1" applyBorder="1" applyAlignment="1">
      <alignment vertical="top" wrapText="1"/>
    </xf>
    <xf numFmtId="49" fontId="3" fillId="6" borderId="33" xfId="0" applyNumberFormat="1" applyFont="1" applyFill="1" applyBorder="1" applyAlignment="1">
      <alignment vertical="top"/>
    </xf>
    <xf numFmtId="3" fontId="5" fillId="0" borderId="36"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3" fontId="1" fillId="8" borderId="34" xfId="0" applyNumberFormat="1" applyFont="1" applyFill="1" applyBorder="1" applyAlignment="1">
      <alignment vertical="top" wrapText="1"/>
    </xf>
    <xf numFmtId="49" fontId="3" fillId="6" borderId="43" xfId="0" applyNumberFormat="1" applyFont="1" applyFill="1" applyBorder="1" applyAlignment="1">
      <alignment vertical="top"/>
    </xf>
    <xf numFmtId="164" fontId="3" fillId="7" borderId="61"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164" fontId="1" fillId="0" borderId="7" xfId="0" applyNumberFormat="1" applyFont="1" applyBorder="1" applyAlignment="1">
      <alignment horizontal="center" vertical="top"/>
    </xf>
    <xf numFmtId="3" fontId="1" fillId="8" borderId="0" xfId="0" applyNumberFormat="1" applyFont="1" applyFill="1" applyBorder="1" applyAlignment="1">
      <alignment horizontal="center" vertical="center"/>
    </xf>
    <xf numFmtId="3" fontId="3" fillId="7" borderId="22" xfId="0" applyNumberFormat="1" applyFont="1" applyFill="1" applyBorder="1" applyAlignment="1">
      <alignment horizontal="center" vertical="top"/>
    </xf>
    <xf numFmtId="164" fontId="3" fillId="7" borderId="39" xfId="0" applyNumberFormat="1" applyFont="1" applyFill="1" applyBorder="1" applyAlignment="1">
      <alignment horizontal="center" vertical="top"/>
    </xf>
    <xf numFmtId="49" fontId="3" fillId="3" borderId="25" xfId="0" applyNumberFormat="1" applyFont="1" applyFill="1" applyBorder="1" applyAlignment="1">
      <alignment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6" borderId="0" xfId="0" applyNumberFormat="1" applyFont="1" applyFill="1" applyBorder="1" applyAlignment="1">
      <alignment horizontal="left" vertical="center" wrapText="1"/>
    </xf>
    <xf numFmtId="3" fontId="3" fillId="6" borderId="0" xfId="0" applyNumberFormat="1" applyFont="1" applyFill="1" applyBorder="1" applyAlignment="1">
      <alignment horizontal="left" vertical="top" wrapText="1"/>
    </xf>
    <xf numFmtId="3" fontId="1" fillId="6" borderId="0" xfId="0" applyNumberFormat="1" applyFont="1" applyFill="1" applyBorder="1" applyAlignment="1">
      <alignment horizontal="left" vertical="top" wrapText="1"/>
    </xf>
    <xf numFmtId="164" fontId="1" fillId="0" borderId="62" xfId="0" applyNumberFormat="1" applyFont="1" applyBorder="1" applyAlignment="1">
      <alignment horizontal="center" vertical="top" wrapText="1"/>
    </xf>
    <xf numFmtId="49" fontId="1" fillId="0" borderId="0" xfId="0" applyNumberFormat="1" applyFont="1"/>
    <xf numFmtId="3" fontId="3" fillId="6" borderId="0" xfId="0" applyNumberFormat="1" applyFont="1" applyFill="1" applyBorder="1" applyAlignment="1">
      <alignment horizontal="left" vertical="top"/>
    </xf>
    <xf numFmtId="49" fontId="3" fillId="6" borderId="44" xfId="0" applyNumberFormat="1" applyFont="1" applyFill="1" applyBorder="1" applyAlignment="1">
      <alignment horizontal="center" vertical="top"/>
    </xf>
    <xf numFmtId="3" fontId="1" fillId="8" borderId="32"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3" fontId="1" fillId="8" borderId="28" xfId="0" applyNumberFormat="1" applyFont="1" applyFill="1" applyBorder="1" applyAlignment="1">
      <alignment horizontal="center" vertical="top"/>
    </xf>
    <xf numFmtId="3" fontId="4" fillId="0" borderId="41"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0" borderId="62"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65"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1" fillId="8" borderId="62" xfId="0" applyNumberFormat="1" applyFont="1" applyFill="1" applyBorder="1" applyAlignment="1">
      <alignment horizontal="center" vertical="top" wrapText="1"/>
    </xf>
    <xf numFmtId="3" fontId="1" fillId="8" borderId="32" xfId="0" applyNumberFormat="1" applyFont="1" applyFill="1" applyBorder="1" applyAlignment="1">
      <alignment horizontal="center" vertical="top" wrapText="1"/>
    </xf>
    <xf numFmtId="3" fontId="3" fillId="7" borderId="62" xfId="0" applyNumberFormat="1" applyFont="1" applyFill="1" applyBorder="1" applyAlignment="1">
      <alignment horizontal="center" vertical="top"/>
    </xf>
    <xf numFmtId="49" fontId="1" fillId="6" borderId="45" xfId="0" applyNumberFormat="1" applyFont="1" applyFill="1" applyBorder="1" applyAlignment="1">
      <alignment horizontal="center" vertical="top" wrapText="1"/>
    </xf>
    <xf numFmtId="3" fontId="1" fillId="0" borderId="28" xfId="0" applyNumberFormat="1" applyFont="1" applyBorder="1" applyAlignment="1">
      <alignment horizontal="center" vertical="top"/>
    </xf>
    <xf numFmtId="3" fontId="1" fillId="8" borderId="41" xfId="0" applyNumberFormat="1" applyFont="1" applyFill="1" applyBorder="1" applyAlignment="1">
      <alignment horizontal="center" vertical="top" wrapText="1"/>
    </xf>
    <xf numFmtId="3" fontId="1" fillId="0" borderId="15" xfId="0" applyNumberFormat="1" applyFont="1" applyFill="1" applyBorder="1" applyAlignment="1">
      <alignment vertical="top" wrapText="1"/>
    </xf>
    <xf numFmtId="3" fontId="3" fillId="7" borderId="42" xfId="0" applyNumberFormat="1" applyFont="1" applyFill="1" applyBorder="1" applyAlignment="1">
      <alignment horizontal="center" vertical="top"/>
    </xf>
    <xf numFmtId="3" fontId="1" fillId="0" borderId="7" xfId="0" applyNumberFormat="1" applyFont="1" applyBorder="1" applyAlignment="1">
      <alignment horizontal="center" vertical="top"/>
    </xf>
    <xf numFmtId="49" fontId="3" fillId="6" borderId="45" xfId="0" applyNumberFormat="1" applyFont="1" applyFill="1" applyBorder="1" applyAlignment="1">
      <alignment horizontal="center" vertical="top" wrapText="1"/>
    </xf>
    <xf numFmtId="3" fontId="1" fillId="0" borderId="23" xfId="0" applyNumberFormat="1" applyFont="1" applyFill="1" applyBorder="1" applyAlignment="1">
      <alignment vertical="center" textRotation="90" wrapText="1"/>
    </xf>
    <xf numFmtId="3" fontId="3" fillId="0" borderId="48"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xf>
    <xf numFmtId="49" fontId="3" fillId="4" borderId="56" xfId="0" applyNumberFormat="1" applyFont="1" applyFill="1" applyBorder="1" applyAlignment="1">
      <alignment horizontal="center" vertical="top"/>
    </xf>
    <xf numFmtId="49" fontId="3" fillId="5" borderId="65" xfId="0" applyNumberFormat="1" applyFont="1" applyFill="1" applyBorder="1" applyAlignment="1">
      <alignment horizontal="center" vertical="top"/>
    </xf>
    <xf numFmtId="3" fontId="1" fillId="6" borderId="59" xfId="0" applyNumberFormat="1" applyFont="1" applyFill="1" applyBorder="1" applyAlignment="1">
      <alignment horizontal="left" vertical="top" wrapText="1"/>
    </xf>
    <xf numFmtId="3" fontId="1" fillId="0" borderId="32" xfId="0" applyNumberFormat="1" applyFont="1" applyBorder="1" applyAlignment="1">
      <alignment vertical="top" wrapText="1"/>
    </xf>
    <xf numFmtId="3" fontId="1" fillId="0" borderId="73" xfId="0" applyNumberFormat="1" applyFont="1" applyFill="1" applyBorder="1" applyAlignment="1">
      <alignment horizontal="center" vertical="top" wrapText="1"/>
    </xf>
    <xf numFmtId="3" fontId="10" fillId="0" borderId="0" xfId="0" applyNumberFormat="1" applyFont="1" applyAlignment="1">
      <alignment vertical="top" wrapText="1"/>
    </xf>
    <xf numFmtId="3" fontId="11" fillId="0" borderId="0" xfId="0" applyNumberFormat="1" applyFont="1"/>
    <xf numFmtId="3" fontId="10" fillId="0" borderId="0" xfId="0" applyNumberFormat="1" applyFont="1" applyAlignment="1">
      <alignment vertical="top"/>
    </xf>
    <xf numFmtId="3" fontId="1" fillId="6" borderId="51" xfId="0" applyNumberFormat="1" applyFont="1" applyFill="1" applyBorder="1" applyAlignment="1">
      <alignment horizontal="left" vertical="top" wrapText="1"/>
    </xf>
    <xf numFmtId="3" fontId="1" fillId="8" borderId="0" xfId="0" applyNumberFormat="1" applyFont="1" applyFill="1" applyBorder="1" applyAlignment="1">
      <alignment horizontal="center" vertical="top"/>
    </xf>
    <xf numFmtId="164" fontId="0" fillId="0" borderId="0" xfId="0" applyNumberFormat="1"/>
    <xf numFmtId="164" fontId="3" fillId="7" borderId="63" xfId="0" applyNumberFormat="1" applyFont="1" applyFill="1" applyBorder="1" applyAlignment="1">
      <alignment horizontal="center" vertical="top" wrapText="1"/>
    </xf>
    <xf numFmtId="164" fontId="3" fillId="7" borderId="17" xfId="0" applyNumberFormat="1" applyFont="1" applyFill="1" applyBorder="1" applyAlignment="1">
      <alignment horizontal="center" vertical="top" wrapText="1"/>
    </xf>
    <xf numFmtId="3" fontId="3" fillId="0" borderId="38" xfId="0" applyNumberFormat="1" applyFont="1" applyFill="1" applyBorder="1" applyAlignment="1">
      <alignment horizontal="center" vertical="top" wrapText="1"/>
    </xf>
    <xf numFmtId="164" fontId="1" fillId="6" borderId="63" xfId="0" applyNumberFormat="1" applyFont="1" applyFill="1" applyBorder="1" applyAlignment="1">
      <alignment horizontal="center" vertical="top" wrapText="1"/>
    </xf>
    <xf numFmtId="49" fontId="3" fillId="5" borderId="33" xfId="0" applyNumberFormat="1" applyFont="1" applyFill="1" applyBorder="1" applyAlignment="1">
      <alignment horizontal="center" vertical="top"/>
    </xf>
    <xf numFmtId="3" fontId="1" fillId="6" borderId="34" xfId="0" applyNumberFormat="1" applyFont="1" applyFill="1" applyBorder="1" applyAlignment="1">
      <alignment horizontal="center" vertical="top" wrapText="1"/>
    </xf>
    <xf numFmtId="3" fontId="1" fillId="0" borderId="57"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3" fontId="5" fillId="0" borderId="38" xfId="0" applyNumberFormat="1" applyFont="1" applyBorder="1" applyAlignment="1">
      <alignment horizontal="center" vertical="top"/>
    </xf>
    <xf numFmtId="3" fontId="5" fillId="0" borderId="44" xfId="0" applyNumberFormat="1" applyFont="1" applyBorder="1" applyAlignment="1">
      <alignment horizontal="center" vertical="top"/>
    </xf>
    <xf numFmtId="3" fontId="5" fillId="0" borderId="46" xfId="0" applyNumberFormat="1" applyFont="1" applyBorder="1" applyAlignment="1">
      <alignment horizontal="center" vertical="top"/>
    </xf>
    <xf numFmtId="3" fontId="2" fillId="8" borderId="0" xfId="0" applyNumberFormat="1" applyFont="1" applyFill="1"/>
    <xf numFmtId="3" fontId="1" fillId="8" borderId="0" xfId="0" applyNumberFormat="1" applyFont="1" applyFill="1"/>
    <xf numFmtId="3" fontId="1" fillId="0" borderId="41"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0" borderId="28" xfId="0" applyNumberFormat="1" applyFont="1" applyFill="1" applyBorder="1" applyAlignment="1">
      <alignment horizontal="left" vertical="top" wrapText="1"/>
    </xf>
    <xf numFmtId="164" fontId="15" fillId="0" borderId="0" xfId="0" applyNumberFormat="1" applyFont="1"/>
    <xf numFmtId="164" fontId="16" fillId="0" borderId="0" xfId="0" applyNumberFormat="1" applyFont="1"/>
    <xf numFmtId="3" fontId="1" fillId="8" borderId="46" xfId="0" applyNumberFormat="1" applyFont="1" applyFill="1" applyBorder="1" applyAlignment="1">
      <alignment vertical="top" wrapText="1"/>
    </xf>
    <xf numFmtId="164" fontId="3" fillId="7" borderId="48" xfId="0" applyNumberFormat="1" applyFont="1" applyFill="1" applyBorder="1" applyAlignment="1">
      <alignment horizontal="center" vertical="top"/>
    </xf>
    <xf numFmtId="164" fontId="3" fillId="7" borderId="5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1" fillId="8" borderId="28"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8" borderId="8" xfId="0" applyNumberFormat="1" applyFont="1" applyFill="1" applyBorder="1" applyAlignment="1">
      <alignment horizontal="center" vertical="top" wrapText="1"/>
    </xf>
    <xf numFmtId="164" fontId="1" fillId="8" borderId="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8" borderId="3" xfId="0" applyNumberFormat="1" applyFont="1" applyFill="1" applyBorder="1" applyAlignment="1">
      <alignment horizontal="center" vertical="top" wrapText="1"/>
    </xf>
    <xf numFmtId="164" fontId="3" fillId="7" borderId="57"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3" fillId="7" borderId="11"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wrapText="1"/>
    </xf>
    <xf numFmtId="164" fontId="1" fillId="8" borderId="65"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3" fontId="3" fillId="0" borderId="71" xfId="0" applyNumberFormat="1" applyFont="1" applyBorder="1" applyAlignment="1">
      <alignment vertical="top"/>
    </xf>
    <xf numFmtId="3" fontId="3" fillId="0" borderId="55" xfId="0" applyNumberFormat="1" applyFont="1" applyBorder="1" applyAlignment="1">
      <alignment horizontal="center" vertical="top"/>
    </xf>
    <xf numFmtId="3" fontId="3" fillId="0" borderId="76" xfId="0" applyNumberFormat="1" applyFont="1" applyBorder="1" applyAlignment="1">
      <alignment vertical="top"/>
    </xf>
    <xf numFmtId="3" fontId="3" fillId="0" borderId="61" xfId="0" applyNumberFormat="1" applyFont="1" applyFill="1" applyBorder="1" applyAlignment="1">
      <alignment horizontal="center" vertical="center" wrapText="1"/>
    </xf>
    <xf numFmtId="164" fontId="1" fillId="0" borderId="57" xfId="0" applyNumberFormat="1" applyFont="1" applyFill="1" applyBorder="1" applyAlignment="1">
      <alignment horizontal="center" vertical="top"/>
    </xf>
    <xf numFmtId="164" fontId="3" fillId="5" borderId="4" xfId="0" applyNumberFormat="1" applyFont="1" applyFill="1" applyBorder="1" applyAlignment="1">
      <alignment horizontal="center" vertical="top"/>
    </xf>
    <xf numFmtId="164" fontId="3" fillId="5" borderId="71" xfId="0" applyNumberFormat="1" applyFont="1" applyFill="1" applyBorder="1" applyAlignment="1">
      <alignment horizontal="center" vertical="top"/>
    </xf>
    <xf numFmtId="3" fontId="1" fillId="8" borderId="23" xfId="0" applyNumberFormat="1" applyFont="1" applyFill="1" applyBorder="1" applyAlignment="1">
      <alignment vertical="top" wrapText="1"/>
    </xf>
    <xf numFmtId="49" fontId="3" fillId="5" borderId="50" xfId="0" applyNumberFormat="1" applyFont="1" applyFill="1" applyBorder="1" applyAlignment="1">
      <alignment horizontal="center" vertical="top" wrapText="1"/>
    </xf>
    <xf numFmtId="3" fontId="1" fillId="0" borderId="9" xfId="0" applyNumberFormat="1" applyFont="1" applyBorder="1"/>
    <xf numFmtId="3" fontId="1" fillId="0" borderId="7" xfId="0" applyNumberFormat="1" applyFont="1" applyFill="1" applyBorder="1" applyAlignment="1">
      <alignment horizontal="left" vertical="top" wrapText="1"/>
    </xf>
    <xf numFmtId="164" fontId="1" fillId="0" borderId="65"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49" fontId="3" fillId="4" borderId="39" xfId="0" applyNumberFormat="1" applyFont="1" applyFill="1" applyBorder="1" applyAlignment="1">
      <alignment horizontal="center" vertical="top" wrapText="1"/>
    </xf>
    <xf numFmtId="49" fontId="3" fillId="5" borderId="45" xfId="0" applyNumberFormat="1" applyFont="1" applyFill="1" applyBorder="1" applyAlignment="1">
      <alignment vertical="top"/>
    </xf>
    <xf numFmtId="0" fontId="16" fillId="0" borderId="0" xfId="0" applyFont="1"/>
    <xf numFmtId="164" fontId="1" fillId="8" borderId="62"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8" borderId="17" xfId="0" applyNumberFormat="1" applyFont="1" applyFill="1" applyBorder="1" applyAlignment="1">
      <alignment horizontal="center" vertical="top" wrapText="1"/>
    </xf>
    <xf numFmtId="164" fontId="3" fillId="7" borderId="10" xfId="0" applyNumberFormat="1" applyFont="1" applyFill="1" applyBorder="1" applyAlignment="1">
      <alignment horizontal="center" vertical="top" wrapText="1"/>
    </xf>
    <xf numFmtId="164" fontId="7" fillId="8" borderId="30" xfId="0" applyNumberFormat="1" applyFont="1" applyFill="1" applyBorder="1" applyAlignment="1">
      <alignment horizontal="center" vertical="top"/>
    </xf>
    <xf numFmtId="164" fontId="7" fillId="8" borderId="53" xfId="0" applyNumberFormat="1" applyFont="1" applyFill="1" applyBorder="1" applyAlignment="1">
      <alignment horizontal="center" vertical="top"/>
    </xf>
    <xf numFmtId="164" fontId="7" fillId="8" borderId="67" xfId="0" applyNumberFormat="1" applyFont="1" applyFill="1" applyBorder="1" applyAlignment="1">
      <alignment horizontal="center" vertical="top"/>
    </xf>
    <xf numFmtId="164" fontId="1" fillId="8" borderId="52"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wrapText="1"/>
    </xf>
    <xf numFmtId="164" fontId="3" fillId="7" borderId="40" xfId="0" applyNumberFormat="1" applyFont="1" applyFill="1" applyBorder="1" applyAlignment="1">
      <alignment horizontal="center" vertical="top" wrapText="1"/>
    </xf>
    <xf numFmtId="164" fontId="1" fillId="8" borderId="56"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xf>
    <xf numFmtId="3" fontId="1" fillId="0" borderId="38" xfId="0" applyNumberFormat="1" applyFont="1" applyBorder="1"/>
    <xf numFmtId="3" fontId="1" fillId="0" borderId="66" xfId="0" applyNumberFormat="1" applyFont="1" applyFill="1" applyBorder="1" applyAlignment="1">
      <alignment horizontal="center" vertical="center" wrapText="1"/>
    </xf>
    <xf numFmtId="3" fontId="3" fillId="0" borderId="56" xfId="0" applyNumberFormat="1" applyFont="1" applyBorder="1" applyAlignment="1">
      <alignment horizontal="center" vertical="top"/>
    </xf>
    <xf numFmtId="3" fontId="1" fillId="0" borderId="2" xfId="0" applyNumberFormat="1" applyFont="1" applyFill="1" applyBorder="1" applyAlignment="1">
      <alignment horizontal="center" vertical="center" textRotation="90" wrapText="1"/>
    </xf>
    <xf numFmtId="164" fontId="1" fillId="0" borderId="3"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3" fontId="1" fillId="0" borderId="7" xfId="0" applyNumberFormat="1" applyFont="1" applyBorder="1"/>
    <xf numFmtId="3" fontId="3" fillId="0" borderId="76" xfId="0" applyNumberFormat="1" applyFont="1" applyFill="1" applyBorder="1" applyAlignment="1">
      <alignment horizontal="center" vertical="top" wrapText="1"/>
    </xf>
    <xf numFmtId="3" fontId="1" fillId="8" borderId="45" xfId="0" applyNumberFormat="1" applyFont="1" applyFill="1" applyBorder="1" applyAlignment="1">
      <alignment vertical="top" wrapText="1"/>
    </xf>
    <xf numFmtId="3" fontId="1" fillId="0" borderId="43"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1" fillId="0" borderId="45" xfId="0" applyNumberFormat="1" applyFont="1" applyFill="1" applyBorder="1" applyAlignment="1">
      <alignment vertical="top"/>
    </xf>
    <xf numFmtId="3" fontId="1" fillId="6"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xf>
    <xf numFmtId="3" fontId="1" fillId="0" borderId="33" xfId="0" applyNumberFormat="1" applyFont="1" applyBorder="1"/>
    <xf numFmtId="3" fontId="1" fillId="0" borderId="72" xfId="0" applyNumberFormat="1" applyFont="1" applyFill="1" applyBorder="1" applyAlignment="1">
      <alignment horizontal="center" vertical="top" wrapText="1"/>
    </xf>
    <xf numFmtId="3" fontId="1" fillId="8" borderId="43" xfId="0" applyNumberFormat="1" applyFont="1" applyFill="1" applyBorder="1" applyAlignment="1">
      <alignment horizontal="center" vertical="center" wrapText="1"/>
    </xf>
    <xf numFmtId="3" fontId="1" fillId="0" borderId="73" xfId="0" applyNumberFormat="1" applyFont="1" applyFill="1" applyBorder="1" applyAlignment="1">
      <alignment vertical="top" wrapText="1"/>
    </xf>
    <xf numFmtId="3" fontId="1" fillId="0" borderId="13" xfId="0" applyNumberFormat="1" applyFont="1" applyFill="1" applyBorder="1" applyAlignment="1">
      <alignment horizontal="center" vertical="top" wrapText="1"/>
    </xf>
    <xf numFmtId="3" fontId="1" fillId="0" borderId="73" xfId="0" applyNumberFormat="1" applyFont="1" applyFill="1" applyBorder="1" applyAlignment="1">
      <alignment horizontal="center" vertical="center" wrapText="1"/>
    </xf>
    <xf numFmtId="3" fontId="1" fillId="0" borderId="73"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3" fontId="1" fillId="8" borderId="45" xfId="0" applyNumberFormat="1" applyFont="1" applyFill="1" applyBorder="1" applyAlignment="1">
      <alignment horizontal="center" vertical="top"/>
    </xf>
    <xf numFmtId="3" fontId="1" fillId="0" borderId="3" xfId="0" applyNumberFormat="1" applyFont="1" applyBorder="1"/>
    <xf numFmtId="3" fontId="3" fillId="0" borderId="23" xfId="0" applyNumberFormat="1" applyFont="1" applyFill="1" applyBorder="1" applyAlignment="1">
      <alignment vertical="center" textRotation="90" wrapText="1"/>
    </xf>
    <xf numFmtId="3" fontId="1" fillId="0" borderId="34"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164" fontId="1" fillId="8" borderId="36" xfId="0" applyNumberFormat="1" applyFont="1" applyFill="1" applyBorder="1" applyAlignment="1">
      <alignment horizontal="center" vertical="top"/>
    </xf>
    <xf numFmtId="3" fontId="5" fillId="7" borderId="42" xfId="0" applyNumberFormat="1" applyFont="1" applyFill="1" applyBorder="1" applyAlignment="1">
      <alignment horizontal="right" vertical="top"/>
    </xf>
    <xf numFmtId="3" fontId="3" fillId="0" borderId="53" xfId="0" applyNumberFormat="1" applyFont="1" applyBorder="1" applyAlignment="1">
      <alignment horizontal="center" vertical="top"/>
    </xf>
    <xf numFmtId="3" fontId="1" fillId="6" borderId="32" xfId="0" applyNumberFormat="1" applyFont="1" applyFill="1" applyBorder="1" applyAlignment="1">
      <alignment horizontal="center" vertical="top" wrapText="1"/>
    </xf>
    <xf numFmtId="3" fontId="3" fillId="0" borderId="74" xfId="0" applyNumberFormat="1" applyFont="1" applyBorder="1" applyAlignment="1">
      <alignment vertical="top"/>
    </xf>
    <xf numFmtId="49" fontId="3" fillId="6" borderId="44" xfId="0" applyNumberFormat="1" applyFont="1" applyFill="1" applyBorder="1" applyAlignment="1">
      <alignment vertical="top" wrapText="1"/>
    </xf>
    <xf numFmtId="3" fontId="3" fillId="0" borderId="55" xfId="0" applyNumberFormat="1" applyFont="1" applyFill="1" applyBorder="1" applyAlignment="1">
      <alignment horizontal="center" vertical="top" wrapText="1"/>
    </xf>
    <xf numFmtId="3" fontId="1" fillId="0" borderId="8" xfId="0" applyNumberFormat="1" applyFont="1" applyBorder="1"/>
    <xf numFmtId="3" fontId="1" fillId="0" borderId="47"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0" fontId="1" fillId="0" borderId="53"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3" fontId="1" fillId="6" borderId="47"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14" fillId="0" borderId="56" xfId="0" applyNumberFormat="1" applyFont="1" applyFill="1" applyBorder="1" applyAlignment="1">
      <alignment horizontal="left" vertical="top" wrapText="1"/>
    </xf>
    <xf numFmtId="3" fontId="14" fillId="0" borderId="73" xfId="0" applyNumberFormat="1" applyFont="1" applyFill="1" applyBorder="1" applyAlignment="1">
      <alignment horizontal="center" vertical="top"/>
    </xf>
    <xf numFmtId="164" fontId="1" fillId="8" borderId="2"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 fillId="0" borderId="72" xfId="0" applyNumberFormat="1" applyFont="1" applyFill="1" applyBorder="1" applyAlignment="1">
      <alignment horizontal="center" vertical="top"/>
    </xf>
    <xf numFmtId="164" fontId="14" fillId="0" borderId="57" xfId="0" applyNumberFormat="1" applyFont="1" applyFill="1" applyBorder="1" applyAlignment="1">
      <alignment horizontal="center" vertical="top"/>
    </xf>
    <xf numFmtId="164" fontId="14" fillId="6" borderId="6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0" borderId="20" xfId="0" applyNumberFormat="1" applyFont="1" applyBorder="1" applyAlignment="1">
      <alignment horizontal="center" vertical="top"/>
    </xf>
    <xf numFmtId="3" fontId="1" fillId="0" borderId="70" xfId="0" applyNumberFormat="1" applyFont="1" applyFill="1" applyBorder="1" applyAlignment="1">
      <alignment horizontal="center" vertical="center" textRotation="90" wrapText="1"/>
    </xf>
    <xf numFmtId="3" fontId="3" fillId="0" borderId="47"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0" borderId="4" xfId="0" applyNumberFormat="1" applyFont="1" applyFill="1" applyBorder="1" applyAlignment="1">
      <alignment horizontal="center" vertical="top" wrapText="1"/>
    </xf>
    <xf numFmtId="3" fontId="3" fillId="7" borderId="42" xfId="0" applyNumberFormat="1" applyFont="1" applyFill="1" applyBorder="1" applyAlignment="1">
      <alignment horizontal="right" vertical="top"/>
    </xf>
    <xf numFmtId="3" fontId="1" fillId="8" borderId="22" xfId="0" applyNumberFormat="1" applyFont="1" applyFill="1" applyBorder="1" applyAlignment="1">
      <alignment horizontal="left" vertical="top" wrapText="1"/>
    </xf>
    <xf numFmtId="49" fontId="3" fillId="6" borderId="44" xfId="0" applyNumberFormat="1" applyFont="1" applyFill="1" applyBorder="1" applyAlignment="1">
      <alignment horizontal="center" vertical="top" wrapText="1"/>
    </xf>
    <xf numFmtId="3" fontId="1" fillId="0" borderId="15" xfId="0" applyNumberFormat="1" applyFont="1" applyFill="1" applyBorder="1" applyAlignment="1">
      <alignment horizontal="left" vertical="top" wrapText="1"/>
    </xf>
    <xf numFmtId="3" fontId="1" fillId="0" borderId="52" xfId="0" applyNumberFormat="1" applyFont="1" applyFill="1" applyBorder="1" applyAlignment="1">
      <alignment horizontal="left" vertical="top" wrapText="1"/>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49" fontId="3" fillId="4" borderId="34"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3" fontId="1" fillId="8" borderId="14" xfId="0" applyNumberFormat="1" applyFont="1" applyFill="1" applyBorder="1" applyAlignment="1">
      <alignment vertical="top" wrapText="1"/>
    </xf>
    <xf numFmtId="3" fontId="1" fillId="0" borderId="45" xfId="0" applyNumberFormat="1" applyFont="1" applyBorder="1" applyAlignment="1">
      <alignment horizontal="center" vertical="top" wrapText="1"/>
    </xf>
    <xf numFmtId="49" fontId="3" fillId="6" borderId="43"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8" borderId="33" xfId="0" applyNumberFormat="1" applyFont="1" applyFill="1" applyBorder="1" applyAlignment="1">
      <alignment horizontal="center" vertical="top" wrapText="1"/>
    </xf>
    <xf numFmtId="3" fontId="3" fillId="7" borderId="42" xfId="0" applyNumberFormat="1" applyFont="1" applyFill="1" applyBorder="1" applyAlignment="1">
      <alignment horizontal="right" vertical="top"/>
    </xf>
    <xf numFmtId="3" fontId="1" fillId="0" borderId="56" xfId="0" applyNumberFormat="1" applyFont="1" applyFill="1" applyBorder="1" applyAlignment="1">
      <alignment horizontal="left" vertical="top" wrapText="1"/>
    </xf>
    <xf numFmtId="3" fontId="1" fillId="0" borderId="66" xfId="0" applyNumberFormat="1" applyFont="1" applyFill="1" applyBorder="1" applyAlignment="1">
      <alignment horizontal="center" vertical="top"/>
    </xf>
    <xf numFmtId="3" fontId="14" fillId="0" borderId="62" xfId="0" applyNumberFormat="1" applyFont="1" applyBorder="1" applyAlignment="1">
      <alignment horizontal="center" vertical="top"/>
    </xf>
    <xf numFmtId="164" fontId="14" fillId="6" borderId="17"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0" fontId="13" fillId="0" borderId="0" xfId="0" applyFont="1"/>
    <xf numFmtId="3" fontId="3" fillId="7" borderId="41" xfId="0" applyNumberFormat="1" applyFont="1" applyFill="1" applyBorder="1" applyAlignment="1">
      <alignment horizontal="right" vertical="top"/>
    </xf>
    <xf numFmtId="3" fontId="3" fillId="7" borderId="32" xfId="0" applyNumberFormat="1" applyFont="1" applyFill="1" applyBorder="1" applyAlignment="1">
      <alignment horizontal="right" vertical="top"/>
    </xf>
    <xf numFmtId="164" fontId="3" fillId="5" borderId="34" xfId="0" applyNumberFormat="1" applyFont="1" applyFill="1" applyBorder="1" applyAlignment="1">
      <alignment horizontal="center" vertical="top"/>
    </xf>
    <xf numFmtId="164" fontId="3" fillId="7" borderId="40"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3" fontId="3" fillId="0" borderId="52" xfId="0" applyNumberFormat="1" applyFont="1" applyFill="1" applyBorder="1" applyAlignment="1">
      <alignment horizontal="center" vertical="center"/>
    </xf>
    <xf numFmtId="3" fontId="3" fillId="0" borderId="52" xfId="0" applyNumberFormat="1" applyFont="1" applyFill="1" applyBorder="1" applyAlignment="1">
      <alignment horizontal="center" textRotation="90"/>
    </xf>
    <xf numFmtId="3" fontId="1" fillId="0" borderId="62" xfId="0" applyNumberFormat="1" applyFont="1" applyBorder="1" applyAlignment="1">
      <alignment horizontal="center" vertical="top"/>
    </xf>
    <xf numFmtId="164" fontId="1" fillId="6" borderId="1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3" fillId="0" borderId="23"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3" fillId="0" borderId="38" xfId="0" applyNumberFormat="1" applyFont="1" applyBorder="1" applyAlignment="1">
      <alignment horizontal="center" vertical="top"/>
    </xf>
    <xf numFmtId="3" fontId="3" fillId="0" borderId="44" xfId="0" applyNumberFormat="1" applyFont="1" applyBorder="1" applyAlignment="1">
      <alignment horizontal="center" vertical="top"/>
    </xf>
    <xf numFmtId="164" fontId="3"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center"/>
    </xf>
    <xf numFmtId="164" fontId="1" fillId="8" borderId="9"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0" borderId="46" xfId="0" applyNumberFormat="1" applyFont="1" applyBorder="1" applyAlignment="1">
      <alignment horizontal="center" vertical="top"/>
    </xf>
    <xf numFmtId="164" fontId="3" fillId="5" borderId="32"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3" fontId="3" fillId="8" borderId="37" xfId="0" applyNumberFormat="1" applyFont="1" applyFill="1" applyBorder="1" applyAlignment="1">
      <alignment vertical="top" wrapText="1"/>
    </xf>
    <xf numFmtId="3" fontId="3" fillId="8" borderId="8"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164" fontId="1" fillId="8" borderId="41" xfId="0" applyNumberFormat="1" applyFont="1" applyFill="1" applyBorder="1" applyAlignment="1">
      <alignment horizontal="center" vertical="top" wrapText="1"/>
    </xf>
    <xf numFmtId="164" fontId="1" fillId="8" borderId="57"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wrapText="1"/>
    </xf>
    <xf numFmtId="164" fontId="1" fillId="6" borderId="5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8" borderId="15" xfId="0" applyNumberFormat="1" applyFont="1" applyFill="1" applyBorder="1" applyAlignment="1">
      <alignment horizontal="center" vertical="top" wrapText="1"/>
    </xf>
    <xf numFmtId="164" fontId="1" fillId="8" borderId="10" xfId="0" applyNumberFormat="1" applyFont="1" applyFill="1" applyBorder="1" applyAlignment="1">
      <alignment horizontal="center" vertical="top" wrapText="1"/>
    </xf>
    <xf numFmtId="164" fontId="1" fillId="8" borderId="11" xfId="0" applyNumberFormat="1" applyFont="1" applyFill="1" applyBorder="1" applyAlignment="1">
      <alignment horizontal="center" vertical="top" wrapText="1"/>
    </xf>
    <xf numFmtId="164" fontId="1" fillId="8" borderId="10" xfId="0" applyNumberFormat="1" applyFont="1" applyFill="1" applyBorder="1" applyAlignment="1">
      <alignment horizontal="center" vertical="top"/>
    </xf>
    <xf numFmtId="164" fontId="1" fillId="8" borderId="11"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3" fillId="0" borderId="30"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164" fontId="1" fillId="8" borderId="2"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3" fontId="3" fillId="8" borderId="14" xfId="0" applyNumberFormat="1" applyFont="1" applyFill="1" applyBorder="1" applyAlignment="1">
      <alignment vertical="top" wrapText="1"/>
    </xf>
    <xf numFmtId="3" fontId="3" fillId="8" borderId="53" xfId="0" applyNumberFormat="1" applyFont="1" applyFill="1" applyBorder="1" applyAlignment="1">
      <alignment horizontal="center" vertical="top" wrapText="1"/>
    </xf>
    <xf numFmtId="3" fontId="3" fillId="8" borderId="59" xfId="0" applyNumberFormat="1" applyFont="1" applyFill="1" applyBorder="1" applyAlignment="1">
      <alignment vertical="top" wrapText="1"/>
    </xf>
    <xf numFmtId="3" fontId="3" fillId="8" borderId="30" xfId="0" applyNumberFormat="1" applyFont="1" applyFill="1" applyBorder="1" applyAlignment="1">
      <alignment horizontal="center" vertical="top" wrapText="1"/>
    </xf>
    <xf numFmtId="3" fontId="3" fillId="7" borderId="62" xfId="0" applyNumberFormat="1" applyFont="1" applyFill="1" applyBorder="1" applyAlignment="1">
      <alignment horizontal="right" vertical="top"/>
    </xf>
    <xf numFmtId="164" fontId="3" fillId="7" borderId="10" xfId="0" applyNumberFormat="1" applyFont="1" applyFill="1" applyBorder="1" applyAlignment="1">
      <alignment horizontal="center" vertical="top"/>
    </xf>
    <xf numFmtId="164" fontId="3" fillId="7" borderId="11" xfId="0" applyNumberFormat="1" applyFont="1" applyFill="1" applyBorder="1" applyAlignment="1">
      <alignment horizontal="center" vertical="top"/>
    </xf>
    <xf numFmtId="164" fontId="3" fillId="7" borderId="17" xfId="0" applyNumberFormat="1" applyFont="1" applyFill="1" applyBorder="1" applyAlignment="1">
      <alignment horizontal="center" vertical="top"/>
    </xf>
    <xf numFmtId="3" fontId="3" fillId="0" borderId="44" xfId="0" applyNumberFormat="1" applyFont="1" applyFill="1" applyBorder="1" applyAlignment="1">
      <alignment horizontal="center" vertical="top" wrapText="1"/>
    </xf>
    <xf numFmtId="3" fontId="3" fillId="0" borderId="66" xfId="0"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3" fillId="5" borderId="27" xfId="0" applyNumberFormat="1" applyFont="1" applyFill="1" applyBorder="1" applyAlignment="1">
      <alignment horizontal="center" vertical="top"/>
    </xf>
    <xf numFmtId="164" fontId="3" fillId="5" borderId="25"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4" borderId="25" xfId="0" applyNumberFormat="1" applyFont="1" applyFill="1" applyBorder="1" applyAlignment="1">
      <alignment horizontal="center" vertical="top"/>
    </xf>
    <xf numFmtId="164" fontId="3" fillId="4" borderId="60"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3" borderId="39"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164" fontId="3" fillId="3" borderId="1"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164" fontId="3" fillId="3" borderId="11" xfId="0" applyNumberFormat="1" applyFont="1" applyFill="1" applyBorder="1" applyAlignment="1">
      <alignment horizontal="center" vertical="top" wrapText="1"/>
    </xf>
    <xf numFmtId="164" fontId="3" fillId="3" borderId="17" xfId="0" applyNumberFormat="1" applyFont="1" applyFill="1" applyBorder="1" applyAlignment="1">
      <alignment horizontal="center" vertical="top" wrapText="1"/>
    </xf>
    <xf numFmtId="164" fontId="1" fillId="0" borderId="28" xfId="0" applyNumberFormat="1" applyFont="1" applyBorder="1" applyAlignment="1">
      <alignment horizontal="center" vertical="top"/>
    </xf>
    <xf numFmtId="164" fontId="1" fillId="0" borderId="65" xfId="0" applyNumberFormat="1" applyFont="1" applyBorder="1" applyAlignment="1">
      <alignment horizontal="center" vertical="top"/>
    </xf>
    <xf numFmtId="164" fontId="1" fillId="0" borderId="30" xfId="0" applyNumberFormat="1" applyFont="1" applyBorder="1" applyAlignment="1">
      <alignment horizontal="center" vertical="top"/>
    </xf>
    <xf numFmtId="164" fontId="1" fillId="0" borderId="11"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3" fillId="3" borderId="62" xfId="0" applyNumberFormat="1" applyFont="1" applyFill="1" applyBorder="1" applyAlignment="1">
      <alignment horizontal="center" vertical="top"/>
    </xf>
    <xf numFmtId="164" fontId="3" fillId="3" borderId="11" xfId="0" applyNumberFormat="1" applyFont="1" applyFill="1" applyBorder="1" applyAlignment="1">
      <alignment horizontal="center" vertical="top"/>
    </xf>
    <xf numFmtId="164" fontId="3" fillId="3" borderId="17" xfId="0" applyNumberFormat="1" applyFont="1" applyFill="1" applyBorder="1" applyAlignment="1">
      <alignment horizontal="center" vertical="top"/>
    </xf>
    <xf numFmtId="164" fontId="1" fillId="0" borderId="62" xfId="0" applyNumberFormat="1" applyFont="1" applyBorder="1" applyAlignment="1">
      <alignment horizontal="center" vertical="top"/>
    </xf>
    <xf numFmtId="164" fontId="1" fillId="0" borderId="11" xfId="0" applyNumberFormat="1" applyFont="1" applyBorder="1" applyAlignment="1">
      <alignment horizontal="center" vertical="top"/>
    </xf>
    <xf numFmtId="164" fontId="1" fillId="0" borderId="17" xfId="0" applyNumberFormat="1" applyFont="1" applyBorder="1" applyAlignment="1">
      <alignment horizontal="center" vertical="top"/>
    </xf>
    <xf numFmtId="164" fontId="14" fillId="8" borderId="57" xfId="0" applyNumberFormat="1" applyFont="1" applyFill="1" applyBorder="1" applyAlignment="1">
      <alignment horizontal="center" vertical="top" wrapText="1"/>
    </xf>
    <xf numFmtId="164" fontId="14" fillId="6" borderId="10" xfId="0" applyNumberFormat="1" applyFont="1" applyFill="1" applyBorder="1" applyAlignment="1">
      <alignment horizontal="center" vertical="top" wrapText="1"/>
    </xf>
    <xf numFmtId="164" fontId="14" fillId="6" borderId="11" xfId="0" applyNumberFormat="1" applyFont="1" applyFill="1" applyBorder="1" applyAlignment="1">
      <alignment horizontal="center" vertical="top" wrapText="1"/>
    </xf>
    <xf numFmtId="3" fontId="18" fillId="0" borderId="73" xfId="0" applyNumberFormat="1" applyFont="1" applyFill="1" applyBorder="1" applyAlignment="1">
      <alignment horizontal="center" vertical="top"/>
    </xf>
    <xf numFmtId="3" fontId="14" fillId="6" borderId="14" xfId="0" applyNumberFormat="1" applyFont="1" applyFill="1" applyBorder="1" applyAlignment="1">
      <alignment vertical="top" wrapText="1"/>
    </xf>
    <xf numFmtId="164" fontId="14" fillId="8" borderId="57" xfId="0" applyNumberFormat="1" applyFont="1" applyFill="1" applyBorder="1" applyAlignment="1">
      <alignment horizontal="center" vertical="top"/>
    </xf>
    <xf numFmtId="164" fontId="14" fillId="0" borderId="63" xfId="0" applyNumberFormat="1" applyFont="1" applyFill="1" applyBorder="1" applyAlignment="1">
      <alignment horizontal="center" vertical="top"/>
    </xf>
    <xf numFmtId="164" fontId="4" fillId="8" borderId="32" xfId="0" applyNumberFormat="1" applyFont="1" applyFill="1" applyBorder="1" applyAlignment="1">
      <alignment horizontal="center" vertical="top" wrapText="1"/>
    </xf>
    <xf numFmtId="49" fontId="1" fillId="0" borderId="43"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4" fillId="8" borderId="10" xfId="0" applyNumberFormat="1" applyFont="1" applyFill="1" applyBorder="1" applyAlignment="1">
      <alignment vertical="top" wrapText="1"/>
    </xf>
    <xf numFmtId="3" fontId="14" fillId="8" borderId="13" xfId="0" applyNumberFormat="1" applyFont="1" applyFill="1" applyBorder="1" applyAlignment="1">
      <alignment horizontal="center" vertical="top" wrapText="1"/>
    </xf>
    <xf numFmtId="49" fontId="3" fillId="5" borderId="12" xfId="0" applyNumberFormat="1" applyFont="1" applyFill="1" applyBorder="1" applyAlignment="1">
      <alignment horizontal="center" vertical="top"/>
    </xf>
    <xf numFmtId="164" fontId="14" fillId="8" borderId="4" xfId="0" applyNumberFormat="1" applyFont="1" applyFill="1" applyBorder="1" applyAlignment="1">
      <alignment horizontal="center" vertical="top"/>
    </xf>
    <xf numFmtId="164" fontId="14" fillId="6" borderId="9"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xf>
    <xf numFmtId="3" fontId="20" fillId="0" borderId="33" xfId="0" applyNumberFormat="1" applyFont="1" applyFill="1" applyBorder="1" applyAlignment="1">
      <alignment horizontal="center" vertical="top" wrapText="1"/>
    </xf>
    <xf numFmtId="3" fontId="14" fillId="0" borderId="33"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4" fillId="6" borderId="32" xfId="0" applyNumberFormat="1" applyFont="1" applyFill="1" applyBorder="1" applyAlignment="1">
      <alignment horizontal="center" vertical="top"/>
    </xf>
    <xf numFmtId="164" fontId="4" fillId="8" borderId="7" xfId="0" applyNumberFormat="1" applyFont="1" applyFill="1" applyBorder="1" applyAlignment="1">
      <alignment horizontal="center" vertical="top"/>
    </xf>
    <xf numFmtId="164" fontId="5" fillId="7" borderId="19"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5" fillId="7" borderId="12" xfId="0" applyNumberFormat="1" applyFont="1" applyFill="1" applyBorder="1" applyAlignment="1">
      <alignment horizontal="center" vertical="top"/>
    </xf>
    <xf numFmtId="164" fontId="4" fillId="8" borderId="3" xfId="0" applyNumberFormat="1" applyFont="1" applyFill="1" applyBorder="1" applyAlignment="1">
      <alignment horizontal="center" vertical="top"/>
    </xf>
    <xf numFmtId="164" fontId="5" fillId="7" borderId="2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164" fontId="7" fillId="8" borderId="17" xfId="0" applyNumberFormat="1" applyFont="1" applyFill="1" applyBorder="1" applyAlignment="1">
      <alignment horizontal="center" vertical="top"/>
    </xf>
    <xf numFmtId="164" fontId="1" fillId="8" borderId="62" xfId="0" applyNumberFormat="1" applyFont="1" applyFill="1" applyBorder="1" applyAlignment="1">
      <alignment horizontal="center" vertical="top" wrapText="1"/>
    </xf>
    <xf numFmtId="164" fontId="7" fillId="8" borderId="28" xfId="0" applyNumberFormat="1" applyFont="1" applyFill="1" applyBorder="1" applyAlignment="1">
      <alignment horizontal="center" vertical="top" wrapText="1"/>
    </xf>
    <xf numFmtId="164" fontId="7" fillId="8" borderId="32" xfId="0" applyNumberFormat="1" applyFont="1" applyFill="1" applyBorder="1" applyAlignment="1">
      <alignment horizontal="center" vertical="top" wrapText="1"/>
    </xf>
    <xf numFmtId="164" fontId="7" fillId="8" borderId="62" xfId="0" applyNumberFormat="1" applyFont="1" applyFill="1" applyBorder="1" applyAlignment="1">
      <alignment horizontal="center" vertical="top" wrapText="1"/>
    </xf>
    <xf numFmtId="164" fontId="4" fillId="6" borderId="62" xfId="0" applyNumberFormat="1" applyFont="1" applyFill="1" applyBorder="1" applyAlignment="1">
      <alignment horizontal="center" vertical="top" wrapText="1"/>
    </xf>
    <xf numFmtId="164" fontId="3" fillId="7" borderId="62" xfId="0" applyNumberFormat="1" applyFont="1" applyFill="1" applyBorder="1" applyAlignment="1">
      <alignment horizontal="center" vertical="top"/>
    </xf>
    <xf numFmtId="164" fontId="1" fillId="8" borderId="34" xfId="0" applyNumberFormat="1" applyFont="1" applyFill="1" applyBorder="1" applyAlignment="1">
      <alignment horizontal="center" vertical="top"/>
    </xf>
    <xf numFmtId="164" fontId="1" fillId="6" borderId="7" xfId="0" applyNumberFormat="1" applyFont="1" applyFill="1" applyBorder="1" applyAlignment="1">
      <alignment horizontal="center" vertical="top" wrapText="1"/>
    </xf>
    <xf numFmtId="164" fontId="7" fillId="8" borderId="65" xfId="0" applyNumberFormat="1" applyFont="1" applyFill="1" applyBorder="1" applyAlignment="1">
      <alignment horizontal="center" vertical="top" wrapText="1"/>
    </xf>
    <xf numFmtId="164" fontId="7" fillId="8" borderId="12" xfId="0" applyNumberFormat="1" applyFont="1" applyFill="1" applyBorder="1" applyAlignment="1">
      <alignment horizontal="center" vertical="top" wrapText="1"/>
    </xf>
    <xf numFmtId="164" fontId="7" fillId="8" borderId="11" xfId="0" applyNumberFormat="1" applyFont="1" applyFill="1" applyBorder="1" applyAlignment="1">
      <alignment horizontal="center" vertical="top" wrapText="1"/>
    </xf>
    <xf numFmtId="164" fontId="4" fillId="6" borderId="11"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14" fillId="6" borderId="62" xfId="0" applyNumberFormat="1" applyFont="1" applyFill="1" applyBorder="1" applyAlignment="1">
      <alignment horizontal="center" vertical="top" wrapText="1"/>
    </xf>
    <xf numFmtId="164" fontId="7" fillId="8" borderId="65" xfId="0" applyNumberFormat="1" applyFont="1" applyFill="1" applyBorder="1" applyAlignment="1">
      <alignment horizontal="center" vertical="top"/>
    </xf>
    <xf numFmtId="164" fontId="8" fillId="8" borderId="65"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7" fillId="0" borderId="34"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7" fillId="0" borderId="47" xfId="0" applyNumberFormat="1" applyFont="1" applyBorder="1" applyAlignment="1">
      <alignment horizontal="center" vertical="center" wrapText="1"/>
    </xf>
    <xf numFmtId="164" fontId="3" fillId="7" borderId="68" xfId="0" applyNumberFormat="1" applyFont="1" applyFill="1" applyBorder="1" applyAlignment="1">
      <alignment horizontal="center" vertical="top"/>
    </xf>
    <xf numFmtId="3" fontId="14" fillId="0" borderId="41" xfId="0" applyNumberFormat="1" applyFont="1" applyBorder="1" applyAlignment="1">
      <alignment horizontal="center" vertical="top"/>
    </xf>
    <xf numFmtId="164" fontId="14" fillId="8" borderId="41"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7" borderId="68" xfId="0" applyNumberFormat="1" applyFont="1" applyFill="1" applyBorder="1" applyAlignment="1">
      <alignment horizontal="center" vertical="top"/>
    </xf>
    <xf numFmtId="3" fontId="3" fillId="6" borderId="14" xfId="0" applyNumberFormat="1" applyFont="1" applyFill="1" applyBorder="1" applyAlignment="1">
      <alignment horizontal="left" vertical="top" wrapText="1"/>
    </xf>
    <xf numFmtId="49" fontId="3" fillId="5" borderId="12" xfId="0" applyNumberFormat="1" applyFont="1" applyFill="1" applyBorder="1" applyAlignment="1">
      <alignment horizontal="center" vertical="top"/>
    </xf>
    <xf numFmtId="49" fontId="1" fillId="5" borderId="12" xfId="0" applyNumberFormat="1" applyFont="1" applyFill="1" applyBorder="1" applyAlignment="1">
      <alignment horizontal="center" vertical="top"/>
    </xf>
    <xf numFmtId="49" fontId="3" fillId="5" borderId="12" xfId="0" applyNumberFormat="1" applyFont="1" applyFill="1" applyBorder="1" applyAlignment="1">
      <alignment horizontal="center" vertical="top" wrapText="1"/>
    </xf>
    <xf numFmtId="49" fontId="1" fillId="5" borderId="12" xfId="0" applyNumberFormat="1" applyFont="1" applyFill="1" applyBorder="1" applyAlignment="1">
      <alignment horizontal="center" vertical="top" wrapText="1"/>
    </xf>
    <xf numFmtId="49" fontId="3" fillId="5" borderId="4" xfId="0" applyNumberFormat="1" applyFont="1" applyFill="1" applyBorder="1" applyAlignment="1">
      <alignment horizontal="center" vertical="top" wrapText="1"/>
    </xf>
    <xf numFmtId="49" fontId="1" fillId="5" borderId="20" xfId="0" applyNumberFormat="1"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3" fontId="14" fillId="6" borderId="54" xfId="0" applyNumberFormat="1" applyFont="1" applyFill="1" applyBorder="1" applyAlignment="1">
      <alignment horizontal="left" vertical="top" wrapText="1"/>
    </xf>
    <xf numFmtId="164" fontId="14" fillId="8" borderId="3" xfId="0" applyNumberFormat="1" applyFont="1" applyFill="1" applyBorder="1" applyAlignment="1">
      <alignment horizontal="center" vertical="top" wrapText="1"/>
    </xf>
    <xf numFmtId="3" fontId="14" fillId="0" borderId="43" xfId="0" applyNumberFormat="1" applyFont="1" applyBorder="1" applyAlignment="1">
      <alignment horizontal="center" vertical="top" wrapText="1"/>
    </xf>
    <xf numFmtId="3" fontId="2" fillId="0" borderId="65" xfId="0" applyNumberFormat="1" applyFont="1" applyBorder="1"/>
    <xf numFmtId="3" fontId="2" fillId="0" borderId="74" xfId="0" applyNumberFormat="1" applyFont="1" applyBorder="1"/>
    <xf numFmtId="164" fontId="22" fillId="6" borderId="11" xfId="0" applyNumberFormat="1" applyFont="1" applyFill="1" applyBorder="1" applyAlignment="1">
      <alignment horizontal="center" vertical="top" wrapText="1"/>
    </xf>
    <xf numFmtId="164" fontId="22" fillId="6" borderId="30" xfId="0" applyNumberFormat="1" applyFont="1" applyFill="1" applyBorder="1" applyAlignment="1">
      <alignment horizontal="center" vertical="top" wrapText="1"/>
    </xf>
    <xf numFmtId="49" fontId="3" fillId="5" borderId="12"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0" borderId="56" xfId="0" applyNumberFormat="1" applyFont="1" applyFill="1" applyBorder="1" applyAlignment="1">
      <alignment horizontal="left" vertical="top" wrapText="1"/>
    </xf>
    <xf numFmtId="49" fontId="3" fillId="6" borderId="66" xfId="0" applyNumberFormat="1" applyFont="1" applyFill="1" applyBorder="1" applyAlignment="1">
      <alignment horizontal="center" vertical="top"/>
    </xf>
    <xf numFmtId="3" fontId="3" fillId="0" borderId="56" xfId="0" applyNumberFormat="1" applyFont="1" applyFill="1" applyBorder="1" applyAlignment="1">
      <alignment vertical="top" textRotation="180" wrapText="1"/>
    </xf>
    <xf numFmtId="3" fontId="3" fillId="0" borderId="30" xfId="0" applyNumberFormat="1" applyFont="1" applyBorder="1" applyAlignment="1">
      <alignment vertical="top"/>
    </xf>
    <xf numFmtId="164" fontId="1" fillId="0" borderId="56" xfId="0" applyNumberFormat="1" applyFont="1" applyFill="1" applyBorder="1" applyAlignment="1">
      <alignment horizontal="center" vertical="top"/>
    </xf>
    <xf numFmtId="49" fontId="3" fillId="4" borderId="28" xfId="0" applyNumberFormat="1" applyFont="1" applyFill="1" applyBorder="1" applyAlignment="1">
      <alignment vertical="top" wrapText="1"/>
    </xf>
    <xf numFmtId="49" fontId="3" fillId="5" borderId="65" xfId="0" applyNumberFormat="1" applyFont="1" applyFill="1" applyBorder="1" applyAlignment="1">
      <alignment vertical="top" wrapText="1"/>
    </xf>
    <xf numFmtId="49" fontId="3" fillId="6" borderId="73" xfId="0" applyNumberFormat="1" applyFont="1" applyFill="1" applyBorder="1" applyAlignment="1">
      <alignment horizontal="center" vertical="top" wrapText="1"/>
    </xf>
    <xf numFmtId="164" fontId="14" fillId="0" borderId="11" xfId="0" applyNumberFormat="1" applyFont="1" applyFill="1" applyBorder="1" applyAlignment="1">
      <alignment horizontal="center" vertical="top"/>
    </xf>
    <xf numFmtId="3" fontId="1" fillId="0" borderId="21" xfId="0" applyNumberFormat="1" applyFont="1" applyBorder="1" applyAlignment="1">
      <alignment horizontal="center" vertical="center" textRotation="90"/>
    </xf>
    <xf numFmtId="164" fontId="4" fillId="8" borderId="62" xfId="0" applyNumberFormat="1" applyFont="1" applyFill="1" applyBorder="1" applyAlignment="1">
      <alignment horizontal="center" vertical="top" wrapText="1"/>
    </xf>
    <xf numFmtId="3" fontId="4" fillId="8" borderId="54" xfId="0" applyNumberFormat="1" applyFont="1" applyFill="1" applyBorder="1" applyAlignment="1">
      <alignment horizontal="center" vertical="top" wrapText="1"/>
    </xf>
    <xf numFmtId="164" fontId="4" fillId="8" borderId="62" xfId="0" applyNumberFormat="1" applyFont="1" applyFill="1" applyBorder="1" applyAlignment="1">
      <alignment horizontal="center" vertical="top"/>
    </xf>
    <xf numFmtId="3" fontId="1" fillId="8" borderId="33" xfId="0" applyNumberFormat="1" applyFont="1" applyFill="1" applyBorder="1" applyAlignment="1">
      <alignment horizontal="center" vertical="top"/>
    </xf>
    <xf numFmtId="0" fontId="1" fillId="0" borderId="43" xfId="0" applyFont="1" applyBorder="1" applyAlignment="1">
      <alignment horizontal="center" vertical="top"/>
    </xf>
    <xf numFmtId="3" fontId="1" fillId="6" borderId="33"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0" fontId="2" fillId="0" borderId="0" xfId="0" applyFont="1"/>
    <xf numFmtId="3" fontId="1" fillId="10" borderId="43" xfId="0" applyNumberFormat="1" applyFont="1" applyFill="1" applyBorder="1" applyAlignment="1">
      <alignment horizontal="center" vertical="top"/>
    </xf>
    <xf numFmtId="3" fontId="1" fillId="8" borderId="73" xfId="0" applyNumberFormat="1" applyFont="1" applyFill="1" applyBorder="1" applyAlignment="1">
      <alignment horizontal="center" vertical="top"/>
    </xf>
    <xf numFmtId="3" fontId="1" fillId="0" borderId="63" xfId="0" applyNumberFormat="1" applyFont="1" applyFill="1" applyBorder="1" applyAlignment="1">
      <alignment vertical="top" wrapText="1"/>
    </xf>
    <xf numFmtId="0" fontId="24" fillId="0" borderId="0" xfId="0" applyFont="1" applyFill="1" applyBorder="1" applyAlignment="1">
      <alignment vertical="top" wrapText="1"/>
    </xf>
    <xf numFmtId="0" fontId="11" fillId="0" borderId="0" xfId="0" applyFont="1"/>
    <xf numFmtId="0" fontId="11" fillId="0" borderId="0" xfId="0" applyFont="1" applyFill="1"/>
    <xf numFmtId="0" fontId="24" fillId="0" borderId="0" xfId="0" applyFont="1" applyFill="1" applyBorder="1" applyAlignment="1">
      <alignment horizontal="center" vertical="top" wrapText="1"/>
    </xf>
    <xf numFmtId="0" fontId="0" fillId="0" borderId="0" xfId="0" applyFill="1" applyAlignment="1"/>
    <xf numFmtId="0" fontId="0" fillId="0" borderId="0" xfId="0" applyFill="1"/>
    <xf numFmtId="0" fontId="25" fillId="0" borderId="0" xfId="0" applyFont="1" applyFill="1" applyAlignment="1">
      <alignment vertical="top" wrapText="1"/>
    </xf>
    <xf numFmtId="0" fontId="2" fillId="0" borderId="0" xfId="0" applyFont="1" applyFill="1"/>
    <xf numFmtId="0" fontId="25" fillId="0" borderId="0" xfId="0" applyFont="1" applyBorder="1" applyAlignment="1">
      <alignment horizontal="center" vertical="top" wrapText="1"/>
    </xf>
    <xf numFmtId="0" fontId="10" fillId="0" borderId="0" xfId="0" applyFont="1" applyFill="1" applyAlignment="1">
      <alignment horizontal="center" vertical="top"/>
    </xf>
    <xf numFmtId="0" fontId="25" fillId="6" borderId="0" xfId="0" applyFont="1" applyFill="1" applyBorder="1" applyAlignment="1">
      <alignment horizontal="left" vertical="top" wrapText="1"/>
    </xf>
    <xf numFmtId="0" fontId="26" fillId="6" borderId="0" xfId="0" applyFont="1" applyFill="1" applyBorder="1" applyAlignment="1">
      <alignment horizontal="left" vertical="top" wrapText="1"/>
    </xf>
    <xf numFmtId="0" fontId="24" fillId="6" borderId="0" xfId="0" applyFont="1" applyFill="1" applyBorder="1" applyAlignment="1">
      <alignment horizontal="center" vertical="top" wrapText="1"/>
    </xf>
    <xf numFmtId="0" fontId="1" fillId="0" borderId="0" xfId="0" applyFont="1"/>
    <xf numFmtId="0" fontId="25" fillId="0" borderId="0" xfId="0" applyFont="1" applyFill="1" applyAlignment="1">
      <alignment horizontal="left" vertical="top" wrapText="1"/>
    </xf>
    <xf numFmtId="0" fontId="27" fillId="0" borderId="0" xfId="0" applyFont="1"/>
    <xf numFmtId="0" fontId="28" fillId="0" borderId="0" xfId="0" applyFont="1" applyFill="1" applyBorder="1" applyAlignment="1"/>
    <xf numFmtId="0" fontId="28" fillId="0" borderId="0" xfId="0" applyFont="1" applyFill="1" applyBorder="1"/>
    <xf numFmtId="0" fontId="27" fillId="0" borderId="0" xfId="0" applyFont="1" applyFill="1"/>
    <xf numFmtId="0" fontId="29" fillId="0" borderId="0" xfId="2" applyFont="1" applyBorder="1" applyAlignment="1">
      <alignment vertical="top" wrapText="1"/>
    </xf>
    <xf numFmtId="0" fontId="29" fillId="0" borderId="0" xfId="2" applyFont="1" applyAlignment="1">
      <alignment vertical="center" wrapText="1"/>
    </xf>
    <xf numFmtId="3" fontId="1" fillId="0" borderId="9" xfId="0" applyNumberFormat="1" applyFont="1" applyBorder="1" applyAlignment="1">
      <alignment horizontal="center"/>
    </xf>
    <xf numFmtId="3" fontId="5" fillId="7" borderId="39" xfId="0" applyNumberFormat="1" applyFont="1" applyFill="1" applyBorder="1" applyAlignment="1">
      <alignment horizontal="right" vertical="top"/>
    </xf>
    <xf numFmtId="3" fontId="4" fillId="0" borderId="28" xfId="0" applyNumberFormat="1" applyFont="1" applyBorder="1" applyAlignment="1">
      <alignment horizontal="center" vertical="top"/>
    </xf>
    <xf numFmtId="3" fontId="4" fillId="8" borderId="59" xfId="0" applyNumberFormat="1" applyFont="1" applyFill="1" applyBorder="1" applyAlignment="1">
      <alignment vertical="top" wrapText="1"/>
    </xf>
    <xf numFmtId="3" fontId="5" fillId="7" borderId="62" xfId="0" applyNumberFormat="1" applyFont="1" applyFill="1" applyBorder="1" applyAlignment="1">
      <alignment horizontal="right" vertical="top"/>
    </xf>
    <xf numFmtId="49" fontId="3" fillId="6" borderId="45" xfId="0" applyNumberFormat="1" applyFont="1" applyFill="1" applyBorder="1" applyAlignment="1">
      <alignment vertical="top"/>
    </xf>
    <xf numFmtId="3" fontId="5" fillId="0" borderId="23" xfId="0" applyNumberFormat="1" applyFont="1" applyFill="1" applyBorder="1" applyAlignment="1">
      <alignment horizontal="center" vertical="top"/>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49" fontId="1" fillId="8" borderId="0" xfId="0" applyNumberFormat="1" applyFont="1" applyFill="1" applyBorder="1" applyAlignment="1">
      <alignment horizontal="left" vertical="top"/>
    </xf>
    <xf numFmtId="3" fontId="1" fillId="8" borderId="0"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3" fontId="3" fillId="0" borderId="15" xfId="0" applyNumberFormat="1" applyFont="1" applyBorder="1" applyAlignment="1">
      <alignment horizontal="center" vertical="center" textRotation="90"/>
    </xf>
    <xf numFmtId="3" fontId="1" fillId="0" borderId="15" xfId="0" applyNumberFormat="1" applyFont="1" applyFill="1" applyBorder="1" applyAlignment="1">
      <alignment horizontal="left" vertical="top" wrapText="1"/>
    </xf>
    <xf numFmtId="3" fontId="1" fillId="0" borderId="52" xfId="0" applyNumberFormat="1" applyFont="1" applyFill="1" applyBorder="1" applyAlignment="1">
      <alignment horizontal="left" vertical="top" wrapText="1"/>
    </xf>
    <xf numFmtId="3" fontId="1" fillId="8" borderId="56" xfId="0" applyNumberFormat="1" applyFont="1" applyFill="1" applyBorder="1" applyAlignment="1">
      <alignment horizontal="left" vertical="top" wrapText="1"/>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5" fillId="0" borderId="52" xfId="0" applyNumberFormat="1" applyFont="1" applyFill="1" applyBorder="1" applyAlignment="1">
      <alignment horizontal="center" textRotation="90"/>
    </xf>
    <xf numFmtId="3" fontId="3" fillId="6" borderId="14" xfId="0" applyNumberFormat="1" applyFont="1" applyFill="1" applyBorder="1" applyAlignment="1">
      <alignment horizontal="left" vertical="top" wrapText="1"/>
    </xf>
    <xf numFmtId="3" fontId="1" fillId="0" borderId="23" xfId="0" applyNumberFormat="1" applyFont="1" applyFill="1" applyBorder="1" applyAlignment="1">
      <alignment horizontal="left" vertical="top" wrapText="1"/>
    </xf>
    <xf numFmtId="3" fontId="5" fillId="0" borderId="47" xfId="0" applyNumberFormat="1" applyFont="1" applyFill="1" applyBorder="1" applyAlignment="1">
      <alignment horizontal="center" vertical="top"/>
    </xf>
    <xf numFmtId="3" fontId="5" fillId="0" borderId="48"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1" fillId="0" borderId="45" xfId="0" applyNumberFormat="1" applyFont="1" applyBorder="1" applyAlignment="1">
      <alignment horizontal="center" vertical="top"/>
    </xf>
    <xf numFmtId="49" fontId="3" fillId="10" borderId="52" xfId="0" applyNumberFormat="1" applyFont="1" applyFill="1" applyBorder="1" applyAlignment="1">
      <alignment horizontal="center" vertical="top" wrapText="1"/>
    </xf>
    <xf numFmtId="3" fontId="1" fillId="0" borderId="34"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1" fillId="0" borderId="52" xfId="0" applyNumberFormat="1" applyFont="1" applyBorder="1" applyAlignment="1">
      <alignment horizontal="left" vertical="top" wrapText="1"/>
    </xf>
    <xf numFmtId="3" fontId="1" fillId="0" borderId="0" xfId="0" applyNumberFormat="1" applyFont="1" applyBorder="1" applyAlignment="1">
      <alignment horizontal="left" vertical="top"/>
    </xf>
    <xf numFmtId="3" fontId="1" fillId="0" borderId="53" xfId="0" applyNumberFormat="1" applyFont="1" applyBorder="1" applyAlignment="1">
      <alignment horizontal="left" vertical="top" wrapText="1"/>
    </xf>
    <xf numFmtId="3" fontId="1" fillId="0" borderId="46" xfId="0" applyNumberFormat="1" applyFont="1" applyFill="1" applyBorder="1" applyAlignment="1">
      <alignment horizontal="left" vertical="top" wrapText="1"/>
    </xf>
    <xf numFmtId="3" fontId="1" fillId="0" borderId="0" xfId="0" applyNumberFormat="1" applyFont="1" applyAlignment="1">
      <alignment horizontal="left" vertical="top"/>
    </xf>
    <xf numFmtId="164" fontId="4" fillId="0" borderId="18" xfId="0" applyNumberFormat="1" applyFont="1" applyBorder="1" applyAlignment="1">
      <alignment horizontal="center" vertical="center" wrapText="1"/>
    </xf>
    <xf numFmtId="3" fontId="4" fillId="0" borderId="19" xfId="0" applyNumberFormat="1" applyFont="1" applyBorder="1" applyAlignment="1">
      <alignment horizontal="center" vertical="center" wrapText="1"/>
    </xf>
    <xf numFmtId="3" fontId="7" fillId="0" borderId="24"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164" fontId="1" fillId="0" borderId="19" xfId="0" applyNumberFormat="1" applyFont="1" applyBorder="1" applyAlignment="1">
      <alignment horizontal="center" vertical="center" textRotation="90" wrapText="1"/>
    </xf>
    <xf numFmtId="164" fontId="1" fillId="0" borderId="40" xfId="0" applyNumberFormat="1" applyFont="1" applyBorder="1" applyAlignment="1">
      <alignment horizontal="center" vertical="center" textRotation="90" wrapText="1"/>
    </xf>
    <xf numFmtId="49" fontId="3" fillId="10" borderId="15" xfId="0" applyNumberFormat="1" applyFont="1" applyFill="1" applyBorder="1" applyAlignment="1">
      <alignment horizontal="center" vertical="top" wrapText="1"/>
    </xf>
    <xf numFmtId="0" fontId="31" fillId="10" borderId="10" xfId="0" applyFont="1" applyFill="1" applyBorder="1" applyAlignment="1">
      <alignment vertical="top" wrapText="1"/>
    </xf>
    <xf numFmtId="49" fontId="31" fillId="10" borderId="11" xfId="0" applyNumberFormat="1" applyFont="1" applyFill="1" applyBorder="1" applyAlignment="1">
      <alignment horizontal="center" vertical="top" wrapText="1"/>
    </xf>
    <xf numFmtId="3" fontId="1" fillId="10" borderId="67" xfId="0" applyNumberFormat="1" applyFont="1" applyFill="1" applyBorder="1" applyAlignment="1">
      <alignment horizontal="center" vertical="top" wrapText="1"/>
    </xf>
    <xf numFmtId="3" fontId="2" fillId="10" borderId="10" xfId="0" applyNumberFormat="1" applyFont="1" applyFill="1" applyBorder="1" applyAlignment="1">
      <alignment vertical="top" wrapText="1"/>
    </xf>
    <xf numFmtId="3" fontId="2" fillId="10" borderId="67" xfId="0" applyNumberFormat="1" applyFont="1" applyFill="1" applyBorder="1" applyAlignment="1">
      <alignment vertical="top" wrapText="1"/>
    </xf>
    <xf numFmtId="3" fontId="5" fillId="10" borderId="0" xfId="0" applyNumberFormat="1" applyFont="1" applyFill="1" applyBorder="1" applyAlignment="1">
      <alignment horizontal="left" vertical="top" wrapText="1"/>
    </xf>
    <xf numFmtId="3" fontId="2" fillId="10" borderId="0" xfId="0" applyNumberFormat="1" applyFont="1" applyFill="1" applyBorder="1" applyAlignment="1">
      <alignment horizontal="left" vertical="top" wrapText="1"/>
    </xf>
    <xf numFmtId="0" fontId="31" fillId="10" borderId="11" xfId="0" applyNumberFormat="1" applyFont="1" applyFill="1" applyBorder="1" applyAlignment="1">
      <alignment horizontal="center" vertical="top" wrapText="1"/>
    </xf>
    <xf numFmtId="0" fontId="31" fillId="10" borderId="11" xfId="0" applyFont="1" applyFill="1" applyBorder="1" applyAlignment="1">
      <alignment horizontal="center" vertical="top" wrapText="1"/>
    </xf>
    <xf numFmtId="3" fontId="1" fillId="10" borderId="10" xfId="0" applyNumberFormat="1" applyFont="1" applyFill="1" applyBorder="1" applyAlignment="1">
      <alignment vertical="top" wrapText="1"/>
    </xf>
    <xf numFmtId="3" fontId="1" fillId="10" borderId="67" xfId="0" applyNumberFormat="1" applyFont="1" applyFill="1" applyBorder="1" applyAlignment="1">
      <alignment vertical="top" wrapText="1"/>
    </xf>
    <xf numFmtId="3" fontId="1" fillId="13" borderId="67" xfId="0" applyNumberFormat="1" applyFont="1" applyFill="1" applyBorder="1" applyAlignment="1">
      <alignment horizontal="center" vertical="top" wrapText="1"/>
    </xf>
    <xf numFmtId="0" fontId="31" fillId="10" borderId="15" xfId="0" applyFont="1" applyFill="1" applyBorder="1" applyAlignment="1">
      <alignment vertical="top" wrapText="1"/>
    </xf>
    <xf numFmtId="0" fontId="31" fillId="10" borderId="57" xfId="0" applyFont="1" applyFill="1" applyBorder="1" applyAlignment="1">
      <alignment horizontal="center" vertical="top" wrapText="1"/>
    </xf>
    <xf numFmtId="3" fontId="1" fillId="10" borderId="58" xfId="0" applyNumberFormat="1" applyFont="1" applyFill="1" applyBorder="1" applyAlignment="1">
      <alignment horizontal="center" vertical="top" wrapText="1"/>
    </xf>
    <xf numFmtId="3" fontId="2" fillId="10" borderId="15" xfId="0" applyNumberFormat="1" applyFont="1" applyFill="1" applyBorder="1" applyAlignment="1">
      <alignment vertical="top" wrapText="1"/>
    </xf>
    <xf numFmtId="3" fontId="2" fillId="10" borderId="58" xfId="0" applyNumberFormat="1" applyFont="1" applyFill="1" applyBorder="1" applyAlignment="1">
      <alignment vertical="top" wrapText="1"/>
    </xf>
    <xf numFmtId="49" fontId="3" fillId="10" borderId="18" xfId="0" applyNumberFormat="1" applyFont="1" applyFill="1" applyBorder="1" applyAlignment="1">
      <alignment horizontal="center" vertical="top"/>
    </xf>
    <xf numFmtId="49" fontId="3" fillId="5" borderId="68" xfId="0" applyNumberFormat="1" applyFont="1" applyFill="1" applyBorder="1" applyAlignment="1">
      <alignment horizontal="center" vertical="top"/>
    </xf>
    <xf numFmtId="3" fontId="1" fillId="0" borderId="36" xfId="0" applyNumberFormat="1" applyFont="1" applyBorder="1" applyAlignment="1">
      <alignment horizontal="left" vertical="top" wrapText="1"/>
    </xf>
    <xf numFmtId="3" fontId="1" fillId="0" borderId="4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13" xfId="0" applyNumberFormat="1" applyFont="1" applyBorder="1" applyAlignment="1">
      <alignment horizontal="center" vertical="top"/>
    </xf>
    <xf numFmtId="3" fontId="1" fillId="0" borderId="10" xfId="0" applyNumberFormat="1" applyFont="1" applyBorder="1" applyAlignment="1">
      <alignment horizontal="left" vertical="top" wrapText="1"/>
    </xf>
    <xf numFmtId="3" fontId="1" fillId="0" borderId="17" xfId="0" applyNumberFormat="1" applyFont="1" applyBorder="1" applyAlignment="1">
      <alignment horizontal="center" vertical="top"/>
    </xf>
    <xf numFmtId="3" fontId="1" fillId="0" borderId="53" xfId="0" applyNumberFormat="1" applyFont="1" applyBorder="1" applyAlignment="1">
      <alignment vertical="top"/>
    </xf>
    <xf numFmtId="3" fontId="1" fillId="0" borderId="20" xfId="0" applyNumberFormat="1" applyFont="1" applyBorder="1" applyAlignment="1">
      <alignment vertical="top"/>
    </xf>
    <xf numFmtId="3" fontId="1" fillId="0" borderId="48" xfId="0" applyNumberFormat="1" applyFont="1" applyBorder="1" applyAlignment="1">
      <alignment vertical="top"/>
    </xf>
    <xf numFmtId="3" fontId="5" fillId="7" borderId="32" xfId="0" applyNumberFormat="1" applyFont="1" applyFill="1" applyBorder="1" applyAlignment="1">
      <alignment horizontal="right" vertical="top"/>
    </xf>
    <xf numFmtId="3" fontId="1" fillId="0" borderId="48" xfId="0" applyNumberFormat="1" applyFont="1" applyBorder="1" applyAlignment="1">
      <alignment horizontal="center" vertical="top"/>
    </xf>
    <xf numFmtId="49" fontId="3" fillId="10" borderId="25" xfId="0" applyNumberFormat="1" applyFont="1" applyFill="1" applyBorder="1" applyAlignment="1">
      <alignment horizontal="center" vertical="top"/>
    </xf>
    <xf numFmtId="49" fontId="3" fillId="10" borderId="36"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36" xfId="0" applyNumberFormat="1" applyFont="1" applyFill="1" applyBorder="1" applyAlignment="1">
      <alignment horizontal="left" vertical="top"/>
    </xf>
    <xf numFmtId="164" fontId="1" fillId="0" borderId="47" xfId="0" applyNumberFormat="1" applyFont="1" applyFill="1" applyBorder="1" applyAlignment="1">
      <alignment horizontal="center" vertical="top"/>
    </xf>
    <xf numFmtId="49" fontId="3" fillId="10" borderId="52" xfId="0" applyNumberFormat="1" applyFont="1" applyFill="1" applyBorder="1" applyAlignment="1">
      <alignment horizontal="center" vertical="top"/>
    </xf>
    <xf numFmtId="3" fontId="1" fillId="0" borderId="12" xfId="0" applyNumberFormat="1" applyFont="1" applyFill="1" applyBorder="1" applyAlignment="1">
      <alignment vertical="top" wrapText="1"/>
    </xf>
    <xf numFmtId="3" fontId="1" fillId="0" borderId="43" xfId="0" applyNumberFormat="1" applyFont="1" applyFill="1" applyBorder="1" applyAlignment="1">
      <alignment vertical="top" wrapText="1"/>
    </xf>
    <xf numFmtId="3" fontId="1" fillId="0" borderId="53"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0" borderId="52" xfId="0" applyNumberFormat="1" applyFont="1" applyBorder="1" applyAlignment="1">
      <alignment horizontal="center" vertical="top"/>
    </xf>
    <xf numFmtId="3" fontId="4" fillId="0" borderId="51" xfId="0" applyNumberFormat="1" applyFont="1" applyFill="1" applyBorder="1" applyAlignment="1">
      <alignment vertical="top" wrapText="1"/>
    </xf>
    <xf numFmtId="3" fontId="1" fillId="8" borderId="52" xfId="0" applyNumberFormat="1" applyFont="1" applyFill="1" applyBorder="1" applyAlignment="1">
      <alignment vertical="top" wrapText="1"/>
    </xf>
    <xf numFmtId="3" fontId="3" fillId="8" borderId="53"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49" fontId="3" fillId="10" borderId="23" xfId="0" applyNumberFormat="1" applyFont="1" applyFill="1" applyBorder="1" applyAlignment="1">
      <alignment horizontal="center" vertical="top"/>
    </xf>
    <xf numFmtId="3" fontId="3" fillId="8" borderId="48" xfId="0" applyNumberFormat="1" applyFont="1" applyFill="1" applyBorder="1" applyAlignment="1">
      <alignment vertical="top"/>
    </xf>
    <xf numFmtId="3" fontId="1" fillId="0" borderId="23" xfId="0" applyNumberFormat="1" applyFont="1" applyBorder="1" applyAlignment="1">
      <alignment horizontal="center" vertical="top"/>
    </xf>
    <xf numFmtId="49" fontId="3" fillId="10" borderId="36" xfId="0" applyNumberFormat="1" applyFont="1" applyFill="1" applyBorder="1" applyAlignment="1">
      <alignment vertical="top"/>
    </xf>
    <xf numFmtId="3" fontId="1" fillId="0" borderId="36" xfId="0" applyNumberFormat="1" applyFont="1" applyFill="1" applyBorder="1" applyAlignment="1">
      <alignment horizontal="center" vertical="top" wrapText="1"/>
    </xf>
    <xf numFmtId="49" fontId="3" fillId="10" borderId="52" xfId="0" applyNumberFormat="1" applyFont="1" applyFill="1" applyBorder="1" applyAlignment="1">
      <alignment vertical="top"/>
    </xf>
    <xf numFmtId="3" fontId="5" fillId="0" borderId="53" xfId="0" applyNumberFormat="1" applyFont="1" applyBorder="1" applyAlignment="1">
      <alignment horizontal="center" vertical="top"/>
    </xf>
    <xf numFmtId="3" fontId="1" fillId="0" borderId="52" xfId="0" applyNumberFormat="1" applyFont="1" applyFill="1" applyBorder="1" applyAlignment="1">
      <alignment horizontal="center" vertical="top" wrapText="1"/>
    </xf>
    <xf numFmtId="49" fontId="1" fillId="10" borderId="52" xfId="0" applyNumberFormat="1" applyFont="1" applyFill="1" applyBorder="1" applyAlignment="1">
      <alignment vertical="top"/>
    </xf>
    <xf numFmtId="164" fontId="4" fillId="6" borderId="53" xfId="0" applyNumberFormat="1" applyFont="1" applyFill="1" applyBorder="1" applyAlignment="1">
      <alignment horizontal="center" vertical="top"/>
    </xf>
    <xf numFmtId="164" fontId="4" fillId="6" borderId="32" xfId="0" applyNumberFormat="1" applyFont="1" applyFill="1" applyBorder="1" applyAlignment="1">
      <alignment vertical="top"/>
    </xf>
    <xf numFmtId="164" fontId="4" fillId="6" borderId="12" xfId="0" applyNumberFormat="1" applyFont="1" applyFill="1" applyBorder="1" applyAlignment="1">
      <alignment vertical="top"/>
    </xf>
    <xf numFmtId="164" fontId="4" fillId="6" borderId="53" xfId="0" applyNumberFormat="1" applyFont="1" applyFill="1" applyBorder="1" applyAlignment="1">
      <alignment vertical="top"/>
    </xf>
    <xf numFmtId="0" fontId="1" fillId="0" borderId="52" xfId="0" applyFont="1" applyBorder="1" applyAlignment="1">
      <alignment horizontal="center" vertical="top"/>
    </xf>
    <xf numFmtId="0" fontId="1" fillId="0" borderId="53" xfId="0" applyFont="1" applyBorder="1" applyAlignment="1">
      <alignment horizontal="center" vertical="top"/>
    </xf>
    <xf numFmtId="49" fontId="3" fillId="10" borderId="23" xfId="0" applyNumberFormat="1" applyFont="1" applyFill="1" applyBorder="1" applyAlignment="1">
      <alignment vertical="top"/>
    </xf>
    <xf numFmtId="3" fontId="1" fillId="0" borderId="23"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49" fontId="3" fillId="10" borderId="34" xfId="0" applyNumberFormat="1" applyFont="1" applyFill="1" applyBorder="1" applyAlignment="1">
      <alignment vertical="top"/>
    </xf>
    <xf numFmtId="49" fontId="3" fillId="10" borderId="28" xfId="0" applyNumberFormat="1" applyFont="1" applyFill="1" applyBorder="1" applyAlignment="1">
      <alignment vertical="top"/>
    </xf>
    <xf numFmtId="49" fontId="3" fillId="6" borderId="29" xfId="0" applyNumberFormat="1" applyFont="1" applyFill="1" applyBorder="1" applyAlignment="1">
      <alignment horizontal="center" vertical="top"/>
    </xf>
    <xf numFmtId="3" fontId="5" fillId="0" borderId="29" xfId="0" applyNumberFormat="1" applyFont="1" applyFill="1" applyBorder="1" applyAlignment="1">
      <alignment horizontal="center" vertical="center"/>
    </xf>
    <xf numFmtId="3" fontId="5" fillId="0" borderId="66" xfId="0" applyNumberFormat="1" applyFont="1" applyBorder="1" applyAlignment="1">
      <alignment horizontal="center" vertical="top"/>
    </xf>
    <xf numFmtId="164" fontId="5" fillId="7" borderId="28" xfId="0" applyNumberFormat="1" applyFont="1" applyFill="1" applyBorder="1" applyAlignment="1">
      <alignment horizontal="center" vertical="top"/>
    </xf>
    <xf numFmtId="164" fontId="5" fillId="7" borderId="65" xfId="0" applyNumberFormat="1" applyFont="1" applyFill="1" applyBorder="1" applyAlignment="1">
      <alignment horizontal="center" vertical="top"/>
    </xf>
    <xf numFmtId="164" fontId="5" fillId="7" borderId="30"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49" fontId="3" fillId="10" borderId="32" xfId="0" applyNumberFormat="1" applyFont="1" applyFill="1" applyBorder="1" applyAlignment="1">
      <alignment vertical="top"/>
    </xf>
    <xf numFmtId="164" fontId="4" fillId="8" borderId="12" xfId="0" applyNumberFormat="1" applyFont="1" applyFill="1" applyBorder="1" applyAlignment="1">
      <alignment horizontal="center" vertical="top"/>
    </xf>
    <xf numFmtId="164" fontId="4" fillId="8" borderId="53" xfId="0" applyNumberFormat="1" applyFont="1" applyFill="1" applyBorder="1" applyAlignment="1">
      <alignment horizontal="center" vertical="top"/>
    </xf>
    <xf numFmtId="3" fontId="4" fillId="0" borderId="62" xfId="0" applyNumberFormat="1" applyFont="1" applyBorder="1" applyAlignment="1">
      <alignment horizontal="center" vertical="top"/>
    </xf>
    <xf numFmtId="164" fontId="4" fillId="8" borderId="11" xfId="0" applyNumberFormat="1" applyFont="1" applyFill="1" applyBorder="1" applyAlignment="1">
      <alignment horizontal="center" vertical="top"/>
    </xf>
    <xf numFmtId="164" fontId="4" fillId="8" borderId="17" xfId="0" applyNumberFormat="1" applyFont="1" applyFill="1" applyBorder="1" applyAlignment="1">
      <alignment horizontal="center" vertical="top"/>
    </xf>
    <xf numFmtId="49" fontId="3" fillId="10" borderId="39" xfId="0" applyNumberFormat="1" applyFont="1" applyFill="1" applyBorder="1" applyAlignment="1">
      <alignment vertical="top"/>
    </xf>
    <xf numFmtId="164" fontId="5" fillId="7" borderId="1" xfId="0" applyNumberFormat="1" applyFont="1" applyFill="1" applyBorder="1" applyAlignment="1">
      <alignment horizontal="center" vertical="top"/>
    </xf>
    <xf numFmtId="3" fontId="5" fillId="0" borderId="35"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49" fontId="3" fillId="10" borderId="39" xfId="0" applyNumberFormat="1" applyFont="1" applyFill="1" applyBorder="1" applyAlignment="1">
      <alignment horizontal="center" vertical="top"/>
    </xf>
    <xf numFmtId="164" fontId="5" fillId="5" borderId="20" xfId="0" applyNumberFormat="1" applyFont="1" applyFill="1" applyBorder="1" applyAlignment="1">
      <alignment horizontal="center" vertical="top"/>
    </xf>
    <xf numFmtId="164" fontId="5" fillId="5" borderId="1" xfId="0" applyNumberFormat="1" applyFont="1" applyFill="1" applyBorder="1" applyAlignment="1">
      <alignment horizontal="center" vertical="top"/>
    </xf>
    <xf numFmtId="49" fontId="3" fillId="10" borderId="25" xfId="0" applyNumberFormat="1" applyFont="1" applyFill="1" applyBorder="1" applyAlignment="1">
      <alignment horizontal="center" vertical="top" wrapText="1"/>
    </xf>
    <xf numFmtId="3" fontId="5" fillId="8" borderId="37" xfId="0" applyNumberFormat="1" applyFont="1" applyFill="1" applyBorder="1" applyAlignment="1">
      <alignment vertical="top" wrapText="1"/>
    </xf>
    <xf numFmtId="3" fontId="5" fillId="8" borderId="8"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xf>
    <xf numFmtId="3" fontId="1" fillId="0" borderId="5" xfId="0" applyNumberFormat="1" applyFont="1" applyBorder="1" applyAlignment="1">
      <alignment horizontal="center"/>
    </xf>
    <xf numFmtId="3" fontId="1" fillId="0" borderId="2" xfId="0" applyNumberFormat="1" applyFont="1" applyBorder="1" applyAlignment="1">
      <alignment horizontal="center"/>
    </xf>
    <xf numFmtId="49" fontId="3" fillId="10" borderId="32" xfId="0" applyNumberFormat="1" applyFont="1" applyFill="1" applyBorder="1" applyAlignment="1">
      <alignment vertical="top" wrapText="1"/>
    </xf>
    <xf numFmtId="164" fontId="4" fillId="8" borderId="12" xfId="0" applyNumberFormat="1" applyFont="1" applyFill="1" applyBorder="1" applyAlignment="1">
      <alignment horizontal="center" vertical="top" wrapText="1"/>
    </xf>
    <xf numFmtId="164" fontId="1" fillId="8" borderId="53" xfId="0" applyNumberFormat="1" applyFont="1" applyFill="1" applyBorder="1" applyAlignment="1">
      <alignment horizontal="center" vertical="top" wrapText="1"/>
    </xf>
    <xf numFmtId="3" fontId="1" fillId="0" borderId="53" xfId="0" applyNumberFormat="1" applyFont="1" applyFill="1" applyBorder="1" applyAlignment="1">
      <alignment horizontal="left" vertical="top" wrapText="1"/>
    </xf>
    <xf numFmtId="164" fontId="4" fillId="8" borderId="11" xfId="0" applyNumberFormat="1" applyFont="1" applyFill="1" applyBorder="1" applyAlignment="1">
      <alignment horizontal="center" vertical="top" wrapText="1"/>
    </xf>
    <xf numFmtId="164" fontId="4" fillId="8" borderId="61" xfId="0" applyNumberFormat="1" applyFont="1" applyFill="1" applyBorder="1" applyAlignment="1">
      <alignment horizontal="center" vertical="top" wrapText="1"/>
    </xf>
    <xf numFmtId="164" fontId="4" fillId="8" borderId="57" xfId="0" applyNumberFormat="1" applyFont="1" applyFill="1" applyBorder="1" applyAlignment="1">
      <alignment horizontal="center" vertical="top" wrapText="1"/>
    </xf>
    <xf numFmtId="49" fontId="1" fillId="10" borderId="39" xfId="0" applyNumberFormat="1" applyFont="1" applyFill="1" applyBorder="1" applyAlignment="1">
      <alignment vertical="top" wrapText="1"/>
    </xf>
    <xf numFmtId="3" fontId="5" fillId="0" borderId="1" xfId="0" applyNumberFormat="1" applyFont="1" applyFill="1" applyBorder="1" applyAlignment="1">
      <alignment horizontal="center" vertical="top" wrapText="1"/>
    </xf>
    <xf numFmtId="3" fontId="3" fillId="7" borderId="64" xfId="0" applyNumberFormat="1" applyFont="1" applyFill="1" applyBorder="1" applyAlignment="1">
      <alignment horizontal="right" vertical="top"/>
    </xf>
    <xf numFmtId="164" fontId="3" fillId="7" borderId="21" xfId="0" applyNumberFormat="1" applyFont="1" applyFill="1" applyBorder="1" applyAlignment="1">
      <alignment horizontal="center" vertical="top" wrapText="1"/>
    </xf>
    <xf numFmtId="49" fontId="3" fillId="10" borderId="34" xfId="0" applyNumberFormat="1" applyFont="1" applyFill="1" applyBorder="1" applyAlignment="1">
      <alignment vertical="top" wrapText="1"/>
    </xf>
    <xf numFmtId="49" fontId="3" fillId="0" borderId="35" xfId="0" applyNumberFormat="1" applyFont="1" applyBorder="1" applyAlignment="1">
      <alignment horizontal="center" vertical="top" wrapText="1"/>
    </xf>
    <xf numFmtId="164" fontId="1" fillId="0" borderId="34" xfId="0" applyNumberFormat="1" applyFont="1" applyBorder="1" applyAlignment="1">
      <alignment horizontal="center" vertical="top"/>
    </xf>
    <xf numFmtId="164" fontId="1" fillId="0" borderId="4" xfId="0" applyNumberFormat="1" applyFont="1" applyBorder="1" applyAlignment="1">
      <alignment horizontal="center" vertical="top"/>
    </xf>
    <xf numFmtId="164" fontId="1" fillId="8" borderId="47" xfId="0" applyNumberFormat="1" applyFont="1" applyFill="1" applyBorder="1" applyAlignment="1">
      <alignment horizontal="center" vertical="top" wrapText="1"/>
    </xf>
    <xf numFmtId="164" fontId="2" fillId="0" borderId="0" xfId="0" applyNumberFormat="1" applyFont="1"/>
    <xf numFmtId="3" fontId="4" fillId="8" borderId="51" xfId="0" applyNumberFormat="1" applyFont="1" applyFill="1" applyBorder="1" applyAlignment="1">
      <alignment horizontal="center" vertical="top" wrapText="1"/>
    </xf>
    <xf numFmtId="164" fontId="2" fillId="0" borderId="0" xfId="0" applyNumberFormat="1" applyFont="1" applyBorder="1"/>
    <xf numFmtId="3" fontId="5" fillId="0" borderId="43" xfId="0" applyNumberFormat="1" applyFont="1" applyFill="1" applyBorder="1" applyAlignment="1">
      <alignment vertical="top" wrapText="1"/>
    </xf>
    <xf numFmtId="164" fontId="1" fillId="0" borderId="41" xfId="0" applyNumberFormat="1" applyFont="1" applyBorder="1" applyAlignment="1">
      <alignment horizontal="center" vertical="top"/>
    </xf>
    <xf numFmtId="164" fontId="1" fillId="0" borderId="57" xfId="0" applyNumberFormat="1" applyFont="1" applyBorder="1" applyAlignment="1">
      <alignment horizontal="center" vertical="top"/>
    </xf>
    <xf numFmtId="164" fontId="1" fillId="8" borderId="63" xfId="0" applyNumberFormat="1" applyFont="1" applyFill="1" applyBorder="1" applyAlignment="1">
      <alignment horizontal="center" vertical="top" wrapText="1"/>
    </xf>
    <xf numFmtId="3" fontId="1" fillId="0" borderId="63" xfId="0" applyNumberFormat="1" applyFont="1" applyFill="1" applyBorder="1" applyAlignment="1">
      <alignment horizontal="left" vertical="top" wrapText="1"/>
    </xf>
    <xf numFmtId="3" fontId="1" fillId="8" borderId="12" xfId="0" applyNumberFormat="1" applyFont="1" applyFill="1" applyBorder="1" applyAlignment="1">
      <alignment horizontal="center" vertical="top" wrapText="1"/>
    </xf>
    <xf numFmtId="3" fontId="1" fillId="8" borderId="43" xfId="0" applyNumberFormat="1" applyFont="1" applyFill="1" applyBorder="1" applyAlignment="1">
      <alignment horizontal="center" vertical="top" wrapText="1"/>
    </xf>
    <xf numFmtId="49" fontId="1" fillId="10" borderId="32" xfId="0" applyNumberFormat="1" applyFont="1" applyFill="1" applyBorder="1" applyAlignment="1">
      <alignment vertical="top" wrapText="1"/>
    </xf>
    <xf numFmtId="3" fontId="1" fillId="8" borderId="65" xfId="0" applyNumberFormat="1" applyFont="1" applyFill="1" applyBorder="1" applyAlignment="1">
      <alignment horizontal="center" vertical="top" wrapText="1"/>
    </xf>
    <xf numFmtId="3" fontId="1" fillId="8" borderId="73" xfId="0" applyNumberFormat="1" applyFont="1" applyFill="1" applyBorder="1" applyAlignment="1">
      <alignment horizontal="center" vertical="top" wrapText="1"/>
    </xf>
    <xf numFmtId="3" fontId="1" fillId="0" borderId="30" xfId="0" applyNumberFormat="1" applyFont="1" applyBorder="1" applyAlignment="1">
      <alignment horizontal="left" vertical="top" wrapText="1"/>
    </xf>
    <xf numFmtId="3" fontId="3" fillId="0" borderId="10" xfId="0" applyNumberFormat="1" applyFont="1" applyFill="1" applyBorder="1" applyAlignment="1">
      <alignment horizontal="center" vertical="center" wrapText="1"/>
    </xf>
    <xf numFmtId="3" fontId="4" fillId="0" borderId="14" xfId="0" applyNumberFormat="1" applyFont="1" applyFill="1" applyBorder="1" applyAlignment="1">
      <alignment horizontal="center" vertical="top"/>
    </xf>
    <xf numFmtId="164" fontId="1" fillId="8" borderId="0" xfId="0" applyNumberFormat="1" applyFont="1" applyFill="1" applyBorder="1" applyAlignment="1">
      <alignment horizontal="center" vertical="top" wrapText="1"/>
    </xf>
    <xf numFmtId="164" fontId="1" fillId="8" borderId="53" xfId="0" applyNumberFormat="1" applyFont="1" applyFill="1" applyBorder="1" applyAlignment="1">
      <alignment horizontal="center" vertical="top"/>
    </xf>
    <xf numFmtId="3" fontId="5" fillId="8" borderId="54" xfId="0" applyNumberFormat="1"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3" fontId="4" fillId="8" borderId="14" xfId="0" applyNumberFormat="1" applyFont="1" applyFill="1" applyBorder="1" applyAlignment="1">
      <alignment horizontal="center" vertical="top"/>
    </xf>
    <xf numFmtId="164" fontId="4" fillId="8" borderId="0"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wrapText="1"/>
    </xf>
    <xf numFmtId="3" fontId="3" fillId="0" borderId="56" xfId="0" applyNumberFormat="1" applyFont="1" applyFill="1" applyBorder="1" applyAlignment="1">
      <alignment horizontal="center" vertical="top" textRotation="90" wrapText="1"/>
    </xf>
    <xf numFmtId="3" fontId="5" fillId="8" borderId="14" xfId="0" applyNumberFormat="1" applyFont="1" applyFill="1" applyBorder="1" applyAlignment="1">
      <alignment horizontal="right" vertical="top"/>
    </xf>
    <xf numFmtId="164" fontId="5" fillId="8" borderId="0" xfId="0" applyNumberFormat="1" applyFont="1" applyFill="1" applyBorder="1" applyAlignment="1">
      <alignment horizontal="center" vertical="top"/>
    </xf>
    <xf numFmtId="164" fontId="5" fillId="8" borderId="12" xfId="0" applyNumberFormat="1" applyFont="1" applyFill="1" applyBorder="1" applyAlignment="1">
      <alignment horizontal="center" vertical="top"/>
    </xf>
    <xf numFmtId="164" fontId="5" fillId="8" borderId="53" xfId="0" applyNumberFormat="1" applyFont="1" applyFill="1" applyBorder="1" applyAlignment="1">
      <alignment horizontal="center" vertical="top"/>
    </xf>
    <xf numFmtId="3" fontId="1" fillId="0" borderId="43" xfId="0" applyNumberFormat="1" applyFont="1" applyBorder="1" applyAlignment="1">
      <alignment horizontal="center" vertical="top" wrapText="1"/>
    </xf>
    <xf numFmtId="164" fontId="3" fillId="7" borderId="68" xfId="0" applyNumberFormat="1" applyFont="1" applyFill="1" applyBorder="1" applyAlignment="1">
      <alignment horizontal="center" vertical="top" wrapText="1"/>
    </xf>
    <xf numFmtId="3" fontId="1" fillId="8" borderId="1" xfId="0" applyNumberFormat="1" applyFont="1" applyFill="1" applyBorder="1" applyAlignment="1">
      <alignment vertical="top" wrapText="1"/>
    </xf>
    <xf numFmtId="3" fontId="4" fillId="8" borderId="6" xfId="0" applyNumberFormat="1" applyFont="1" applyFill="1" applyBorder="1" applyAlignment="1">
      <alignment horizontal="center" vertical="top" wrapText="1"/>
    </xf>
    <xf numFmtId="3" fontId="5" fillId="7" borderId="64" xfId="0" applyNumberFormat="1" applyFont="1" applyFill="1" applyBorder="1" applyAlignment="1">
      <alignment horizontal="right" vertical="top"/>
    </xf>
    <xf numFmtId="3" fontId="1" fillId="0" borderId="0" xfId="0" applyNumberFormat="1" applyFont="1" applyBorder="1" applyAlignment="1">
      <alignment horizontal="justify"/>
    </xf>
    <xf numFmtId="3" fontId="1" fillId="0" borderId="2" xfId="0" applyNumberFormat="1" applyFont="1" applyFill="1" applyBorder="1" applyAlignment="1">
      <alignment vertical="center" textRotation="90" wrapText="1"/>
    </xf>
    <xf numFmtId="3" fontId="3" fillId="0" borderId="8" xfId="0" applyNumberFormat="1" applyFont="1" applyFill="1" applyBorder="1" applyAlignment="1">
      <alignment horizontal="center" vertical="top" wrapText="1"/>
    </xf>
    <xf numFmtId="3" fontId="1" fillId="0" borderId="6" xfId="0" applyNumberFormat="1" applyFont="1" applyBorder="1" applyAlignment="1">
      <alignment horizontal="center" vertical="top"/>
    </xf>
    <xf numFmtId="164" fontId="4" fillId="6" borderId="34" xfId="0" applyNumberFormat="1" applyFont="1" applyFill="1" applyBorder="1" applyAlignment="1">
      <alignment horizontal="center" vertical="top" wrapText="1"/>
    </xf>
    <xf numFmtId="164" fontId="4" fillId="6" borderId="4" xfId="0" applyNumberFormat="1" applyFont="1" applyFill="1" applyBorder="1" applyAlignment="1">
      <alignment horizontal="center" vertical="top" wrapText="1"/>
    </xf>
    <xf numFmtId="164" fontId="4" fillId="6" borderId="35"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0" fontId="1" fillId="0" borderId="0" xfId="0" applyFont="1" applyBorder="1"/>
    <xf numFmtId="49" fontId="3" fillId="0" borderId="44" xfId="0" applyNumberFormat="1" applyFont="1" applyBorder="1" applyAlignment="1">
      <alignment vertical="top"/>
    </xf>
    <xf numFmtId="49" fontId="1" fillId="0" borderId="54" xfId="0" applyNumberFormat="1" applyFont="1" applyBorder="1" applyAlignment="1">
      <alignment vertical="top" wrapText="1"/>
    </xf>
    <xf numFmtId="49" fontId="3" fillId="0" borderId="41" xfId="0" applyNumberFormat="1" applyFont="1" applyBorder="1" applyAlignment="1">
      <alignment vertical="top"/>
    </xf>
    <xf numFmtId="49" fontId="3" fillId="0" borderId="72" xfId="0" applyNumberFormat="1" applyFont="1" applyBorder="1" applyAlignment="1">
      <alignment horizontal="center" vertical="top"/>
    </xf>
    <xf numFmtId="3" fontId="1" fillId="0" borderId="54" xfId="0" applyNumberFormat="1" applyFont="1" applyBorder="1" applyAlignment="1">
      <alignment horizontal="center" vertical="top"/>
    </xf>
    <xf numFmtId="164" fontId="4" fillId="6" borderId="41" xfId="0" applyNumberFormat="1" applyFont="1" applyFill="1" applyBorder="1" applyAlignment="1">
      <alignment horizontal="center" vertical="top" wrapText="1"/>
    </xf>
    <xf numFmtId="164" fontId="4" fillId="6" borderId="57" xfId="0" applyNumberFormat="1" applyFont="1" applyFill="1" applyBorder="1" applyAlignment="1">
      <alignment horizontal="center" vertical="top" wrapText="1"/>
    </xf>
    <xf numFmtId="164" fontId="4" fillId="6" borderId="61" xfId="0" applyNumberFormat="1" applyFont="1" applyFill="1" applyBorder="1" applyAlignment="1">
      <alignment horizontal="center" vertical="top" wrapText="1"/>
    </xf>
    <xf numFmtId="3" fontId="4" fillId="0" borderId="11" xfId="0" applyNumberFormat="1" applyFont="1" applyBorder="1" applyAlignment="1">
      <alignment horizontal="center" vertical="top"/>
    </xf>
    <xf numFmtId="3" fontId="4" fillId="8" borderId="13" xfId="0" applyNumberFormat="1" applyFont="1" applyFill="1" applyBorder="1" applyAlignment="1">
      <alignment horizontal="center" vertical="top"/>
    </xf>
    <xf numFmtId="3" fontId="4" fillId="8" borderId="10" xfId="0" applyNumberFormat="1" applyFont="1" applyFill="1" applyBorder="1" applyAlignment="1">
      <alignment horizontal="left" vertical="top" wrapText="1"/>
    </xf>
    <xf numFmtId="3" fontId="4" fillId="8" borderId="17" xfId="0" applyNumberFormat="1" applyFont="1" applyFill="1" applyBorder="1" applyAlignment="1">
      <alignment horizontal="center" vertical="top"/>
    </xf>
    <xf numFmtId="49" fontId="1" fillId="0" borderId="14" xfId="0" applyNumberFormat="1" applyFont="1" applyBorder="1" applyAlignment="1">
      <alignment vertical="top" wrapText="1"/>
    </xf>
    <xf numFmtId="49" fontId="3" fillId="0" borderId="32" xfId="0" applyNumberFormat="1" applyFont="1" applyBorder="1" applyAlignment="1">
      <alignment vertical="top"/>
    </xf>
    <xf numFmtId="49" fontId="3" fillId="0" borderId="43" xfId="0" applyNumberFormat="1" applyFont="1" applyBorder="1" applyAlignment="1">
      <alignment vertical="top"/>
    </xf>
    <xf numFmtId="3" fontId="1" fillId="0" borderId="14" xfId="0" applyNumberFormat="1" applyFont="1" applyBorder="1" applyAlignment="1">
      <alignment horizontal="center" vertical="top"/>
    </xf>
    <xf numFmtId="3" fontId="4" fillId="0" borderId="28" xfId="0" applyNumberFormat="1" applyFont="1" applyFill="1" applyBorder="1" applyAlignment="1">
      <alignment vertical="top" wrapText="1"/>
    </xf>
    <xf numFmtId="3" fontId="1" fillId="0" borderId="65" xfId="0" applyNumberFormat="1" applyFont="1" applyBorder="1" applyAlignment="1">
      <alignment horizontal="center" vertical="top"/>
    </xf>
    <xf numFmtId="3" fontId="1" fillId="8" borderId="30"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3" fontId="1" fillId="8" borderId="56"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8" borderId="13" xfId="0" applyNumberFormat="1" applyFont="1" applyFill="1" applyBorder="1" applyAlignment="1">
      <alignment horizontal="center" vertical="top"/>
    </xf>
    <xf numFmtId="3" fontId="1" fillId="8" borderId="10" xfId="0" applyNumberFormat="1" applyFont="1" applyFill="1" applyBorder="1" applyAlignment="1">
      <alignment horizontal="left" vertical="top" wrapText="1"/>
    </xf>
    <xf numFmtId="3" fontId="1" fillId="8" borderId="17" xfId="0" applyNumberFormat="1" applyFont="1" applyFill="1" applyBorder="1" applyAlignment="1">
      <alignment horizontal="center" vertical="top"/>
    </xf>
    <xf numFmtId="3" fontId="1" fillId="8" borderId="53" xfId="0" applyNumberFormat="1" applyFont="1" applyFill="1" applyBorder="1" applyAlignment="1">
      <alignment horizontal="center" vertical="top"/>
    </xf>
    <xf numFmtId="3" fontId="1" fillId="0" borderId="0" xfId="0" applyNumberFormat="1" applyFont="1" applyBorder="1" applyAlignment="1">
      <alignment horizontal="center"/>
    </xf>
    <xf numFmtId="164" fontId="3" fillId="7" borderId="16" xfId="0" applyNumberFormat="1" applyFont="1" applyFill="1" applyBorder="1" applyAlignment="1">
      <alignment horizontal="center" vertical="top"/>
    </xf>
    <xf numFmtId="3" fontId="1" fillId="0" borderId="65" xfId="0" applyNumberFormat="1" applyFont="1" applyBorder="1" applyAlignment="1">
      <alignment vertical="top"/>
    </xf>
    <xf numFmtId="3" fontId="1" fillId="8" borderId="54" xfId="0" applyNumberFormat="1" applyFont="1" applyFill="1" applyBorder="1" applyAlignment="1">
      <alignment vertical="top" wrapText="1"/>
    </xf>
    <xf numFmtId="3" fontId="1" fillId="0" borderId="15" xfId="0" applyNumberFormat="1" applyFont="1" applyFill="1" applyBorder="1" applyAlignment="1">
      <alignment horizontal="center" vertical="top" textRotation="90" wrapText="1"/>
    </xf>
    <xf numFmtId="3" fontId="5" fillId="8" borderId="72"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164" fontId="1" fillId="0" borderId="62" xfId="0" applyNumberFormat="1" applyFont="1" applyFill="1" applyBorder="1" applyAlignment="1">
      <alignment horizontal="center" vertical="top" wrapText="1"/>
    </xf>
    <xf numFmtId="164" fontId="1" fillId="0" borderId="11"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3" fontId="1" fillId="0" borderId="32" xfId="0" applyNumberFormat="1" applyFont="1" applyBorder="1" applyAlignment="1">
      <alignment vertical="top"/>
    </xf>
    <xf numFmtId="3" fontId="1" fillId="0" borderId="63" xfId="0" applyNumberFormat="1" applyFont="1" applyBorder="1" applyAlignment="1">
      <alignment horizontal="center" vertical="top"/>
    </xf>
    <xf numFmtId="3" fontId="1" fillId="0" borderId="32" xfId="0" applyNumberFormat="1" applyFont="1" applyFill="1" applyBorder="1" applyAlignment="1">
      <alignment horizontal="center" vertical="top" textRotation="90" wrapText="1"/>
    </xf>
    <xf numFmtId="3" fontId="5" fillId="8" borderId="43" xfId="0" applyNumberFormat="1" applyFont="1" applyFill="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6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3" fontId="1" fillId="0" borderId="28" xfId="0" applyNumberFormat="1" applyFont="1" applyFill="1" applyBorder="1" applyAlignment="1">
      <alignment horizontal="center" vertical="top" textRotation="90" wrapText="1"/>
    </xf>
    <xf numFmtId="3" fontId="5" fillId="8" borderId="73" xfId="0" applyNumberFormat="1" applyFont="1" applyFill="1" applyBorder="1" applyAlignment="1">
      <alignment horizontal="center" vertical="top" wrapText="1"/>
    </xf>
    <xf numFmtId="3" fontId="3" fillId="7" borderId="59" xfId="0" applyNumberFormat="1" applyFont="1" applyFill="1" applyBorder="1" applyAlignment="1">
      <alignment horizontal="center" vertical="top"/>
    </xf>
    <xf numFmtId="164" fontId="3" fillId="7" borderId="28" xfId="0" applyNumberFormat="1" applyFont="1" applyFill="1" applyBorder="1" applyAlignment="1">
      <alignment horizontal="center" vertical="top" wrapText="1"/>
    </xf>
    <xf numFmtId="164" fontId="3" fillId="7" borderId="65" xfId="0" applyNumberFormat="1" applyFont="1" applyFill="1" applyBorder="1" applyAlignment="1">
      <alignment horizontal="center" vertical="top" wrapText="1"/>
    </xf>
    <xf numFmtId="164" fontId="3" fillId="7" borderId="29" xfId="0" applyNumberFormat="1" applyFont="1" applyFill="1" applyBorder="1" applyAlignment="1">
      <alignment horizontal="center" vertical="top" wrapText="1"/>
    </xf>
    <xf numFmtId="49" fontId="3" fillId="0" borderId="45" xfId="0" applyNumberFormat="1" applyFont="1" applyBorder="1" applyAlignment="1">
      <alignment horizontal="center" vertical="top"/>
    </xf>
    <xf numFmtId="49" fontId="1" fillId="0" borderId="22" xfId="0" applyNumberFormat="1" applyFont="1" applyBorder="1" applyAlignment="1">
      <alignment horizontal="left" vertical="top" wrapText="1"/>
    </xf>
    <xf numFmtId="164" fontId="3" fillId="7" borderId="1" xfId="0" applyNumberFormat="1" applyFont="1" applyFill="1" applyBorder="1" applyAlignment="1">
      <alignment horizontal="center" vertical="top"/>
    </xf>
    <xf numFmtId="3" fontId="1" fillId="8" borderId="23" xfId="0" applyNumberFormat="1" applyFont="1" applyFill="1" applyBorder="1" applyAlignment="1">
      <alignment horizontal="center" vertical="top"/>
    </xf>
    <xf numFmtId="3" fontId="1" fillId="8" borderId="48" xfId="0" applyNumberFormat="1" applyFont="1" applyFill="1" applyBorder="1" applyAlignment="1">
      <alignment horizontal="center" vertical="top"/>
    </xf>
    <xf numFmtId="164" fontId="5" fillId="5" borderId="60" xfId="0" applyNumberFormat="1" applyFont="1" applyFill="1" applyBorder="1" applyAlignment="1">
      <alignment horizontal="center" vertical="top"/>
    </xf>
    <xf numFmtId="49" fontId="3" fillId="10" borderId="31"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1" fillId="8" borderId="34" xfId="0" applyNumberFormat="1" applyFont="1" applyFill="1" applyBorder="1" applyAlignment="1">
      <alignment horizontal="left" vertical="top"/>
    </xf>
    <xf numFmtId="3" fontId="3" fillId="7" borderId="39" xfId="0" applyNumberFormat="1" applyFont="1" applyFill="1" applyBorder="1" applyAlignment="1">
      <alignment horizontal="center" vertical="top"/>
    </xf>
    <xf numFmtId="164" fontId="5" fillId="5" borderId="27" xfId="0" applyNumberFormat="1" applyFont="1" applyFill="1" applyBorder="1" applyAlignment="1">
      <alignment horizontal="center" vertical="top"/>
    </xf>
    <xf numFmtId="164" fontId="5" fillId="10" borderId="25" xfId="0" applyNumberFormat="1" applyFont="1" applyFill="1" applyBorder="1" applyAlignment="1">
      <alignment horizontal="center" vertical="top"/>
    </xf>
    <xf numFmtId="164" fontId="5" fillId="10" borderId="60" xfId="0" applyNumberFormat="1" applyFont="1" applyFill="1" applyBorder="1" applyAlignment="1">
      <alignment horizontal="center" vertical="top"/>
    </xf>
    <xf numFmtId="164" fontId="5" fillId="10" borderId="27" xfId="0" applyNumberFormat="1" applyFont="1" applyFill="1" applyBorder="1" applyAlignment="1">
      <alignment horizontal="center" vertical="top"/>
    </xf>
    <xf numFmtId="3" fontId="3" fillId="10" borderId="25" xfId="0" applyNumberFormat="1" applyFont="1" applyFill="1" applyBorder="1" applyAlignment="1">
      <alignment horizontal="left" vertical="top"/>
    </xf>
    <xf numFmtId="3" fontId="3" fillId="10" borderId="26" xfId="0" applyNumberFormat="1" applyFont="1" applyFill="1" applyBorder="1" applyAlignment="1">
      <alignment horizontal="center" vertical="top"/>
    </xf>
    <xf numFmtId="3" fontId="3" fillId="10" borderId="27" xfId="0" applyNumberFormat="1" applyFont="1" applyFill="1" applyBorder="1" applyAlignment="1">
      <alignment horizontal="center" vertical="top"/>
    </xf>
    <xf numFmtId="49" fontId="3" fillId="12" borderId="25" xfId="0" applyNumberFormat="1" applyFont="1" applyFill="1" applyBorder="1" applyAlignment="1">
      <alignment vertical="top"/>
    </xf>
    <xf numFmtId="164" fontId="5" fillId="12" borderId="39" xfId="0" applyNumberFormat="1" applyFont="1" applyFill="1" applyBorder="1" applyAlignment="1">
      <alignment horizontal="center" vertical="top"/>
    </xf>
    <xf numFmtId="164" fontId="5" fillId="12" borderId="20" xfId="0" applyNumberFormat="1" applyFont="1" applyFill="1" applyBorder="1" applyAlignment="1">
      <alignment horizontal="center" vertical="top"/>
    </xf>
    <xf numFmtId="164" fontId="5" fillId="12" borderId="48" xfId="0" applyNumberFormat="1" applyFont="1" applyFill="1" applyBorder="1" applyAlignment="1">
      <alignment horizontal="center" vertical="top"/>
    </xf>
    <xf numFmtId="3" fontId="3" fillId="12" borderId="39" xfId="0" applyNumberFormat="1" applyFont="1" applyFill="1" applyBorder="1" applyAlignment="1">
      <alignment horizontal="left" vertical="top"/>
    </xf>
    <xf numFmtId="3" fontId="3" fillId="12" borderId="1" xfId="0" applyNumberFormat="1" applyFont="1" applyFill="1" applyBorder="1" applyAlignment="1">
      <alignment horizontal="center" vertical="top"/>
    </xf>
    <xf numFmtId="3" fontId="3" fillId="12" borderId="48" xfId="0" applyNumberFormat="1" applyFont="1" applyFill="1" applyBorder="1" applyAlignment="1">
      <alignment horizontal="center" vertical="top"/>
    </xf>
    <xf numFmtId="164" fontId="4" fillId="0" borderId="34"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7" fillId="0" borderId="47" xfId="0" applyNumberFormat="1" applyFont="1" applyBorder="1" applyAlignment="1">
      <alignment horizontal="center" vertical="center" wrapText="1"/>
    </xf>
    <xf numFmtId="164" fontId="5" fillId="12" borderId="62" xfId="0" applyNumberFormat="1" applyFont="1" applyFill="1" applyBorder="1" applyAlignment="1">
      <alignment horizontal="center" vertical="top" wrapText="1"/>
    </xf>
    <xf numFmtId="164" fontId="5" fillId="12" borderId="11" xfId="0" applyNumberFormat="1" applyFont="1" applyFill="1" applyBorder="1" applyAlignment="1">
      <alignment horizontal="center" vertical="top" wrapText="1"/>
    </xf>
    <xf numFmtId="164" fontId="5" fillId="12" borderId="17" xfId="0" applyNumberFormat="1" applyFont="1" applyFill="1" applyBorder="1" applyAlignment="1">
      <alignment horizontal="center" vertical="top" wrapText="1"/>
    </xf>
    <xf numFmtId="164" fontId="4" fillId="0" borderId="28" xfId="0" applyNumberFormat="1" applyFont="1" applyBorder="1" applyAlignment="1">
      <alignment horizontal="center" vertical="top"/>
    </xf>
    <xf numFmtId="164" fontId="4" fillId="0" borderId="65" xfId="0" applyNumberFormat="1" applyFont="1" applyBorder="1" applyAlignment="1">
      <alignment horizontal="center" vertical="top"/>
    </xf>
    <xf numFmtId="164" fontId="4" fillId="0" borderId="30" xfId="0" applyNumberFormat="1" applyFont="1" applyBorder="1" applyAlignment="1">
      <alignment horizontal="center" vertical="top"/>
    </xf>
    <xf numFmtId="164" fontId="4" fillId="0" borderId="66" xfId="0" applyNumberFormat="1" applyFont="1" applyBorder="1" applyAlignment="1">
      <alignment horizontal="center" vertical="top"/>
    </xf>
    <xf numFmtId="164" fontId="1" fillId="0" borderId="67" xfId="0" applyNumberFormat="1" applyFont="1" applyBorder="1" applyAlignment="1">
      <alignment horizontal="center" vertical="top" wrapText="1"/>
    </xf>
    <xf numFmtId="164" fontId="4" fillId="0" borderId="62" xfId="0" applyNumberFormat="1" applyFont="1" applyBorder="1" applyAlignment="1">
      <alignment horizontal="center" vertical="top" wrapText="1"/>
    </xf>
    <xf numFmtId="164" fontId="4" fillId="0" borderId="11" xfId="0" applyNumberFormat="1" applyFont="1" applyBorder="1" applyAlignment="1">
      <alignment horizontal="center" vertical="top" wrapText="1"/>
    </xf>
    <xf numFmtId="164" fontId="4" fillId="0" borderId="17" xfId="0" applyNumberFormat="1" applyFont="1" applyBorder="1" applyAlignment="1">
      <alignment horizontal="center" vertical="top" wrapText="1"/>
    </xf>
    <xf numFmtId="164" fontId="4" fillId="0" borderId="67" xfId="0" applyNumberFormat="1" applyFont="1" applyBorder="1" applyAlignment="1">
      <alignment horizontal="center" vertical="top" wrapText="1"/>
    </xf>
    <xf numFmtId="164" fontId="5" fillId="12" borderId="62" xfId="0" applyNumberFormat="1" applyFont="1" applyFill="1" applyBorder="1" applyAlignment="1">
      <alignment horizontal="center" vertical="top"/>
    </xf>
    <xf numFmtId="164" fontId="5" fillId="12" borderId="11" xfId="0" applyNumberFormat="1" applyFont="1" applyFill="1" applyBorder="1" applyAlignment="1">
      <alignment horizontal="center" vertical="top"/>
    </xf>
    <xf numFmtId="164" fontId="5" fillId="12" borderId="17" xfId="0" applyNumberFormat="1" applyFont="1" applyFill="1" applyBorder="1" applyAlignment="1">
      <alignment horizontal="center" vertical="top"/>
    </xf>
    <xf numFmtId="164" fontId="4" fillId="0" borderId="62" xfId="0" applyNumberFormat="1" applyFont="1" applyBorder="1" applyAlignment="1">
      <alignment horizontal="center" vertical="top"/>
    </xf>
    <xf numFmtId="164" fontId="4" fillId="0" borderId="11" xfId="0" applyNumberFormat="1" applyFont="1" applyBorder="1" applyAlignment="1">
      <alignment horizontal="center" vertical="top"/>
    </xf>
    <xf numFmtId="164" fontId="4" fillId="0" borderId="17" xfId="0" applyNumberFormat="1" applyFont="1" applyBorder="1" applyAlignment="1">
      <alignment horizontal="center" vertical="top"/>
    </xf>
    <xf numFmtId="0" fontId="32" fillId="0" borderId="0" xfId="0" applyFont="1"/>
    <xf numFmtId="164" fontId="5" fillId="7" borderId="40" xfId="0" applyNumberFormat="1" applyFont="1" applyFill="1" applyBorder="1" applyAlignment="1">
      <alignment horizontal="center" vertical="top"/>
    </xf>
    <xf numFmtId="0" fontId="32" fillId="0" borderId="0" xfId="0" applyFont="1" applyAlignment="1">
      <alignment horizontal="center"/>
    </xf>
    <xf numFmtId="164" fontId="32" fillId="0" borderId="0" xfId="0" applyNumberFormat="1" applyFont="1"/>
    <xf numFmtId="3" fontId="1" fillId="11" borderId="61" xfId="0" applyNumberFormat="1" applyFont="1" applyFill="1" applyBorder="1" applyAlignment="1">
      <alignment horizontal="center" vertical="top"/>
    </xf>
    <xf numFmtId="3" fontId="1" fillId="11" borderId="0" xfId="0" applyNumberFormat="1" applyFont="1" applyFill="1" applyBorder="1" applyAlignment="1">
      <alignment horizontal="center" vertical="top"/>
    </xf>
    <xf numFmtId="3" fontId="1" fillId="11" borderId="45" xfId="0" applyNumberFormat="1" applyFont="1" applyFill="1" applyBorder="1" applyAlignment="1">
      <alignment horizontal="center" vertical="top"/>
    </xf>
    <xf numFmtId="3" fontId="1" fillId="11" borderId="58" xfId="0" applyNumberFormat="1" applyFont="1" applyFill="1" applyBorder="1" applyAlignment="1">
      <alignment horizontal="center" vertical="top" wrapText="1"/>
    </xf>
    <xf numFmtId="3" fontId="1" fillId="11" borderId="43" xfId="0" applyNumberFormat="1" applyFont="1" applyFill="1" applyBorder="1" applyAlignment="1">
      <alignment horizontal="center" vertical="top" wrapText="1"/>
    </xf>
    <xf numFmtId="3" fontId="1" fillId="10" borderId="52" xfId="0" applyNumberFormat="1" applyFont="1" applyFill="1" applyBorder="1" applyAlignment="1">
      <alignment horizontal="left" vertical="top"/>
    </xf>
    <xf numFmtId="3" fontId="1" fillId="10" borderId="52" xfId="0" applyNumberFormat="1" applyFont="1" applyFill="1" applyBorder="1" applyAlignment="1">
      <alignment horizontal="center" vertical="top"/>
    </xf>
    <xf numFmtId="3" fontId="1" fillId="10" borderId="45" xfId="0" applyNumberFormat="1" applyFont="1" applyFill="1" applyBorder="1" applyAlignment="1">
      <alignment horizontal="center" vertical="top"/>
    </xf>
    <xf numFmtId="3" fontId="1" fillId="10" borderId="23" xfId="0" applyNumberFormat="1" applyFont="1" applyFill="1" applyBorder="1" applyAlignment="1">
      <alignment horizontal="center" vertical="top"/>
    </xf>
    <xf numFmtId="3" fontId="1" fillId="0" borderId="4"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11" borderId="41" xfId="0" applyNumberFormat="1" applyFont="1" applyFill="1" applyBorder="1" applyAlignment="1">
      <alignment horizontal="left" vertical="top" wrapText="1"/>
    </xf>
    <xf numFmtId="3" fontId="1" fillId="11" borderId="32" xfId="0" applyNumberFormat="1" applyFont="1" applyFill="1" applyBorder="1" applyAlignment="1">
      <alignment horizontal="left" vertical="top" wrapText="1"/>
    </xf>
    <xf numFmtId="3" fontId="1" fillId="0" borderId="4"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8" borderId="4"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center" wrapText="1"/>
    </xf>
    <xf numFmtId="3" fontId="3" fillId="6" borderId="0" xfId="0" applyNumberFormat="1" applyFont="1" applyFill="1" applyBorder="1" applyAlignment="1">
      <alignment horizontal="center" vertical="top" wrapText="1"/>
    </xf>
    <xf numFmtId="3" fontId="1" fillId="0" borderId="41" xfId="0" applyNumberFormat="1" applyFont="1" applyFill="1" applyBorder="1" applyAlignment="1">
      <alignment horizontal="left" vertical="top" wrapText="1"/>
    </xf>
    <xf numFmtId="49" fontId="31" fillId="8" borderId="0" xfId="0" applyNumberFormat="1" applyFont="1" applyFill="1" applyBorder="1" applyAlignment="1">
      <alignment horizontal="center" vertical="top" wrapText="1"/>
    </xf>
    <xf numFmtId="0" fontId="31" fillId="8" borderId="0" xfId="0" applyNumberFormat="1" applyFont="1" applyFill="1" applyBorder="1" applyAlignment="1">
      <alignment horizontal="center" vertical="top" wrapText="1"/>
    </xf>
    <xf numFmtId="0" fontId="31" fillId="8" borderId="0" xfId="0" applyFont="1" applyFill="1" applyBorder="1" applyAlignment="1">
      <alignment horizontal="center" vertical="top" wrapText="1"/>
    </xf>
    <xf numFmtId="3" fontId="2" fillId="8" borderId="0" xfId="0" applyNumberFormat="1" applyFont="1" applyFill="1" applyBorder="1"/>
    <xf numFmtId="3" fontId="1" fillId="0" borderId="39" xfId="0" applyNumberFormat="1" applyFont="1" applyFill="1" applyBorder="1" applyAlignment="1">
      <alignment vertical="top" wrapText="1"/>
    </xf>
    <xf numFmtId="3" fontId="1" fillId="0" borderId="62"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1" fillId="8" borderId="62" xfId="0" applyNumberFormat="1" applyFont="1" applyFill="1" applyBorder="1" applyAlignment="1">
      <alignment vertical="top" wrapText="1"/>
    </xf>
    <xf numFmtId="3" fontId="1" fillId="0" borderId="39" xfId="0" applyNumberFormat="1" applyFont="1" applyBorder="1" applyAlignment="1">
      <alignment horizontal="left" vertical="top" wrapText="1"/>
    </xf>
    <xf numFmtId="3" fontId="1" fillId="8" borderId="20"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76" xfId="0" applyNumberFormat="1" applyFont="1" applyFill="1" applyBorder="1" applyAlignment="1">
      <alignment horizontal="center" vertical="top" wrapText="1"/>
    </xf>
    <xf numFmtId="3" fontId="1" fillId="8" borderId="76"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wrapText="1"/>
    </xf>
    <xf numFmtId="3" fontId="1" fillId="0" borderId="74" xfId="0" applyNumberFormat="1" applyFont="1" applyFill="1" applyBorder="1" applyAlignment="1">
      <alignment horizontal="center" vertical="top" wrapText="1"/>
    </xf>
    <xf numFmtId="3" fontId="1" fillId="0" borderId="3" xfId="0" applyNumberFormat="1" applyFont="1" applyBorder="1" applyAlignment="1">
      <alignment horizontal="center"/>
    </xf>
    <xf numFmtId="3" fontId="1" fillId="0" borderId="4" xfId="0" applyNumberFormat="1" applyFont="1" applyBorder="1" applyAlignment="1">
      <alignment horizontal="center"/>
    </xf>
    <xf numFmtId="49" fontId="5" fillId="5" borderId="26" xfId="0" applyNumberFormat="1" applyFont="1" applyFill="1" applyBorder="1" applyAlignment="1">
      <alignment horizontal="center" vertical="top" wrapText="1"/>
    </xf>
    <xf numFmtId="49" fontId="1" fillId="8" borderId="0" xfId="0" applyNumberFormat="1" applyFont="1" applyFill="1" applyBorder="1" applyAlignment="1">
      <alignment horizontal="center" vertical="top"/>
    </xf>
    <xf numFmtId="3" fontId="1" fillId="10" borderId="76" xfId="0" applyNumberFormat="1" applyFont="1" applyFill="1" applyBorder="1" applyAlignment="1">
      <alignment horizontal="center" vertical="top" wrapText="1"/>
    </xf>
    <xf numFmtId="3" fontId="1" fillId="10" borderId="12" xfId="0" applyNumberFormat="1" applyFont="1" applyFill="1" applyBorder="1" applyAlignment="1">
      <alignment horizontal="center" vertical="top"/>
    </xf>
    <xf numFmtId="3" fontId="1" fillId="10" borderId="70" xfId="0" applyNumberFormat="1" applyFont="1" applyFill="1" applyBorder="1" applyAlignment="1">
      <alignment horizontal="center" vertical="top" wrapText="1"/>
    </xf>
    <xf numFmtId="3" fontId="1" fillId="10" borderId="20" xfId="0" applyNumberFormat="1" applyFont="1" applyFill="1" applyBorder="1" applyAlignment="1">
      <alignment horizontal="center" vertical="top"/>
    </xf>
    <xf numFmtId="3" fontId="1" fillId="11" borderId="57" xfId="0" applyNumberFormat="1" applyFont="1" applyFill="1" applyBorder="1" applyAlignment="1">
      <alignment horizontal="center" vertical="top"/>
    </xf>
    <xf numFmtId="3" fontId="1" fillId="11" borderId="12" xfId="0" applyNumberFormat="1" applyFont="1" applyFill="1" applyBorder="1" applyAlignment="1">
      <alignment horizontal="center" vertical="top" wrapText="1"/>
    </xf>
    <xf numFmtId="3" fontId="1" fillId="11" borderId="12" xfId="0" applyNumberFormat="1" applyFont="1" applyFill="1" applyBorder="1" applyAlignment="1">
      <alignment horizontal="center" vertical="top"/>
    </xf>
    <xf numFmtId="3" fontId="1" fillId="11" borderId="20" xfId="0" applyNumberFormat="1" applyFont="1" applyFill="1" applyBorder="1" applyAlignment="1">
      <alignment horizontal="center" vertical="top" wrapText="1"/>
    </xf>
    <xf numFmtId="3" fontId="1" fillId="11" borderId="20" xfId="0" applyNumberFormat="1" applyFont="1" applyFill="1" applyBorder="1" applyAlignment="1">
      <alignment horizontal="center" vertical="top"/>
    </xf>
    <xf numFmtId="3" fontId="1" fillId="11" borderId="57" xfId="0" applyNumberFormat="1" applyFont="1" applyFill="1" applyBorder="1" applyAlignment="1">
      <alignment horizontal="center" vertical="top" wrapText="1"/>
    </xf>
    <xf numFmtId="3" fontId="1" fillId="0" borderId="34" xfId="0" applyNumberFormat="1" applyFont="1" applyBorder="1" applyAlignment="1">
      <alignment horizontal="left" vertical="top" wrapText="1"/>
    </xf>
    <xf numFmtId="3" fontId="1" fillId="0" borderId="4" xfId="0" applyNumberFormat="1" applyFont="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36" xfId="0" applyNumberFormat="1" applyFont="1" applyFill="1" applyBorder="1" applyAlignment="1">
      <alignment horizontal="left" vertical="top" wrapText="1"/>
    </xf>
    <xf numFmtId="3" fontId="1" fillId="0" borderId="56" xfId="0" applyNumberFormat="1" applyFont="1" applyFill="1" applyBorder="1" applyAlignment="1">
      <alignment horizontal="left" vertical="top" wrapText="1"/>
    </xf>
    <xf numFmtId="3" fontId="1" fillId="0" borderId="36" xfId="0" applyNumberFormat="1" applyFont="1" applyBorder="1" applyAlignment="1">
      <alignment horizontal="left" vertical="top" wrapText="1"/>
    </xf>
    <xf numFmtId="3" fontId="1" fillId="0" borderId="33" xfId="0" applyNumberFormat="1" applyFont="1" applyFill="1" applyBorder="1" applyAlignment="1">
      <alignment horizontal="center" vertical="top" wrapText="1"/>
    </xf>
    <xf numFmtId="49" fontId="3" fillId="6" borderId="35" xfId="0" applyNumberFormat="1" applyFont="1" applyFill="1" applyBorder="1" applyAlignment="1">
      <alignment vertical="top"/>
    </xf>
    <xf numFmtId="49" fontId="3" fillId="6" borderId="0" xfId="0" applyNumberFormat="1" applyFont="1" applyFill="1" applyBorder="1" applyAlignment="1">
      <alignment vertical="top"/>
    </xf>
    <xf numFmtId="49" fontId="3" fillId="6" borderId="1" xfId="0" applyNumberFormat="1" applyFont="1" applyFill="1" applyBorder="1" applyAlignment="1">
      <alignment vertical="top"/>
    </xf>
    <xf numFmtId="3" fontId="4" fillId="0" borderId="14" xfId="0" applyNumberFormat="1" applyFont="1" applyFill="1" applyBorder="1" applyAlignment="1">
      <alignment vertical="top" wrapText="1"/>
    </xf>
    <xf numFmtId="3" fontId="4" fillId="0" borderId="22" xfId="0" applyNumberFormat="1" applyFont="1" applyFill="1" applyBorder="1" applyAlignment="1">
      <alignment vertical="top" wrapText="1"/>
    </xf>
    <xf numFmtId="3" fontId="3" fillId="0" borderId="36" xfId="0" applyNumberFormat="1" applyFont="1" applyFill="1" applyBorder="1" applyAlignment="1">
      <alignment vertical="center" textRotation="90" wrapText="1"/>
    </xf>
    <xf numFmtId="3" fontId="3" fillId="0" borderId="52" xfId="0" applyNumberFormat="1" applyFont="1" applyFill="1" applyBorder="1" applyAlignment="1">
      <alignment vertical="center" textRotation="90" wrapText="1"/>
    </xf>
    <xf numFmtId="3" fontId="4" fillId="0" borderId="59" xfId="0" applyNumberFormat="1" applyFont="1" applyBorder="1" applyAlignment="1">
      <alignment horizontal="center" vertical="top"/>
    </xf>
    <xf numFmtId="49" fontId="3" fillId="5" borderId="65" xfId="0" applyNumberFormat="1" applyFont="1" applyFill="1" applyBorder="1" applyAlignment="1">
      <alignment vertical="top"/>
    </xf>
    <xf numFmtId="49" fontId="3" fillId="6" borderId="29" xfId="0" applyNumberFormat="1" applyFont="1" applyFill="1" applyBorder="1" applyAlignment="1">
      <alignment vertical="top"/>
    </xf>
    <xf numFmtId="3" fontId="3" fillId="0" borderId="56" xfId="0" applyNumberFormat="1" applyFont="1" applyFill="1" applyBorder="1" applyAlignment="1">
      <alignment vertical="center" textRotation="90" wrapText="1"/>
    </xf>
    <xf numFmtId="165" fontId="1" fillId="0" borderId="12" xfId="0" applyNumberFormat="1" applyFont="1" applyFill="1" applyBorder="1" applyAlignment="1">
      <alignment horizontal="center" vertical="top" wrapText="1"/>
    </xf>
    <xf numFmtId="3" fontId="4" fillId="8" borderId="14" xfId="0" applyNumberFormat="1" applyFont="1" applyFill="1" applyBorder="1" applyAlignment="1">
      <alignment horizontal="center" vertical="top" wrapText="1"/>
    </xf>
    <xf numFmtId="164" fontId="1" fillId="0" borderId="32" xfId="0" applyNumberFormat="1" applyFont="1" applyBorder="1" applyAlignment="1">
      <alignment horizontal="center" vertical="top"/>
    </xf>
    <xf numFmtId="164" fontId="1" fillId="0" borderId="12" xfId="0" applyNumberFormat="1" applyFont="1" applyBorder="1" applyAlignment="1">
      <alignment horizontal="center" vertical="top"/>
    </xf>
    <xf numFmtId="49" fontId="3" fillId="10" borderId="28" xfId="0" applyNumberFormat="1" applyFont="1" applyFill="1" applyBorder="1" applyAlignment="1">
      <alignment vertical="top" wrapText="1"/>
    </xf>
    <xf numFmtId="49" fontId="3" fillId="5" borderId="65" xfId="0" applyNumberFormat="1" applyFont="1" applyFill="1" applyBorder="1" applyAlignment="1">
      <alignment horizontal="center" vertical="top" wrapText="1"/>
    </xf>
    <xf numFmtId="3" fontId="3" fillId="0" borderId="56" xfId="0" applyNumberFormat="1" applyFont="1" applyBorder="1" applyAlignment="1">
      <alignment vertical="top"/>
    </xf>
    <xf numFmtId="49" fontId="3" fillId="0" borderId="66" xfId="0" applyNumberFormat="1" applyFont="1" applyBorder="1" applyAlignment="1">
      <alignment horizontal="center" vertical="top" wrapText="1"/>
    </xf>
    <xf numFmtId="3" fontId="1" fillId="0" borderId="28" xfId="0" applyNumberFormat="1" applyFont="1" applyBorder="1"/>
    <xf numFmtId="3" fontId="1" fillId="0" borderId="65" xfId="0" applyNumberFormat="1" applyFont="1" applyBorder="1" applyAlignment="1">
      <alignment horizontal="center"/>
    </xf>
    <xf numFmtId="3" fontId="1" fillId="0" borderId="65" xfId="0" applyNumberFormat="1" applyFont="1" applyBorder="1"/>
    <xf numFmtId="3" fontId="1" fillId="0" borderId="30" xfId="0" applyNumberFormat="1" applyFont="1" applyFill="1" applyBorder="1" applyAlignment="1">
      <alignment horizontal="left" vertical="top" wrapText="1"/>
    </xf>
    <xf numFmtId="3" fontId="1" fillId="8" borderId="52" xfId="0" applyNumberFormat="1" applyFont="1" applyFill="1" applyBorder="1" applyAlignment="1">
      <alignment horizontal="center" vertical="top"/>
    </xf>
    <xf numFmtId="49" fontId="3" fillId="10" borderId="56" xfId="0" applyNumberFormat="1" applyFont="1" applyFill="1" applyBorder="1" applyAlignment="1">
      <alignment vertical="top"/>
    </xf>
    <xf numFmtId="49" fontId="3" fillId="0" borderId="66" xfId="0" applyNumberFormat="1" applyFont="1" applyBorder="1" applyAlignment="1">
      <alignment vertical="top"/>
    </xf>
    <xf numFmtId="49" fontId="1" fillId="0" borderId="59" xfId="0" applyNumberFormat="1" applyFont="1" applyBorder="1" applyAlignment="1">
      <alignment vertical="top" wrapText="1"/>
    </xf>
    <xf numFmtId="49" fontId="3" fillId="0" borderId="28" xfId="0" applyNumberFormat="1" applyFont="1" applyBorder="1" applyAlignment="1">
      <alignment vertical="top"/>
    </xf>
    <xf numFmtId="49" fontId="3" fillId="0" borderId="73" xfId="0" applyNumberFormat="1" applyFont="1" applyBorder="1" applyAlignment="1">
      <alignment vertical="top"/>
    </xf>
    <xf numFmtId="3" fontId="1" fillId="0" borderId="59" xfId="0" applyNumberFormat="1" applyFont="1" applyBorder="1" applyAlignment="1">
      <alignment horizontal="center" vertical="top"/>
    </xf>
    <xf numFmtId="164" fontId="1" fillId="8" borderId="65" xfId="0" applyNumberFormat="1" applyFont="1" applyFill="1" applyBorder="1" applyAlignment="1">
      <alignment horizontal="center" vertical="top"/>
    </xf>
    <xf numFmtId="164" fontId="1" fillId="8" borderId="29"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0" fontId="25" fillId="0" borderId="0" xfId="0" applyFont="1" applyFill="1" applyAlignment="1">
      <alignment vertical="top" wrapText="1"/>
    </xf>
    <xf numFmtId="0" fontId="24" fillId="0" borderId="0" xfId="0" applyFont="1" applyFill="1" applyBorder="1" applyAlignment="1">
      <alignment horizontal="center" vertical="top" wrapText="1"/>
    </xf>
    <xf numFmtId="0" fontId="24" fillId="0" borderId="0" xfId="0" applyFont="1" applyFill="1" applyAlignment="1">
      <alignment vertical="top" wrapText="1"/>
    </xf>
    <xf numFmtId="0" fontId="24" fillId="0" borderId="0" xfId="0" applyFont="1" applyFill="1" applyAlignment="1">
      <alignment horizontal="left" vertical="top" wrapText="1"/>
    </xf>
    <xf numFmtId="0" fontId="29" fillId="0" borderId="0" xfId="2" applyFont="1" applyAlignment="1">
      <alignment horizontal="left" vertical="center" wrapText="1"/>
    </xf>
    <xf numFmtId="0" fontId="25" fillId="0" borderId="0" xfId="0" applyFont="1" applyBorder="1" applyAlignment="1">
      <alignment horizontal="center" vertical="top" wrapText="1"/>
    </xf>
    <xf numFmtId="0" fontId="25" fillId="6" borderId="0" xfId="0" applyFont="1" applyFill="1" applyBorder="1" applyAlignment="1">
      <alignment horizontal="left" vertical="top" wrapText="1"/>
    </xf>
    <xf numFmtId="0" fontId="25" fillId="0" borderId="0" xfId="0" applyFont="1" applyFill="1" applyAlignment="1">
      <alignment horizontal="center" vertical="top"/>
    </xf>
    <xf numFmtId="0" fontId="25" fillId="0" borderId="0" xfId="0" applyFont="1" applyFill="1" applyBorder="1" applyAlignment="1">
      <alignment horizontal="left" vertical="top" wrapText="1"/>
    </xf>
    <xf numFmtId="0" fontId="29" fillId="0" borderId="0" xfId="2" applyFont="1" applyBorder="1" applyAlignment="1">
      <alignment horizontal="left" vertical="top" wrapText="1"/>
    </xf>
    <xf numFmtId="3" fontId="4" fillId="0" borderId="10"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67" xfId="0" applyNumberFormat="1" applyFont="1" applyBorder="1" applyAlignment="1">
      <alignment horizontal="left" vertical="top" wrapText="1"/>
    </xf>
    <xf numFmtId="3" fontId="5" fillId="5" borderId="26" xfId="0" applyNumberFormat="1" applyFont="1" applyFill="1" applyBorder="1" applyAlignment="1">
      <alignment horizontal="right" vertical="top"/>
    </xf>
    <xf numFmtId="3" fontId="1" fillId="9" borderId="25" xfId="0" applyNumberFormat="1" applyFont="1" applyFill="1" applyBorder="1" applyAlignment="1">
      <alignment horizontal="center" vertical="top" wrapText="1"/>
    </xf>
    <xf numFmtId="3" fontId="1" fillId="9" borderId="26" xfId="0" applyNumberFormat="1" applyFont="1" applyFill="1" applyBorder="1" applyAlignment="1">
      <alignment horizontal="center" vertical="top" wrapText="1"/>
    </xf>
    <xf numFmtId="3" fontId="1" fillId="9" borderId="27" xfId="0" applyNumberFormat="1" applyFont="1" applyFill="1" applyBorder="1" applyAlignment="1">
      <alignment horizontal="center" vertical="top" wrapText="1"/>
    </xf>
    <xf numFmtId="3" fontId="4" fillId="0" borderId="10" xfId="0" applyNumberFormat="1" applyFont="1" applyBorder="1" applyAlignment="1">
      <alignment horizontal="left" vertical="top"/>
    </xf>
    <xf numFmtId="3" fontId="4" fillId="0" borderId="11" xfId="0" applyNumberFormat="1" applyFont="1" applyBorder="1" applyAlignment="1">
      <alignment horizontal="left" vertical="top"/>
    </xf>
    <xf numFmtId="3" fontId="4" fillId="0" borderId="67" xfId="0" applyNumberFormat="1" applyFont="1" applyBorder="1" applyAlignment="1">
      <alignment horizontal="left" vertical="top"/>
    </xf>
    <xf numFmtId="3" fontId="1" fillId="6" borderId="0" xfId="0" applyNumberFormat="1" applyFont="1" applyFill="1" applyBorder="1" applyAlignment="1">
      <alignment horizontal="center" vertical="top" wrapText="1"/>
    </xf>
    <xf numFmtId="3" fontId="5" fillId="7" borderId="18" xfId="0" applyNumberFormat="1" applyFont="1" applyFill="1" applyBorder="1" applyAlignment="1">
      <alignment horizontal="right" vertical="top"/>
    </xf>
    <xf numFmtId="3" fontId="5" fillId="7" borderId="19" xfId="0" applyNumberFormat="1" applyFont="1" applyFill="1" applyBorder="1" applyAlignment="1">
      <alignment horizontal="right" vertical="top"/>
    </xf>
    <xf numFmtId="3" fontId="5" fillId="7" borderId="24" xfId="0" applyNumberFormat="1" applyFont="1" applyFill="1" applyBorder="1" applyAlignment="1">
      <alignment horizontal="right" vertical="top"/>
    </xf>
    <xf numFmtId="3" fontId="3" fillId="6" borderId="0" xfId="0" applyNumberFormat="1" applyFont="1" applyFill="1" applyBorder="1" applyAlignment="1">
      <alignment horizontal="center" vertical="top"/>
    </xf>
    <xf numFmtId="3" fontId="5" fillId="10" borderId="50" xfId="0" applyNumberFormat="1" applyFont="1" applyFill="1" applyBorder="1" applyAlignment="1">
      <alignment horizontal="right" vertical="top"/>
    </xf>
    <xf numFmtId="3" fontId="5" fillId="10" borderId="26" xfId="0" applyNumberFormat="1" applyFont="1" applyFill="1" applyBorder="1" applyAlignment="1">
      <alignment horizontal="right" vertical="top"/>
    </xf>
    <xf numFmtId="3" fontId="5" fillId="12" borderId="50" xfId="0" applyNumberFormat="1" applyFont="1" applyFill="1" applyBorder="1" applyAlignment="1">
      <alignment horizontal="right" vertical="top"/>
    </xf>
    <xf numFmtId="3" fontId="5" fillId="12" borderId="26" xfId="0" applyNumberFormat="1" applyFont="1" applyFill="1" applyBorder="1" applyAlignment="1">
      <alignment horizontal="right" vertical="top"/>
    </xf>
    <xf numFmtId="49" fontId="1" fillId="8" borderId="35" xfId="0" applyNumberFormat="1" applyFont="1" applyFill="1" applyBorder="1" applyAlignment="1">
      <alignment horizontal="left" vertical="top"/>
    </xf>
    <xf numFmtId="3" fontId="5" fillId="0" borderId="1" xfId="0" applyNumberFormat="1" applyFont="1" applyFill="1" applyBorder="1" applyAlignment="1">
      <alignment horizontal="center" wrapText="1"/>
    </xf>
    <xf numFmtId="3" fontId="3" fillId="6" borderId="0" xfId="0" applyNumberFormat="1" applyFont="1" applyFill="1" applyBorder="1" applyAlignment="1">
      <alignment horizontal="center" vertical="center" wrapText="1"/>
    </xf>
    <xf numFmtId="3" fontId="5" fillId="12" borderId="10" xfId="0" applyNumberFormat="1" applyFont="1" applyFill="1" applyBorder="1" applyAlignment="1">
      <alignment horizontal="right" vertical="top"/>
    </xf>
    <xf numFmtId="3" fontId="5" fillId="12" borderId="11" xfId="0" applyNumberFormat="1" applyFont="1" applyFill="1" applyBorder="1" applyAlignment="1">
      <alignment horizontal="right" vertical="top"/>
    </xf>
    <xf numFmtId="3" fontId="5" fillId="12" borderId="67" xfId="0" applyNumberFormat="1" applyFont="1" applyFill="1" applyBorder="1" applyAlignment="1">
      <alignment horizontal="right" vertical="top"/>
    </xf>
    <xf numFmtId="3" fontId="3" fillId="6" borderId="0" xfId="0" applyNumberFormat="1" applyFont="1" applyFill="1" applyBorder="1" applyAlignment="1">
      <alignment horizontal="center" vertical="top" wrapText="1"/>
    </xf>
    <xf numFmtId="3" fontId="1" fillId="0" borderId="34"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47" xfId="0" applyNumberFormat="1" applyFont="1" applyBorder="1" applyAlignment="1">
      <alignment horizontal="center" vertical="center"/>
    </xf>
    <xf numFmtId="3" fontId="1" fillId="0" borderId="34" xfId="0" applyNumberFormat="1" applyFont="1" applyBorder="1" applyAlignment="1">
      <alignment horizontal="left" vertical="top" wrapText="1"/>
    </xf>
    <xf numFmtId="3" fontId="1" fillId="0" borderId="39" xfId="0" applyNumberFormat="1" applyFont="1" applyBorder="1" applyAlignment="1">
      <alignment horizontal="left" vertical="top" wrapText="1"/>
    </xf>
    <xf numFmtId="3" fontId="1" fillId="0" borderId="4"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1" fillId="0" borderId="45" xfId="0" applyNumberFormat="1" applyFont="1" applyBorder="1" applyAlignment="1">
      <alignment horizontal="center" vertical="top" wrapText="1"/>
    </xf>
    <xf numFmtId="3" fontId="1" fillId="0" borderId="47"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49" fontId="3" fillId="0" borderId="4" xfId="0" applyNumberFormat="1" applyFont="1" applyBorder="1" applyAlignment="1">
      <alignment horizontal="center" vertical="top"/>
    </xf>
    <xf numFmtId="49" fontId="3" fillId="0" borderId="20" xfId="0" applyNumberFormat="1" applyFont="1" applyBorder="1" applyAlignment="1">
      <alignment horizontal="center" vertical="top"/>
    </xf>
    <xf numFmtId="3" fontId="1" fillId="8" borderId="6" xfId="0" applyNumberFormat="1" applyFont="1" applyFill="1" applyBorder="1" applyAlignment="1">
      <alignment vertical="top" wrapText="1"/>
    </xf>
    <xf numFmtId="3" fontId="1" fillId="8" borderId="22" xfId="0" applyNumberFormat="1" applyFont="1" applyFill="1" applyBorder="1" applyAlignment="1">
      <alignment vertical="top" wrapText="1"/>
    </xf>
    <xf numFmtId="3" fontId="1" fillId="0" borderId="71" xfId="0" applyNumberFormat="1" applyFont="1" applyFill="1" applyBorder="1" applyAlignment="1">
      <alignment horizontal="center" vertical="center" textRotation="90" wrapText="1"/>
    </xf>
    <xf numFmtId="3" fontId="1" fillId="0" borderId="70" xfId="0" applyNumberFormat="1" applyFont="1" applyFill="1" applyBorder="1" applyAlignment="1">
      <alignment horizontal="center" vertical="center" textRotation="90" wrapText="1"/>
    </xf>
    <xf numFmtId="3" fontId="3" fillId="0" borderId="47"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8" borderId="34" xfId="0" applyNumberFormat="1" applyFont="1" applyFill="1" applyBorder="1" applyAlignment="1">
      <alignment horizontal="left" vertical="top" wrapText="1"/>
    </xf>
    <xf numFmtId="3" fontId="1" fillId="8" borderId="39" xfId="0" applyNumberFormat="1" applyFont="1" applyFill="1" applyBorder="1" applyAlignment="1">
      <alignment horizontal="left" vertical="top" wrapText="1"/>
    </xf>
    <xf numFmtId="3" fontId="1" fillId="8" borderId="4" xfId="0" applyNumberFormat="1" applyFont="1" applyFill="1" applyBorder="1" applyAlignment="1">
      <alignment horizontal="center" vertical="top" wrapText="1"/>
    </xf>
    <xf numFmtId="3" fontId="1" fillId="8" borderId="38" xfId="0" applyNumberFormat="1" applyFont="1" applyFill="1" applyBorder="1" applyAlignment="1">
      <alignment horizontal="left" vertical="top" wrapText="1"/>
    </xf>
    <xf numFmtId="3" fontId="1" fillId="8" borderId="46" xfId="0" applyNumberFormat="1" applyFont="1" applyFill="1" applyBorder="1" applyAlignment="1">
      <alignment horizontal="left" vertical="top" wrapText="1"/>
    </xf>
    <xf numFmtId="3" fontId="3" fillId="7" borderId="42" xfId="0" applyNumberFormat="1" applyFont="1" applyFill="1" applyBorder="1" applyAlignment="1">
      <alignment horizontal="center" vertical="top"/>
    </xf>
    <xf numFmtId="3" fontId="3" fillId="7" borderId="68" xfId="0" applyNumberFormat="1" applyFont="1" applyFill="1" applyBorder="1" applyAlignment="1">
      <alignment horizontal="center" vertical="top"/>
    </xf>
    <xf numFmtId="3" fontId="3" fillId="7" borderId="40" xfId="0" applyNumberFormat="1" applyFont="1" applyFill="1" applyBorder="1" applyAlignment="1">
      <alignment horizontal="center" vertical="top"/>
    </xf>
    <xf numFmtId="3" fontId="1" fillId="0" borderId="32" xfId="0" applyNumberFormat="1" applyFont="1" applyBorder="1" applyAlignment="1">
      <alignment horizontal="center" vertical="top" wrapText="1"/>
    </xf>
    <xf numFmtId="3" fontId="1" fillId="10" borderId="54" xfId="0" applyNumberFormat="1" applyFont="1" applyFill="1" applyBorder="1" applyAlignment="1">
      <alignment horizontal="left" vertical="top" wrapText="1"/>
    </xf>
    <xf numFmtId="3" fontId="1" fillId="10" borderId="14" xfId="0" applyNumberFormat="1" applyFont="1" applyFill="1" applyBorder="1" applyAlignment="1">
      <alignment horizontal="left" vertical="top" wrapText="1"/>
    </xf>
    <xf numFmtId="3" fontId="1" fillId="10" borderId="22" xfId="0" applyNumberFormat="1" applyFont="1" applyFill="1" applyBorder="1" applyAlignment="1">
      <alignment horizontal="left" vertical="top" wrapText="1"/>
    </xf>
    <xf numFmtId="3" fontId="1" fillId="11" borderId="41" xfId="0" applyNumberFormat="1" applyFont="1" applyFill="1" applyBorder="1" applyAlignment="1">
      <alignment horizontal="left" vertical="top" wrapText="1"/>
    </xf>
    <xf numFmtId="3" fontId="1" fillId="11" borderId="32" xfId="0" applyNumberFormat="1" applyFont="1" applyFill="1" applyBorder="1" applyAlignment="1">
      <alignment horizontal="left" vertical="top" wrapText="1"/>
    </xf>
    <xf numFmtId="3" fontId="1" fillId="11" borderId="39" xfId="0" applyNumberFormat="1" applyFont="1" applyFill="1" applyBorder="1" applyAlignment="1">
      <alignment horizontal="left" vertical="top" wrapText="1"/>
    </xf>
    <xf numFmtId="3" fontId="1" fillId="11" borderId="63" xfId="0" applyNumberFormat="1" applyFont="1" applyFill="1" applyBorder="1" applyAlignment="1">
      <alignment horizontal="left" vertical="top" wrapText="1"/>
    </xf>
    <xf numFmtId="3" fontId="1" fillId="11" borderId="53" xfId="0" applyNumberFormat="1" applyFont="1" applyFill="1" applyBorder="1" applyAlignment="1">
      <alignment horizontal="left" vertical="top" wrapText="1"/>
    </xf>
    <xf numFmtId="3" fontId="1" fillId="11" borderId="48" xfId="0" applyNumberFormat="1" applyFont="1" applyFill="1" applyBorder="1" applyAlignment="1">
      <alignment horizontal="left" vertical="top" wrapText="1"/>
    </xf>
    <xf numFmtId="3" fontId="3" fillId="8" borderId="6" xfId="0" applyNumberFormat="1" applyFont="1" applyFill="1" applyBorder="1" applyAlignment="1">
      <alignment horizontal="left" vertical="top" wrapText="1"/>
    </xf>
    <xf numFmtId="3" fontId="3" fillId="8" borderId="59" xfId="0" applyNumberFormat="1" applyFont="1" applyFill="1" applyBorder="1" applyAlignment="1">
      <alignment horizontal="left" vertical="top" wrapText="1"/>
    </xf>
    <xf numFmtId="3" fontId="3" fillId="0" borderId="14" xfId="0" applyNumberFormat="1" applyFont="1" applyFill="1" applyBorder="1" applyAlignment="1">
      <alignment horizontal="left" vertical="top" wrapText="1"/>
    </xf>
    <xf numFmtId="3" fontId="3" fillId="0" borderId="59" xfId="0" applyNumberFormat="1" applyFont="1" applyFill="1" applyBorder="1" applyAlignment="1">
      <alignment horizontal="left" vertical="top" wrapText="1"/>
    </xf>
    <xf numFmtId="3" fontId="1" fillId="8" borderId="32" xfId="0" applyNumberFormat="1" applyFont="1" applyFill="1" applyBorder="1" applyAlignment="1">
      <alignment horizontal="left" vertical="top" wrapText="1"/>
    </xf>
    <xf numFmtId="3" fontId="1" fillId="8" borderId="28" xfId="0" applyNumberFormat="1" applyFont="1" applyFill="1" applyBorder="1" applyAlignment="1">
      <alignment horizontal="left" vertical="top" wrapText="1"/>
    </xf>
    <xf numFmtId="3" fontId="1" fillId="8" borderId="52" xfId="0" applyNumberFormat="1" applyFont="1" applyFill="1" applyBorder="1" applyAlignment="1">
      <alignment horizontal="left" vertical="top" wrapText="1"/>
    </xf>
    <xf numFmtId="3" fontId="1" fillId="8" borderId="56" xfId="0" applyNumberFormat="1" applyFont="1" applyFill="1" applyBorder="1" applyAlignment="1">
      <alignment horizontal="left" vertical="top" wrapText="1"/>
    </xf>
    <xf numFmtId="3" fontId="3" fillId="0" borderId="15" xfId="0" applyNumberFormat="1" applyFont="1" applyFill="1" applyBorder="1" applyAlignment="1">
      <alignment horizontal="center" vertical="center" textRotation="90" wrapText="1"/>
    </xf>
    <xf numFmtId="3" fontId="3" fillId="0" borderId="52" xfId="0" applyNumberFormat="1" applyFont="1" applyFill="1" applyBorder="1" applyAlignment="1">
      <alignment horizontal="center" vertical="center" textRotation="90" wrapText="1"/>
    </xf>
    <xf numFmtId="3" fontId="5" fillId="5" borderId="26" xfId="0" applyNumberFormat="1" applyFont="1" applyFill="1" applyBorder="1" applyAlignment="1">
      <alignment horizontal="left" vertical="top" wrapText="1"/>
    </xf>
    <xf numFmtId="3" fontId="5" fillId="5" borderId="35" xfId="0" applyNumberFormat="1" applyFont="1" applyFill="1" applyBorder="1" applyAlignment="1">
      <alignment horizontal="left" vertical="top" wrapText="1"/>
    </xf>
    <xf numFmtId="3" fontId="5" fillId="5" borderId="27" xfId="0" applyNumberFormat="1" applyFont="1" applyFill="1" applyBorder="1" applyAlignment="1">
      <alignment horizontal="left" vertical="top" wrapText="1"/>
    </xf>
    <xf numFmtId="3" fontId="1" fillId="8" borderId="0" xfId="0" applyNumberFormat="1" applyFont="1" applyFill="1" applyBorder="1" applyAlignment="1">
      <alignment horizontal="center" vertical="top"/>
    </xf>
    <xf numFmtId="49" fontId="5" fillId="5" borderId="50" xfId="0" applyNumberFormat="1" applyFont="1" applyFill="1" applyBorder="1" applyAlignment="1">
      <alignment horizontal="left" vertical="top" wrapText="1"/>
    </xf>
    <xf numFmtId="49" fontId="5" fillId="5" borderId="2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38" xfId="0" applyNumberFormat="1" applyFont="1" applyFill="1" applyBorder="1" applyAlignment="1">
      <alignment horizontal="left" vertical="top" wrapText="1"/>
    </xf>
    <xf numFmtId="3" fontId="1" fillId="0" borderId="46" xfId="0" applyNumberFormat="1" applyFont="1" applyFill="1" applyBorder="1" applyAlignment="1">
      <alignment horizontal="left" vertical="top" wrapText="1"/>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1" fillId="8" borderId="73"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49" fontId="3" fillId="6" borderId="43" xfId="0" applyNumberFormat="1" applyFont="1" applyFill="1" applyBorder="1" applyAlignment="1">
      <alignment horizontal="center" vertical="top" wrapText="1"/>
    </xf>
    <xf numFmtId="3" fontId="1" fillId="8" borderId="54" xfId="0" applyNumberFormat="1" applyFont="1" applyFill="1" applyBorder="1" applyAlignment="1">
      <alignment horizontal="left" vertical="top" wrapText="1"/>
    </xf>
    <xf numFmtId="3" fontId="1" fillId="8" borderId="14"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1" fillId="8" borderId="6"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23" xfId="0" applyNumberFormat="1" applyFont="1" applyFill="1" applyBorder="1" applyAlignment="1">
      <alignment horizontal="center" vertical="center" textRotation="90" wrapText="1"/>
    </xf>
    <xf numFmtId="3" fontId="3" fillId="0" borderId="38" xfId="0" applyNumberFormat="1" applyFont="1" applyFill="1" applyBorder="1" applyAlignment="1">
      <alignment horizontal="center" vertical="top" wrapText="1"/>
    </xf>
    <xf numFmtId="3" fontId="3" fillId="0" borderId="46" xfId="0" applyNumberFormat="1" applyFont="1" applyFill="1" applyBorder="1" applyAlignment="1">
      <alignment horizontal="center" vertical="top" wrapText="1"/>
    </xf>
    <xf numFmtId="3" fontId="1" fillId="0" borderId="39" xfId="0" applyNumberFormat="1" applyFont="1" applyFill="1" applyBorder="1" applyAlignment="1">
      <alignment horizontal="left" vertical="top" wrapText="1"/>
    </xf>
    <xf numFmtId="3" fontId="5" fillId="11" borderId="54" xfId="0" applyNumberFormat="1" applyFont="1" applyFill="1" applyBorder="1" applyAlignment="1">
      <alignment horizontal="left" vertical="top" wrapText="1"/>
    </xf>
    <xf numFmtId="3" fontId="5" fillId="11" borderId="14" xfId="0" applyNumberFormat="1" applyFont="1" applyFill="1" applyBorder="1" applyAlignment="1">
      <alignment horizontal="left" vertical="top" wrapText="1"/>
    </xf>
    <xf numFmtId="3" fontId="1" fillId="11" borderId="15" xfId="0" applyNumberFormat="1" applyFont="1" applyFill="1" applyBorder="1" applyAlignment="1">
      <alignment horizontal="left" vertical="top" wrapText="1"/>
    </xf>
    <xf numFmtId="3" fontId="1" fillId="11" borderId="56" xfId="0" applyNumberFormat="1" applyFont="1" applyFill="1" applyBorder="1" applyAlignment="1">
      <alignment horizontal="left" vertical="top" wrapText="1"/>
    </xf>
    <xf numFmtId="3" fontId="1" fillId="11" borderId="58" xfId="0" applyNumberFormat="1" applyFont="1" applyFill="1" applyBorder="1" applyAlignment="1">
      <alignment horizontal="left" vertical="top" wrapText="1"/>
    </xf>
    <xf numFmtId="3" fontId="1" fillId="11" borderId="66"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3" fontId="1" fillId="6" borderId="56" xfId="0" applyNumberFormat="1" applyFont="1" applyFill="1" applyBorder="1" applyAlignment="1">
      <alignment horizontal="left" vertical="top" wrapText="1"/>
    </xf>
    <xf numFmtId="0" fontId="31" fillId="0" borderId="36" xfId="0" applyFont="1" applyBorder="1" applyAlignment="1">
      <alignment horizontal="left" vertical="top" wrapText="1"/>
    </xf>
    <xf numFmtId="0" fontId="31" fillId="0" borderId="56" xfId="0" applyFont="1" applyBorder="1" applyAlignment="1">
      <alignment horizontal="left" vertical="top" wrapText="1"/>
    </xf>
    <xf numFmtId="3" fontId="4" fillId="8" borderId="14" xfId="0" applyNumberFormat="1" applyFont="1" applyFill="1" applyBorder="1" applyAlignment="1">
      <alignment horizontal="left" vertical="top" wrapText="1"/>
    </xf>
    <xf numFmtId="3" fontId="4" fillId="8" borderId="22" xfId="0" applyNumberFormat="1" applyFont="1" applyFill="1" applyBorder="1" applyAlignment="1">
      <alignment horizontal="left" vertical="top" wrapText="1"/>
    </xf>
    <xf numFmtId="3" fontId="4" fillId="8" borderId="6" xfId="0" applyNumberFormat="1" applyFont="1" applyFill="1" applyBorder="1" applyAlignment="1">
      <alignment horizontal="left" vertical="top" wrapText="1"/>
    </xf>
    <xf numFmtId="3" fontId="4" fillId="8" borderId="59" xfId="0" applyNumberFormat="1"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5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 fillId="0" borderId="56" xfId="0" applyNumberFormat="1" applyFont="1" applyFill="1" applyBorder="1" applyAlignment="1">
      <alignment horizontal="left" vertical="top" wrapText="1"/>
    </xf>
    <xf numFmtId="3" fontId="4" fillId="10" borderId="14" xfId="0" applyNumberFormat="1" applyFont="1" applyFill="1" applyBorder="1" applyAlignment="1">
      <alignment horizontal="left" vertical="top" wrapText="1"/>
    </xf>
    <xf numFmtId="3" fontId="4" fillId="10" borderId="22" xfId="0" applyNumberFormat="1" applyFont="1" applyFill="1" applyBorder="1" applyAlignment="1">
      <alignment horizontal="left" vertical="top" wrapText="1"/>
    </xf>
    <xf numFmtId="3" fontId="1" fillId="10" borderId="52" xfId="0" applyNumberFormat="1" applyFont="1" applyFill="1" applyBorder="1" applyAlignment="1">
      <alignment horizontal="left" vertical="top" wrapText="1"/>
    </xf>
    <xf numFmtId="3" fontId="1" fillId="10" borderId="23" xfId="0" applyNumberFormat="1" applyFont="1" applyFill="1" applyBorder="1" applyAlignment="1">
      <alignment horizontal="left" vertical="top" wrapText="1"/>
    </xf>
    <xf numFmtId="3" fontId="5" fillId="5" borderId="1" xfId="0" applyNumberFormat="1" applyFont="1" applyFill="1" applyBorder="1" applyAlignment="1">
      <alignment horizontal="right" vertical="top"/>
    </xf>
    <xf numFmtId="3" fontId="3" fillId="5" borderId="42" xfId="0" applyNumberFormat="1" applyFont="1" applyFill="1" applyBorder="1" applyAlignment="1">
      <alignment horizontal="center" vertical="center"/>
    </xf>
    <xf numFmtId="3" fontId="3" fillId="5" borderId="68" xfId="0" applyNumberFormat="1" applyFont="1" applyFill="1" applyBorder="1" applyAlignment="1">
      <alignment horizontal="center" vertical="center"/>
    </xf>
    <xf numFmtId="3" fontId="3" fillId="5" borderId="1" xfId="0" applyNumberFormat="1" applyFont="1" applyFill="1" applyBorder="1" applyAlignment="1">
      <alignment horizontal="center" vertical="center"/>
    </xf>
    <xf numFmtId="3" fontId="3" fillId="5" borderId="40" xfId="0" applyNumberFormat="1" applyFont="1" applyFill="1" applyBorder="1" applyAlignment="1">
      <alignment horizontal="center" vertical="center"/>
    </xf>
    <xf numFmtId="3" fontId="1" fillId="10" borderId="58" xfId="0" applyNumberFormat="1" applyFont="1" applyFill="1" applyBorder="1" applyAlignment="1">
      <alignment horizontal="left" vertical="top" wrapText="1"/>
    </xf>
    <xf numFmtId="3" fontId="1" fillId="10" borderId="44" xfId="0" applyNumberFormat="1" applyFont="1" applyFill="1" applyBorder="1" applyAlignment="1">
      <alignment horizontal="left" vertical="top" wrapText="1"/>
    </xf>
    <xf numFmtId="3" fontId="1" fillId="10" borderId="46" xfId="0" applyNumberFormat="1" applyFont="1" applyFill="1" applyBorder="1" applyAlignment="1">
      <alignment horizontal="left" vertical="top" wrapText="1"/>
    </xf>
    <xf numFmtId="3" fontId="4" fillId="0" borderId="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5" fillId="0" borderId="38" xfId="0" applyNumberFormat="1" applyFont="1" applyFill="1" applyBorder="1" applyAlignment="1">
      <alignment horizontal="center" vertical="top"/>
    </xf>
    <xf numFmtId="3" fontId="5" fillId="0" borderId="66" xfId="0" applyNumberFormat="1" applyFont="1" applyFill="1" applyBorder="1" applyAlignment="1">
      <alignment horizontal="center" vertical="top"/>
    </xf>
    <xf numFmtId="3" fontId="5" fillId="0" borderId="44"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0" xfId="0" applyNumberFormat="1" applyFont="1" applyFill="1" applyBorder="1" applyAlignment="1">
      <alignment horizontal="center" vertical="top"/>
    </xf>
    <xf numFmtId="3" fontId="4" fillId="0" borderId="14" xfId="0" applyNumberFormat="1" applyFont="1" applyFill="1" applyBorder="1" applyAlignment="1">
      <alignment horizontal="left" vertical="top" wrapText="1"/>
    </xf>
    <xf numFmtId="3" fontId="3" fillId="0" borderId="36" xfId="0" applyNumberFormat="1" applyFont="1" applyFill="1" applyBorder="1" applyAlignment="1">
      <alignment horizontal="center" vertical="center" textRotation="90" wrapText="1"/>
    </xf>
    <xf numFmtId="3" fontId="5" fillId="0" borderId="9" xfId="0" applyNumberFormat="1" applyFont="1" applyFill="1" applyBorder="1" applyAlignment="1">
      <alignment horizontal="center" vertical="top"/>
    </xf>
    <xf numFmtId="3" fontId="5" fillId="0" borderId="63" xfId="0" applyNumberFormat="1" applyFont="1" applyFill="1" applyBorder="1" applyAlignment="1">
      <alignment horizontal="center" vertical="top"/>
    </xf>
    <xf numFmtId="0" fontId="1" fillId="0" borderId="0" xfId="0" applyFont="1" applyAlignment="1">
      <alignment horizontal="center" wrapText="1"/>
    </xf>
    <xf numFmtId="0" fontId="12" fillId="0" borderId="0" xfId="0" applyFont="1" applyAlignment="1">
      <alignment horizontal="center" wrapText="1"/>
    </xf>
    <xf numFmtId="3" fontId="4" fillId="0" borderId="7"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1" fillId="0" borderId="1" xfId="0" applyNumberFormat="1" applyFont="1" applyBorder="1" applyAlignment="1">
      <alignment horizontal="right"/>
    </xf>
    <xf numFmtId="49" fontId="1" fillId="0" borderId="2"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1" xfId="0" applyNumberFormat="1" applyFont="1" applyBorder="1" applyAlignment="1">
      <alignment horizontal="center" vertical="center" textRotation="90" wrapText="1"/>
    </xf>
    <xf numFmtId="3" fontId="4" fillId="0" borderId="33" xfId="0" applyNumberFormat="1" applyFont="1" applyBorder="1" applyAlignment="1">
      <alignment horizontal="center" vertical="center" wrapText="1"/>
    </xf>
    <xf numFmtId="3" fontId="4" fillId="0" borderId="43" xfId="0" applyNumberFormat="1" applyFont="1" applyBorder="1" applyAlignment="1">
      <alignment horizontal="center" vertical="center" wrapText="1"/>
    </xf>
    <xf numFmtId="3" fontId="4" fillId="0" borderId="34" xfId="0" applyNumberFormat="1" applyFont="1" applyBorder="1" applyAlignment="1">
      <alignment horizontal="center" vertical="center" textRotation="90" wrapText="1"/>
    </xf>
    <xf numFmtId="3" fontId="4" fillId="0" borderId="32" xfId="0" applyNumberFormat="1" applyFont="1" applyBorder="1" applyAlignment="1">
      <alignment horizontal="center" vertical="center" textRotation="90" wrapText="1"/>
    </xf>
    <xf numFmtId="3" fontId="4" fillId="0" borderId="38" xfId="0" applyNumberFormat="1" applyFont="1" applyBorder="1" applyAlignment="1">
      <alignment horizontal="center" vertical="center" textRotation="90" wrapText="1"/>
    </xf>
    <xf numFmtId="3" fontId="4" fillId="0" borderId="44" xfId="0" applyNumberFormat="1" applyFont="1" applyBorder="1" applyAlignment="1">
      <alignment horizontal="center" vertical="center" textRotation="90" wrapText="1"/>
    </xf>
    <xf numFmtId="3" fontId="4" fillId="0" borderId="6"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1" fillId="0" borderId="36" xfId="0" applyNumberFormat="1" applyFont="1" applyBorder="1" applyAlignment="1">
      <alignment horizontal="center" vertical="center" wrapText="1"/>
    </xf>
    <xf numFmtId="3" fontId="1" fillId="0" borderId="52" xfId="0" applyNumberFormat="1" applyFont="1" applyBorder="1" applyAlignment="1">
      <alignment horizontal="center" vertical="center" wrapText="1"/>
    </xf>
    <xf numFmtId="3" fontId="1" fillId="0" borderId="47" xfId="0" applyNumberFormat="1" applyFont="1" applyBorder="1" applyAlignment="1">
      <alignment horizontal="center" vertical="center" wrapText="1"/>
    </xf>
    <xf numFmtId="3" fontId="1" fillId="0" borderId="53" xfId="0" applyNumberFormat="1" applyFont="1" applyBorder="1" applyAlignment="1">
      <alignment horizontal="center" vertical="center" wrapText="1"/>
    </xf>
    <xf numFmtId="3" fontId="5" fillId="11" borderId="34" xfId="0" applyNumberFormat="1" applyFont="1" applyFill="1" applyBorder="1" applyAlignment="1">
      <alignment horizontal="left" vertical="top" wrapText="1"/>
    </xf>
    <xf numFmtId="3" fontId="5" fillId="11" borderId="35" xfId="0" applyNumberFormat="1" applyFont="1" applyFill="1" applyBorder="1" applyAlignment="1">
      <alignment horizontal="left" vertical="top" wrapText="1"/>
    </xf>
    <xf numFmtId="3" fontId="5" fillId="11" borderId="0" xfId="0" applyNumberFormat="1" applyFont="1" applyFill="1" applyBorder="1" applyAlignment="1">
      <alignment horizontal="left" vertical="top" wrapText="1"/>
    </xf>
    <xf numFmtId="3" fontId="5" fillId="11" borderId="47" xfId="0" applyNumberFormat="1" applyFont="1" applyFill="1" applyBorder="1" applyAlignment="1">
      <alignment horizontal="left" vertical="top" wrapText="1"/>
    </xf>
    <xf numFmtId="49" fontId="3" fillId="10" borderId="34" xfId="0" applyNumberFormat="1" applyFont="1" applyFill="1" applyBorder="1" applyAlignment="1">
      <alignment horizontal="center" vertical="top"/>
    </xf>
    <xf numFmtId="49" fontId="3" fillId="10" borderId="39" xfId="0" applyNumberFormat="1" applyFont="1" applyFill="1" applyBorder="1" applyAlignment="1">
      <alignment horizontal="center" vertical="top"/>
    </xf>
    <xf numFmtId="3" fontId="1" fillId="0" borderId="34" xfId="0" applyNumberFormat="1" applyFont="1" applyBorder="1" applyAlignment="1">
      <alignment horizontal="center" vertical="center" wrapText="1"/>
    </xf>
    <xf numFmtId="3" fontId="1" fillId="0" borderId="35" xfId="0" applyNumberFormat="1" applyFont="1" applyBorder="1" applyAlignment="1">
      <alignment horizontal="center" vertical="center" wrapText="1"/>
    </xf>
    <xf numFmtId="3" fontId="5" fillId="5" borderId="25" xfId="0" applyNumberFormat="1" applyFont="1" applyFill="1" applyBorder="1" applyAlignment="1">
      <alignment horizontal="left" vertical="top" wrapText="1"/>
    </xf>
    <xf numFmtId="3" fontId="3" fillId="6" borderId="6"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4" fillId="0" borderId="54" xfId="0" applyNumberFormat="1" applyFont="1" applyFill="1" applyBorder="1" applyAlignment="1">
      <alignment horizontal="left" vertical="top" wrapText="1"/>
    </xf>
    <xf numFmtId="3" fontId="4" fillId="0" borderId="22" xfId="0" applyNumberFormat="1" applyFont="1" applyFill="1" applyBorder="1" applyAlignment="1">
      <alignment horizontal="left" vertical="top" wrapText="1"/>
    </xf>
    <xf numFmtId="3" fontId="5" fillId="0" borderId="36" xfId="0" applyNumberFormat="1" applyFont="1" applyFill="1" applyBorder="1" applyAlignment="1">
      <alignment horizontal="center" textRotation="90"/>
    </xf>
    <xf numFmtId="3" fontId="5" fillId="0" borderId="52" xfId="0" applyNumberFormat="1" applyFont="1" applyFill="1" applyBorder="1" applyAlignment="1">
      <alignment horizontal="center" textRotation="90"/>
    </xf>
    <xf numFmtId="3" fontId="1" fillId="0" borderId="44" xfId="0" applyNumberFormat="1" applyFont="1" applyFill="1" applyBorder="1" applyAlignment="1">
      <alignment horizontal="left" vertical="top" wrapText="1"/>
    </xf>
    <xf numFmtId="3" fontId="1" fillId="0" borderId="52" xfId="0" applyNumberFormat="1" applyFont="1" applyBorder="1" applyAlignment="1">
      <alignment horizontal="left" vertical="top" wrapText="1"/>
    </xf>
    <xf numFmtId="3" fontId="1" fillId="0" borderId="23" xfId="0" applyNumberFormat="1" applyFont="1" applyBorder="1" applyAlignment="1">
      <alignment horizontal="left" vertical="top" wrapText="1"/>
    </xf>
    <xf numFmtId="3" fontId="1" fillId="0" borderId="36" xfId="0" applyNumberFormat="1" applyFont="1" applyBorder="1" applyAlignment="1">
      <alignment horizontal="left" vertical="top" wrapText="1"/>
    </xf>
    <xf numFmtId="3" fontId="5" fillId="5" borderId="25" xfId="0" applyNumberFormat="1" applyFont="1" applyFill="1" applyBorder="1" applyAlignment="1">
      <alignment horizontal="right" vertical="top"/>
    </xf>
    <xf numFmtId="3" fontId="5" fillId="5" borderId="27" xfId="0" applyNumberFormat="1" applyFont="1" applyFill="1" applyBorder="1" applyAlignment="1">
      <alignment horizontal="right" vertical="top"/>
    </xf>
    <xf numFmtId="3" fontId="3" fillId="5" borderId="25" xfId="0" applyNumberFormat="1" applyFont="1" applyFill="1" applyBorder="1" applyAlignment="1">
      <alignment horizontal="center" vertical="top"/>
    </xf>
    <xf numFmtId="3" fontId="3" fillId="5" borderId="26" xfId="0" applyNumberFormat="1" applyFont="1" applyFill="1" applyBorder="1" applyAlignment="1">
      <alignment horizontal="center" vertical="top"/>
    </xf>
    <xf numFmtId="3" fontId="3" fillId="5" borderId="27" xfId="0" applyNumberFormat="1" applyFont="1" applyFill="1" applyBorder="1" applyAlignment="1">
      <alignment horizontal="center" vertical="top"/>
    </xf>
    <xf numFmtId="3" fontId="6" fillId="12" borderId="62" xfId="0" applyNumberFormat="1" applyFont="1" applyFill="1" applyBorder="1" applyAlignment="1">
      <alignment horizontal="left" vertical="top" wrapText="1"/>
    </xf>
    <xf numFmtId="3" fontId="6" fillId="12" borderId="16" xfId="0" applyNumberFormat="1" applyFont="1" applyFill="1" applyBorder="1" applyAlignment="1">
      <alignment horizontal="left" vertical="top" wrapText="1"/>
    </xf>
    <xf numFmtId="3" fontId="6" fillId="12" borderId="61" xfId="0" applyNumberFormat="1" applyFont="1" applyFill="1" applyBorder="1" applyAlignment="1">
      <alignment horizontal="left" vertical="top" wrapText="1"/>
    </xf>
    <xf numFmtId="3" fontId="6" fillId="12" borderId="63" xfId="0" applyNumberFormat="1" applyFont="1" applyFill="1" applyBorder="1" applyAlignment="1">
      <alignment horizontal="left" vertical="top" wrapText="1"/>
    </xf>
    <xf numFmtId="3" fontId="3" fillId="5" borderId="42" xfId="0" applyNumberFormat="1" applyFont="1" applyFill="1" applyBorder="1" applyAlignment="1">
      <alignment horizontal="left" vertical="top" wrapText="1"/>
    </xf>
    <xf numFmtId="3" fontId="3" fillId="5" borderId="68" xfId="0" applyNumberFormat="1" applyFont="1" applyFill="1" applyBorder="1" applyAlignment="1">
      <alignment horizontal="left" vertical="top" wrapText="1"/>
    </xf>
    <xf numFmtId="3" fontId="3" fillId="5" borderId="40" xfId="0" applyNumberFormat="1" applyFont="1" applyFill="1" applyBorder="1" applyAlignment="1">
      <alignment horizontal="left" vertical="top" wrapText="1"/>
    </xf>
    <xf numFmtId="3" fontId="5" fillId="10" borderId="61" xfId="0" applyNumberFormat="1" applyFont="1" applyFill="1" applyBorder="1" applyAlignment="1">
      <alignment horizontal="left" vertical="top" wrapText="1"/>
    </xf>
    <xf numFmtId="3" fontId="1" fillId="8" borderId="58" xfId="0" applyNumberFormat="1" applyFont="1" applyFill="1" applyBorder="1" applyAlignment="1">
      <alignment horizontal="left" vertical="top" wrapText="1"/>
    </xf>
    <xf numFmtId="3" fontId="1" fillId="8" borderId="44" xfId="0" applyNumberFormat="1" applyFont="1" applyFill="1" applyBorder="1" applyAlignment="1">
      <alignment horizontal="left" vertical="top" wrapText="1"/>
    </xf>
    <xf numFmtId="3" fontId="1" fillId="8" borderId="66"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3" fontId="1" fillId="0" borderId="66" xfId="0" applyNumberFormat="1" applyFont="1" applyFill="1" applyBorder="1" applyAlignment="1">
      <alignment horizontal="left" vertical="top" wrapText="1"/>
    </xf>
    <xf numFmtId="3" fontId="1" fillId="8" borderId="59" xfId="0" applyNumberFormat="1" applyFont="1" applyFill="1" applyBorder="1" applyAlignment="1">
      <alignment horizontal="left" vertical="top" wrapText="1"/>
    </xf>
    <xf numFmtId="3" fontId="3" fillId="0" borderId="26" xfId="0" applyNumberFormat="1" applyFont="1" applyFill="1" applyBorder="1" applyAlignment="1">
      <alignment horizontal="center" vertical="center" wrapText="1"/>
    </xf>
    <xf numFmtId="3" fontId="1" fillId="0" borderId="0" xfId="0" applyNumberFormat="1" applyFont="1" applyBorder="1" applyAlignment="1">
      <alignment horizontal="left" vertical="top" wrapText="1"/>
    </xf>
    <xf numFmtId="3" fontId="1" fillId="0" borderId="23"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7" fillId="3" borderId="26" xfId="0" applyNumberFormat="1" applyFont="1" applyFill="1" applyBorder="1" applyAlignment="1">
      <alignment horizontal="left" vertical="top" wrapText="1"/>
    </xf>
    <xf numFmtId="3" fontId="17" fillId="3" borderId="27" xfId="0" applyNumberFormat="1" applyFont="1" applyFill="1" applyBorder="1" applyAlignment="1">
      <alignment horizontal="left" vertical="top" wrapText="1"/>
    </xf>
    <xf numFmtId="3" fontId="3" fillId="4" borderId="25" xfId="0" applyNumberFormat="1" applyFont="1" applyFill="1" applyBorder="1" applyAlignment="1">
      <alignment horizontal="left" vertical="top" wrapText="1"/>
    </xf>
    <xf numFmtId="3" fontId="3" fillId="4" borderId="26" xfId="0" applyNumberFormat="1" applyFont="1" applyFill="1" applyBorder="1" applyAlignment="1">
      <alignment horizontal="left" vertical="top" wrapText="1"/>
    </xf>
    <xf numFmtId="3" fontId="3" fillId="4" borderId="27" xfId="0" applyNumberFormat="1" applyFont="1" applyFill="1" applyBorder="1" applyAlignment="1">
      <alignment horizontal="left" vertical="top" wrapText="1"/>
    </xf>
    <xf numFmtId="3" fontId="3" fillId="5" borderId="39" xfId="0" applyNumberFormat="1" applyFont="1" applyFill="1" applyBorder="1" applyAlignment="1">
      <alignment horizontal="left" vertical="top" wrapText="1"/>
    </xf>
    <xf numFmtId="3" fontId="3" fillId="5" borderId="1" xfId="0" applyNumberFormat="1" applyFont="1" applyFill="1" applyBorder="1" applyAlignment="1">
      <alignment horizontal="left" vertical="top" wrapText="1"/>
    </xf>
    <xf numFmtId="3" fontId="3" fillId="5" borderId="48" xfId="0" applyNumberFormat="1" applyFont="1" applyFill="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3" fillId="5" borderId="34" xfId="0" applyNumberFormat="1" applyFont="1" applyFill="1" applyBorder="1" applyAlignment="1">
      <alignment horizontal="right" vertical="top"/>
    </xf>
    <xf numFmtId="3" fontId="3" fillId="5" borderId="35" xfId="0" applyNumberFormat="1" applyFont="1" applyFill="1" applyBorder="1" applyAlignment="1">
      <alignment horizontal="right" vertical="top"/>
    </xf>
    <xf numFmtId="3" fontId="3" fillId="5" borderId="0" xfId="0" applyNumberFormat="1" applyFont="1" applyFill="1" applyBorder="1" applyAlignment="1">
      <alignment horizontal="right" vertical="top"/>
    </xf>
    <xf numFmtId="49" fontId="3" fillId="4" borderId="34"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1" fillId="0" borderId="36" xfId="0" applyNumberFormat="1" applyFont="1" applyBorder="1" applyAlignment="1">
      <alignment horizontal="center"/>
    </xf>
    <xf numFmtId="3" fontId="1" fillId="0" borderId="23" xfId="0" applyNumberFormat="1" applyFont="1" applyBorder="1" applyAlignment="1">
      <alignment horizontal="center"/>
    </xf>
    <xf numFmtId="3" fontId="3" fillId="0" borderId="47"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3" fillId="0" borderId="36" xfId="0" applyNumberFormat="1" applyFont="1" applyFill="1" applyBorder="1" applyAlignment="1">
      <alignment horizontal="center" textRotation="90"/>
    </xf>
    <xf numFmtId="3" fontId="3" fillId="0" borderId="52" xfId="0" applyNumberFormat="1" applyFont="1" applyFill="1" applyBorder="1" applyAlignment="1">
      <alignment horizontal="center" textRotation="90"/>
    </xf>
    <xf numFmtId="3" fontId="3" fillId="8" borderId="14" xfId="0" applyNumberFormat="1" applyFont="1" applyFill="1" applyBorder="1" applyAlignment="1">
      <alignment horizontal="left" vertical="top" wrapText="1"/>
    </xf>
    <xf numFmtId="3" fontId="3" fillId="8" borderId="53" xfId="0" applyNumberFormat="1" applyFont="1" applyFill="1" applyBorder="1" applyAlignment="1">
      <alignment horizontal="center" vertical="top" wrapText="1"/>
    </xf>
    <xf numFmtId="3" fontId="3" fillId="0" borderId="75" xfId="0" applyNumberFormat="1" applyFont="1" applyBorder="1" applyAlignment="1">
      <alignment horizontal="center" vertical="center" textRotation="90"/>
    </xf>
    <xf numFmtId="3" fontId="3" fillId="0" borderId="76" xfId="0" applyNumberFormat="1" applyFont="1" applyBorder="1" applyAlignment="1">
      <alignment horizontal="center" vertical="center" textRotation="90"/>
    </xf>
    <xf numFmtId="3" fontId="3" fillId="5" borderId="25" xfId="0" applyNumberFormat="1" applyFont="1" applyFill="1" applyBorder="1" applyAlignment="1">
      <alignment horizontal="left" vertical="top" wrapText="1"/>
    </xf>
    <xf numFmtId="3" fontId="3" fillId="5" borderId="26" xfId="0" applyNumberFormat="1" applyFont="1" applyFill="1" applyBorder="1" applyAlignment="1">
      <alignment horizontal="left" vertical="top" wrapText="1"/>
    </xf>
    <xf numFmtId="3" fontId="3" fillId="5" borderId="27" xfId="0" applyNumberFormat="1" applyFont="1" applyFill="1" applyBorder="1" applyAlignment="1">
      <alignment horizontal="left" vertical="top" wrapText="1"/>
    </xf>
    <xf numFmtId="3" fontId="1" fillId="0" borderId="6"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3" fontId="3" fillId="0" borderId="9"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49" fontId="3" fillId="6" borderId="44"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14"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3" fontId="3" fillId="0" borderId="54"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49" fontId="3" fillId="5" borderId="25" xfId="0" applyNumberFormat="1" applyFont="1" applyFill="1" applyBorder="1" applyAlignment="1">
      <alignment horizontal="left" vertical="top" wrapText="1"/>
    </xf>
    <xf numFmtId="49" fontId="3" fillId="5" borderId="26" xfId="0" applyNumberFormat="1" applyFont="1" applyFill="1" applyBorder="1" applyAlignment="1">
      <alignment horizontal="left" vertical="top" wrapText="1"/>
    </xf>
    <xf numFmtId="49" fontId="3" fillId="5" borderId="27"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textRotation="90" wrapText="1"/>
    </xf>
    <xf numFmtId="3" fontId="3" fillId="0" borderId="29" xfId="0" applyNumberFormat="1" applyFont="1" applyFill="1" applyBorder="1" applyAlignment="1">
      <alignment horizontal="center" vertical="center" textRotation="90" wrapText="1"/>
    </xf>
    <xf numFmtId="3" fontId="10" fillId="0" borderId="38" xfId="0" applyNumberFormat="1" applyFont="1" applyBorder="1" applyAlignment="1">
      <alignment horizontal="center" vertical="center" wrapText="1"/>
    </xf>
    <xf numFmtId="3" fontId="10" fillId="0" borderId="44" xfId="0" applyNumberFormat="1" applyFont="1" applyBorder="1" applyAlignment="1">
      <alignment horizontal="center" vertical="center" wrapText="1"/>
    </xf>
    <xf numFmtId="3" fontId="10" fillId="0" borderId="46" xfId="0" applyNumberFormat="1" applyFont="1" applyBorder="1" applyAlignment="1">
      <alignment horizontal="center" vertical="center" wrapText="1"/>
    </xf>
    <xf numFmtId="49" fontId="1" fillId="0" borderId="19" xfId="0" applyNumberFormat="1" applyFont="1" applyBorder="1" applyAlignment="1">
      <alignment horizontal="center" vertical="center" textRotation="90" wrapText="1"/>
    </xf>
    <xf numFmtId="3" fontId="3" fillId="5" borderId="26" xfId="0" applyNumberFormat="1" applyFont="1" applyFill="1" applyBorder="1" applyAlignment="1">
      <alignment horizontal="right" vertical="top"/>
    </xf>
    <xf numFmtId="3" fontId="3" fillId="0" borderId="76" xfId="0" applyNumberFormat="1" applyFont="1" applyFill="1" applyBorder="1" applyAlignment="1">
      <alignment horizontal="center" vertical="center" textRotation="90" wrapText="1"/>
    </xf>
    <xf numFmtId="3" fontId="3" fillId="0" borderId="74" xfId="0" applyNumberFormat="1" applyFont="1" applyFill="1" applyBorder="1" applyAlignment="1">
      <alignment horizontal="center" vertical="center" textRotation="90" wrapText="1"/>
    </xf>
    <xf numFmtId="3" fontId="1" fillId="0" borderId="62" xfId="0" applyNumberFormat="1" applyFont="1" applyBorder="1" applyAlignment="1">
      <alignment horizontal="left" vertical="top"/>
    </xf>
    <xf numFmtId="3" fontId="1" fillId="0" borderId="16" xfId="0" applyNumberFormat="1" applyFont="1" applyBorder="1" applyAlignment="1">
      <alignment horizontal="left" vertical="top"/>
    </xf>
    <xf numFmtId="3" fontId="1" fillId="0" borderId="17" xfId="0" applyNumberFormat="1" applyFont="1" applyBorder="1" applyAlignment="1">
      <alignment horizontal="left" vertical="top"/>
    </xf>
    <xf numFmtId="3" fontId="1" fillId="0" borderId="32" xfId="0" applyNumberFormat="1" applyFont="1" applyBorder="1" applyAlignment="1">
      <alignment horizontal="left" vertical="top"/>
    </xf>
    <xf numFmtId="3" fontId="1" fillId="0" borderId="0" xfId="0" applyNumberFormat="1" applyFont="1" applyBorder="1" applyAlignment="1">
      <alignment horizontal="left" vertical="top"/>
    </xf>
    <xf numFmtId="3" fontId="1" fillId="0" borderId="53" xfId="0" applyNumberFormat="1" applyFont="1" applyBorder="1" applyAlignment="1">
      <alignment horizontal="left" vertical="top"/>
    </xf>
    <xf numFmtId="3" fontId="3" fillId="7" borderId="39" xfId="0" applyNumberFormat="1" applyFont="1" applyFill="1" applyBorder="1" applyAlignment="1">
      <alignment horizontal="right" vertical="top"/>
    </xf>
    <xf numFmtId="3" fontId="3" fillId="7" borderId="1" xfId="0" applyNumberFormat="1" applyFont="1" applyFill="1" applyBorder="1" applyAlignment="1">
      <alignment horizontal="right" vertical="top"/>
    </xf>
    <xf numFmtId="3" fontId="3" fillId="7" borderId="48" xfId="0" applyNumberFormat="1" applyFont="1" applyFill="1" applyBorder="1" applyAlignment="1">
      <alignment horizontal="right" vertical="top"/>
    </xf>
    <xf numFmtId="3" fontId="1" fillId="0" borderId="62" xfId="0" applyNumberFormat="1" applyFont="1" applyBorder="1" applyAlignment="1">
      <alignment horizontal="left" vertical="top" wrapText="1"/>
    </xf>
    <xf numFmtId="3" fontId="1" fillId="0" borderId="16" xfId="0" applyNumberFormat="1" applyFont="1" applyBorder="1" applyAlignment="1">
      <alignment horizontal="left" vertical="top" wrapText="1"/>
    </xf>
    <xf numFmtId="3" fontId="1" fillId="0" borderId="17" xfId="0" applyNumberFormat="1" applyFont="1" applyBorder="1" applyAlignment="1">
      <alignment horizontal="left" vertical="top" wrapText="1"/>
    </xf>
    <xf numFmtId="3" fontId="1" fillId="0" borderId="32"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3" fillId="3" borderId="32" xfId="0" applyNumberFormat="1" applyFont="1" applyFill="1" applyBorder="1" applyAlignment="1">
      <alignment horizontal="right" vertical="top"/>
    </xf>
    <xf numFmtId="3" fontId="3" fillId="3" borderId="0" xfId="0" applyNumberFormat="1" applyFont="1" applyFill="1" applyBorder="1" applyAlignment="1">
      <alignment horizontal="right" vertical="top"/>
    </xf>
    <xf numFmtId="3" fontId="3" fillId="3" borderId="53" xfId="0" applyNumberFormat="1" applyFont="1" applyFill="1" applyBorder="1" applyAlignment="1">
      <alignment horizontal="right" vertical="top"/>
    </xf>
    <xf numFmtId="3" fontId="3" fillId="3" borderId="62" xfId="0" applyNumberFormat="1" applyFont="1" applyFill="1" applyBorder="1" applyAlignment="1">
      <alignment horizontal="right" vertical="top"/>
    </xf>
    <xf numFmtId="3" fontId="3" fillId="3" borderId="16" xfId="0" applyNumberFormat="1" applyFont="1" applyFill="1" applyBorder="1" applyAlignment="1">
      <alignment horizontal="right" vertical="top"/>
    </xf>
    <xf numFmtId="3" fontId="3" fillId="3" borderId="17" xfId="0" applyNumberFormat="1" applyFont="1" applyFill="1" applyBorder="1" applyAlignment="1">
      <alignment horizontal="right" vertical="top"/>
    </xf>
    <xf numFmtId="3" fontId="3" fillId="4" borderId="25" xfId="0" applyNumberFormat="1" applyFont="1" applyFill="1" applyBorder="1" applyAlignment="1">
      <alignment horizontal="center" vertical="top"/>
    </xf>
    <xf numFmtId="3" fontId="3" fillId="4" borderId="26" xfId="0" applyNumberFormat="1" applyFont="1" applyFill="1" applyBorder="1" applyAlignment="1">
      <alignment horizontal="center" vertical="top"/>
    </xf>
    <xf numFmtId="3" fontId="3" fillId="4" borderId="27" xfId="0" applyNumberFormat="1" applyFont="1" applyFill="1" applyBorder="1" applyAlignment="1">
      <alignment horizontal="center" vertical="top"/>
    </xf>
    <xf numFmtId="3" fontId="3" fillId="3" borderId="25" xfId="0" applyNumberFormat="1" applyFont="1" applyFill="1" applyBorder="1" applyAlignment="1">
      <alignment horizontal="center" vertical="top"/>
    </xf>
    <xf numFmtId="3" fontId="3" fillId="3" borderId="26"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3" fontId="1" fillId="8" borderId="33" xfId="0" applyNumberFormat="1" applyFont="1" applyFill="1" applyBorder="1" applyAlignment="1">
      <alignment horizontal="center" vertical="top" wrapText="1"/>
    </xf>
    <xf numFmtId="3" fontId="3" fillId="3" borderId="50" xfId="0" applyNumberFormat="1" applyFont="1" applyFill="1" applyBorder="1" applyAlignment="1">
      <alignment horizontal="right" vertical="top"/>
    </xf>
    <xf numFmtId="3" fontId="3" fillId="3" borderId="26" xfId="0" applyNumberFormat="1" applyFont="1" applyFill="1" applyBorder="1" applyAlignment="1">
      <alignment horizontal="right" vertical="top"/>
    </xf>
    <xf numFmtId="3" fontId="1" fillId="8" borderId="38" xfId="0" applyNumberFormat="1" applyFont="1" applyFill="1" applyBorder="1" applyAlignment="1">
      <alignment horizontal="center" vertical="top" wrapText="1"/>
    </xf>
    <xf numFmtId="3" fontId="1" fillId="0" borderId="46" xfId="0" applyNumberFormat="1" applyFont="1" applyBorder="1" applyAlignment="1">
      <alignment horizontal="center" vertical="top" wrapText="1"/>
    </xf>
    <xf numFmtId="3" fontId="3" fillId="4" borderId="50" xfId="0" applyNumberFormat="1" applyFont="1" applyFill="1" applyBorder="1" applyAlignment="1">
      <alignment horizontal="right" vertical="top"/>
    </xf>
    <xf numFmtId="3" fontId="3" fillId="4" borderId="26" xfId="0" applyNumberFormat="1" applyFont="1" applyFill="1" applyBorder="1" applyAlignment="1">
      <alignment horizontal="right" vertical="top"/>
    </xf>
    <xf numFmtId="3" fontId="1" fillId="8" borderId="36" xfId="0" applyNumberFormat="1" applyFont="1" applyFill="1" applyBorder="1" applyAlignment="1">
      <alignment horizontal="left" vertical="top" wrapText="1"/>
    </xf>
    <xf numFmtId="3" fontId="1" fillId="8" borderId="23" xfId="0" applyNumberFormat="1" applyFont="1" applyFill="1" applyBorder="1" applyAlignment="1">
      <alignment horizontal="left" vertical="top" wrapText="1"/>
    </xf>
    <xf numFmtId="0" fontId="13" fillId="0" borderId="0" xfId="0" applyFont="1" applyAlignment="1">
      <alignment horizontal="right"/>
    </xf>
    <xf numFmtId="3" fontId="3" fillId="5" borderId="25" xfId="0" applyNumberFormat="1" applyFont="1" applyFill="1" applyBorder="1" applyAlignment="1">
      <alignment horizontal="center" vertical="center"/>
    </xf>
    <xf numFmtId="3" fontId="3" fillId="5" borderId="26" xfId="0" applyNumberFormat="1" applyFont="1" applyFill="1" applyBorder="1" applyAlignment="1">
      <alignment horizontal="center" vertical="center"/>
    </xf>
    <xf numFmtId="3" fontId="3" fillId="5" borderId="27" xfId="0" applyNumberFormat="1" applyFont="1" applyFill="1" applyBorder="1" applyAlignment="1">
      <alignment horizontal="center" vertical="center"/>
    </xf>
    <xf numFmtId="3" fontId="14" fillId="0" borderId="14" xfId="0" applyNumberFormat="1" applyFont="1" applyFill="1" applyBorder="1" applyAlignment="1">
      <alignment horizontal="left" vertical="top" wrapText="1"/>
    </xf>
    <xf numFmtId="3" fontId="14" fillId="0" borderId="22" xfId="0" applyNumberFormat="1" applyFont="1" applyFill="1" applyBorder="1" applyAlignment="1">
      <alignment horizontal="left" vertical="top" wrapText="1"/>
    </xf>
    <xf numFmtId="3" fontId="3" fillId="0" borderId="23"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1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5" xfId="0" applyNumberFormat="1" applyFont="1" applyBorder="1" applyAlignment="1">
      <alignment horizontal="center" vertical="center" wrapText="1"/>
    </xf>
    <xf numFmtId="3" fontId="1" fillId="0" borderId="23" xfId="0" applyNumberFormat="1" applyFont="1" applyBorder="1" applyAlignment="1">
      <alignment horizontal="center" vertical="center" wrapText="1"/>
    </xf>
    <xf numFmtId="3" fontId="1" fillId="0" borderId="15" xfId="0" applyNumberFormat="1" applyFont="1" applyBorder="1" applyAlignment="1">
      <alignment horizontal="left" vertical="top" wrapText="1"/>
    </xf>
    <xf numFmtId="3" fontId="1" fillId="0" borderId="56" xfId="0" applyNumberFormat="1" applyFont="1" applyBorder="1" applyAlignment="1">
      <alignment horizontal="left" vertical="top" wrapText="1"/>
    </xf>
    <xf numFmtId="3" fontId="14" fillId="0" borderId="12" xfId="0" applyNumberFormat="1" applyFont="1" applyBorder="1" applyAlignment="1">
      <alignment horizontal="center" vertical="top" wrapText="1"/>
    </xf>
    <xf numFmtId="3" fontId="14" fillId="0" borderId="65" xfId="0" applyNumberFormat="1" applyFont="1" applyBorder="1" applyAlignment="1">
      <alignment horizontal="center" vertical="top" wrapText="1"/>
    </xf>
    <xf numFmtId="3" fontId="1" fillId="0" borderId="28" xfId="0" applyNumberFormat="1" applyFont="1" applyFill="1" applyBorder="1" applyAlignment="1">
      <alignment horizontal="left" vertical="top" wrapText="1"/>
    </xf>
    <xf numFmtId="3" fontId="3" fillId="8" borderId="54" xfId="0" applyNumberFormat="1" applyFont="1" applyFill="1" applyBorder="1" applyAlignment="1">
      <alignment horizontal="left" vertical="top" wrapText="1"/>
    </xf>
    <xf numFmtId="3" fontId="1" fillId="0" borderId="1" xfId="0" applyNumberFormat="1" applyFont="1" applyBorder="1" applyAlignment="1">
      <alignment horizontal="right" vertical="top"/>
    </xf>
    <xf numFmtId="3" fontId="10" fillId="0" borderId="0" xfId="0" applyNumberFormat="1" applyFont="1" applyAlignment="1">
      <alignment horizontal="center" vertical="top" wrapText="1"/>
    </xf>
    <xf numFmtId="3" fontId="12" fillId="0" borderId="0" xfId="0" applyNumberFormat="1" applyFont="1" applyAlignment="1">
      <alignment horizontal="center" vertical="top" wrapText="1"/>
    </xf>
    <xf numFmtId="3" fontId="10" fillId="0" borderId="0" xfId="0" applyNumberFormat="1" applyFont="1" applyAlignment="1">
      <alignment horizontal="center" vertical="top"/>
    </xf>
    <xf numFmtId="3" fontId="3" fillId="7" borderId="68" xfId="0" applyNumberFormat="1" applyFont="1" applyFill="1" applyBorder="1" applyAlignment="1">
      <alignment horizontal="right" vertical="top"/>
    </xf>
    <xf numFmtId="3" fontId="1" fillId="8" borderId="41" xfId="0" applyNumberFormat="1" applyFont="1" applyFill="1" applyBorder="1" applyAlignment="1">
      <alignment horizontal="left" vertical="top" wrapText="1"/>
    </xf>
    <xf numFmtId="3" fontId="3" fillId="0" borderId="75" xfId="0" applyNumberFormat="1" applyFont="1" applyFill="1" applyBorder="1" applyAlignment="1">
      <alignment horizontal="center" vertical="center" textRotation="90" wrapText="1"/>
    </xf>
    <xf numFmtId="3" fontId="3" fillId="2" borderId="34" xfId="0" applyNumberFormat="1" applyFont="1" applyFill="1" applyBorder="1" applyAlignment="1">
      <alignment horizontal="left" vertical="top" wrapText="1"/>
    </xf>
    <xf numFmtId="3" fontId="3" fillId="2" borderId="35" xfId="0" applyNumberFormat="1" applyFont="1" applyFill="1" applyBorder="1" applyAlignment="1">
      <alignment horizontal="left" vertical="top" wrapText="1"/>
    </xf>
    <xf numFmtId="3" fontId="3" fillId="2" borderId="47" xfId="0" applyNumberFormat="1" applyFont="1" applyFill="1" applyBorder="1" applyAlignment="1">
      <alignment horizontal="left" vertical="top" wrapText="1"/>
    </xf>
    <xf numFmtId="49" fontId="1" fillId="0" borderId="18" xfId="0" applyNumberFormat="1" applyFont="1" applyBorder="1" applyAlignment="1">
      <alignment horizontal="center" vertical="center" textRotation="90" wrapText="1"/>
    </xf>
    <xf numFmtId="3" fontId="1" fillId="0" borderId="4"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4"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49" fontId="1" fillId="0" borderId="44" xfId="0" applyNumberFormat="1" applyFont="1" applyFill="1" applyBorder="1" applyAlignment="1">
      <alignment horizontal="left" vertical="top" wrapText="1"/>
    </xf>
    <xf numFmtId="49" fontId="1" fillId="0" borderId="46" xfId="0" applyNumberFormat="1" applyFont="1" applyFill="1" applyBorder="1" applyAlignment="1">
      <alignment horizontal="left" vertical="top" wrapText="1"/>
    </xf>
  </cellXfs>
  <cellStyles count="3">
    <cellStyle name="Įprastas" xfId="0" builtinId="0"/>
    <cellStyle name="Įprastas 2" xfId="2"/>
    <cellStyle name="Normal" xfId="1"/>
  </cellStyles>
  <dxfs count="0"/>
  <tableStyles count="0" defaultTableStyle="TableStyleMedium2" defaultPivotStyle="PivotStyleLight16"/>
  <colors>
    <mruColors>
      <color rgb="FFFFCCFF"/>
      <color rgb="FFFF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2017 m. SVP Kūno kultūros ir sporto plėtros programos (Nr. 11) įvykdymas</a:t>
            </a:r>
          </a:p>
        </c:rich>
      </c:tx>
      <c:layout>
        <c:manualLayout>
          <c:xMode val="edge"/>
          <c:yMode val="edge"/>
          <c:x val="0.13995718428477771"/>
          <c:y val="2.7397270124499381E-2"/>
        </c:manualLayout>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2594946715997846E-2"/>
          <c:y val="0.3084276796481521"/>
          <c:w val="0.85890813648293962"/>
          <c:h val="0.63816473670716778"/>
        </c:manualLayout>
      </c:layout>
      <c:pie3DChart>
        <c:varyColors val="1"/>
        <c:ser>
          <c:idx val="0"/>
          <c:order val="0"/>
          <c:spPr>
            <a:ln w="19050">
              <a:solidFill>
                <a:sysClr val="windowText" lastClr="000000"/>
              </a:solidFill>
            </a:ln>
          </c:spPr>
          <c:explosion val="10"/>
          <c:dPt>
            <c:idx val="0"/>
            <c:bubble3D val="0"/>
            <c:explosion val="21"/>
            <c:spPr>
              <a:solidFill>
                <a:schemeClr val="bg1"/>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2-9144-4F04-BA7C-A85529D0CF6F}"/>
              </c:ext>
            </c:extLst>
          </c:dPt>
          <c:dPt>
            <c:idx val="1"/>
            <c:bubble3D val="0"/>
            <c:spPr>
              <a:solidFill>
                <a:schemeClr val="tx2">
                  <a:lumMod val="20000"/>
                  <a:lumOff val="80000"/>
                </a:schemeClr>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3-9144-4F04-BA7C-A85529D0CF6F}"/>
              </c:ext>
            </c:extLst>
          </c:dPt>
          <c:dPt>
            <c:idx val="2"/>
            <c:bubble3D val="0"/>
            <c:spPr>
              <a:solidFill>
                <a:srgbClr val="FFCCFF"/>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4-9144-4F04-BA7C-A85529D0CF6F}"/>
              </c:ext>
            </c:extLst>
          </c:dPt>
          <c:dLbls>
            <c:dLbl>
              <c:idx val="0"/>
              <c:layout>
                <c:manualLayout>
                  <c:x val="0.12647524481126596"/>
                  <c:y val="-0.23197985386961772"/>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dLbl>
              <c:idx val="1"/>
              <c:layout>
                <c:manualLayout>
                  <c:x val="-7.4972857308499091E-2"/>
                  <c:y val="-1.5926438249272937E-2"/>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dLbl>
              <c:idx val="2"/>
              <c:layout>
                <c:manualLayout>
                  <c:x val="0.23301921597149755"/>
                  <c:y val="-8.8873519188480028E-3"/>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spPr xmlns:c15="http://schemas.microsoft.com/office/drawing/2012/chart">
                  <a:prstGeom prst="borderCallout2">
                    <a:avLst/>
                  </a:prstGeom>
                  <a:noFill/>
                  <a:ln>
                    <a:noFill/>
                  </a:ln>
                </c15:spPr>
              </c:ext>
            </c:extLst>
          </c:dLbls>
          <c:cat>
            <c:strRef>
              <c:f>Ataskaita!$A$8:$A$10</c:f>
              <c:strCache>
                <c:ptCount val="3"/>
                <c:pt idx="0">
                  <c:v>faktiškai įvykdyta –</c:v>
                </c:pt>
                <c:pt idx="1">
                  <c:v>iš dalies įvykdyta –</c:v>
                </c:pt>
                <c:pt idx="2">
                  <c:v>neįvykdyta –  </c:v>
                </c:pt>
              </c:strCache>
            </c:strRef>
          </c:cat>
          <c:val>
            <c:numRef>
              <c:f>Ataskaita!$C$8:$C$10</c:f>
              <c:numCache>
                <c:formatCode>General</c:formatCode>
                <c:ptCount val="3"/>
                <c:pt idx="0">
                  <c:v>15</c:v>
                </c:pt>
                <c:pt idx="1">
                  <c:v>2</c:v>
                </c:pt>
                <c:pt idx="2">
                  <c:v>1</c:v>
                </c:pt>
              </c:numCache>
            </c:numRef>
          </c:val>
          <c:extLst xmlns:c16r2="http://schemas.microsoft.com/office/drawing/2015/06/chart">
            <c:ext xmlns:c16="http://schemas.microsoft.com/office/drawing/2014/chart" uri="{C3380CC4-5D6E-409C-BE32-E72D297353CC}">
              <c16:uniqueId val="{00000000-9144-4F04-BA7C-A85529D0CF6F}"/>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28575</xdr:rowOff>
    </xdr:from>
    <xdr:to>
      <xdr:col>7</xdr:col>
      <xdr:colOff>561975</xdr:colOff>
      <xdr:row>25</xdr:row>
      <xdr:rowOff>133350</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zoomScaleNormal="100" workbookViewId="0">
      <selection activeCell="A6" sqref="A6:H6"/>
    </sheetView>
  </sheetViews>
  <sheetFormatPr defaultRowHeight="15" x14ac:dyDescent="0.25"/>
  <cols>
    <col min="2" max="2" width="9.85546875" customWidth="1"/>
    <col min="3" max="3" width="7.140625" customWidth="1"/>
    <col min="8" max="8" width="11" customWidth="1"/>
    <col min="9" max="9" width="15.7109375" customWidth="1"/>
    <col min="258" max="258" width="9.85546875" customWidth="1"/>
    <col min="264" max="264" width="11" customWidth="1"/>
    <col min="265" max="265" width="15.7109375" customWidth="1"/>
    <col min="514" max="514" width="9.85546875" customWidth="1"/>
    <col min="520" max="520" width="11" customWidth="1"/>
    <col min="521" max="521" width="15.7109375" customWidth="1"/>
    <col min="770" max="770" width="9.85546875" customWidth="1"/>
    <col min="776" max="776" width="11" customWidth="1"/>
    <col min="777" max="777" width="15.7109375" customWidth="1"/>
    <col min="1026" max="1026" width="9.85546875" customWidth="1"/>
    <col min="1032" max="1032" width="11" customWidth="1"/>
    <col min="1033" max="1033" width="15.7109375" customWidth="1"/>
    <col min="1282" max="1282" width="9.85546875" customWidth="1"/>
    <col min="1288" max="1288" width="11" customWidth="1"/>
    <col min="1289" max="1289" width="15.7109375" customWidth="1"/>
    <col min="1538" max="1538" width="9.85546875" customWidth="1"/>
    <col min="1544" max="1544" width="11" customWidth="1"/>
    <col min="1545" max="1545" width="15.7109375" customWidth="1"/>
    <col min="1794" max="1794" width="9.85546875" customWidth="1"/>
    <col min="1800" max="1800" width="11" customWidth="1"/>
    <col min="1801" max="1801" width="15.7109375" customWidth="1"/>
    <col min="2050" max="2050" width="9.85546875" customWidth="1"/>
    <col min="2056" max="2056" width="11" customWidth="1"/>
    <col min="2057" max="2057" width="15.7109375" customWidth="1"/>
    <col min="2306" max="2306" width="9.85546875" customWidth="1"/>
    <col min="2312" max="2312" width="11" customWidth="1"/>
    <col min="2313" max="2313" width="15.7109375" customWidth="1"/>
    <col min="2562" max="2562" width="9.85546875" customWidth="1"/>
    <col min="2568" max="2568" width="11" customWidth="1"/>
    <col min="2569" max="2569" width="15.7109375" customWidth="1"/>
    <col min="2818" max="2818" width="9.85546875" customWidth="1"/>
    <col min="2824" max="2824" width="11" customWidth="1"/>
    <col min="2825" max="2825" width="15.7109375" customWidth="1"/>
    <col min="3074" max="3074" width="9.85546875" customWidth="1"/>
    <col min="3080" max="3080" width="11" customWidth="1"/>
    <col min="3081" max="3081" width="15.7109375" customWidth="1"/>
    <col min="3330" max="3330" width="9.85546875" customWidth="1"/>
    <col min="3336" max="3336" width="11" customWidth="1"/>
    <col min="3337" max="3337" width="15.7109375" customWidth="1"/>
    <col min="3586" max="3586" width="9.85546875" customWidth="1"/>
    <col min="3592" max="3592" width="11" customWidth="1"/>
    <col min="3593" max="3593" width="15.7109375" customWidth="1"/>
    <col min="3842" max="3842" width="9.85546875" customWidth="1"/>
    <col min="3848" max="3848" width="11" customWidth="1"/>
    <col min="3849" max="3849" width="15.7109375" customWidth="1"/>
    <col min="4098" max="4098" width="9.85546875" customWidth="1"/>
    <col min="4104" max="4104" width="11" customWidth="1"/>
    <col min="4105" max="4105" width="15.7109375" customWidth="1"/>
    <col min="4354" max="4354" width="9.85546875" customWidth="1"/>
    <col min="4360" max="4360" width="11" customWidth="1"/>
    <col min="4361" max="4361" width="15.7109375" customWidth="1"/>
    <col min="4610" max="4610" width="9.85546875" customWidth="1"/>
    <col min="4616" max="4616" width="11" customWidth="1"/>
    <col min="4617" max="4617" width="15.7109375" customWidth="1"/>
    <col min="4866" max="4866" width="9.85546875" customWidth="1"/>
    <col min="4872" max="4872" width="11" customWidth="1"/>
    <col min="4873" max="4873" width="15.7109375" customWidth="1"/>
    <col min="5122" max="5122" width="9.85546875" customWidth="1"/>
    <col min="5128" max="5128" width="11" customWidth="1"/>
    <col min="5129" max="5129" width="15.7109375" customWidth="1"/>
    <col min="5378" max="5378" width="9.85546875" customWidth="1"/>
    <col min="5384" max="5384" width="11" customWidth="1"/>
    <col min="5385" max="5385" width="15.7109375" customWidth="1"/>
    <col min="5634" max="5634" width="9.85546875" customWidth="1"/>
    <col min="5640" max="5640" width="11" customWidth="1"/>
    <col min="5641" max="5641" width="15.7109375" customWidth="1"/>
    <col min="5890" max="5890" width="9.85546875" customWidth="1"/>
    <col min="5896" max="5896" width="11" customWidth="1"/>
    <col min="5897" max="5897" width="15.7109375" customWidth="1"/>
    <col min="6146" max="6146" width="9.85546875" customWidth="1"/>
    <col min="6152" max="6152" width="11" customWidth="1"/>
    <col min="6153" max="6153" width="15.7109375" customWidth="1"/>
    <col min="6402" max="6402" width="9.85546875" customWidth="1"/>
    <col min="6408" max="6408" width="11" customWidth="1"/>
    <col min="6409" max="6409" width="15.7109375" customWidth="1"/>
    <col min="6658" max="6658" width="9.85546875" customWidth="1"/>
    <col min="6664" max="6664" width="11" customWidth="1"/>
    <col min="6665" max="6665" width="15.7109375" customWidth="1"/>
    <col min="6914" max="6914" width="9.85546875" customWidth="1"/>
    <col min="6920" max="6920" width="11" customWidth="1"/>
    <col min="6921" max="6921" width="15.7109375" customWidth="1"/>
    <col min="7170" max="7170" width="9.85546875" customWidth="1"/>
    <col min="7176" max="7176" width="11" customWidth="1"/>
    <col min="7177" max="7177" width="15.7109375" customWidth="1"/>
    <col min="7426" max="7426" width="9.85546875" customWidth="1"/>
    <col min="7432" max="7432" width="11" customWidth="1"/>
    <col min="7433" max="7433" width="15.7109375" customWidth="1"/>
    <col min="7682" max="7682" width="9.85546875" customWidth="1"/>
    <col min="7688" max="7688" width="11" customWidth="1"/>
    <col min="7689" max="7689" width="15.7109375" customWidth="1"/>
    <col min="7938" max="7938" width="9.85546875" customWidth="1"/>
    <col min="7944" max="7944" width="11" customWidth="1"/>
    <col min="7945" max="7945" width="15.7109375" customWidth="1"/>
    <col min="8194" max="8194" width="9.85546875" customWidth="1"/>
    <col min="8200" max="8200" width="11" customWidth="1"/>
    <col min="8201" max="8201" width="15.7109375" customWidth="1"/>
    <col min="8450" max="8450" width="9.85546875" customWidth="1"/>
    <col min="8456" max="8456" width="11" customWidth="1"/>
    <col min="8457" max="8457" width="15.7109375" customWidth="1"/>
    <col min="8706" max="8706" width="9.85546875" customWidth="1"/>
    <col min="8712" max="8712" width="11" customWidth="1"/>
    <col min="8713" max="8713" width="15.7109375" customWidth="1"/>
    <col min="8962" max="8962" width="9.85546875" customWidth="1"/>
    <col min="8968" max="8968" width="11" customWidth="1"/>
    <col min="8969" max="8969" width="15.7109375" customWidth="1"/>
    <col min="9218" max="9218" width="9.85546875" customWidth="1"/>
    <col min="9224" max="9224" width="11" customWidth="1"/>
    <col min="9225" max="9225" width="15.7109375" customWidth="1"/>
    <col min="9474" max="9474" width="9.85546875" customWidth="1"/>
    <col min="9480" max="9480" width="11" customWidth="1"/>
    <col min="9481" max="9481" width="15.7109375" customWidth="1"/>
    <col min="9730" max="9730" width="9.85546875" customWidth="1"/>
    <col min="9736" max="9736" width="11" customWidth="1"/>
    <col min="9737" max="9737" width="15.7109375" customWidth="1"/>
    <col min="9986" max="9986" width="9.85546875" customWidth="1"/>
    <col min="9992" max="9992" width="11" customWidth="1"/>
    <col min="9993" max="9993" width="15.7109375" customWidth="1"/>
    <col min="10242" max="10242" width="9.85546875" customWidth="1"/>
    <col min="10248" max="10248" width="11" customWidth="1"/>
    <col min="10249" max="10249" width="15.7109375" customWidth="1"/>
    <col min="10498" max="10498" width="9.85546875" customWidth="1"/>
    <col min="10504" max="10504" width="11" customWidth="1"/>
    <col min="10505" max="10505" width="15.7109375" customWidth="1"/>
    <col min="10754" max="10754" width="9.85546875" customWidth="1"/>
    <col min="10760" max="10760" width="11" customWidth="1"/>
    <col min="10761" max="10761" width="15.7109375" customWidth="1"/>
    <col min="11010" max="11010" width="9.85546875" customWidth="1"/>
    <col min="11016" max="11016" width="11" customWidth="1"/>
    <col min="11017" max="11017" width="15.7109375" customWidth="1"/>
    <col min="11266" max="11266" width="9.85546875" customWidth="1"/>
    <col min="11272" max="11272" width="11" customWidth="1"/>
    <col min="11273" max="11273" width="15.7109375" customWidth="1"/>
    <col min="11522" max="11522" width="9.85546875" customWidth="1"/>
    <col min="11528" max="11528" width="11" customWidth="1"/>
    <col min="11529" max="11529" width="15.7109375" customWidth="1"/>
    <col min="11778" max="11778" width="9.85546875" customWidth="1"/>
    <col min="11784" max="11784" width="11" customWidth="1"/>
    <col min="11785" max="11785" width="15.7109375" customWidth="1"/>
    <col min="12034" max="12034" width="9.85546875" customWidth="1"/>
    <col min="12040" max="12040" width="11" customWidth="1"/>
    <col min="12041" max="12041" width="15.7109375" customWidth="1"/>
    <col min="12290" max="12290" width="9.85546875" customWidth="1"/>
    <col min="12296" max="12296" width="11" customWidth="1"/>
    <col min="12297" max="12297" width="15.7109375" customWidth="1"/>
    <col min="12546" max="12546" width="9.85546875" customWidth="1"/>
    <col min="12552" max="12552" width="11" customWidth="1"/>
    <col min="12553" max="12553" width="15.7109375" customWidth="1"/>
    <col min="12802" max="12802" width="9.85546875" customWidth="1"/>
    <col min="12808" max="12808" width="11" customWidth="1"/>
    <col min="12809" max="12809" width="15.7109375" customWidth="1"/>
    <col min="13058" max="13058" width="9.85546875" customWidth="1"/>
    <col min="13064" max="13064" width="11" customWidth="1"/>
    <col min="13065" max="13065" width="15.7109375" customWidth="1"/>
    <col min="13314" max="13314" width="9.85546875" customWidth="1"/>
    <col min="13320" max="13320" width="11" customWidth="1"/>
    <col min="13321" max="13321" width="15.7109375" customWidth="1"/>
    <col min="13570" max="13570" width="9.85546875" customWidth="1"/>
    <col min="13576" max="13576" width="11" customWidth="1"/>
    <col min="13577" max="13577" width="15.7109375" customWidth="1"/>
    <col min="13826" max="13826" width="9.85546875" customWidth="1"/>
    <col min="13832" max="13832" width="11" customWidth="1"/>
    <col min="13833" max="13833" width="15.7109375" customWidth="1"/>
    <col min="14082" max="14082" width="9.85546875" customWidth="1"/>
    <col min="14088" max="14088" width="11" customWidth="1"/>
    <col min="14089" max="14089" width="15.7109375" customWidth="1"/>
    <col min="14338" max="14338" width="9.85546875" customWidth="1"/>
    <col min="14344" max="14344" width="11" customWidth="1"/>
    <col min="14345" max="14345" width="15.7109375" customWidth="1"/>
    <col min="14594" max="14594" width="9.85546875" customWidth="1"/>
    <col min="14600" max="14600" width="11" customWidth="1"/>
    <col min="14601" max="14601" width="15.7109375" customWidth="1"/>
    <col min="14850" max="14850" width="9.85546875" customWidth="1"/>
    <col min="14856" max="14856" width="11" customWidth="1"/>
    <col min="14857" max="14857" width="15.7109375" customWidth="1"/>
    <col min="15106" max="15106" width="9.85546875" customWidth="1"/>
    <col min="15112" max="15112" width="11" customWidth="1"/>
    <col min="15113" max="15113" width="15.7109375" customWidth="1"/>
    <col min="15362" max="15362" width="9.85546875" customWidth="1"/>
    <col min="15368" max="15368" width="11" customWidth="1"/>
    <col min="15369" max="15369" width="15.7109375" customWidth="1"/>
    <col min="15618" max="15618" width="9.85546875" customWidth="1"/>
    <col min="15624" max="15624" width="11" customWidth="1"/>
    <col min="15625" max="15625" width="15.7109375" customWidth="1"/>
    <col min="15874" max="15874" width="9.85546875" customWidth="1"/>
    <col min="15880" max="15880" width="11" customWidth="1"/>
    <col min="15881" max="15881" width="15.7109375" customWidth="1"/>
    <col min="16130" max="16130" width="9.85546875" customWidth="1"/>
    <col min="16136" max="16136" width="11" customWidth="1"/>
    <col min="16137" max="16137" width="15.7109375" customWidth="1"/>
  </cols>
  <sheetData>
    <row r="1" spans="1:14" s="553" customFormat="1" ht="15.75" x14ac:dyDescent="0.2">
      <c r="A1" s="965" t="s">
        <v>229</v>
      </c>
      <c r="B1" s="965"/>
      <c r="C1" s="965"/>
      <c r="D1" s="965"/>
      <c r="E1" s="965"/>
      <c r="F1" s="965"/>
      <c r="G1" s="965"/>
      <c r="H1" s="965"/>
      <c r="I1" s="552"/>
      <c r="J1" s="552"/>
    </row>
    <row r="2" spans="1:14" s="553" customFormat="1" ht="15.75" x14ac:dyDescent="0.2">
      <c r="A2" s="965" t="s">
        <v>157</v>
      </c>
      <c r="B2" s="965"/>
      <c r="C2" s="965"/>
      <c r="D2" s="965"/>
      <c r="E2" s="965"/>
      <c r="F2" s="965"/>
      <c r="G2" s="965"/>
      <c r="H2" s="965"/>
      <c r="I2" s="552"/>
      <c r="J2" s="554"/>
    </row>
    <row r="3" spans="1:14" s="553" customFormat="1" ht="15.75" x14ac:dyDescent="0.2">
      <c r="A3" s="965" t="s">
        <v>158</v>
      </c>
      <c r="B3" s="965"/>
      <c r="C3" s="965"/>
      <c r="D3" s="965"/>
      <c r="E3" s="965"/>
      <c r="F3" s="965"/>
      <c r="G3" s="965"/>
      <c r="H3" s="965"/>
      <c r="I3" s="552"/>
      <c r="J3" s="554"/>
    </row>
    <row r="4" spans="1:14" s="553" customFormat="1" ht="39" customHeight="1" x14ac:dyDescent="0.2">
      <c r="A4" s="555"/>
      <c r="B4" s="555"/>
      <c r="C4" s="555"/>
      <c r="D4" s="555"/>
      <c r="E4" s="555"/>
      <c r="F4" s="555"/>
      <c r="G4" s="555"/>
      <c r="H4" s="555"/>
      <c r="I4" s="555"/>
      <c r="J4" s="554"/>
    </row>
    <row r="5" spans="1:14" ht="50.25" customHeight="1" x14ac:dyDescent="0.25">
      <c r="A5" s="966" t="s">
        <v>230</v>
      </c>
      <c r="B5" s="966"/>
      <c r="C5" s="966"/>
      <c r="D5" s="966"/>
      <c r="E5" s="966"/>
      <c r="F5" s="966"/>
      <c r="G5" s="966"/>
      <c r="H5" s="966"/>
      <c r="I5" s="556"/>
      <c r="J5" s="557"/>
    </row>
    <row r="6" spans="1:14" ht="72" customHeight="1" x14ac:dyDescent="0.25">
      <c r="A6" s="967" t="s">
        <v>239</v>
      </c>
      <c r="B6" s="967"/>
      <c r="C6" s="967"/>
      <c r="D6" s="967"/>
      <c r="E6" s="967"/>
      <c r="F6" s="967"/>
      <c r="G6" s="967"/>
      <c r="H6" s="967"/>
      <c r="I6" s="556"/>
      <c r="J6" s="557"/>
    </row>
    <row r="7" spans="1:14" ht="37.5" customHeight="1" x14ac:dyDescent="0.25">
      <c r="A7" s="964" t="s">
        <v>231</v>
      </c>
      <c r="B7" s="964"/>
      <c r="C7" s="964"/>
      <c r="D7" s="964"/>
      <c r="E7" s="964"/>
      <c r="F7" s="964"/>
      <c r="G7" s="964"/>
      <c r="H7" s="964"/>
      <c r="I7" s="558"/>
      <c r="J7" s="557"/>
      <c r="K7" s="548"/>
      <c r="L7" s="559"/>
      <c r="M7" s="559"/>
      <c r="N7" s="559"/>
    </row>
    <row r="8" spans="1:14" s="548" customFormat="1" ht="21" customHeight="1" x14ac:dyDescent="0.2">
      <c r="A8" s="969" t="s">
        <v>159</v>
      </c>
      <c r="B8" s="969"/>
      <c r="C8" s="560">
        <v>15</v>
      </c>
      <c r="D8" s="970" t="s">
        <v>160</v>
      </c>
      <c r="E8" s="970"/>
      <c r="F8" s="970"/>
      <c r="G8" s="970"/>
      <c r="H8" s="970"/>
    </row>
    <row r="9" spans="1:14" s="548" customFormat="1" ht="19.5" customHeight="1" x14ac:dyDescent="0.2">
      <c r="A9" s="971" t="s">
        <v>161</v>
      </c>
      <c r="B9" s="971"/>
      <c r="C9" s="561">
        <v>2</v>
      </c>
      <c r="D9" s="972" t="s">
        <v>162</v>
      </c>
      <c r="E9" s="972"/>
      <c r="F9" s="972"/>
      <c r="G9" s="972"/>
      <c r="H9" s="562"/>
    </row>
    <row r="10" spans="1:14" s="548" customFormat="1" ht="20.25" customHeight="1" x14ac:dyDescent="0.2">
      <c r="A10" s="969" t="s">
        <v>163</v>
      </c>
      <c r="B10" s="969"/>
      <c r="C10" s="560">
        <v>1</v>
      </c>
      <c r="D10" s="563" t="s">
        <v>168</v>
      </c>
      <c r="E10" s="563"/>
      <c r="F10" s="563"/>
      <c r="G10" s="563"/>
      <c r="H10" s="564"/>
      <c r="J10" s="565"/>
      <c r="K10" s="565"/>
      <c r="L10" s="565"/>
    </row>
    <row r="11" spans="1:14" ht="15.75" x14ac:dyDescent="0.25">
      <c r="A11" s="566"/>
      <c r="B11" s="566"/>
      <c r="C11" s="566"/>
      <c r="D11" s="566"/>
      <c r="E11" s="566"/>
      <c r="F11" s="566"/>
      <c r="G11" s="566"/>
      <c r="H11" s="566"/>
      <c r="I11" s="566"/>
      <c r="J11" s="557"/>
      <c r="K11" s="548"/>
      <c r="L11" s="559"/>
      <c r="M11" s="559"/>
      <c r="N11" s="559"/>
    </row>
    <row r="12" spans="1:14" ht="15.75" x14ac:dyDescent="0.25">
      <c r="A12" s="566"/>
      <c r="B12" s="566"/>
      <c r="C12" s="566"/>
      <c r="D12" s="566"/>
      <c r="E12" s="566"/>
      <c r="F12" s="566"/>
      <c r="G12" s="566"/>
      <c r="H12" s="566"/>
      <c r="I12" s="566"/>
      <c r="J12" s="557"/>
      <c r="K12" s="567"/>
      <c r="L12" s="568"/>
      <c r="M12" s="569"/>
      <c r="N12" s="570"/>
    </row>
    <row r="13" spans="1:14" ht="15.75" x14ac:dyDescent="0.25">
      <c r="A13" s="566"/>
      <c r="B13" s="566"/>
      <c r="C13" s="566"/>
      <c r="D13" s="566"/>
      <c r="E13" s="566"/>
      <c r="F13" s="566"/>
      <c r="G13" s="566"/>
      <c r="H13" s="566"/>
      <c r="I13" s="566"/>
      <c r="J13" s="557"/>
      <c r="K13" s="567"/>
      <c r="L13" s="568"/>
      <c r="M13" s="569"/>
      <c r="N13" s="570"/>
    </row>
    <row r="14" spans="1:14" ht="15.75" x14ac:dyDescent="0.25">
      <c r="A14" s="566"/>
      <c r="B14" s="566"/>
      <c r="C14" s="566"/>
      <c r="D14" s="566"/>
      <c r="E14" s="566"/>
      <c r="F14" s="566"/>
      <c r="G14" s="566"/>
      <c r="H14" s="566"/>
      <c r="I14" s="566"/>
      <c r="J14" s="557"/>
      <c r="K14" s="567"/>
      <c r="L14" s="569"/>
      <c r="M14" s="569"/>
      <c r="N14" s="570"/>
    </row>
    <row r="15" spans="1:14" ht="15.75" x14ac:dyDescent="0.25">
      <c r="A15" s="566"/>
      <c r="B15" s="566"/>
      <c r="C15" s="566"/>
      <c r="D15" s="566"/>
      <c r="E15" s="566"/>
      <c r="F15" s="566"/>
      <c r="G15" s="566"/>
      <c r="H15" s="566"/>
      <c r="I15" s="566"/>
      <c r="J15" s="557"/>
      <c r="K15" s="567"/>
      <c r="L15" s="570"/>
      <c r="M15" s="570"/>
      <c r="N15" s="570"/>
    </row>
    <row r="16" spans="1:14" ht="15.75" x14ac:dyDescent="0.25">
      <c r="A16" s="566"/>
      <c r="B16" s="566"/>
      <c r="C16" s="566"/>
      <c r="D16" s="566"/>
      <c r="E16" s="566"/>
      <c r="F16" s="566"/>
      <c r="G16" s="566"/>
      <c r="H16" s="566"/>
      <c r="I16" s="566"/>
      <c r="J16" s="557"/>
      <c r="K16" s="567"/>
      <c r="L16" s="567"/>
      <c r="M16" s="567"/>
      <c r="N16" s="567"/>
    </row>
    <row r="17" spans="1:14" x14ac:dyDescent="0.25">
      <c r="K17" s="548"/>
      <c r="L17" s="548"/>
      <c r="M17" s="548"/>
      <c r="N17" s="548"/>
    </row>
    <row r="18" spans="1:14" x14ac:dyDescent="0.25">
      <c r="K18" s="548"/>
      <c r="L18" s="548"/>
      <c r="M18" s="548"/>
      <c r="N18" s="548"/>
    </row>
    <row r="27" spans="1:14" ht="27" customHeight="1" x14ac:dyDescent="0.25"/>
    <row r="28" spans="1:14" ht="33.75" customHeight="1" x14ac:dyDescent="0.25">
      <c r="A28" s="973" t="s">
        <v>164</v>
      </c>
      <c r="B28" s="973"/>
      <c r="C28" s="973"/>
      <c r="D28" s="973"/>
      <c r="E28" s="973"/>
      <c r="F28" s="973"/>
      <c r="G28" s="973"/>
      <c r="H28" s="973"/>
      <c r="I28" s="571"/>
      <c r="J28" s="571"/>
      <c r="K28" s="571"/>
      <c r="L28" s="571"/>
      <c r="M28" s="571"/>
    </row>
    <row r="29" spans="1:14" ht="33.75" customHeight="1" x14ac:dyDescent="0.25">
      <c r="A29" s="968" t="s">
        <v>165</v>
      </c>
      <c r="B29" s="968"/>
      <c r="C29" s="968"/>
      <c r="D29" s="968"/>
      <c r="E29" s="968"/>
      <c r="F29" s="968"/>
      <c r="G29" s="968"/>
      <c r="H29" s="968"/>
      <c r="I29" s="572"/>
      <c r="J29" s="572"/>
      <c r="K29" s="572"/>
      <c r="L29" s="572"/>
      <c r="M29" s="572"/>
    </row>
    <row r="30" spans="1:14" ht="33.75" customHeight="1" x14ac:dyDescent="0.25">
      <c r="A30" s="968" t="s">
        <v>166</v>
      </c>
      <c r="B30" s="968"/>
      <c r="C30" s="968"/>
      <c r="D30" s="968"/>
      <c r="E30" s="968"/>
      <c r="F30" s="968"/>
      <c r="G30" s="968"/>
      <c r="H30" s="968"/>
      <c r="I30" s="572"/>
      <c r="J30" s="572"/>
      <c r="K30" s="572"/>
      <c r="L30" s="572"/>
      <c r="M30" s="572"/>
    </row>
    <row r="31" spans="1:14" ht="33.75" customHeight="1" x14ac:dyDescent="0.25">
      <c r="A31" s="968" t="s">
        <v>167</v>
      </c>
      <c r="B31" s="968"/>
      <c r="C31" s="968"/>
      <c r="D31" s="968"/>
      <c r="E31" s="968"/>
      <c r="F31" s="968"/>
      <c r="G31" s="968"/>
      <c r="H31" s="968"/>
      <c r="I31" s="572"/>
      <c r="J31" s="572"/>
      <c r="K31" s="572"/>
      <c r="L31" s="572"/>
      <c r="M31" s="572"/>
    </row>
  </sheetData>
  <mergeCells count="15">
    <mergeCell ref="A29:H29"/>
    <mergeCell ref="A30:H30"/>
    <mergeCell ref="A31:H31"/>
    <mergeCell ref="A8:B8"/>
    <mergeCell ref="D8:H8"/>
    <mergeCell ref="A9:B9"/>
    <mergeCell ref="D9:G9"/>
    <mergeCell ref="A10:B10"/>
    <mergeCell ref="A28:H28"/>
    <mergeCell ref="A7:H7"/>
    <mergeCell ref="A1:H1"/>
    <mergeCell ref="A2:H2"/>
    <mergeCell ref="A3:H3"/>
    <mergeCell ref="A5:H5"/>
    <mergeCell ref="A6:H6"/>
  </mergeCells>
  <printOptions horizontalCentered="1"/>
  <pageMargins left="0.70866141732283472" right="0.11811023622047245"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view="pageBreakPreview" topLeftCell="A82" zoomScale="80" zoomScaleNormal="100" zoomScaleSheetLayoutView="80" workbookViewId="0">
      <selection activeCell="N102" sqref="N102:P102"/>
    </sheetView>
  </sheetViews>
  <sheetFormatPr defaultColWidth="9.140625" defaultRowHeight="12.75" x14ac:dyDescent="0.2"/>
  <cols>
    <col min="1" max="1" width="3.140625" style="868" customWidth="1"/>
    <col min="2" max="2" width="3.140625" style="870" customWidth="1"/>
    <col min="3" max="3" width="3.140625" style="868" customWidth="1"/>
    <col min="4" max="4" width="28.7109375" style="868" customWidth="1"/>
    <col min="5" max="6" width="3" style="868" customWidth="1"/>
    <col min="7" max="7" width="8.140625" style="868" customWidth="1"/>
    <col min="8" max="10" width="9.42578125" style="868" customWidth="1"/>
    <col min="11" max="11" width="24.7109375" style="868" customWidth="1"/>
    <col min="12" max="12" width="5.28515625" style="870" customWidth="1"/>
    <col min="13" max="14" width="4.85546875" style="868" customWidth="1"/>
    <col min="15" max="16" width="30.28515625" style="868" customWidth="1"/>
    <col min="17" max="18" width="10.28515625" style="868" bestFit="1" customWidth="1"/>
    <col min="19" max="16384" width="9.140625" style="868"/>
  </cols>
  <sheetData>
    <row r="1" spans="1:22" s="1" customFormat="1" ht="16.5" customHeight="1" x14ac:dyDescent="0.2">
      <c r="A1" s="1117" t="s">
        <v>150</v>
      </c>
      <c r="B1" s="1117"/>
      <c r="C1" s="1117"/>
      <c r="D1" s="1117"/>
      <c r="E1" s="1117"/>
      <c r="F1" s="1117"/>
      <c r="G1" s="1117"/>
      <c r="H1" s="1117"/>
      <c r="I1" s="1117"/>
      <c r="J1" s="1117"/>
      <c r="K1" s="1117"/>
      <c r="L1" s="1117"/>
      <c r="M1" s="1117"/>
      <c r="N1" s="1117"/>
      <c r="O1" s="1117"/>
      <c r="P1" s="1117"/>
      <c r="Q1" s="3"/>
    </row>
    <row r="2" spans="1:22" s="1" customFormat="1" ht="22.5" customHeight="1" x14ac:dyDescent="0.25">
      <c r="A2" s="1118" t="s">
        <v>149</v>
      </c>
      <c r="B2" s="1118"/>
      <c r="C2" s="1118"/>
      <c r="D2" s="1118"/>
      <c r="E2" s="1118"/>
      <c r="F2" s="1118"/>
      <c r="G2" s="1118"/>
      <c r="H2" s="1118"/>
      <c r="I2" s="1118"/>
      <c r="J2" s="1118"/>
      <c r="K2" s="1118"/>
      <c r="L2" s="1118"/>
      <c r="M2" s="1118"/>
      <c r="N2" s="1118"/>
      <c r="O2" s="1118"/>
      <c r="P2" s="1118"/>
    </row>
    <row r="3" spans="1:22" s="1" customFormat="1" ht="22.5" customHeight="1" thickBot="1" x14ac:dyDescent="0.25">
      <c r="A3" s="2"/>
      <c r="B3" s="2"/>
      <c r="C3" s="2"/>
      <c r="D3" s="3"/>
      <c r="E3" s="3"/>
      <c r="F3" s="3"/>
      <c r="G3" s="3"/>
      <c r="H3" s="4"/>
      <c r="I3" s="4"/>
      <c r="J3" s="4"/>
      <c r="K3" s="613"/>
      <c r="L3" s="3"/>
      <c r="M3" s="1122" t="s">
        <v>3</v>
      </c>
      <c r="N3" s="1122"/>
      <c r="O3" s="1122"/>
      <c r="P3" s="1122"/>
    </row>
    <row r="4" spans="1:22" s="1" customFormat="1" ht="20.25" customHeight="1" x14ac:dyDescent="0.2">
      <c r="A4" s="1123" t="s">
        <v>4</v>
      </c>
      <c r="B4" s="1125" t="s">
        <v>5</v>
      </c>
      <c r="C4" s="1125" t="s">
        <v>6</v>
      </c>
      <c r="D4" s="1127" t="s">
        <v>7</v>
      </c>
      <c r="E4" s="1129" t="s">
        <v>8</v>
      </c>
      <c r="F4" s="1131" t="s">
        <v>9</v>
      </c>
      <c r="G4" s="1133" t="s">
        <v>10</v>
      </c>
      <c r="H4" s="1119" t="s">
        <v>151</v>
      </c>
      <c r="I4" s="1120"/>
      <c r="J4" s="1121"/>
      <c r="K4" s="1145" t="s">
        <v>12</v>
      </c>
      <c r="L4" s="1146"/>
      <c r="M4" s="1146"/>
      <c r="N4" s="1146"/>
      <c r="O4" s="1135" t="s">
        <v>152</v>
      </c>
      <c r="P4" s="1137" t="s">
        <v>153</v>
      </c>
    </row>
    <row r="5" spans="1:22" s="1" customFormat="1" ht="90.75" customHeight="1" thickBot="1" x14ac:dyDescent="0.25">
      <c r="A5" s="1124"/>
      <c r="B5" s="1126"/>
      <c r="C5" s="1126"/>
      <c r="D5" s="1128"/>
      <c r="E5" s="1130"/>
      <c r="F5" s="1132"/>
      <c r="G5" s="1134"/>
      <c r="H5" s="614" t="s">
        <v>169</v>
      </c>
      <c r="I5" s="615" t="s">
        <v>170</v>
      </c>
      <c r="J5" s="616" t="s">
        <v>171</v>
      </c>
      <c r="K5" s="617" t="s">
        <v>7</v>
      </c>
      <c r="L5" s="618" t="s">
        <v>172</v>
      </c>
      <c r="M5" s="618" t="s">
        <v>238</v>
      </c>
      <c r="N5" s="619" t="s">
        <v>154</v>
      </c>
      <c r="O5" s="1136"/>
      <c r="P5" s="1138"/>
    </row>
    <row r="6" spans="1:22" s="1" customFormat="1" ht="16.5" customHeight="1" x14ac:dyDescent="0.2">
      <c r="A6" s="1139" t="s">
        <v>17</v>
      </c>
      <c r="B6" s="1140"/>
      <c r="C6" s="1140"/>
      <c r="D6" s="1140"/>
      <c r="E6" s="1140"/>
      <c r="F6" s="1140"/>
      <c r="G6" s="1140"/>
      <c r="H6" s="1141"/>
      <c r="I6" s="1141"/>
      <c r="J6" s="1141"/>
      <c r="K6" s="1140"/>
      <c r="L6" s="1140"/>
      <c r="M6" s="1140"/>
      <c r="N6" s="1140"/>
      <c r="O6" s="1140"/>
      <c r="P6" s="1142"/>
    </row>
    <row r="7" spans="1:22" s="1" customFormat="1" ht="16.5" customHeight="1" x14ac:dyDescent="0.2">
      <c r="A7" s="1164" t="s">
        <v>18</v>
      </c>
      <c r="B7" s="1165"/>
      <c r="C7" s="1165"/>
      <c r="D7" s="1165"/>
      <c r="E7" s="1165"/>
      <c r="F7" s="1165"/>
      <c r="G7" s="1165"/>
      <c r="H7" s="1165"/>
      <c r="I7" s="1165"/>
      <c r="J7" s="1165"/>
      <c r="K7" s="1166"/>
      <c r="L7" s="1166"/>
      <c r="M7" s="1166"/>
      <c r="N7" s="1166"/>
      <c r="O7" s="1166"/>
      <c r="P7" s="1167"/>
    </row>
    <row r="8" spans="1:22" s="1" customFormat="1" ht="29.25" customHeight="1" x14ac:dyDescent="0.2">
      <c r="A8" s="620" t="s">
        <v>19</v>
      </c>
      <c r="B8" s="1171" t="s">
        <v>20</v>
      </c>
      <c r="C8" s="1171"/>
      <c r="D8" s="1171"/>
      <c r="E8" s="1171"/>
      <c r="F8" s="1171"/>
      <c r="G8" s="1171"/>
      <c r="H8" s="1171"/>
      <c r="I8" s="1171"/>
      <c r="J8" s="1171"/>
      <c r="K8" s="621" t="s">
        <v>155</v>
      </c>
      <c r="L8" s="622" t="s">
        <v>173</v>
      </c>
      <c r="M8" s="622" t="s">
        <v>173</v>
      </c>
      <c r="N8" s="623">
        <v>9.1</v>
      </c>
      <c r="O8" s="624"/>
      <c r="P8" s="625"/>
    </row>
    <row r="9" spans="1:22" s="1" customFormat="1" ht="78" customHeight="1" x14ac:dyDescent="0.2">
      <c r="A9" s="605"/>
      <c r="B9" s="626"/>
      <c r="C9" s="626"/>
      <c r="D9" s="626"/>
      <c r="E9" s="626"/>
      <c r="F9" s="626"/>
      <c r="G9" s="626"/>
      <c r="H9" s="627"/>
      <c r="I9" s="627"/>
      <c r="J9" s="627"/>
      <c r="K9" s="621" t="s">
        <v>174</v>
      </c>
      <c r="L9" s="628">
        <v>1</v>
      </c>
      <c r="M9" s="628">
        <v>1</v>
      </c>
      <c r="N9" s="623">
        <v>1.2</v>
      </c>
      <c r="O9" s="624"/>
      <c r="P9" s="625"/>
      <c r="S9" s="893"/>
    </row>
    <row r="10" spans="1:22" s="1" customFormat="1" ht="69" customHeight="1" x14ac:dyDescent="0.2">
      <c r="A10" s="605"/>
      <c r="B10" s="626"/>
      <c r="C10" s="626"/>
      <c r="D10" s="626"/>
      <c r="E10" s="626"/>
      <c r="F10" s="626"/>
      <c r="G10" s="626"/>
      <c r="H10" s="627"/>
      <c r="I10" s="627"/>
      <c r="J10" s="627"/>
      <c r="K10" s="621" t="s">
        <v>175</v>
      </c>
      <c r="L10" s="629">
        <v>23</v>
      </c>
      <c r="M10" s="629">
        <v>2</v>
      </c>
      <c r="N10" s="623">
        <v>2</v>
      </c>
      <c r="O10" s="630" t="s">
        <v>176</v>
      </c>
      <c r="P10" s="625"/>
      <c r="S10" s="894"/>
      <c r="V10" s="35"/>
    </row>
    <row r="11" spans="1:22" s="1" customFormat="1" ht="54" customHeight="1" x14ac:dyDescent="0.2">
      <c r="A11" s="605"/>
      <c r="B11" s="626"/>
      <c r="C11" s="626"/>
      <c r="D11" s="626"/>
      <c r="E11" s="626"/>
      <c r="F11" s="626"/>
      <c r="G11" s="626"/>
      <c r="H11" s="627"/>
      <c r="I11" s="627"/>
      <c r="J11" s="627"/>
      <c r="K11" s="621" t="s">
        <v>177</v>
      </c>
      <c r="L11" s="629">
        <v>350</v>
      </c>
      <c r="M11" s="629">
        <v>350</v>
      </c>
      <c r="N11" s="623">
        <v>300</v>
      </c>
      <c r="O11" s="624"/>
      <c r="P11" s="631" t="s">
        <v>240</v>
      </c>
      <c r="S11" s="895"/>
    </row>
    <row r="12" spans="1:22" s="1" customFormat="1" ht="42.75" customHeight="1" x14ac:dyDescent="0.2">
      <c r="A12" s="605"/>
      <c r="B12" s="626"/>
      <c r="C12" s="626"/>
      <c r="D12" s="626"/>
      <c r="E12" s="626"/>
      <c r="F12" s="626"/>
      <c r="G12" s="626"/>
      <c r="H12" s="627"/>
      <c r="I12" s="627"/>
      <c r="J12" s="627"/>
      <c r="K12" s="621" t="s">
        <v>156</v>
      </c>
      <c r="L12" s="629">
        <v>320</v>
      </c>
      <c r="M12" s="629">
        <v>320</v>
      </c>
      <c r="N12" s="632">
        <v>320</v>
      </c>
      <c r="O12" s="624"/>
      <c r="P12" s="625"/>
      <c r="S12" s="895"/>
    </row>
    <row r="13" spans="1:22" s="1" customFormat="1" ht="83.25" customHeight="1" x14ac:dyDescent="0.2">
      <c r="A13" s="605"/>
      <c r="B13" s="626"/>
      <c r="C13" s="626"/>
      <c r="D13" s="626"/>
      <c r="E13" s="626"/>
      <c r="F13" s="626"/>
      <c r="G13" s="626"/>
      <c r="H13" s="627"/>
      <c r="I13" s="627"/>
      <c r="J13" s="627"/>
      <c r="K13" s="633" t="s">
        <v>178</v>
      </c>
      <c r="L13" s="634">
        <v>29</v>
      </c>
      <c r="M13" s="634">
        <v>29</v>
      </c>
      <c r="N13" s="635">
        <v>33</v>
      </c>
      <c r="O13" s="636"/>
      <c r="P13" s="637"/>
      <c r="S13" s="895"/>
    </row>
    <row r="14" spans="1:22" s="1" customFormat="1" ht="16.5" customHeight="1" thickBot="1" x14ac:dyDescent="0.25">
      <c r="A14" s="638" t="s">
        <v>19</v>
      </c>
      <c r="B14" s="639" t="s">
        <v>19</v>
      </c>
      <c r="C14" s="1168" t="s">
        <v>21</v>
      </c>
      <c r="D14" s="1169"/>
      <c r="E14" s="1169"/>
      <c r="F14" s="1169"/>
      <c r="G14" s="1169"/>
      <c r="H14" s="1169"/>
      <c r="I14" s="1169"/>
      <c r="J14" s="1169"/>
      <c r="K14" s="1169"/>
      <c r="L14" s="1169"/>
      <c r="M14" s="1169"/>
      <c r="N14" s="1169"/>
      <c r="O14" s="1169"/>
      <c r="P14" s="1170"/>
      <c r="S14" s="895"/>
    </row>
    <row r="15" spans="1:22" s="1" customFormat="1" ht="39.75" customHeight="1" x14ac:dyDescent="0.2">
      <c r="A15" s="685" t="s">
        <v>19</v>
      </c>
      <c r="B15" s="46" t="s">
        <v>19</v>
      </c>
      <c r="C15" s="931" t="s">
        <v>19</v>
      </c>
      <c r="D15" s="1105" t="s">
        <v>22</v>
      </c>
      <c r="E15" s="936" t="s">
        <v>124</v>
      </c>
      <c r="F15" s="1107" t="s">
        <v>24</v>
      </c>
      <c r="G15" s="6" t="s">
        <v>25</v>
      </c>
      <c r="H15" s="7">
        <v>4</v>
      </c>
      <c r="I15" s="239">
        <f>4+1.8</f>
        <v>5.8</v>
      </c>
      <c r="J15" s="162">
        <v>5.8</v>
      </c>
      <c r="K15" s="923" t="s">
        <v>179</v>
      </c>
      <c r="L15" s="924">
        <v>40</v>
      </c>
      <c r="M15" s="603">
        <v>40</v>
      </c>
      <c r="N15" s="603">
        <v>100</v>
      </c>
      <c r="O15" s="929" t="s">
        <v>241</v>
      </c>
      <c r="P15" s="641"/>
      <c r="S15" s="896"/>
    </row>
    <row r="16" spans="1:22" s="1" customFormat="1" ht="44.25" customHeight="1" x14ac:dyDescent="0.2">
      <c r="A16" s="686"/>
      <c r="B16" s="939"/>
      <c r="C16" s="940"/>
      <c r="D16" s="1106"/>
      <c r="E16" s="941"/>
      <c r="F16" s="1108"/>
      <c r="G16" s="94" t="s">
        <v>25</v>
      </c>
      <c r="H16" s="474">
        <v>46</v>
      </c>
      <c r="I16" s="269">
        <v>46</v>
      </c>
      <c r="J16" s="270">
        <v>46</v>
      </c>
      <c r="K16" s="898" t="s">
        <v>180</v>
      </c>
      <c r="L16" s="903">
        <v>1</v>
      </c>
      <c r="M16" s="642">
        <v>1</v>
      </c>
      <c r="N16" s="643">
        <v>1</v>
      </c>
      <c r="O16" s="644" t="s">
        <v>181</v>
      </c>
      <c r="P16" s="645"/>
    </row>
    <row r="17" spans="1:21" s="1" customFormat="1" ht="65.25" customHeight="1" x14ac:dyDescent="0.2">
      <c r="A17" s="694"/>
      <c r="B17" s="60"/>
      <c r="C17" s="932"/>
      <c r="D17" s="934"/>
      <c r="E17" s="937"/>
      <c r="F17" s="1109"/>
      <c r="G17" s="938" t="s">
        <v>25</v>
      </c>
      <c r="H17" s="474"/>
      <c r="I17" s="269">
        <v>40</v>
      </c>
      <c r="J17" s="270">
        <v>40</v>
      </c>
      <c r="K17" s="1064" t="s">
        <v>182</v>
      </c>
      <c r="L17" s="57">
        <v>0</v>
      </c>
      <c r="M17" s="33">
        <v>1</v>
      </c>
      <c r="N17" s="11">
        <v>1</v>
      </c>
      <c r="O17" s="1156" t="s">
        <v>183</v>
      </c>
      <c r="P17" s="646"/>
    </row>
    <row r="18" spans="1:21" s="1" customFormat="1" ht="15.75" customHeight="1" thickBot="1" x14ac:dyDescent="0.25">
      <c r="A18" s="700"/>
      <c r="B18" s="70"/>
      <c r="C18" s="933"/>
      <c r="D18" s="935"/>
      <c r="E18" s="310"/>
      <c r="F18" s="1110"/>
      <c r="G18" s="8" t="s">
        <v>27</v>
      </c>
      <c r="H18" s="9">
        <f>SUM(H15:H17)</f>
        <v>50</v>
      </c>
      <c r="I18" s="256">
        <f>SUM(I15:I17)</f>
        <v>91.8</v>
      </c>
      <c r="J18" s="256">
        <f>SUM(J15:J17)</f>
        <v>91.8</v>
      </c>
      <c r="K18" s="1074"/>
      <c r="L18" s="882"/>
      <c r="M18" s="647"/>
      <c r="N18" s="604"/>
      <c r="O18" s="1157"/>
      <c r="P18" s="648"/>
    </row>
    <row r="19" spans="1:21" s="1" customFormat="1" ht="80.25" customHeight="1" x14ac:dyDescent="0.2">
      <c r="A19" s="1143" t="s">
        <v>19</v>
      </c>
      <c r="B19" s="1059" t="s">
        <v>19</v>
      </c>
      <c r="C19" s="1111" t="s">
        <v>28</v>
      </c>
      <c r="D19" s="1105" t="s">
        <v>110</v>
      </c>
      <c r="E19" s="1114"/>
      <c r="F19" s="1115" t="s">
        <v>24</v>
      </c>
      <c r="G19" s="12" t="s">
        <v>25</v>
      </c>
      <c r="H19" s="7">
        <v>3</v>
      </c>
      <c r="I19" s="239">
        <v>2.6</v>
      </c>
      <c r="J19" s="162">
        <v>2.6</v>
      </c>
      <c r="K19" s="1091" t="s">
        <v>29</v>
      </c>
      <c r="L19" s="881">
        <v>10</v>
      </c>
      <c r="M19" s="603">
        <v>10</v>
      </c>
      <c r="N19" s="603">
        <v>11</v>
      </c>
      <c r="O19" s="1158" t="s">
        <v>184</v>
      </c>
      <c r="P19" s="641"/>
    </row>
    <row r="20" spans="1:21" s="1" customFormat="1" ht="15.75" customHeight="1" thickBot="1" x14ac:dyDescent="0.25">
      <c r="A20" s="1144"/>
      <c r="B20" s="1060"/>
      <c r="C20" s="1112"/>
      <c r="D20" s="1113"/>
      <c r="E20" s="1046"/>
      <c r="F20" s="1116"/>
      <c r="G20" s="649" t="s">
        <v>27</v>
      </c>
      <c r="H20" s="390">
        <f>+H19</f>
        <v>3</v>
      </c>
      <c r="I20" s="241">
        <f>+I19</f>
        <v>2.6</v>
      </c>
      <c r="J20" s="238">
        <f t="shared" ref="J20" si="0">+J19</f>
        <v>2.6</v>
      </c>
      <c r="K20" s="1074"/>
      <c r="L20" s="882"/>
      <c r="M20" s="604"/>
      <c r="N20" s="604"/>
      <c r="O20" s="1157"/>
      <c r="P20" s="650"/>
    </row>
    <row r="21" spans="1:21" s="1" customFormat="1" ht="51" customHeight="1" x14ac:dyDescent="0.2">
      <c r="A21" s="1143" t="s">
        <v>19</v>
      </c>
      <c r="B21" s="1059" t="s">
        <v>19</v>
      </c>
      <c r="C21" s="1111" t="s">
        <v>30</v>
      </c>
      <c r="D21" s="1105" t="s">
        <v>185</v>
      </c>
      <c r="E21" s="1114"/>
      <c r="F21" s="1115" t="s">
        <v>24</v>
      </c>
      <c r="G21" s="12" t="s">
        <v>25</v>
      </c>
      <c r="H21" s="7"/>
      <c r="I21" s="239">
        <v>10</v>
      </c>
      <c r="J21" s="162">
        <v>10</v>
      </c>
      <c r="K21" s="1091" t="s">
        <v>186</v>
      </c>
      <c r="L21" s="881"/>
      <c r="M21" s="603">
        <v>20</v>
      </c>
      <c r="N21" s="603">
        <v>20</v>
      </c>
      <c r="O21" s="1158" t="s">
        <v>232</v>
      </c>
      <c r="P21" s="641"/>
    </row>
    <row r="22" spans="1:21" s="1" customFormat="1" ht="15.75" customHeight="1" thickBot="1" x14ac:dyDescent="0.25">
      <c r="A22" s="1144"/>
      <c r="B22" s="1060"/>
      <c r="C22" s="1112"/>
      <c r="D22" s="1113"/>
      <c r="E22" s="1046"/>
      <c r="F22" s="1116"/>
      <c r="G22" s="649" t="s">
        <v>27</v>
      </c>
      <c r="H22" s="390">
        <f>+H21</f>
        <v>0</v>
      </c>
      <c r="I22" s="241">
        <f>+I21</f>
        <v>10</v>
      </c>
      <c r="J22" s="238">
        <f t="shared" ref="J22" si="1">+J21</f>
        <v>10</v>
      </c>
      <c r="K22" s="1074"/>
      <c r="L22" s="882"/>
      <c r="M22" s="604"/>
      <c r="N22" s="604"/>
      <c r="O22" s="1157"/>
      <c r="P22" s="650"/>
    </row>
    <row r="23" spans="1:21" s="1" customFormat="1" ht="15" customHeight="1" thickBot="1" x14ac:dyDescent="0.25">
      <c r="A23" s="651" t="s">
        <v>19</v>
      </c>
      <c r="B23" s="15" t="s">
        <v>19</v>
      </c>
      <c r="C23" s="1159" t="s">
        <v>33</v>
      </c>
      <c r="D23" s="977"/>
      <c r="E23" s="977"/>
      <c r="F23" s="977"/>
      <c r="G23" s="1160"/>
      <c r="H23" s="434">
        <f>H20+H18+H22</f>
        <v>53</v>
      </c>
      <c r="I23" s="432">
        <f>I20+I18+I22</f>
        <v>104.39999999999999</v>
      </c>
      <c r="J23" s="435">
        <f t="shared" ref="J23" si="2">J20+J18+J22</f>
        <v>104.39999999999999</v>
      </c>
      <c r="K23" s="1161"/>
      <c r="L23" s="1162"/>
      <c r="M23" s="1162"/>
      <c r="N23" s="1162"/>
      <c r="O23" s="1162"/>
      <c r="P23" s="1163"/>
      <c r="Q23" s="23"/>
      <c r="T23" s="35"/>
    </row>
    <row r="24" spans="1:21" s="1" customFormat="1" ht="15" customHeight="1" thickBot="1" x14ac:dyDescent="0.25">
      <c r="A24" s="651" t="s">
        <v>19</v>
      </c>
      <c r="B24" s="18" t="s">
        <v>28</v>
      </c>
      <c r="C24" s="1147" t="s">
        <v>34</v>
      </c>
      <c r="D24" s="1047"/>
      <c r="E24" s="1047"/>
      <c r="F24" s="1047"/>
      <c r="G24" s="1047"/>
      <c r="H24" s="1047"/>
      <c r="I24" s="1047"/>
      <c r="J24" s="1047"/>
      <c r="K24" s="1047"/>
      <c r="L24" s="1047"/>
      <c r="M24" s="1047"/>
      <c r="N24" s="1047"/>
      <c r="O24" s="1047"/>
      <c r="P24" s="1049"/>
      <c r="Q24" s="23"/>
    </row>
    <row r="25" spans="1:21" s="1" customFormat="1" ht="21.75" customHeight="1" x14ac:dyDescent="0.2">
      <c r="A25" s="652" t="s">
        <v>19</v>
      </c>
      <c r="B25" s="586" t="s">
        <v>28</v>
      </c>
      <c r="C25" s="25" t="s">
        <v>19</v>
      </c>
      <c r="D25" s="1148" t="s">
        <v>35</v>
      </c>
      <c r="E25" s="26"/>
      <c r="F25" s="315">
        <v>2</v>
      </c>
      <c r="G25" s="316" t="s">
        <v>36</v>
      </c>
      <c r="H25" s="474">
        <v>225.4</v>
      </c>
      <c r="I25" s="239">
        <v>227.1</v>
      </c>
      <c r="J25" s="270">
        <v>194.8</v>
      </c>
      <c r="K25" s="1089" t="s">
        <v>45</v>
      </c>
      <c r="L25" s="653">
        <v>14.3</v>
      </c>
      <c r="M25" s="653">
        <v>14.3</v>
      </c>
      <c r="N25" s="654">
        <v>14.5</v>
      </c>
      <c r="O25" s="655"/>
      <c r="P25" s="656"/>
      <c r="Q25" s="23"/>
    </row>
    <row r="26" spans="1:21" s="1" customFormat="1" ht="21.75" customHeight="1" x14ac:dyDescent="0.2">
      <c r="A26" s="657"/>
      <c r="B26" s="529"/>
      <c r="C26" s="25"/>
      <c r="D26" s="1149"/>
      <c r="E26" s="26"/>
      <c r="F26" s="27"/>
      <c r="G26" s="186" t="s">
        <v>25</v>
      </c>
      <c r="H26" s="475">
        <v>3464</v>
      </c>
      <c r="I26" s="262">
        <v>3637.1</v>
      </c>
      <c r="J26" s="275">
        <v>3636.8</v>
      </c>
      <c r="K26" s="1092"/>
      <c r="L26" s="57"/>
      <c r="M26" s="658"/>
      <c r="N26" s="659"/>
      <c r="O26" s="133"/>
      <c r="P26" s="660"/>
      <c r="Q26" s="23"/>
      <c r="T26" s="35"/>
    </row>
    <row r="27" spans="1:21" s="1" customFormat="1" ht="18" customHeight="1" x14ac:dyDescent="0.2">
      <c r="A27" s="657"/>
      <c r="B27" s="529"/>
      <c r="C27" s="25"/>
      <c r="D27" s="597"/>
      <c r="E27" s="26"/>
      <c r="F27" s="27"/>
      <c r="G27" s="186" t="s">
        <v>109</v>
      </c>
      <c r="H27" s="475">
        <v>62.4</v>
      </c>
      <c r="I27" s="262">
        <v>62.4</v>
      </c>
      <c r="J27" s="275">
        <v>62.4</v>
      </c>
      <c r="K27" s="1150" t="s">
        <v>37</v>
      </c>
      <c r="L27" s="112">
        <v>3000</v>
      </c>
      <c r="M27" s="661">
        <v>3000</v>
      </c>
      <c r="N27" s="301">
        <v>3000</v>
      </c>
      <c r="O27" s="198"/>
      <c r="P27" s="551"/>
      <c r="Q27" s="23"/>
    </row>
    <row r="28" spans="1:21" s="1" customFormat="1" ht="16.5" customHeight="1" x14ac:dyDescent="0.2">
      <c r="A28" s="657"/>
      <c r="B28" s="529"/>
      <c r="C28" s="25"/>
      <c r="D28" s="597"/>
      <c r="E28" s="26"/>
      <c r="F28" s="27"/>
      <c r="G28" s="186" t="s">
        <v>63</v>
      </c>
      <c r="H28" s="475"/>
      <c r="I28" s="262">
        <v>30.8</v>
      </c>
      <c r="J28" s="275">
        <v>30.8</v>
      </c>
      <c r="K28" s="1090"/>
      <c r="L28" s="904"/>
      <c r="M28" s="658"/>
      <c r="N28" s="659"/>
      <c r="O28" s="133"/>
      <c r="P28" s="660"/>
      <c r="Q28" s="23"/>
    </row>
    <row r="29" spans="1:21" s="1" customFormat="1" ht="28.5" customHeight="1" x14ac:dyDescent="0.2">
      <c r="A29" s="657"/>
      <c r="B29" s="529"/>
      <c r="C29" s="25"/>
      <c r="D29" s="30" t="s">
        <v>38</v>
      </c>
      <c r="E29" s="26"/>
      <c r="F29" s="27"/>
      <c r="G29" s="31"/>
      <c r="H29" s="64"/>
      <c r="I29" s="247"/>
      <c r="J29" s="243"/>
      <c r="K29" s="133"/>
      <c r="L29" s="904"/>
      <c r="M29" s="658"/>
      <c r="N29" s="659"/>
      <c r="O29" s="133"/>
      <c r="P29" s="660"/>
      <c r="Q29" s="23"/>
      <c r="R29" s="35"/>
      <c r="T29" s="35"/>
      <c r="U29" s="35"/>
    </row>
    <row r="30" spans="1:21" s="1" customFormat="1" ht="16.5" customHeight="1" x14ac:dyDescent="0.2">
      <c r="A30" s="657"/>
      <c r="B30" s="529"/>
      <c r="C30" s="25"/>
      <c r="D30" s="30" t="s">
        <v>39</v>
      </c>
      <c r="E30" s="26"/>
      <c r="F30" s="27"/>
      <c r="G30" s="31"/>
      <c r="H30" s="64"/>
      <c r="I30" s="247"/>
      <c r="J30" s="243"/>
      <c r="K30" s="133"/>
      <c r="L30" s="904"/>
      <c r="M30" s="33"/>
      <c r="N30" s="11"/>
      <c r="O30" s="662"/>
      <c r="P30" s="34"/>
      <c r="Q30" s="23"/>
    </row>
    <row r="31" spans="1:21" s="1" customFormat="1" ht="27" customHeight="1" x14ac:dyDescent="0.2">
      <c r="A31" s="657"/>
      <c r="B31" s="529"/>
      <c r="C31" s="25"/>
      <c r="D31" s="30" t="s">
        <v>40</v>
      </c>
      <c r="E31" s="26"/>
      <c r="F31" s="27"/>
      <c r="G31" s="31"/>
      <c r="H31" s="64"/>
      <c r="I31" s="247"/>
      <c r="J31" s="243"/>
      <c r="K31" s="592"/>
      <c r="L31" s="904"/>
      <c r="M31" s="223"/>
      <c r="N31" s="11"/>
      <c r="O31" s="662"/>
      <c r="P31" s="34"/>
      <c r="Q31" s="23"/>
      <c r="R31" s="35"/>
    </row>
    <row r="32" spans="1:21" s="1" customFormat="1" ht="30" customHeight="1" x14ac:dyDescent="0.2">
      <c r="A32" s="657"/>
      <c r="B32" s="529"/>
      <c r="C32" s="25"/>
      <c r="D32" s="30" t="s">
        <v>41</v>
      </c>
      <c r="E32" s="26"/>
      <c r="F32" s="27"/>
      <c r="G32" s="31"/>
      <c r="H32" s="64"/>
      <c r="I32" s="247"/>
      <c r="J32" s="243"/>
      <c r="K32" s="592"/>
      <c r="L32" s="904"/>
      <c r="M32" s="223"/>
      <c r="N32" s="11"/>
      <c r="O32" s="662"/>
      <c r="P32" s="34"/>
      <c r="R32" s="35"/>
      <c r="S32" s="35"/>
      <c r="T32" s="35"/>
    </row>
    <row r="33" spans="1:24" s="1" customFormat="1" ht="29.25" customHeight="1" x14ac:dyDescent="0.2">
      <c r="A33" s="657"/>
      <c r="B33" s="529"/>
      <c r="C33" s="25"/>
      <c r="D33" s="30" t="s">
        <v>187</v>
      </c>
      <c r="E33" s="36"/>
      <c r="F33" s="27"/>
      <c r="G33" s="31"/>
      <c r="H33" s="64"/>
      <c r="I33" s="247"/>
      <c r="J33" s="243"/>
      <c r="K33" s="592"/>
      <c r="L33" s="904"/>
      <c r="M33" s="223"/>
      <c r="N33" s="11"/>
      <c r="O33" s="662"/>
      <c r="P33" s="34"/>
      <c r="R33" s="35"/>
      <c r="S33" s="35"/>
      <c r="T33" s="35"/>
    </row>
    <row r="34" spans="1:24" s="1" customFormat="1" ht="29.25" customHeight="1" x14ac:dyDescent="0.2">
      <c r="A34" s="657"/>
      <c r="B34" s="529"/>
      <c r="C34" s="25"/>
      <c r="D34" s="663" t="s">
        <v>188</v>
      </c>
      <c r="E34" s="26"/>
      <c r="F34" s="27"/>
      <c r="G34" s="38"/>
      <c r="H34" s="64"/>
      <c r="I34" s="247"/>
      <c r="J34" s="243"/>
      <c r="K34" s="664"/>
      <c r="L34" s="905"/>
      <c r="M34" s="33"/>
      <c r="N34" s="659"/>
      <c r="O34" s="133"/>
      <c r="P34" s="660"/>
      <c r="Q34" s="23"/>
    </row>
    <row r="35" spans="1:24" s="1" customFormat="1" ht="27" customHeight="1" x14ac:dyDescent="0.2">
      <c r="A35" s="657"/>
      <c r="B35" s="529"/>
      <c r="C35" s="25"/>
      <c r="D35" s="1151" t="s">
        <v>189</v>
      </c>
      <c r="E35" s="26"/>
      <c r="F35" s="665"/>
      <c r="G35" s="196"/>
      <c r="H35" s="64"/>
      <c r="I35" s="247"/>
      <c r="J35" s="666"/>
      <c r="K35" s="664"/>
      <c r="L35" s="905"/>
      <c r="M35" s="33"/>
      <c r="N35" s="659"/>
      <c r="O35" s="133"/>
      <c r="P35" s="660"/>
      <c r="R35" s="35"/>
    </row>
    <row r="36" spans="1:24" s="1" customFormat="1" ht="17.25" customHeight="1" thickBot="1" x14ac:dyDescent="0.25">
      <c r="A36" s="667"/>
      <c r="B36" s="587"/>
      <c r="C36" s="40"/>
      <c r="D36" s="1152"/>
      <c r="E36" s="41"/>
      <c r="F36" s="668"/>
      <c r="G36" s="43" t="s">
        <v>27</v>
      </c>
      <c r="H36" s="44">
        <f>SUM(H25:H35)</f>
        <v>3751.8</v>
      </c>
      <c r="I36" s="479">
        <f>SUM(I25:I35)</f>
        <v>3957.4</v>
      </c>
      <c r="J36" s="513">
        <f>SUM(J25:J35)</f>
        <v>3924.8000000000006</v>
      </c>
      <c r="K36" s="598"/>
      <c r="L36" s="906"/>
      <c r="M36" s="224"/>
      <c r="N36" s="604"/>
      <c r="O36" s="669"/>
      <c r="P36" s="650"/>
      <c r="R36" s="35"/>
    </row>
    <row r="37" spans="1:24" s="1" customFormat="1" ht="14.25" customHeight="1" x14ac:dyDescent="0.2">
      <c r="A37" s="670" t="s">
        <v>19</v>
      </c>
      <c r="B37" s="586" t="s">
        <v>28</v>
      </c>
      <c r="C37" s="20" t="s">
        <v>28</v>
      </c>
      <c r="D37" s="1037" t="s">
        <v>46</v>
      </c>
      <c r="E37" s="1153"/>
      <c r="F37" s="48" t="s">
        <v>24</v>
      </c>
      <c r="G37" s="49" t="s">
        <v>25</v>
      </c>
      <c r="H37" s="476">
        <v>462.8</v>
      </c>
      <c r="I37" s="248">
        <v>471.1</v>
      </c>
      <c r="J37" s="244">
        <v>471</v>
      </c>
      <c r="K37" s="606" t="s">
        <v>47</v>
      </c>
      <c r="L37" s="925">
        <v>60</v>
      </c>
      <c r="M37" s="588">
        <v>60</v>
      </c>
      <c r="N37" s="601">
        <v>47</v>
      </c>
      <c r="O37" s="671"/>
      <c r="P37" s="1057" t="s">
        <v>242</v>
      </c>
      <c r="T37" s="35"/>
      <c r="X37" s="35"/>
    </row>
    <row r="38" spans="1:24" s="1" customFormat="1" ht="14.25" customHeight="1" x14ac:dyDescent="0.2">
      <c r="A38" s="672"/>
      <c r="B38" s="529"/>
      <c r="C38" s="25"/>
      <c r="D38" s="1038"/>
      <c r="E38" s="1154"/>
      <c r="F38" s="673"/>
      <c r="G38" s="186" t="s">
        <v>76</v>
      </c>
      <c r="H38" s="475">
        <v>15.5</v>
      </c>
      <c r="I38" s="262">
        <v>17.100000000000001</v>
      </c>
      <c r="J38" s="275">
        <v>17.100000000000001</v>
      </c>
      <c r="K38" s="232"/>
      <c r="L38" s="57"/>
      <c r="M38" s="57"/>
      <c r="N38" s="10"/>
      <c r="O38" s="674"/>
      <c r="P38" s="1155"/>
      <c r="R38" s="35"/>
      <c r="S38" s="35" t="s">
        <v>190</v>
      </c>
      <c r="T38" s="35"/>
    </row>
    <row r="39" spans="1:24" s="1" customFormat="1" ht="29.25" customHeight="1" x14ac:dyDescent="0.2">
      <c r="A39" s="675"/>
      <c r="B39" s="516"/>
      <c r="C39" s="54"/>
      <c r="D39" s="55" t="s">
        <v>48</v>
      </c>
      <c r="E39" s="1154"/>
      <c r="F39" s="56"/>
      <c r="G39" s="31"/>
      <c r="H39" s="477"/>
      <c r="I39" s="480"/>
      <c r="J39" s="676"/>
      <c r="K39" s="232"/>
      <c r="L39" s="57"/>
      <c r="M39" s="57"/>
      <c r="N39" s="10"/>
      <c r="O39" s="674"/>
      <c r="P39" s="1155"/>
      <c r="R39" s="35"/>
      <c r="S39" s="35"/>
      <c r="T39" s="35"/>
    </row>
    <row r="40" spans="1:24" s="1" customFormat="1" ht="42" customHeight="1" x14ac:dyDescent="0.2">
      <c r="A40" s="672"/>
      <c r="B40" s="529"/>
      <c r="C40" s="61"/>
      <c r="D40" s="62" t="s">
        <v>49</v>
      </c>
      <c r="E40" s="1154"/>
      <c r="F40" s="63"/>
      <c r="G40" s="31"/>
      <c r="H40" s="677"/>
      <c r="I40" s="678"/>
      <c r="J40" s="676"/>
      <c r="K40" s="232"/>
      <c r="L40" s="57"/>
      <c r="M40" s="57"/>
      <c r="N40" s="10"/>
      <c r="O40" s="674"/>
      <c r="P40" s="1155"/>
      <c r="S40" s="35"/>
    </row>
    <row r="41" spans="1:24" s="1" customFormat="1" ht="40.5" customHeight="1" x14ac:dyDescent="0.2">
      <c r="A41" s="672"/>
      <c r="B41" s="529"/>
      <c r="C41" s="182"/>
      <c r="D41" s="576" t="s">
        <v>50</v>
      </c>
      <c r="E41" s="65"/>
      <c r="F41" s="63"/>
      <c r="G41" s="37"/>
      <c r="H41" s="677"/>
      <c r="I41" s="678"/>
      <c r="J41" s="679"/>
      <c r="K41" s="232"/>
      <c r="L41" s="57"/>
      <c r="M41" s="57"/>
      <c r="N41" s="10"/>
      <c r="O41" s="674"/>
      <c r="P41" s="322"/>
      <c r="T41" s="1" t="s">
        <v>190</v>
      </c>
    </row>
    <row r="42" spans="1:24" s="1" customFormat="1" ht="30" customHeight="1" x14ac:dyDescent="0.2">
      <c r="A42" s="672"/>
      <c r="B42" s="529"/>
      <c r="C42" s="182"/>
      <c r="D42" s="576" t="s">
        <v>51</v>
      </c>
      <c r="E42" s="596"/>
      <c r="F42" s="63"/>
      <c r="G42" s="31"/>
      <c r="H42" s="477"/>
      <c r="I42" s="480"/>
      <c r="J42" s="676"/>
      <c r="K42" s="232"/>
      <c r="L42" s="57"/>
      <c r="M42" s="57"/>
      <c r="N42" s="10"/>
      <c r="O42" s="674"/>
      <c r="P42" s="322"/>
      <c r="T42" s="35"/>
    </row>
    <row r="43" spans="1:24" s="1" customFormat="1" ht="18.75" customHeight="1" x14ac:dyDescent="0.2">
      <c r="A43" s="672"/>
      <c r="B43" s="529"/>
      <c r="C43" s="25"/>
      <c r="D43" s="1085" t="s">
        <v>52</v>
      </c>
      <c r="E43" s="65"/>
      <c r="F43" s="63"/>
      <c r="G43" s="575"/>
      <c r="H43" s="474"/>
      <c r="I43" s="269"/>
      <c r="J43" s="270"/>
      <c r="K43" s="66"/>
      <c r="L43" s="942"/>
      <c r="M43" s="68"/>
      <c r="N43" s="545"/>
      <c r="O43" s="680"/>
      <c r="P43" s="681"/>
    </row>
    <row r="44" spans="1:24" s="1" customFormat="1" ht="13.5" thickBot="1" x14ac:dyDescent="0.25">
      <c r="A44" s="682"/>
      <c r="B44" s="587"/>
      <c r="C44" s="40"/>
      <c r="D44" s="1086"/>
      <c r="E44" s="71"/>
      <c r="F44" s="72"/>
      <c r="G44" s="314" t="s">
        <v>27</v>
      </c>
      <c r="H44" s="44">
        <f>SUM(H37:H43)</f>
        <v>478.3</v>
      </c>
      <c r="I44" s="479">
        <f>SUM(I37:I43)</f>
        <v>488.20000000000005</v>
      </c>
      <c r="J44" s="513">
        <f>SUM(J37:J43)</f>
        <v>488.1</v>
      </c>
      <c r="K44" s="608"/>
      <c r="L44" s="926"/>
      <c r="M44" s="224"/>
      <c r="N44" s="299"/>
      <c r="O44" s="683"/>
      <c r="P44" s="684"/>
    </row>
    <row r="45" spans="1:24" s="1" customFormat="1" ht="41.25" customHeight="1" x14ac:dyDescent="0.2">
      <c r="A45" s="685" t="s">
        <v>19</v>
      </c>
      <c r="B45" s="586" t="s">
        <v>28</v>
      </c>
      <c r="C45" s="594" t="s">
        <v>30</v>
      </c>
      <c r="D45" s="1087" t="s">
        <v>53</v>
      </c>
      <c r="E45" s="81"/>
      <c r="F45" s="226" t="s">
        <v>24</v>
      </c>
      <c r="G45" s="6" t="s">
        <v>25</v>
      </c>
      <c r="H45" s="77">
        <v>479</v>
      </c>
      <c r="I45" s="249">
        <v>583.79999999999995</v>
      </c>
      <c r="J45" s="245">
        <v>582.20000000000005</v>
      </c>
      <c r="K45" s="1091" t="s">
        <v>54</v>
      </c>
      <c r="L45" s="925">
        <v>2400</v>
      </c>
      <c r="M45" s="78">
        <v>2400</v>
      </c>
      <c r="N45" s="546">
        <v>3000</v>
      </c>
      <c r="O45" s="1081" t="s">
        <v>233</v>
      </c>
      <c r="P45" s="325"/>
    </row>
    <row r="46" spans="1:24" s="1" customFormat="1" ht="24.75" customHeight="1" x14ac:dyDescent="0.2">
      <c r="A46" s="686"/>
      <c r="B46" s="206"/>
      <c r="C46" s="687"/>
      <c r="D46" s="1088"/>
      <c r="E46" s="688"/>
      <c r="F46" s="689"/>
      <c r="G46" s="577" t="s">
        <v>27</v>
      </c>
      <c r="H46" s="690">
        <f t="shared" ref="H46:J46" si="3">+H45</f>
        <v>479</v>
      </c>
      <c r="I46" s="691">
        <f t="shared" si="3"/>
        <v>583.79999999999995</v>
      </c>
      <c r="J46" s="692">
        <f t="shared" si="3"/>
        <v>582.20000000000005</v>
      </c>
      <c r="K46" s="1092"/>
      <c r="L46" s="908"/>
      <c r="M46" s="190"/>
      <c r="N46" s="296"/>
      <c r="O46" s="1082"/>
      <c r="P46" s="693"/>
    </row>
    <row r="47" spans="1:24" s="1" customFormat="1" ht="16.5" customHeight="1" x14ac:dyDescent="0.2">
      <c r="A47" s="694" t="s">
        <v>19</v>
      </c>
      <c r="B47" s="529" t="s">
        <v>28</v>
      </c>
      <c r="C47" s="75" t="s">
        <v>55</v>
      </c>
      <c r="D47" s="1093" t="s">
        <v>135</v>
      </c>
      <c r="E47" s="76"/>
      <c r="F47" s="227" t="s">
        <v>24</v>
      </c>
      <c r="G47" s="31" t="s">
        <v>25</v>
      </c>
      <c r="H47" s="126">
        <v>224.6</v>
      </c>
      <c r="I47" s="695">
        <v>224.6</v>
      </c>
      <c r="J47" s="696">
        <v>209.2</v>
      </c>
      <c r="K47" s="1095" t="s">
        <v>56</v>
      </c>
      <c r="L47" s="913">
        <v>2069</v>
      </c>
      <c r="M47" s="914">
        <v>2069</v>
      </c>
      <c r="N47" s="549">
        <v>2053</v>
      </c>
      <c r="O47" s="877"/>
      <c r="P47" s="1102" t="s">
        <v>243</v>
      </c>
    </row>
    <row r="48" spans="1:24" s="1" customFormat="1" ht="15.75" customHeight="1" x14ac:dyDescent="0.2">
      <c r="A48" s="694"/>
      <c r="B48" s="529"/>
      <c r="C48" s="75"/>
      <c r="D48" s="1093"/>
      <c r="E48" s="76"/>
      <c r="F48" s="227"/>
      <c r="G48" s="697" t="s">
        <v>67</v>
      </c>
      <c r="H48" s="543">
        <v>20.5</v>
      </c>
      <c r="I48" s="698">
        <v>20.5</v>
      </c>
      <c r="J48" s="699">
        <v>0</v>
      </c>
      <c r="K48" s="1095"/>
      <c r="L48" s="913"/>
      <c r="M48" s="914"/>
      <c r="N48" s="549"/>
      <c r="O48" s="878"/>
      <c r="P48" s="1103"/>
    </row>
    <row r="49" spans="1:23" s="1" customFormat="1" ht="13.5" thickBot="1" x14ac:dyDescent="0.25">
      <c r="A49" s="700"/>
      <c r="B49" s="587"/>
      <c r="C49" s="595"/>
      <c r="D49" s="1094"/>
      <c r="E49" s="83"/>
      <c r="F49" s="228"/>
      <c r="G49" s="574" t="s">
        <v>27</v>
      </c>
      <c r="H49" s="84">
        <f>SUM(H47:H48)</f>
        <v>245.1</v>
      </c>
      <c r="I49" s="484">
        <f>SUM(I47:I48)</f>
        <v>245.1</v>
      </c>
      <c r="J49" s="701">
        <f t="shared" ref="J49" si="4">SUM(J47:J48)</f>
        <v>209.2</v>
      </c>
      <c r="K49" s="1096"/>
      <c r="L49" s="915"/>
      <c r="M49" s="916"/>
      <c r="N49" s="879"/>
      <c r="O49" s="880"/>
      <c r="P49" s="1104"/>
    </row>
    <row r="50" spans="1:23" s="1" customFormat="1" ht="76.5" customHeight="1" x14ac:dyDescent="0.2">
      <c r="A50" s="685" t="s">
        <v>19</v>
      </c>
      <c r="B50" s="586" t="s">
        <v>28</v>
      </c>
      <c r="C50" s="594" t="s">
        <v>191</v>
      </c>
      <c r="D50" s="1087" t="s">
        <v>192</v>
      </c>
      <c r="E50" s="702" t="s">
        <v>60</v>
      </c>
      <c r="F50" s="226">
        <v>1</v>
      </c>
      <c r="G50" s="6" t="s">
        <v>25</v>
      </c>
      <c r="H50" s="77"/>
      <c r="I50" s="249">
        <v>12</v>
      </c>
      <c r="J50" s="245">
        <v>12</v>
      </c>
      <c r="K50" s="1089" t="s">
        <v>193</v>
      </c>
      <c r="L50" s="907"/>
      <c r="M50" s="78">
        <v>100</v>
      </c>
      <c r="N50" s="546">
        <v>100</v>
      </c>
      <c r="O50" s="1083" t="s">
        <v>234</v>
      </c>
      <c r="P50" s="703"/>
      <c r="T50" s="35"/>
    </row>
    <row r="51" spans="1:23" s="1" customFormat="1" ht="15.75" customHeight="1" x14ac:dyDescent="0.2">
      <c r="A51" s="686"/>
      <c r="B51" s="206"/>
      <c r="C51" s="687"/>
      <c r="D51" s="1088"/>
      <c r="E51" s="688"/>
      <c r="F51" s="689"/>
      <c r="G51" s="577" t="s">
        <v>27</v>
      </c>
      <c r="H51" s="690">
        <f t="shared" ref="H51:J51" si="5">+H50</f>
        <v>0</v>
      </c>
      <c r="I51" s="691">
        <f t="shared" si="5"/>
        <v>12</v>
      </c>
      <c r="J51" s="692">
        <f t="shared" si="5"/>
        <v>12</v>
      </c>
      <c r="K51" s="1090"/>
      <c r="L51" s="904"/>
      <c r="M51" s="223"/>
      <c r="N51" s="295"/>
      <c r="O51" s="1084"/>
      <c r="P51" s="704"/>
      <c r="T51" s="35"/>
    </row>
    <row r="52" spans="1:23" s="1" customFormat="1" ht="15" customHeight="1" thickBot="1" x14ac:dyDescent="0.25">
      <c r="A52" s="705" t="s">
        <v>19</v>
      </c>
      <c r="B52" s="587" t="s">
        <v>28</v>
      </c>
      <c r="C52" s="1097" t="s">
        <v>33</v>
      </c>
      <c r="D52" s="1097"/>
      <c r="E52" s="1097"/>
      <c r="F52" s="1097"/>
      <c r="G52" s="1097"/>
      <c r="H52" s="86">
        <f>H46+H44+H36+H49+H51</f>
        <v>4954.2000000000007</v>
      </c>
      <c r="I52" s="706">
        <f>I46+I44+I36+I49+I51</f>
        <v>5286.5</v>
      </c>
      <c r="J52" s="707">
        <f>J46+J44+J36+J49+J51</f>
        <v>5216.3</v>
      </c>
      <c r="K52" s="1098"/>
      <c r="L52" s="1099"/>
      <c r="M52" s="1099"/>
      <c r="N52" s="1099"/>
      <c r="O52" s="1100"/>
      <c r="P52" s="1101"/>
    </row>
    <row r="53" spans="1:23" s="1" customFormat="1" ht="16.5" customHeight="1" thickBot="1" x14ac:dyDescent="0.25">
      <c r="A53" s="708" t="s">
        <v>19</v>
      </c>
      <c r="B53" s="88" t="s">
        <v>30</v>
      </c>
      <c r="C53" s="1047" t="s">
        <v>57</v>
      </c>
      <c r="D53" s="1047"/>
      <c r="E53" s="1047"/>
      <c r="F53" s="1048"/>
      <c r="G53" s="1048"/>
      <c r="H53" s="1048"/>
      <c r="I53" s="1048"/>
      <c r="J53" s="1048"/>
      <c r="K53" s="1047"/>
      <c r="L53" s="1047"/>
      <c r="M53" s="1047"/>
      <c r="N53" s="1047"/>
      <c r="O53" s="1047"/>
      <c r="P53" s="1049"/>
      <c r="Q53" s="1027"/>
      <c r="R53" s="35"/>
      <c r="U53" s="35"/>
    </row>
    <row r="54" spans="1:23" s="1" customFormat="1" ht="16.5" customHeight="1" x14ac:dyDescent="0.2">
      <c r="A54" s="685" t="s">
        <v>19</v>
      </c>
      <c r="B54" s="586" t="s">
        <v>30</v>
      </c>
      <c r="C54" s="107" t="s">
        <v>19</v>
      </c>
      <c r="D54" s="709" t="s">
        <v>58</v>
      </c>
      <c r="E54" s="289"/>
      <c r="F54" s="710"/>
      <c r="G54" s="711"/>
      <c r="H54" s="145"/>
      <c r="I54" s="290"/>
      <c r="J54" s="291"/>
      <c r="K54" s="292"/>
      <c r="L54" s="909"/>
      <c r="M54" s="309"/>
      <c r="N54" s="712"/>
      <c r="O54" s="713"/>
      <c r="P54" s="573"/>
      <c r="Q54" s="1027"/>
      <c r="R54" s="35"/>
    </row>
    <row r="55" spans="1:23" s="1" customFormat="1" ht="30" customHeight="1" x14ac:dyDescent="0.2">
      <c r="A55" s="714"/>
      <c r="B55" s="517"/>
      <c r="C55" s="530"/>
      <c r="D55" s="1028" t="s">
        <v>194</v>
      </c>
      <c r="E55" s="96" t="s">
        <v>60</v>
      </c>
      <c r="F55" s="97">
        <v>5</v>
      </c>
      <c r="G55" s="37" t="s">
        <v>25</v>
      </c>
      <c r="H55" s="463">
        <v>140.6</v>
      </c>
      <c r="I55" s="715">
        <v>116.7</v>
      </c>
      <c r="J55" s="716">
        <v>82.7</v>
      </c>
      <c r="K55" s="232" t="s">
        <v>195</v>
      </c>
      <c r="L55" s="223">
        <v>100</v>
      </c>
      <c r="M55" s="223">
        <v>100</v>
      </c>
      <c r="N55" s="99">
        <v>100</v>
      </c>
      <c r="O55" s="592" t="s">
        <v>196</v>
      </c>
      <c r="P55" s="717"/>
      <c r="Q55" s="125"/>
      <c r="R55" s="35"/>
    </row>
    <row r="56" spans="1:23" s="1" customFormat="1" ht="27" customHeight="1" x14ac:dyDescent="0.2">
      <c r="A56" s="714"/>
      <c r="B56" s="517"/>
      <c r="C56" s="589"/>
      <c r="D56" s="1029"/>
      <c r="E56" s="96"/>
      <c r="F56" s="97"/>
      <c r="G56" s="94" t="s">
        <v>197</v>
      </c>
      <c r="H56" s="541">
        <v>49</v>
      </c>
      <c r="I56" s="718">
        <v>49</v>
      </c>
      <c r="J56" s="276">
        <v>49</v>
      </c>
      <c r="K56" s="1031" t="s">
        <v>133</v>
      </c>
      <c r="L56" s="917">
        <v>2</v>
      </c>
      <c r="M56" s="917">
        <v>2</v>
      </c>
      <c r="N56" s="872">
        <v>0</v>
      </c>
      <c r="O56" s="1031" t="s">
        <v>244</v>
      </c>
      <c r="P56" s="1034"/>
      <c r="R56" s="35"/>
      <c r="U56" s="1" t="s">
        <v>190</v>
      </c>
    </row>
    <row r="57" spans="1:23" s="1" customFormat="1" ht="27" customHeight="1" x14ac:dyDescent="0.2">
      <c r="A57" s="714"/>
      <c r="B57" s="517"/>
      <c r="C57" s="530"/>
      <c r="D57" s="1029"/>
      <c r="E57" s="96"/>
      <c r="F57" s="97"/>
      <c r="G57" s="98" t="s">
        <v>63</v>
      </c>
      <c r="H57" s="719"/>
      <c r="I57" s="720">
        <v>76.599999999999994</v>
      </c>
      <c r="J57" s="219">
        <v>76.599999999999994</v>
      </c>
      <c r="K57" s="1032"/>
      <c r="L57" s="918"/>
      <c r="M57" s="919"/>
      <c r="N57" s="873"/>
      <c r="O57" s="1032"/>
      <c r="P57" s="1035"/>
      <c r="R57" s="35"/>
      <c r="S57" s="35"/>
    </row>
    <row r="58" spans="1:23" s="1" customFormat="1" ht="15.75" customHeight="1" thickBot="1" x14ac:dyDescent="0.25">
      <c r="A58" s="721"/>
      <c r="B58" s="520"/>
      <c r="C58" s="195"/>
      <c r="D58" s="1030"/>
      <c r="E58" s="310"/>
      <c r="F58" s="722"/>
      <c r="G58" s="723" t="s">
        <v>27</v>
      </c>
      <c r="H58" s="724">
        <f>SUM(H55:H57)</f>
        <v>189.6</v>
      </c>
      <c r="I58" s="254">
        <f>SUM(I55:I57)</f>
        <v>242.29999999999998</v>
      </c>
      <c r="J58" s="283">
        <f>SUM(J55:J57)</f>
        <v>208.29999999999998</v>
      </c>
      <c r="K58" s="1033"/>
      <c r="L58" s="920"/>
      <c r="M58" s="921"/>
      <c r="N58" s="874"/>
      <c r="O58" s="1033"/>
      <c r="P58" s="1036"/>
      <c r="R58" s="35"/>
      <c r="S58" s="35"/>
    </row>
    <row r="59" spans="1:23" s="1" customFormat="1" ht="13.5" customHeight="1" x14ac:dyDescent="0.2">
      <c r="A59" s="725" t="s">
        <v>19</v>
      </c>
      <c r="B59" s="519" t="s">
        <v>30</v>
      </c>
      <c r="C59" s="89" t="s">
        <v>28</v>
      </c>
      <c r="D59" s="1037" t="s">
        <v>68</v>
      </c>
      <c r="E59" s="108"/>
      <c r="F59" s="726" t="s">
        <v>198</v>
      </c>
      <c r="G59" s="761" t="s">
        <v>25</v>
      </c>
      <c r="H59" s="727">
        <v>3544.5</v>
      </c>
      <c r="I59" s="728">
        <f>2643.1</f>
        <v>2643.1</v>
      </c>
      <c r="J59" s="729">
        <v>2560.8000000000002</v>
      </c>
      <c r="K59" s="90"/>
      <c r="L59" s="910"/>
      <c r="M59" s="111"/>
      <c r="N59" s="930"/>
      <c r="O59" s="927"/>
      <c r="P59" s="607"/>
      <c r="Q59" s="730"/>
      <c r="R59" s="730"/>
      <c r="S59" s="730"/>
      <c r="T59" s="35"/>
      <c r="V59" s="35"/>
    </row>
    <row r="60" spans="1:23" s="1" customFormat="1" ht="13.5" customHeight="1" x14ac:dyDescent="0.2">
      <c r="A60" s="946"/>
      <c r="B60" s="947"/>
      <c r="C60" s="538"/>
      <c r="D60" s="1038"/>
      <c r="E60" s="948"/>
      <c r="F60" s="949"/>
      <c r="G60" s="731" t="s">
        <v>197</v>
      </c>
      <c r="H60" s="453">
        <v>503.8</v>
      </c>
      <c r="I60" s="454">
        <v>503.8</v>
      </c>
      <c r="J60" s="276">
        <v>463.5</v>
      </c>
      <c r="K60" s="950"/>
      <c r="L60" s="951"/>
      <c r="M60" s="952"/>
      <c r="N60" s="209"/>
      <c r="O60" s="928"/>
      <c r="P60" s="953"/>
      <c r="Q60" s="730"/>
      <c r="R60" s="732"/>
      <c r="S60" s="730"/>
      <c r="U60" s="35"/>
    </row>
    <row r="61" spans="1:23" s="1" customFormat="1" ht="13.5" customHeight="1" x14ac:dyDescent="0.2">
      <c r="A61" s="714"/>
      <c r="B61" s="517"/>
      <c r="C61" s="530"/>
      <c r="D61" s="1039" t="s">
        <v>122</v>
      </c>
      <c r="E61" s="288" t="s">
        <v>60</v>
      </c>
      <c r="F61" s="733"/>
      <c r="G61" s="943" t="s">
        <v>199</v>
      </c>
      <c r="H61" s="944">
        <v>11564.6</v>
      </c>
      <c r="I61" s="945">
        <f>11564.6+1020.4</f>
        <v>12585</v>
      </c>
      <c r="J61" s="716">
        <v>10955.3</v>
      </c>
      <c r="K61" s="1041" t="s">
        <v>70</v>
      </c>
      <c r="L61" s="738">
        <v>95</v>
      </c>
      <c r="M61" s="738">
        <v>95</v>
      </c>
      <c r="N61" s="739">
        <v>95</v>
      </c>
      <c r="O61" s="1043" t="s">
        <v>237</v>
      </c>
      <c r="P61" s="717"/>
      <c r="Q61" s="730"/>
      <c r="R61" s="730"/>
      <c r="S61" s="730"/>
      <c r="U61" s="35"/>
      <c r="V61" s="35"/>
    </row>
    <row r="62" spans="1:23" s="1" customFormat="1" ht="13.5" customHeight="1" x14ac:dyDescent="0.2">
      <c r="A62" s="714"/>
      <c r="B62" s="517"/>
      <c r="C62" s="530"/>
      <c r="D62" s="1039"/>
      <c r="E62" s="1045" t="s">
        <v>125</v>
      </c>
      <c r="F62" s="733"/>
      <c r="G62" s="542" t="s">
        <v>72</v>
      </c>
      <c r="H62" s="734">
        <v>85.3</v>
      </c>
      <c r="I62" s="735">
        <v>0</v>
      </c>
      <c r="J62" s="736">
        <v>0</v>
      </c>
      <c r="K62" s="1041"/>
      <c r="L62" s="738"/>
      <c r="M62" s="738"/>
      <c r="N62" s="739"/>
      <c r="O62" s="1043"/>
      <c r="P62" s="717"/>
      <c r="Q62" s="730"/>
      <c r="R62" s="730"/>
      <c r="S62" s="730"/>
      <c r="T62" s="35"/>
    </row>
    <row r="63" spans="1:23" s="1" customFormat="1" ht="15" customHeight="1" x14ac:dyDescent="0.2">
      <c r="A63" s="714"/>
      <c r="B63" s="517"/>
      <c r="C63" s="530"/>
      <c r="D63" s="1039"/>
      <c r="E63" s="1046"/>
      <c r="F63" s="733"/>
      <c r="G63" s="542" t="s">
        <v>63</v>
      </c>
      <c r="H63" s="734">
        <v>1368.4</v>
      </c>
      <c r="I63" s="735">
        <v>0</v>
      </c>
      <c r="J63" s="736">
        <v>966.6</v>
      </c>
      <c r="K63" s="1041"/>
      <c r="L63" s="738"/>
      <c r="M63" s="738"/>
      <c r="N63" s="739"/>
      <c r="O63" s="1043"/>
      <c r="P63" s="717"/>
      <c r="Q63" s="730"/>
      <c r="T63" s="35"/>
      <c r="U63" s="35"/>
      <c r="V63" s="35"/>
      <c r="W63" s="35"/>
    </row>
    <row r="64" spans="1:23" s="1" customFormat="1" ht="12.75" customHeight="1" x14ac:dyDescent="0.2">
      <c r="A64" s="740"/>
      <c r="B64" s="518"/>
      <c r="C64" s="102"/>
      <c r="D64" s="1040"/>
      <c r="E64" s="1046"/>
      <c r="F64" s="733"/>
      <c r="G64" s="542" t="s">
        <v>67</v>
      </c>
      <c r="H64" s="734">
        <v>1.7</v>
      </c>
      <c r="I64" s="735">
        <v>1.7</v>
      </c>
      <c r="J64" s="219">
        <v>0</v>
      </c>
      <c r="K64" s="1042"/>
      <c r="L64" s="741"/>
      <c r="M64" s="741"/>
      <c r="N64" s="742"/>
      <c r="O64" s="1044"/>
      <c r="P64" s="743"/>
      <c r="Q64" s="730"/>
      <c r="S64" s="35"/>
      <c r="V64" s="35"/>
    </row>
    <row r="65" spans="1:23" s="1" customFormat="1" ht="33" customHeight="1" x14ac:dyDescent="0.2">
      <c r="A65" s="694"/>
      <c r="B65" s="529"/>
      <c r="C65" s="1065"/>
      <c r="D65" s="1075" t="s">
        <v>200</v>
      </c>
      <c r="E65" s="744" t="s">
        <v>60</v>
      </c>
      <c r="F65" s="733"/>
      <c r="G65" s="745"/>
      <c r="H65" s="746"/>
      <c r="I65" s="253"/>
      <c r="J65" s="747"/>
      <c r="K65" s="883" t="s">
        <v>201</v>
      </c>
      <c r="L65" s="922">
        <v>1</v>
      </c>
      <c r="M65" s="922">
        <v>1</v>
      </c>
      <c r="N65" s="875">
        <v>0</v>
      </c>
      <c r="O65" s="1077" t="s">
        <v>202</v>
      </c>
      <c r="P65" s="1079" t="s">
        <v>203</v>
      </c>
      <c r="Q65" s="730" t="s">
        <v>235</v>
      </c>
      <c r="S65" s="35"/>
      <c r="U65" s="35"/>
    </row>
    <row r="66" spans="1:23" s="1" customFormat="1" ht="35.25" customHeight="1" x14ac:dyDescent="0.2">
      <c r="A66" s="694"/>
      <c r="B66" s="529"/>
      <c r="C66" s="1065"/>
      <c r="D66" s="1076"/>
      <c r="E66" s="590" t="s">
        <v>74</v>
      </c>
      <c r="F66" s="733"/>
      <c r="G66" s="745"/>
      <c r="H66" s="746"/>
      <c r="I66" s="253"/>
      <c r="J66" s="696"/>
      <c r="K66" s="884"/>
      <c r="L66" s="918"/>
      <c r="M66" s="918"/>
      <c r="N66" s="876"/>
      <c r="O66" s="1078"/>
      <c r="P66" s="1080"/>
      <c r="Q66" s="730"/>
      <c r="R66" s="35"/>
    </row>
    <row r="67" spans="1:23" s="1" customFormat="1" ht="45" customHeight="1" x14ac:dyDescent="0.2">
      <c r="A67" s="694"/>
      <c r="B67" s="529"/>
      <c r="C67" s="530"/>
      <c r="D67" s="748" t="s">
        <v>113</v>
      </c>
      <c r="E67" s="749" t="s">
        <v>60</v>
      </c>
      <c r="F67" s="733"/>
      <c r="G67" s="750"/>
      <c r="H67" s="751"/>
      <c r="I67" s="715"/>
      <c r="J67" s="752"/>
      <c r="K67" s="892" t="s">
        <v>201</v>
      </c>
      <c r="L67" s="112">
        <v>0.5</v>
      </c>
      <c r="M67" s="112">
        <v>1</v>
      </c>
      <c r="N67" s="301">
        <v>1</v>
      </c>
      <c r="O67" s="591" t="s">
        <v>204</v>
      </c>
      <c r="P67" s="737"/>
      <c r="Q67" s="730"/>
      <c r="S67" s="35"/>
    </row>
    <row r="68" spans="1:23" s="1" customFormat="1" ht="20.25" customHeight="1" x14ac:dyDescent="0.2">
      <c r="A68" s="694"/>
      <c r="B68" s="529"/>
      <c r="C68" s="1065"/>
      <c r="D68" s="1066" t="s">
        <v>205</v>
      </c>
      <c r="E68" s="749"/>
      <c r="F68" s="733"/>
      <c r="G68" s="750"/>
      <c r="H68" s="751"/>
      <c r="I68" s="715"/>
      <c r="J68" s="752"/>
      <c r="K68" s="1063" t="s">
        <v>206</v>
      </c>
      <c r="L68" s="112">
        <v>100</v>
      </c>
      <c r="M68" s="112">
        <v>100</v>
      </c>
      <c r="N68" s="301">
        <v>100</v>
      </c>
      <c r="O68" s="591" t="s">
        <v>207</v>
      </c>
      <c r="P68" s="737"/>
      <c r="Q68" s="730"/>
      <c r="S68" s="35"/>
      <c r="U68" s="35"/>
    </row>
    <row r="69" spans="1:23" s="1" customFormat="1" ht="9" customHeight="1" x14ac:dyDescent="0.2">
      <c r="A69" s="694"/>
      <c r="B69" s="529"/>
      <c r="C69" s="1065"/>
      <c r="D69" s="1067"/>
      <c r="E69" s="753"/>
      <c r="F69" s="733"/>
      <c r="G69" s="754"/>
      <c r="H69" s="755"/>
      <c r="I69" s="756"/>
      <c r="J69" s="757"/>
      <c r="K69" s="1064"/>
      <c r="L69" s="57"/>
      <c r="M69" s="124"/>
      <c r="N69" s="758"/>
      <c r="O69" s="609"/>
      <c r="P69" s="611"/>
      <c r="Q69" s="730"/>
      <c r="T69" s="35"/>
    </row>
    <row r="70" spans="1:23" s="1" customFormat="1" ht="15.75" customHeight="1" thickBot="1" x14ac:dyDescent="0.25">
      <c r="A70" s="721"/>
      <c r="B70" s="520"/>
      <c r="C70" s="195"/>
      <c r="D70" s="1068"/>
      <c r="E70" s="1024" t="s">
        <v>85</v>
      </c>
      <c r="F70" s="1025"/>
      <c r="G70" s="1026"/>
      <c r="H70" s="759">
        <f>SUM(H59:H69)</f>
        <v>17068.300000000003</v>
      </c>
      <c r="I70" s="254">
        <f>SUM(I59:I69)</f>
        <v>15733.6</v>
      </c>
      <c r="J70" s="283">
        <f>SUM(J59:J69)</f>
        <v>14946.199999999999</v>
      </c>
      <c r="K70" s="897"/>
      <c r="L70" s="882"/>
      <c r="M70" s="138"/>
      <c r="N70" s="760"/>
      <c r="O70" s="598"/>
      <c r="P70" s="612"/>
    </row>
    <row r="71" spans="1:23" s="1" customFormat="1" ht="39" customHeight="1" x14ac:dyDescent="0.2">
      <c r="A71" s="685" t="s">
        <v>19</v>
      </c>
      <c r="B71" s="586" t="s">
        <v>30</v>
      </c>
      <c r="C71" s="89" t="s">
        <v>30</v>
      </c>
      <c r="D71" s="1069" t="s">
        <v>208</v>
      </c>
      <c r="E71" s="1070"/>
      <c r="F71" s="1072">
        <v>2</v>
      </c>
      <c r="G71" s="761" t="s">
        <v>25</v>
      </c>
      <c r="H71" s="161">
        <v>48.5</v>
      </c>
      <c r="I71" s="246">
        <v>48.5</v>
      </c>
      <c r="J71" s="392">
        <v>48.5</v>
      </c>
      <c r="K71" s="1003" t="s">
        <v>209</v>
      </c>
      <c r="L71" s="885">
        <v>100</v>
      </c>
      <c r="M71" s="1005">
        <v>100</v>
      </c>
      <c r="N71" s="1007">
        <v>100</v>
      </c>
      <c r="O71" s="640"/>
      <c r="P71" s="1009"/>
    </row>
    <row r="72" spans="1:23" s="1" customFormat="1" ht="16.5" customHeight="1" thickBot="1" x14ac:dyDescent="0.25">
      <c r="A72" s="700"/>
      <c r="B72" s="587"/>
      <c r="C72" s="201"/>
      <c r="D72" s="1068"/>
      <c r="E72" s="1071"/>
      <c r="F72" s="1073"/>
      <c r="G72" s="762" t="s">
        <v>27</v>
      </c>
      <c r="H72" s="44">
        <f>+H71</f>
        <v>48.5</v>
      </c>
      <c r="I72" s="479">
        <f>+I71</f>
        <v>48.5</v>
      </c>
      <c r="J72" s="479">
        <f>+J71</f>
        <v>48.5</v>
      </c>
      <c r="K72" s="1004"/>
      <c r="L72" s="886"/>
      <c r="M72" s="1006"/>
      <c r="N72" s="1008"/>
      <c r="O72" s="363"/>
      <c r="P72" s="1010"/>
      <c r="Q72" s="610"/>
      <c r="S72" s="763"/>
    </row>
    <row r="73" spans="1:23" s="1" customFormat="1" ht="42.75" customHeight="1" x14ac:dyDescent="0.2">
      <c r="A73" s="725" t="s">
        <v>19</v>
      </c>
      <c r="B73" s="519" t="s">
        <v>30</v>
      </c>
      <c r="C73" s="107" t="s">
        <v>55</v>
      </c>
      <c r="D73" s="141" t="s">
        <v>87</v>
      </c>
      <c r="E73" s="764"/>
      <c r="F73" s="765"/>
      <c r="G73" s="766"/>
      <c r="H73" s="767"/>
      <c r="I73" s="768"/>
      <c r="J73" s="769"/>
      <c r="K73" s="268"/>
      <c r="L73" s="146"/>
      <c r="M73" s="146"/>
      <c r="N73" s="307"/>
      <c r="O73" s="770"/>
      <c r="P73" s="771"/>
      <c r="Q73" s="610"/>
      <c r="R73" s="772"/>
      <c r="S73" s="35"/>
      <c r="T73" s="35"/>
    </row>
    <row r="74" spans="1:23" s="1" customFormat="1" ht="65.25" customHeight="1" x14ac:dyDescent="0.2">
      <c r="A74" s="672"/>
      <c r="B74" s="529"/>
      <c r="C74" s="773"/>
      <c r="D74" s="774" t="s">
        <v>210</v>
      </c>
      <c r="E74" s="775"/>
      <c r="F74" s="776" t="s">
        <v>24</v>
      </c>
      <c r="G74" s="777" t="s">
        <v>25</v>
      </c>
      <c r="H74" s="778">
        <v>216.7</v>
      </c>
      <c r="I74" s="779">
        <f>216.7+94.2</f>
        <v>310.89999999999998</v>
      </c>
      <c r="J74" s="780">
        <v>310.89999999999998</v>
      </c>
      <c r="K74" s="898" t="s">
        <v>211</v>
      </c>
      <c r="L74" s="781">
        <v>96</v>
      </c>
      <c r="M74" s="781">
        <v>96</v>
      </c>
      <c r="N74" s="782">
        <v>96</v>
      </c>
      <c r="O74" s="783" t="s">
        <v>212</v>
      </c>
      <c r="P74" s="784"/>
      <c r="Q74" s="610"/>
      <c r="R74" s="772"/>
      <c r="S74" s="35"/>
      <c r="T74" s="35"/>
    </row>
    <row r="75" spans="1:23" s="1" customFormat="1" ht="42" customHeight="1" x14ac:dyDescent="0.2">
      <c r="A75" s="672"/>
      <c r="B75" s="529"/>
      <c r="C75" s="773"/>
      <c r="D75" s="785"/>
      <c r="E75" s="786"/>
      <c r="F75" s="787"/>
      <c r="G75" s="788"/>
      <c r="H75" s="140"/>
      <c r="I75" s="415"/>
      <c r="J75" s="35"/>
      <c r="K75" s="789" t="s">
        <v>213</v>
      </c>
      <c r="L75" s="642">
        <v>100</v>
      </c>
      <c r="M75" s="790">
        <v>100</v>
      </c>
      <c r="N75" s="550">
        <v>100</v>
      </c>
      <c r="O75" s="593" t="s">
        <v>214</v>
      </c>
      <c r="P75" s="791"/>
      <c r="Q75" s="610"/>
      <c r="R75" s="772"/>
      <c r="S75" s="35"/>
      <c r="T75" s="35"/>
      <c r="U75" s="35"/>
      <c r="V75" s="35"/>
    </row>
    <row r="76" spans="1:23" s="1" customFormat="1" ht="29.25" customHeight="1" x14ac:dyDescent="0.2">
      <c r="A76" s="672"/>
      <c r="B76" s="529"/>
      <c r="C76" s="773"/>
      <c r="D76" s="785"/>
      <c r="E76" s="786"/>
      <c r="F76" s="787"/>
      <c r="G76" s="788"/>
      <c r="H76" s="140"/>
      <c r="I76" s="415"/>
      <c r="J76" s="792"/>
      <c r="K76" s="789" t="s">
        <v>215</v>
      </c>
      <c r="L76" s="790">
        <v>100</v>
      </c>
      <c r="M76" s="790">
        <v>100</v>
      </c>
      <c r="N76" s="550">
        <v>100</v>
      </c>
      <c r="O76" s="793"/>
      <c r="P76" s="791"/>
      <c r="Q76" s="610"/>
      <c r="S76" s="35"/>
      <c r="T76" s="1" t="s">
        <v>190</v>
      </c>
      <c r="U76" s="35"/>
      <c r="W76" s="35"/>
    </row>
    <row r="77" spans="1:23" s="1" customFormat="1" ht="41.25" customHeight="1" x14ac:dyDescent="0.2">
      <c r="A77" s="672"/>
      <c r="B77" s="529"/>
      <c r="C77" s="773"/>
      <c r="D77" s="785"/>
      <c r="E77" s="786"/>
      <c r="F77" s="787"/>
      <c r="G77" s="788"/>
      <c r="H77" s="140"/>
      <c r="I77" s="415"/>
      <c r="J77" s="794"/>
      <c r="K77" s="789" t="s">
        <v>216</v>
      </c>
      <c r="L77" s="790">
        <v>24</v>
      </c>
      <c r="M77" s="790">
        <v>24</v>
      </c>
      <c r="N77" s="550">
        <v>24</v>
      </c>
      <c r="O77" s="593" t="s">
        <v>217</v>
      </c>
      <c r="P77" s="791"/>
      <c r="Q77" s="610"/>
      <c r="S77" s="35"/>
      <c r="T77" s="795"/>
    </row>
    <row r="78" spans="1:23" s="1" customFormat="1" ht="40.5" customHeight="1" x14ac:dyDescent="0.2">
      <c r="A78" s="672"/>
      <c r="B78" s="529"/>
      <c r="C78" s="773"/>
      <c r="D78" s="785"/>
      <c r="E78" s="786"/>
      <c r="F78" s="787"/>
      <c r="G78" s="788"/>
      <c r="H78" s="140"/>
      <c r="I78" s="415"/>
      <c r="J78" s="794"/>
      <c r="K78" s="899" t="s">
        <v>218</v>
      </c>
      <c r="L78" s="642">
        <v>50</v>
      </c>
      <c r="M78" s="642">
        <v>50</v>
      </c>
      <c r="N78" s="796">
        <v>50</v>
      </c>
      <c r="O78" s="797" t="s">
        <v>245</v>
      </c>
      <c r="P78" s="798"/>
      <c r="Q78" s="610"/>
      <c r="S78" s="35"/>
      <c r="T78" s="795"/>
    </row>
    <row r="79" spans="1:23" s="1" customFormat="1" ht="30.75" customHeight="1" x14ac:dyDescent="0.2">
      <c r="A79" s="955"/>
      <c r="B79" s="206"/>
      <c r="C79" s="956"/>
      <c r="D79" s="957"/>
      <c r="E79" s="958"/>
      <c r="F79" s="959"/>
      <c r="G79" s="960"/>
      <c r="H79" s="242"/>
      <c r="I79" s="961"/>
      <c r="J79" s="962"/>
      <c r="K79" s="900" t="s">
        <v>219</v>
      </c>
      <c r="L79" s="642">
        <v>100</v>
      </c>
      <c r="M79" s="642">
        <v>100</v>
      </c>
      <c r="N79" s="796">
        <v>100</v>
      </c>
      <c r="O79" s="963"/>
      <c r="P79" s="798"/>
      <c r="Q79" s="610"/>
      <c r="R79" s="35"/>
      <c r="T79" s="35"/>
    </row>
    <row r="80" spans="1:23" s="1" customFormat="1" ht="28.5" customHeight="1" x14ac:dyDescent="0.2">
      <c r="A80" s="672"/>
      <c r="B80" s="529"/>
      <c r="C80" s="773"/>
      <c r="D80" s="785"/>
      <c r="E80" s="786"/>
      <c r="F80" s="787"/>
      <c r="G80" s="788"/>
      <c r="H80" s="140"/>
      <c r="I80" s="415"/>
      <c r="J80" s="794"/>
      <c r="K80" s="1041" t="s">
        <v>220</v>
      </c>
      <c r="L80" s="33">
        <v>100</v>
      </c>
      <c r="M80" s="33">
        <v>100</v>
      </c>
      <c r="N80" s="1061">
        <v>100</v>
      </c>
      <c r="O80" s="954"/>
      <c r="P80" s="799"/>
      <c r="Q80" s="800"/>
      <c r="R80" s="35"/>
      <c r="V80" s="35"/>
    </row>
    <row r="81" spans="1:22" s="1" customFormat="1" ht="27" customHeight="1" x14ac:dyDescent="0.2">
      <c r="A81" s="672"/>
      <c r="B81" s="529"/>
      <c r="C81" s="773"/>
      <c r="D81" s="785"/>
      <c r="E81" s="786"/>
      <c r="F81" s="787"/>
      <c r="G81" s="127" t="s">
        <v>27</v>
      </c>
      <c r="H81" s="492">
        <f>SUM(H74:H78)</f>
        <v>216.7</v>
      </c>
      <c r="I81" s="426">
        <f>SUM(I74:I78)</f>
        <v>310.89999999999998</v>
      </c>
      <c r="J81" s="801">
        <f>SUM(J74:J78)</f>
        <v>310.89999999999998</v>
      </c>
      <c r="K81" s="1042"/>
      <c r="L81" s="790"/>
      <c r="M81" s="802"/>
      <c r="N81" s="1062"/>
      <c r="O81" s="793"/>
      <c r="P81" s="799"/>
      <c r="Q81" s="800"/>
      <c r="R81" s="35"/>
      <c r="V81" s="35"/>
    </row>
    <row r="82" spans="1:22" s="1" customFormat="1" ht="14.25" customHeight="1" x14ac:dyDescent="0.2">
      <c r="A82" s="694"/>
      <c r="B82" s="529"/>
      <c r="C82" s="589"/>
      <c r="D82" s="803" t="s">
        <v>221</v>
      </c>
      <c r="E82" s="804"/>
      <c r="F82" s="805">
        <v>6</v>
      </c>
      <c r="G82" s="806" t="s">
        <v>25</v>
      </c>
      <c r="H82" s="807">
        <v>167.9</v>
      </c>
      <c r="I82" s="808">
        <v>157.30000000000001</v>
      </c>
      <c r="J82" s="809">
        <v>138.6</v>
      </c>
      <c r="K82" s="810" t="s">
        <v>222</v>
      </c>
      <c r="L82" s="33">
        <v>6</v>
      </c>
      <c r="M82" s="33">
        <v>6</v>
      </c>
      <c r="N82" s="11">
        <v>6</v>
      </c>
      <c r="O82" s="662"/>
      <c r="P82" s="811"/>
      <c r="Q82" s="800"/>
      <c r="R82" s="35"/>
      <c r="V82" s="35"/>
    </row>
    <row r="83" spans="1:22" s="1" customFormat="1" ht="14.25" customHeight="1" x14ac:dyDescent="0.2">
      <c r="A83" s="694"/>
      <c r="B83" s="529"/>
      <c r="C83" s="589"/>
      <c r="D83" s="360"/>
      <c r="E83" s="812"/>
      <c r="F83" s="813"/>
      <c r="G83" s="806" t="s">
        <v>197</v>
      </c>
      <c r="H83" s="814">
        <v>21.1</v>
      </c>
      <c r="I83" s="815">
        <v>21.1</v>
      </c>
      <c r="J83" s="816">
        <v>21.1</v>
      </c>
      <c r="K83" s="810"/>
      <c r="L83" s="33"/>
      <c r="M83" s="33"/>
      <c r="N83" s="148"/>
      <c r="O83" s="662"/>
      <c r="P83" s="34"/>
      <c r="Q83" s="610"/>
    </row>
    <row r="84" spans="1:22" s="1" customFormat="1" x14ac:dyDescent="0.2">
      <c r="A84" s="694"/>
      <c r="B84" s="529"/>
      <c r="C84" s="589"/>
      <c r="D84" s="360"/>
      <c r="E84" s="817"/>
      <c r="F84" s="818"/>
      <c r="G84" s="819" t="s">
        <v>27</v>
      </c>
      <c r="H84" s="820">
        <f>SUM(H82:H83)</f>
        <v>189</v>
      </c>
      <c r="I84" s="821">
        <f>SUM(I82:I83)</f>
        <v>178.4</v>
      </c>
      <c r="J84" s="822">
        <f>SUM(J82:J83)</f>
        <v>159.69999999999999</v>
      </c>
      <c r="K84" s="810"/>
      <c r="L84" s="33"/>
      <c r="M84" s="33"/>
      <c r="N84" s="148"/>
      <c r="O84" s="662"/>
      <c r="P84" s="34"/>
    </row>
    <row r="85" spans="1:22" s="1" customFormat="1" ht="13.5" customHeight="1" thickBot="1" x14ac:dyDescent="0.25">
      <c r="A85" s="682"/>
      <c r="B85" s="587"/>
      <c r="C85" s="823"/>
      <c r="D85" s="824"/>
      <c r="E85" s="1024" t="s">
        <v>85</v>
      </c>
      <c r="F85" s="1025"/>
      <c r="G85" s="1026"/>
      <c r="H85" s="170">
        <f>H84+H81</f>
        <v>405.7</v>
      </c>
      <c r="I85" s="240">
        <f t="shared" ref="I85" si="6">I84+I81</f>
        <v>489.29999999999995</v>
      </c>
      <c r="J85" s="825">
        <f>J84+J81</f>
        <v>470.59999999999997</v>
      </c>
      <c r="K85" s="901"/>
      <c r="L85" s="886"/>
      <c r="M85" s="150"/>
      <c r="N85" s="308"/>
      <c r="O85" s="826"/>
      <c r="P85" s="827"/>
      <c r="Q85" s="157"/>
    </row>
    <row r="86" spans="1:22" s="1" customFormat="1" ht="15" customHeight="1" thickBot="1" x14ac:dyDescent="0.25">
      <c r="A86" s="651" t="s">
        <v>19</v>
      </c>
      <c r="B86" s="153" t="s">
        <v>30</v>
      </c>
      <c r="C86" s="977" t="s">
        <v>33</v>
      </c>
      <c r="D86" s="977"/>
      <c r="E86" s="977"/>
      <c r="F86" s="977"/>
      <c r="G86" s="977"/>
      <c r="H86" s="16">
        <f>H85+H72+H70+H58</f>
        <v>17712.100000000002</v>
      </c>
      <c r="I86" s="828">
        <f>I85+I72+I70+I58</f>
        <v>16513.7</v>
      </c>
      <c r="J86" s="828">
        <f>J85+J72+J70+J58</f>
        <v>15673.599999999999</v>
      </c>
      <c r="K86" s="978"/>
      <c r="L86" s="979"/>
      <c r="M86" s="979"/>
      <c r="N86" s="979"/>
      <c r="O86" s="979"/>
      <c r="P86" s="980"/>
      <c r="Q86" s="1050"/>
      <c r="S86" s="35"/>
    </row>
    <row r="87" spans="1:22" s="1" customFormat="1" ht="13.5" thickBot="1" x14ac:dyDescent="0.25">
      <c r="A87" s="829" t="s">
        <v>19</v>
      </c>
      <c r="B87" s="153" t="s">
        <v>55</v>
      </c>
      <c r="C87" s="1051" t="s">
        <v>90</v>
      </c>
      <c r="D87" s="1052"/>
      <c r="E87" s="1052"/>
      <c r="F87" s="1052"/>
      <c r="G87" s="1052"/>
      <c r="H87" s="1052"/>
      <c r="I87" s="1052"/>
      <c r="J87" s="1052"/>
      <c r="K87" s="1052"/>
      <c r="L87" s="911"/>
      <c r="M87" s="155"/>
      <c r="N87" s="155"/>
      <c r="O87" s="155"/>
      <c r="P87" s="156"/>
      <c r="Q87" s="1050"/>
    </row>
    <row r="88" spans="1:22" s="1" customFormat="1" ht="130.5" customHeight="1" x14ac:dyDescent="0.2">
      <c r="A88" s="670" t="s">
        <v>19</v>
      </c>
      <c r="B88" s="586" t="s">
        <v>55</v>
      </c>
      <c r="C88" s="158" t="s">
        <v>19</v>
      </c>
      <c r="D88" s="1053" t="s">
        <v>91</v>
      </c>
      <c r="E88" s="159"/>
      <c r="F88" s="599" t="s">
        <v>24</v>
      </c>
      <c r="G88" s="160" t="s">
        <v>25</v>
      </c>
      <c r="H88" s="7">
        <v>620.29999999999995</v>
      </c>
      <c r="I88" s="239">
        <f>620.3+360</f>
        <v>980.3</v>
      </c>
      <c r="J88" s="162">
        <v>980.2</v>
      </c>
      <c r="K88" s="163" t="s">
        <v>92</v>
      </c>
      <c r="L88" s="887">
        <v>5</v>
      </c>
      <c r="M88" s="1055">
        <v>5</v>
      </c>
      <c r="N88" s="601">
        <v>5</v>
      </c>
      <c r="O88" s="606"/>
      <c r="P88" s="1057" t="s">
        <v>223</v>
      </c>
      <c r="Q88" s="168"/>
      <c r="R88" s="610"/>
    </row>
    <row r="89" spans="1:22" s="1" customFormat="1" ht="15" customHeight="1" thickBot="1" x14ac:dyDescent="0.25">
      <c r="A89" s="682"/>
      <c r="B89" s="587"/>
      <c r="C89" s="578"/>
      <c r="D89" s="1054"/>
      <c r="E89" s="579"/>
      <c r="F89" s="600"/>
      <c r="G89" s="103" t="s">
        <v>27</v>
      </c>
      <c r="H89" s="9">
        <f>H88</f>
        <v>620.29999999999995</v>
      </c>
      <c r="I89" s="256">
        <f>I88</f>
        <v>980.3</v>
      </c>
      <c r="J89" s="377">
        <f t="shared" ref="J89" si="7">J88</f>
        <v>980.2</v>
      </c>
      <c r="K89" s="137"/>
      <c r="L89" s="902"/>
      <c r="M89" s="1056"/>
      <c r="N89" s="602"/>
      <c r="O89" s="830"/>
      <c r="P89" s="1058"/>
      <c r="Q89" s="585"/>
      <c r="R89" s="610"/>
    </row>
    <row r="90" spans="1:22" s="1" customFormat="1" ht="39" customHeight="1" x14ac:dyDescent="0.2">
      <c r="A90" s="670" t="s">
        <v>19</v>
      </c>
      <c r="B90" s="1059" t="s">
        <v>55</v>
      </c>
      <c r="C90" s="1011" t="s">
        <v>28</v>
      </c>
      <c r="D90" s="1013" t="s">
        <v>93</v>
      </c>
      <c r="E90" s="1015"/>
      <c r="F90" s="1017" t="s">
        <v>24</v>
      </c>
      <c r="G90" s="312" t="s">
        <v>25</v>
      </c>
      <c r="H90" s="161">
        <v>20</v>
      </c>
      <c r="I90" s="246">
        <v>16.3</v>
      </c>
      <c r="J90" s="257">
        <v>16.2</v>
      </c>
      <c r="K90" s="1019" t="s">
        <v>94</v>
      </c>
      <c r="L90" s="887">
        <v>14</v>
      </c>
      <c r="M90" s="1021">
        <v>9</v>
      </c>
      <c r="N90" s="544">
        <v>9</v>
      </c>
      <c r="O90" s="831"/>
      <c r="P90" s="1022" t="s">
        <v>236</v>
      </c>
      <c r="T90" s="35"/>
    </row>
    <row r="91" spans="1:22" s="1" customFormat="1" ht="15.75" customHeight="1" thickBot="1" x14ac:dyDescent="0.25">
      <c r="A91" s="682"/>
      <c r="B91" s="1060"/>
      <c r="C91" s="1012"/>
      <c r="D91" s="1014"/>
      <c r="E91" s="1016"/>
      <c r="F91" s="1018"/>
      <c r="G91" s="832" t="s">
        <v>27</v>
      </c>
      <c r="H91" s="170">
        <f t="shared" ref="H91:J91" si="8">SUM(H90:H90)</f>
        <v>20</v>
      </c>
      <c r="I91" s="240">
        <f t="shared" ref="I91" si="9">SUM(I90:I90)</f>
        <v>16.3</v>
      </c>
      <c r="J91" s="237">
        <f t="shared" si="8"/>
        <v>16.2</v>
      </c>
      <c r="K91" s="1020"/>
      <c r="L91" s="902"/>
      <c r="M91" s="1006"/>
      <c r="N91" s="308"/>
      <c r="O91" s="547"/>
      <c r="P91" s="1023"/>
    </row>
    <row r="92" spans="1:22" s="1" customFormat="1" ht="13.5" thickBot="1" x14ac:dyDescent="0.25">
      <c r="A92" s="651" t="s">
        <v>19</v>
      </c>
      <c r="B92" s="153" t="s">
        <v>55</v>
      </c>
      <c r="C92" s="977" t="s">
        <v>33</v>
      </c>
      <c r="D92" s="977"/>
      <c r="E92" s="977"/>
      <c r="F92" s="977"/>
      <c r="G92" s="977"/>
      <c r="H92" s="16">
        <f>H91+H89</f>
        <v>640.29999999999995</v>
      </c>
      <c r="I92" s="828">
        <f>I91+I89</f>
        <v>996.59999999999991</v>
      </c>
      <c r="J92" s="833">
        <f t="shared" ref="J92" si="10">J91+J89</f>
        <v>996.40000000000009</v>
      </c>
      <c r="K92" s="978"/>
      <c r="L92" s="979"/>
      <c r="M92" s="979"/>
      <c r="N92" s="979"/>
      <c r="O92" s="979"/>
      <c r="P92" s="980"/>
    </row>
    <row r="93" spans="1:22" s="1" customFormat="1" ht="14.25" customHeight="1" thickBot="1" x14ac:dyDescent="0.25">
      <c r="A93" s="651" t="s">
        <v>19</v>
      </c>
      <c r="B93" s="989" t="s">
        <v>95</v>
      </c>
      <c r="C93" s="990"/>
      <c r="D93" s="990"/>
      <c r="E93" s="990"/>
      <c r="F93" s="990"/>
      <c r="G93" s="990"/>
      <c r="H93" s="834">
        <f>H86+H52+H23+H92</f>
        <v>23359.600000000002</v>
      </c>
      <c r="I93" s="835">
        <f>I86+I52+I23+I92</f>
        <v>22901.200000000001</v>
      </c>
      <c r="J93" s="836">
        <f>J86+J52+J23+J92</f>
        <v>21990.7</v>
      </c>
      <c r="K93" s="837"/>
      <c r="L93" s="838"/>
      <c r="M93" s="838"/>
      <c r="N93" s="838"/>
      <c r="O93" s="838"/>
      <c r="P93" s="839"/>
    </row>
    <row r="94" spans="1:22" s="1" customFormat="1" ht="14.25" customHeight="1" thickBot="1" x14ac:dyDescent="0.25">
      <c r="A94" s="840" t="s">
        <v>96</v>
      </c>
      <c r="B94" s="991" t="s">
        <v>97</v>
      </c>
      <c r="C94" s="992"/>
      <c r="D94" s="992"/>
      <c r="E94" s="992"/>
      <c r="F94" s="992"/>
      <c r="G94" s="992"/>
      <c r="H94" s="841">
        <f t="shared" ref="H94:J94" si="11">H93</f>
        <v>23359.600000000002</v>
      </c>
      <c r="I94" s="842">
        <f t="shared" si="11"/>
        <v>22901.200000000001</v>
      </c>
      <c r="J94" s="843">
        <f t="shared" si="11"/>
        <v>21990.7</v>
      </c>
      <c r="K94" s="844"/>
      <c r="L94" s="845"/>
      <c r="M94" s="845"/>
      <c r="N94" s="845"/>
      <c r="O94" s="845"/>
      <c r="P94" s="846"/>
    </row>
    <row r="95" spans="1:22" s="1" customFormat="1" ht="16.5" customHeight="1" x14ac:dyDescent="0.2">
      <c r="A95" s="993" t="s">
        <v>224</v>
      </c>
      <c r="B95" s="993"/>
      <c r="C95" s="993"/>
      <c r="D95" s="993"/>
      <c r="E95" s="993"/>
      <c r="F95" s="993"/>
      <c r="G95" s="993"/>
      <c r="H95" s="993"/>
      <c r="I95" s="993"/>
      <c r="J95" s="993"/>
      <c r="K95" s="993"/>
      <c r="L95" s="993"/>
      <c r="M95" s="993"/>
      <c r="N95" s="993"/>
      <c r="O95" s="993"/>
      <c r="P95" s="993"/>
    </row>
    <row r="96" spans="1:22" s="1" customFormat="1" ht="21.75" customHeight="1" x14ac:dyDescent="0.2">
      <c r="A96" s="584" t="s">
        <v>225</v>
      </c>
      <c r="B96" s="584"/>
      <c r="C96" s="584"/>
      <c r="D96" s="584"/>
      <c r="E96" s="584"/>
      <c r="F96" s="584"/>
      <c r="G96" s="584"/>
      <c r="H96" s="584"/>
      <c r="I96" s="584"/>
      <c r="J96" s="584"/>
      <c r="K96" s="584"/>
      <c r="L96" s="912"/>
      <c r="M96" s="584"/>
      <c r="N96" s="584"/>
      <c r="O96" s="584"/>
      <c r="P96" s="584"/>
    </row>
    <row r="97" spans="1:22" s="1" customFormat="1" ht="10.5" customHeight="1" thickBot="1" x14ac:dyDescent="0.25">
      <c r="A97" s="994" t="s">
        <v>98</v>
      </c>
      <c r="B97" s="994"/>
      <c r="C97" s="994"/>
      <c r="D97" s="994"/>
      <c r="E97" s="994"/>
      <c r="F97" s="994"/>
      <c r="G97" s="994"/>
      <c r="H97" s="994"/>
      <c r="I97" s="994"/>
      <c r="J97" s="994"/>
      <c r="K97" s="174"/>
      <c r="L97" s="175"/>
      <c r="M97" s="175"/>
      <c r="N97" s="175"/>
      <c r="O97" s="175"/>
      <c r="P97" s="175"/>
    </row>
    <row r="98" spans="1:22" s="1" customFormat="1" ht="64.5" customHeight="1" x14ac:dyDescent="0.2">
      <c r="A98" s="1000" t="s">
        <v>99</v>
      </c>
      <c r="B98" s="1001"/>
      <c r="C98" s="1001"/>
      <c r="D98" s="1001"/>
      <c r="E98" s="1001"/>
      <c r="F98" s="1001"/>
      <c r="G98" s="1002"/>
      <c r="H98" s="847" t="s">
        <v>169</v>
      </c>
      <c r="I98" s="848" t="s">
        <v>170</v>
      </c>
      <c r="J98" s="849" t="s">
        <v>171</v>
      </c>
      <c r="K98" s="176"/>
      <c r="L98" s="890"/>
      <c r="M98" s="583"/>
      <c r="N98" s="995"/>
      <c r="O98" s="995"/>
      <c r="P98" s="995"/>
    </row>
    <row r="99" spans="1:22" s="1" customFormat="1" ht="12.75" customHeight="1" x14ac:dyDescent="0.2">
      <c r="A99" s="996" t="s">
        <v>101</v>
      </c>
      <c r="B99" s="997"/>
      <c r="C99" s="997"/>
      <c r="D99" s="997"/>
      <c r="E99" s="997"/>
      <c r="F99" s="997"/>
      <c r="G99" s="998"/>
      <c r="H99" s="850">
        <f>SUM(H100:H105)</f>
        <v>23236.6</v>
      </c>
      <c r="I99" s="851">
        <f>SUM(I100:I105)</f>
        <v>22861.899999999998</v>
      </c>
      <c r="J99" s="852">
        <f>SUM(J100:J105)</f>
        <v>21973.599999999999</v>
      </c>
      <c r="K99" s="177"/>
      <c r="L99" s="891"/>
      <c r="M99" s="582"/>
      <c r="N99" s="999"/>
      <c r="O99" s="999"/>
      <c r="P99" s="999"/>
    </row>
    <row r="100" spans="1:22" s="1" customFormat="1" ht="13.5" customHeight="1" x14ac:dyDescent="0.2">
      <c r="A100" s="981" t="s">
        <v>102</v>
      </c>
      <c r="B100" s="982"/>
      <c r="C100" s="982"/>
      <c r="D100" s="982"/>
      <c r="E100" s="982"/>
      <c r="F100" s="982"/>
      <c r="G100" s="983"/>
      <c r="H100" s="853">
        <f>SUMIF(G15:G90,"sb",H15:H90)</f>
        <v>9441.9</v>
      </c>
      <c r="I100" s="854">
        <f>SUMIF(G15:G90,"sb",I15:I90)</f>
        <v>9306.0999999999985</v>
      </c>
      <c r="J100" s="855">
        <f>SUMIF(G15:G90,"sb",J15:J90)</f>
        <v>9153.5000000000018</v>
      </c>
      <c r="K100" s="178"/>
      <c r="L100" s="888"/>
      <c r="M100" s="580"/>
      <c r="N100" s="984"/>
      <c r="O100" s="984"/>
      <c r="P100" s="984"/>
    </row>
    <row r="101" spans="1:22" s="1" customFormat="1" ht="13.5" customHeight="1" x14ac:dyDescent="0.2">
      <c r="A101" s="981" t="s">
        <v>226</v>
      </c>
      <c r="B101" s="982"/>
      <c r="C101" s="982"/>
      <c r="D101" s="982"/>
      <c r="E101" s="982"/>
      <c r="F101" s="982"/>
      <c r="G101" s="983"/>
      <c r="H101" s="853">
        <f>SUMIF(G16:G91,"sb(l)",H16:H91)</f>
        <v>573.9</v>
      </c>
      <c r="I101" s="854">
        <f>SUMIF(G16:G91,"sb(l)",I16:I91)</f>
        <v>573.9</v>
      </c>
      <c r="J101" s="856">
        <f>SUMIF(G16:G91,"sb(l)",J16:J91)</f>
        <v>533.6</v>
      </c>
      <c r="K101" s="178"/>
      <c r="L101" s="888"/>
      <c r="M101" s="580"/>
      <c r="N101" s="580"/>
      <c r="O101" s="580"/>
      <c r="P101" s="580"/>
    </row>
    <row r="102" spans="1:22" s="1" customFormat="1" ht="15" customHeight="1" x14ac:dyDescent="0.2">
      <c r="A102" s="974" t="s">
        <v>103</v>
      </c>
      <c r="B102" s="975"/>
      <c r="C102" s="975"/>
      <c r="D102" s="975"/>
      <c r="E102" s="975"/>
      <c r="F102" s="975"/>
      <c r="G102" s="976"/>
      <c r="H102" s="179">
        <f>SUMIF(G15:G90,"sb(sp)",H15:H90)</f>
        <v>225.4</v>
      </c>
      <c r="I102" s="448">
        <f>SUMIF(G15:G90,"sb(sp)",I15:I90)</f>
        <v>227.1</v>
      </c>
      <c r="J102" s="449">
        <f>SUMIF(G15:G90,"sb(sp)",J15:J90)</f>
        <v>194.8</v>
      </c>
      <c r="K102" s="178"/>
      <c r="L102" s="888"/>
      <c r="M102" s="580"/>
      <c r="N102" s="984"/>
      <c r="O102" s="984"/>
      <c r="P102" s="984"/>
    </row>
    <row r="103" spans="1:22" s="1" customFormat="1" ht="15" customHeight="1" x14ac:dyDescent="0.2">
      <c r="A103" s="974" t="s">
        <v>227</v>
      </c>
      <c r="B103" s="975"/>
      <c r="C103" s="975"/>
      <c r="D103" s="975"/>
      <c r="E103" s="975"/>
      <c r="F103" s="975"/>
      <c r="G103" s="976"/>
      <c r="H103" s="179">
        <f>SUMIF(G16:G91,"sb(spl)",H16:H91)</f>
        <v>62.4</v>
      </c>
      <c r="I103" s="448">
        <f>SUMIF(G16:G91,"sb(spl)",I16:I91)</f>
        <v>62.4</v>
      </c>
      <c r="J103" s="857">
        <f>SUMIF(G16:G91,"sb(spl)",J16:J91)</f>
        <v>62.4</v>
      </c>
      <c r="K103" s="178"/>
      <c r="L103" s="888"/>
      <c r="M103" s="580"/>
      <c r="N103" s="580"/>
      <c r="O103" s="580"/>
      <c r="P103" s="580"/>
    </row>
    <row r="104" spans="1:22" s="1" customFormat="1" ht="15" customHeight="1" x14ac:dyDescent="0.2">
      <c r="A104" s="974" t="s">
        <v>104</v>
      </c>
      <c r="B104" s="975"/>
      <c r="C104" s="975"/>
      <c r="D104" s="975"/>
      <c r="E104" s="975"/>
      <c r="F104" s="975"/>
      <c r="G104" s="976"/>
      <c r="H104" s="858">
        <f>SUMIF(G15:G90,"SB(VB)",H15:H90)</f>
        <v>1368.4</v>
      </c>
      <c r="I104" s="859">
        <f>SUMIF(G15:G90,"SB(VB)",I15:I90)</f>
        <v>107.39999999999999</v>
      </c>
      <c r="J104" s="860">
        <f>SUMIF(G15:G90,"SB(VB)",J15:J90)</f>
        <v>1074</v>
      </c>
      <c r="K104" s="178"/>
      <c r="L104" s="888"/>
      <c r="M104" s="580"/>
      <c r="N104" s="580"/>
      <c r="O104" s="580"/>
      <c r="P104" s="580"/>
    </row>
    <row r="105" spans="1:22" s="1" customFormat="1" ht="30" customHeight="1" x14ac:dyDescent="0.2">
      <c r="A105" s="974" t="s">
        <v>228</v>
      </c>
      <c r="B105" s="975"/>
      <c r="C105" s="975"/>
      <c r="D105" s="975"/>
      <c r="E105" s="975"/>
      <c r="F105" s="975"/>
      <c r="G105" s="976"/>
      <c r="H105" s="858">
        <f>SUMIF(G16:G91,"SB(ES)",H16:H91)</f>
        <v>11564.6</v>
      </c>
      <c r="I105" s="859">
        <f>SUMIF(G16:G91,"SB(ES)",I16:I91)</f>
        <v>12585</v>
      </c>
      <c r="J105" s="861">
        <f>SUMIF(G16:G91,"SB(ES)",J16:J91)</f>
        <v>10955.3</v>
      </c>
      <c r="K105" s="178"/>
      <c r="L105" s="888"/>
      <c r="M105" s="580"/>
      <c r="N105" s="580"/>
      <c r="O105" s="580"/>
      <c r="P105" s="580"/>
    </row>
    <row r="106" spans="1:22" s="1" customFormat="1" ht="15" customHeight="1" x14ac:dyDescent="0.2">
      <c r="A106" s="996" t="s">
        <v>105</v>
      </c>
      <c r="B106" s="997"/>
      <c r="C106" s="997"/>
      <c r="D106" s="997"/>
      <c r="E106" s="997"/>
      <c r="F106" s="997"/>
      <c r="G106" s="998"/>
      <c r="H106" s="862">
        <f>SUM(H107:H109)</f>
        <v>123</v>
      </c>
      <c r="I106" s="863">
        <f>SUM(I107:I109)</f>
        <v>39.299999999999997</v>
      </c>
      <c r="J106" s="864">
        <f>SUM(J107:J109)</f>
        <v>17.100000000000001</v>
      </c>
      <c r="K106" s="177"/>
      <c r="L106" s="891"/>
      <c r="M106" s="582"/>
      <c r="N106" s="999"/>
      <c r="O106" s="999"/>
      <c r="P106" s="999"/>
      <c r="V106" s="35"/>
    </row>
    <row r="107" spans="1:22" ht="15" customHeight="1" x14ac:dyDescent="0.2">
      <c r="A107" s="981" t="s">
        <v>106</v>
      </c>
      <c r="B107" s="982"/>
      <c r="C107" s="982"/>
      <c r="D107" s="982"/>
      <c r="E107" s="982"/>
      <c r="F107" s="982"/>
      <c r="G107" s="983"/>
      <c r="H107" s="865">
        <f>SUMIF(G15:G90,"es",H15:H90)</f>
        <v>85.3</v>
      </c>
      <c r="I107" s="866">
        <f>SUMIF(G15:G90,"es",I15:I90)</f>
        <v>0</v>
      </c>
      <c r="J107" s="867">
        <f>SUMIF(G15:G86,"es",J15:J86)</f>
        <v>0</v>
      </c>
      <c r="K107" s="178"/>
      <c r="L107" s="888"/>
      <c r="M107" s="580"/>
      <c r="N107" s="984"/>
      <c r="O107" s="984"/>
      <c r="P107" s="984"/>
    </row>
    <row r="108" spans="1:22" ht="15.75" customHeight="1" x14ac:dyDescent="0.2">
      <c r="A108" s="981" t="s">
        <v>107</v>
      </c>
      <c r="B108" s="982"/>
      <c r="C108" s="982"/>
      <c r="D108" s="982"/>
      <c r="E108" s="982"/>
      <c r="F108" s="982"/>
      <c r="G108" s="983"/>
      <c r="H108" s="865">
        <f>SUMIF(G15:G90,"lrvb",H15:H90)</f>
        <v>15.5</v>
      </c>
      <c r="I108" s="866">
        <f>SUMIF(G15:G90,"lrvb",I15:I90)</f>
        <v>17.100000000000001</v>
      </c>
      <c r="J108" s="867">
        <f>SUMIF(G15:G85,"lrvb",J15:J85)</f>
        <v>17.100000000000001</v>
      </c>
      <c r="K108" s="178"/>
      <c r="L108" s="888"/>
      <c r="M108" s="580"/>
      <c r="N108" s="580"/>
      <c r="O108" s="580"/>
      <c r="P108" s="580"/>
    </row>
    <row r="109" spans="1:22" x14ac:dyDescent="0.2">
      <c r="A109" s="981" t="s">
        <v>108</v>
      </c>
      <c r="B109" s="982"/>
      <c r="C109" s="982"/>
      <c r="D109" s="982"/>
      <c r="E109" s="982"/>
      <c r="F109" s="982"/>
      <c r="G109" s="983"/>
      <c r="H109" s="865">
        <f>SUMIF(G15:G90,"kt",H15:H90)</f>
        <v>22.2</v>
      </c>
      <c r="I109" s="866">
        <f>SUMIF(G15:G90,"kt",I15:I90)</f>
        <v>22.2</v>
      </c>
      <c r="J109" s="867">
        <f>SUMIF(G15:G86,"kt",J15:J86)</f>
        <v>0</v>
      </c>
      <c r="K109" s="178"/>
      <c r="L109" s="888"/>
      <c r="M109" s="580"/>
      <c r="N109" s="580"/>
      <c r="O109" s="580"/>
      <c r="P109" s="580"/>
    </row>
    <row r="110" spans="1:22" ht="13.5" thickBot="1" x14ac:dyDescent="0.25">
      <c r="A110" s="985" t="s">
        <v>27</v>
      </c>
      <c r="B110" s="986"/>
      <c r="C110" s="986"/>
      <c r="D110" s="986"/>
      <c r="E110" s="986"/>
      <c r="F110" s="986"/>
      <c r="G110" s="987"/>
      <c r="H110" s="44">
        <f>H106+H99</f>
        <v>23359.599999999999</v>
      </c>
      <c r="I110" s="479">
        <f>I106+I99</f>
        <v>22901.199999999997</v>
      </c>
      <c r="J110" s="869">
        <f>J106+J99</f>
        <v>21990.699999999997</v>
      </c>
      <c r="K110" s="181"/>
      <c r="L110" s="889"/>
      <c r="M110" s="581"/>
      <c r="N110" s="988"/>
      <c r="O110" s="988"/>
      <c r="P110" s="988"/>
    </row>
    <row r="111" spans="1:22" x14ac:dyDescent="0.2">
      <c r="H111" s="871"/>
      <c r="I111" s="871"/>
    </row>
    <row r="112" spans="1:22" x14ac:dyDescent="0.2">
      <c r="H112" s="871"/>
      <c r="I112" s="871"/>
      <c r="J112" s="871"/>
    </row>
  </sheetData>
  <mergeCells count="130">
    <mergeCell ref="K4:N4"/>
    <mergeCell ref="C24:P24"/>
    <mergeCell ref="D25:D26"/>
    <mergeCell ref="K25:K26"/>
    <mergeCell ref="K27:K28"/>
    <mergeCell ref="D35:D36"/>
    <mergeCell ref="D37:D38"/>
    <mergeCell ref="E37:E40"/>
    <mergeCell ref="P37:P40"/>
    <mergeCell ref="O17:O18"/>
    <mergeCell ref="O19:O20"/>
    <mergeCell ref="K21:K22"/>
    <mergeCell ref="O21:O22"/>
    <mergeCell ref="C23:G23"/>
    <mergeCell ref="K23:P23"/>
    <mergeCell ref="E19:E20"/>
    <mergeCell ref="F19:F20"/>
    <mergeCell ref="K19:K20"/>
    <mergeCell ref="A7:P7"/>
    <mergeCell ref="C14:P14"/>
    <mergeCell ref="B8:J8"/>
    <mergeCell ref="A21:A22"/>
    <mergeCell ref="D15:D16"/>
    <mergeCell ref="F15:F16"/>
    <mergeCell ref="F17:F18"/>
    <mergeCell ref="B21:B22"/>
    <mergeCell ref="C21:C22"/>
    <mergeCell ref="D21:D22"/>
    <mergeCell ref="E21:E22"/>
    <mergeCell ref="F21:F22"/>
    <mergeCell ref="A1:P1"/>
    <mergeCell ref="A2:P2"/>
    <mergeCell ref="H4:J4"/>
    <mergeCell ref="M3:P3"/>
    <mergeCell ref="A4:A5"/>
    <mergeCell ref="B4:B5"/>
    <mergeCell ref="C4:C5"/>
    <mergeCell ref="D4:D5"/>
    <mergeCell ref="E4:E5"/>
    <mergeCell ref="F4:F5"/>
    <mergeCell ref="G4:G5"/>
    <mergeCell ref="O4:O5"/>
    <mergeCell ref="P4:P5"/>
    <mergeCell ref="A6:P6"/>
    <mergeCell ref="A19:A20"/>
    <mergeCell ref="B19:B20"/>
    <mergeCell ref="K17:K18"/>
    <mergeCell ref="C65:C66"/>
    <mergeCell ref="D65:D66"/>
    <mergeCell ref="O65:O66"/>
    <mergeCell ref="P65:P66"/>
    <mergeCell ref="O45:O46"/>
    <mergeCell ref="O50:O51"/>
    <mergeCell ref="D43:D44"/>
    <mergeCell ref="D50:D51"/>
    <mergeCell ref="K50:K51"/>
    <mergeCell ref="D45:D46"/>
    <mergeCell ref="K45:K46"/>
    <mergeCell ref="D47:D49"/>
    <mergeCell ref="K47:K49"/>
    <mergeCell ref="C52:G52"/>
    <mergeCell ref="K52:P52"/>
    <mergeCell ref="P47:P49"/>
    <mergeCell ref="C19:C20"/>
    <mergeCell ref="D19:D20"/>
    <mergeCell ref="Q86:Q87"/>
    <mergeCell ref="C87:K87"/>
    <mergeCell ref="D88:D89"/>
    <mergeCell ref="M88:M89"/>
    <mergeCell ref="P88:P89"/>
    <mergeCell ref="B90:B91"/>
    <mergeCell ref="K80:K81"/>
    <mergeCell ref="N80:N81"/>
    <mergeCell ref="K68:K69"/>
    <mergeCell ref="C68:C69"/>
    <mergeCell ref="D68:D70"/>
    <mergeCell ref="E70:G70"/>
    <mergeCell ref="D71:D72"/>
    <mergeCell ref="E71:E72"/>
    <mergeCell ref="F71:F72"/>
    <mergeCell ref="Q53:Q54"/>
    <mergeCell ref="D55:D58"/>
    <mergeCell ref="K56:K58"/>
    <mergeCell ref="O56:P58"/>
    <mergeCell ref="D59:D60"/>
    <mergeCell ref="D61:D64"/>
    <mergeCell ref="K61:K64"/>
    <mergeCell ref="O61:O64"/>
    <mergeCell ref="E62:E64"/>
    <mergeCell ref="C53:P53"/>
    <mergeCell ref="A100:G100"/>
    <mergeCell ref="A101:G101"/>
    <mergeCell ref="K71:K72"/>
    <mergeCell ref="M71:M72"/>
    <mergeCell ref="N71:N72"/>
    <mergeCell ref="P71:P72"/>
    <mergeCell ref="C90:C91"/>
    <mergeCell ref="D90:D91"/>
    <mergeCell ref="E90:E91"/>
    <mergeCell ref="F90:F91"/>
    <mergeCell ref="K90:K91"/>
    <mergeCell ref="M90:M91"/>
    <mergeCell ref="P90:P91"/>
    <mergeCell ref="E85:G85"/>
    <mergeCell ref="C86:G86"/>
    <mergeCell ref="K86:P86"/>
    <mergeCell ref="A102:G102"/>
    <mergeCell ref="A103:G103"/>
    <mergeCell ref="C92:G92"/>
    <mergeCell ref="K92:P92"/>
    <mergeCell ref="A107:G107"/>
    <mergeCell ref="N107:P107"/>
    <mergeCell ref="A108:G108"/>
    <mergeCell ref="A109:G109"/>
    <mergeCell ref="A110:G110"/>
    <mergeCell ref="N110:P110"/>
    <mergeCell ref="B93:G93"/>
    <mergeCell ref="B94:G94"/>
    <mergeCell ref="A95:P95"/>
    <mergeCell ref="A97:J97"/>
    <mergeCell ref="N98:P98"/>
    <mergeCell ref="N102:P102"/>
    <mergeCell ref="A104:G104"/>
    <mergeCell ref="A105:G105"/>
    <mergeCell ref="A106:G106"/>
    <mergeCell ref="N106:P106"/>
    <mergeCell ref="N100:P100"/>
    <mergeCell ref="N99:P99"/>
    <mergeCell ref="A98:G98"/>
    <mergeCell ref="A99:G99"/>
  </mergeCells>
  <printOptions horizontalCentered="1"/>
  <pageMargins left="0" right="0" top="0.55118110236220474" bottom="0" header="0.31496062992125984" footer="0.31496062992125984"/>
  <pageSetup paperSize="9" scale="80" orientation="landscape" r:id="rId1"/>
  <rowBreaks count="5" manualBreakCount="5">
    <brk id="16" max="15" man="1"/>
    <brk id="36" max="15" man="1"/>
    <brk id="60" max="15" man="1"/>
    <brk id="79" max="15" man="1"/>
    <brk id="96" max="1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13"/>
  <sheetViews>
    <sheetView zoomScaleNormal="100" zoomScaleSheetLayoutView="70" workbookViewId="0"/>
  </sheetViews>
  <sheetFormatPr defaultRowHeight="15" x14ac:dyDescent="0.25"/>
  <cols>
    <col min="1" max="3" width="3.140625" customWidth="1"/>
    <col min="4" max="4" width="28.7109375" customWidth="1"/>
    <col min="5" max="6" width="3" customWidth="1"/>
    <col min="7" max="7" width="7" customWidth="1"/>
    <col min="8" max="9" width="8.7109375" customWidth="1"/>
    <col min="10" max="10" width="7.85546875" customWidth="1"/>
    <col min="11" max="12" width="8.7109375" customWidth="1"/>
    <col min="13" max="13" width="7.85546875" customWidth="1"/>
    <col min="14" max="15" width="8.5703125" customWidth="1"/>
    <col min="16" max="16" width="7.85546875" customWidth="1"/>
    <col min="17" max="17" width="24.7109375" customWidth="1"/>
    <col min="18" max="20" width="4.85546875" customWidth="1"/>
    <col min="21" max="21" width="38" customWidth="1"/>
  </cols>
  <sheetData>
    <row r="1" spans="1:23" x14ac:dyDescent="0.25">
      <c r="A1" s="373"/>
      <c r="B1" s="373"/>
      <c r="C1" s="373"/>
      <c r="D1" s="373"/>
      <c r="E1" s="373"/>
      <c r="F1" s="373"/>
      <c r="G1" s="373"/>
      <c r="H1" s="373"/>
      <c r="I1" s="373"/>
      <c r="J1" s="373"/>
      <c r="K1" s="373"/>
      <c r="L1" s="373"/>
      <c r="M1" s="373"/>
      <c r="N1" s="373"/>
      <c r="O1" s="373"/>
      <c r="P1" s="373"/>
      <c r="Q1" s="1272" t="s">
        <v>117</v>
      </c>
      <c r="R1" s="1272"/>
      <c r="S1" s="1272"/>
      <c r="T1" s="1272"/>
      <c r="U1" s="1272"/>
    </row>
    <row r="2" spans="1:23" s="211" customFormat="1" ht="15.75" customHeight="1" x14ac:dyDescent="0.2">
      <c r="A2" s="1292" t="s">
        <v>0</v>
      </c>
      <c r="B2" s="1292"/>
      <c r="C2" s="1292"/>
      <c r="D2" s="1292"/>
      <c r="E2" s="1292"/>
      <c r="F2" s="1292"/>
      <c r="G2" s="1292"/>
      <c r="H2" s="1292"/>
      <c r="I2" s="1292"/>
      <c r="J2" s="1292"/>
      <c r="K2" s="1292"/>
      <c r="L2" s="1292"/>
      <c r="M2" s="1292"/>
      <c r="N2" s="1292"/>
      <c r="O2" s="1292"/>
      <c r="P2" s="1292"/>
      <c r="Q2" s="1292"/>
      <c r="R2" s="1292"/>
      <c r="S2" s="1292"/>
      <c r="T2" s="1292"/>
      <c r="U2" s="1292"/>
      <c r="V2" s="210"/>
    </row>
    <row r="3" spans="1:23" s="211" customFormat="1" ht="15.75" customHeight="1" x14ac:dyDescent="0.2">
      <c r="A3" s="1293" t="s">
        <v>1</v>
      </c>
      <c r="B3" s="1293"/>
      <c r="C3" s="1293"/>
      <c r="D3" s="1293"/>
      <c r="E3" s="1293"/>
      <c r="F3" s="1293"/>
      <c r="G3" s="1293"/>
      <c r="H3" s="1293"/>
      <c r="I3" s="1293"/>
      <c r="J3" s="1293"/>
      <c r="K3" s="1293"/>
      <c r="L3" s="1293"/>
      <c r="M3" s="1293"/>
      <c r="N3" s="1293"/>
      <c r="O3" s="1293"/>
      <c r="P3" s="1293"/>
      <c r="Q3" s="1293"/>
      <c r="R3" s="1293"/>
      <c r="S3" s="1293"/>
      <c r="T3" s="1293"/>
      <c r="U3" s="1293"/>
      <c r="V3" s="210"/>
    </row>
    <row r="4" spans="1:23" s="211" customFormat="1" ht="15.75" x14ac:dyDescent="0.2">
      <c r="A4" s="1294" t="s">
        <v>2</v>
      </c>
      <c r="B4" s="1294"/>
      <c r="C4" s="1294"/>
      <c r="D4" s="1294"/>
      <c r="E4" s="1294"/>
      <c r="F4" s="1294"/>
      <c r="G4" s="1294"/>
      <c r="H4" s="1294"/>
      <c r="I4" s="1294"/>
      <c r="J4" s="1294"/>
      <c r="K4" s="1294"/>
      <c r="L4" s="1294"/>
      <c r="M4" s="1294"/>
      <c r="N4" s="1294"/>
      <c r="O4" s="1294"/>
      <c r="P4" s="1294"/>
      <c r="Q4" s="1294"/>
      <c r="R4" s="1294"/>
      <c r="S4" s="1294"/>
      <c r="T4" s="1294"/>
      <c r="U4" s="1294"/>
      <c r="V4" s="212"/>
    </row>
    <row r="5" spans="1:23" s="1" customFormat="1" ht="18" customHeight="1" thickBot="1" x14ac:dyDescent="0.25">
      <c r="A5" s="2"/>
      <c r="B5" s="2"/>
      <c r="C5" s="2"/>
      <c r="D5" s="3"/>
      <c r="E5" s="3"/>
      <c r="F5" s="3"/>
      <c r="G5" s="3"/>
      <c r="H5" s="4"/>
      <c r="I5" s="4"/>
      <c r="J5" s="4"/>
      <c r="K5" s="4"/>
      <c r="L5" s="4"/>
      <c r="M5" s="4"/>
      <c r="N5" s="4"/>
      <c r="O5" s="4"/>
      <c r="P5" s="4"/>
      <c r="Q5" s="1291" t="s">
        <v>3</v>
      </c>
      <c r="R5" s="1291"/>
      <c r="S5" s="1291"/>
      <c r="T5" s="1291"/>
      <c r="U5" s="1291"/>
      <c r="V5" s="3"/>
    </row>
    <row r="6" spans="1:23" s="1" customFormat="1" ht="15" customHeight="1" x14ac:dyDescent="0.2">
      <c r="A6" s="1123" t="s">
        <v>4</v>
      </c>
      <c r="B6" s="1125" t="s">
        <v>5</v>
      </c>
      <c r="C6" s="1125" t="s">
        <v>6</v>
      </c>
      <c r="D6" s="1302" t="s">
        <v>7</v>
      </c>
      <c r="E6" s="1305" t="s">
        <v>8</v>
      </c>
      <c r="F6" s="1213" t="s">
        <v>9</v>
      </c>
      <c r="G6" s="1213" t="s">
        <v>10</v>
      </c>
      <c r="H6" s="1219" t="s">
        <v>11</v>
      </c>
      <c r="I6" s="1219" t="s">
        <v>116</v>
      </c>
      <c r="J6" s="1219" t="s">
        <v>115</v>
      </c>
      <c r="K6" s="1219" t="s">
        <v>137</v>
      </c>
      <c r="L6" s="1219" t="s">
        <v>138</v>
      </c>
      <c r="M6" s="1219" t="s">
        <v>115</v>
      </c>
      <c r="N6" s="1219" t="s">
        <v>139</v>
      </c>
      <c r="O6" s="1219" t="s">
        <v>140</v>
      </c>
      <c r="P6" s="1219" t="s">
        <v>115</v>
      </c>
      <c r="Q6" s="1279" t="s">
        <v>12</v>
      </c>
      <c r="R6" s="1280"/>
      <c r="S6" s="1280"/>
      <c r="T6" s="1280"/>
      <c r="U6" s="1230" t="s">
        <v>126</v>
      </c>
    </row>
    <row r="7" spans="1:23" s="1" customFormat="1" ht="15" customHeight="1" x14ac:dyDescent="0.2">
      <c r="A7" s="1124"/>
      <c r="B7" s="1126"/>
      <c r="C7" s="1126"/>
      <c r="D7" s="1303"/>
      <c r="E7" s="1306"/>
      <c r="F7" s="1214"/>
      <c r="G7" s="1214"/>
      <c r="H7" s="1220"/>
      <c r="I7" s="1220"/>
      <c r="J7" s="1220"/>
      <c r="K7" s="1220"/>
      <c r="L7" s="1220"/>
      <c r="M7" s="1220"/>
      <c r="N7" s="1220"/>
      <c r="O7" s="1220"/>
      <c r="P7" s="1220"/>
      <c r="Q7" s="1283" t="s">
        <v>7</v>
      </c>
      <c r="R7" s="1281" t="s">
        <v>13</v>
      </c>
      <c r="S7" s="1282"/>
      <c r="T7" s="1282"/>
      <c r="U7" s="1231"/>
    </row>
    <row r="8" spans="1:23" s="1" customFormat="1" ht="93" customHeight="1" thickBot="1" x14ac:dyDescent="0.25">
      <c r="A8" s="1301"/>
      <c r="B8" s="1233"/>
      <c r="C8" s="1233"/>
      <c r="D8" s="1304"/>
      <c r="E8" s="1307"/>
      <c r="F8" s="1215"/>
      <c r="G8" s="1215"/>
      <c r="H8" s="1221"/>
      <c r="I8" s="1221"/>
      <c r="J8" s="1221"/>
      <c r="K8" s="1221"/>
      <c r="L8" s="1221"/>
      <c r="M8" s="1221"/>
      <c r="N8" s="1221"/>
      <c r="O8" s="1221"/>
      <c r="P8" s="1221"/>
      <c r="Q8" s="1284"/>
      <c r="R8" s="5" t="s">
        <v>14</v>
      </c>
      <c r="S8" s="5" t="s">
        <v>15</v>
      </c>
      <c r="T8" s="540" t="s">
        <v>16</v>
      </c>
      <c r="U8" s="1232"/>
    </row>
    <row r="9" spans="1:23" s="1" customFormat="1" ht="16.5" customHeight="1" thickBot="1" x14ac:dyDescent="0.25">
      <c r="A9" s="1298" t="s">
        <v>17</v>
      </c>
      <c r="B9" s="1299"/>
      <c r="C9" s="1299"/>
      <c r="D9" s="1299"/>
      <c r="E9" s="1299"/>
      <c r="F9" s="1299"/>
      <c r="G9" s="1299"/>
      <c r="H9" s="1299"/>
      <c r="I9" s="1299"/>
      <c r="J9" s="1299"/>
      <c r="K9" s="1299"/>
      <c r="L9" s="1299"/>
      <c r="M9" s="1299"/>
      <c r="N9" s="1299"/>
      <c r="O9" s="1299"/>
      <c r="P9" s="1299"/>
      <c r="Q9" s="1299"/>
      <c r="R9" s="1299"/>
      <c r="S9" s="1299"/>
      <c r="T9" s="1299"/>
      <c r="U9" s="1300"/>
    </row>
    <row r="10" spans="1:23" s="1" customFormat="1" ht="13.5" customHeight="1" thickBot="1" x14ac:dyDescent="0.25">
      <c r="A10" s="1181" t="s">
        <v>18</v>
      </c>
      <c r="B10" s="1182"/>
      <c r="C10" s="1182"/>
      <c r="D10" s="1182"/>
      <c r="E10" s="1182"/>
      <c r="F10" s="1182"/>
      <c r="G10" s="1182"/>
      <c r="H10" s="1182"/>
      <c r="I10" s="1182"/>
      <c r="J10" s="1182"/>
      <c r="K10" s="1182"/>
      <c r="L10" s="1182"/>
      <c r="M10" s="1182"/>
      <c r="N10" s="1182"/>
      <c r="O10" s="1182"/>
      <c r="P10" s="1182"/>
      <c r="Q10" s="1182"/>
      <c r="R10" s="1182"/>
      <c r="S10" s="1182"/>
      <c r="T10" s="1182"/>
      <c r="U10" s="1183"/>
    </row>
    <row r="11" spans="1:23" s="1" customFormat="1" ht="15" customHeight="1" thickBot="1" x14ac:dyDescent="0.25">
      <c r="A11" s="271" t="s">
        <v>19</v>
      </c>
      <c r="B11" s="1184" t="s">
        <v>20</v>
      </c>
      <c r="C11" s="1185"/>
      <c r="D11" s="1185"/>
      <c r="E11" s="1185"/>
      <c r="F11" s="1185"/>
      <c r="G11" s="1185"/>
      <c r="H11" s="1185"/>
      <c r="I11" s="1185"/>
      <c r="J11" s="1185"/>
      <c r="K11" s="1185"/>
      <c r="L11" s="1185"/>
      <c r="M11" s="1185"/>
      <c r="N11" s="1185"/>
      <c r="O11" s="1185"/>
      <c r="P11" s="1185"/>
      <c r="Q11" s="1185"/>
      <c r="R11" s="1185"/>
      <c r="S11" s="1185"/>
      <c r="T11" s="1185"/>
      <c r="U11" s="1186"/>
      <c r="W11" s="35"/>
    </row>
    <row r="12" spans="1:23" s="1" customFormat="1" ht="13.5" customHeight="1" thickBot="1" x14ac:dyDescent="0.25">
      <c r="A12" s="356" t="s">
        <v>19</v>
      </c>
      <c r="B12" s="272" t="s">
        <v>19</v>
      </c>
      <c r="C12" s="1187" t="s">
        <v>21</v>
      </c>
      <c r="D12" s="1188"/>
      <c r="E12" s="1188"/>
      <c r="F12" s="1188"/>
      <c r="G12" s="1188"/>
      <c r="H12" s="1188"/>
      <c r="I12" s="1188"/>
      <c r="J12" s="1188"/>
      <c r="K12" s="1188"/>
      <c r="L12" s="1188"/>
      <c r="M12" s="1188"/>
      <c r="N12" s="1188"/>
      <c r="O12" s="1188"/>
      <c r="P12" s="1188"/>
      <c r="Q12" s="1188"/>
      <c r="R12" s="1188"/>
      <c r="S12" s="1188"/>
      <c r="T12" s="1188"/>
      <c r="U12" s="1189"/>
    </row>
    <row r="13" spans="1:23" s="1" customFormat="1" ht="27.75" customHeight="1" x14ac:dyDescent="0.2">
      <c r="A13" s="1195" t="s">
        <v>19</v>
      </c>
      <c r="B13" s="1059" t="s">
        <v>19</v>
      </c>
      <c r="C13" s="1111" t="s">
        <v>19</v>
      </c>
      <c r="D13" s="1053" t="s">
        <v>22</v>
      </c>
      <c r="E13" s="1114" t="s">
        <v>23</v>
      </c>
      <c r="F13" s="1216" t="s">
        <v>24</v>
      </c>
      <c r="G13" s="49" t="s">
        <v>25</v>
      </c>
      <c r="H13" s="7">
        <v>4</v>
      </c>
      <c r="I13" s="239">
        <v>4</v>
      </c>
      <c r="J13" s="162"/>
      <c r="K13" s="7">
        <v>4</v>
      </c>
      <c r="L13" s="239">
        <v>4</v>
      </c>
      <c r="M13" s="162"/>
      <c r="N13" s="7">
        <v>4</v>
      </c>
      <c r="O13" s="239">
        <v>4</v>
      </c>
      <c r="P13" s="162"/>
      <c r="Q13" s="1089" t="s">
        <v>26</v>
      </c>
      <c r="R13" s="352">
        <v>3</v>
      </c>
      <c r="S13" s="352">
        <v>3</v>
      </c>
      <c r="T13" s="352">
        <v>3</v>
      </c>
      <c r="U13" s="364"/>
    </row>
    <row r="14" spans="1:23" s="1" customFormat="1" ht="13.5" thickBot="1" x14ac:dyDescent="0.25">
      <c r="A14" s="1196"/>
      <c r="B14" s="1060"/>
      <c r="C14" s="1197"/>
      <c r="D14" s="1054"/>
      <c r="E14" s="1278"/>
      <c r="F14" s="1217"/>
      <c r="G14" s="374" t="s">
        <v>27</v>
      </c>
      <c r="H14" s="9">
        <f t="shared" ref="H14:J14" si="0">+H13</f>
        <v>4</v>
      </c>
      <c r="I14" s="240">
        <f t="shared" si="0"/>
        <v>4</v>
      </c>
      <c r="J14" s="237">
        <f t="shared" si="0"/>
        <v>0</v>
      </c>
      <c r="K14" s="9">
        <f t="shared" ref="K14:M14" si="1">+K13</f>
        <v>4</v>
      </c>
      <c r="L14" s="240">
        <f t="shared" si="1"/>
        <v>4</v>
      </c>
      <c r="M14" s="237">
        <f t="shared" si="1"/>
        <v>0</v>
      </c>
      <c r="N14" s="9">
        <f t="shared" ref="N14:P14" si="2">+N13</f>
        <v>4</v>
      </c>
      <c r="O14" s="240">
        <f t="shared" si="2"/>
        <v>4</v>
      </c>
      <c r="P14" s="237">
        <f t="shared" si="2"/>
        <v>0</v>
      </c>
      <c r="Q14" s="1180"/>
      <c r="R14" s="10"/>
      <c r="S14" s="10"/>
      <c r="T14" s="10"/>
      <c r="U14" s="58"/>
    </row>
    <row r="15" spans="1:23" s="1" customFormat="1" ht="41.25" customHeight="1" x14ac:dyDescent="0.2">
      <c r="A15" s="1195" t="s">
        <v>19</v>
      </c>
      <c r="B15" s="1059" t="s">
        <v>19</v>
      </c>
      <c r="C15" s="1111" t="s">
        <v>28</v>
      </c>
      <c r="D15" s="1053" t="s">
        <v>110</v>
      </c>
      <c r="E15" s="1114"/>
      <c r="F15" s="1216" t="s">
        <v>24</v>
      </c>
      <c r="G15" s="200" t="s">
        <v>25</v>
      </c>
      <c r="H15" s="7">
        <v>2.9</v>
      </c>
      <c r="I15" s="239">
        <v>2.9</v>
      </c>
      <c r="J15" s="162"/>
      <c r="K15" s="7">
        <v>2.9</v>
      </c>
      <c r="L15" s="239">
        <v>2.9</v>
      </c>
      <c r="M15" s="162"/>
      <c r="N15" s="7">
        <v>2.9</v>
      </c>
      <c r="O15" s="239">
        <v>2.9</v>
      </c>
      <c r="P15" s="162"/>
      <c r="Q15" s="51" t="s">
        <v>29</v>
      </c>
      <c r="R15" s="352">
        <v>10</v>
      </c>
      <c r="S15" s="352">
        <v>10</v>
      </c>
      <c r="T15" s="352">
        <v>10</v>
      </c>
      <c r="U15" s="364"/>
    </row>
    <row r="16" spans="1:23" s="1" customFormat="1" ht="13.5" thickBot="1" x14ac:dyDescent="0.25">
      <c r="A16" s="1196"/>
      <c r="B16" s="1060"/>
      <c r="C16" s="1197"/>
      <c r="D16" s="1054"/>
      <c r="E16" s="1278"/>
      <c r="F16" s="1217"/>
      <c r="G16" s="375" t="s">
        <v>27</v>
      </c>
      <c r="H16" s="13">
        <f t="shared" ref="H16:J16" si="3">+H15</f>
        <v>2.9</v>
      </c>
      <c r="I16" s="241">
        <f t="shared" si="3"/>
        <v>2.9</v>
      </c>
      <c r="J16" s="238">
        <f t="shared" si="3"/>
        <v>0</v>
      </c>
      <c r="K16" s="13">
        <f t="shared" ref="K16:M16" si="4">+K15</f>
        <v>2.9</v>
      </c>
      <c r="L16" s="241">
        <f t="shared" si="4"/>
        <v>2.9</v>
      </c>
      <c r="M16" s="238">
        <f t="shared" si="4"/>
        <v>0</v>
      </c>
      <c r="N16" s="13">
        <f t="shared" ref="N16:P16" si="5">+N15</f>
        <v>2.9</v>
      </c>
      <c r="O16" s="241">
        <f t="shared" si="5"/>
        <v>2.9</v>
      </c>
      <c r="P16" s="238">
        <f t="shared" si="5"/>
        <v>0</v>
      </c>
      <c r="Q16" s="73"/>
      <c r="R16" s="353"/>
      <c r="S16" s="353"/>
      <c r="T16" s="353"/>
      <c r="U16" s="365"/>
    </row>
    <row r="17" spans="1:28" s="1" customFormat="1" ht="41.25" customHeight="1" x14ac:dyDescent="0.2">
      <c r="A17" s="1195" t="s">
        <v>19</v>
      </c>
      <c r="B17" s="1059" t="s">
        <v>19</v>
      </c>
      <c r="C17" s="1111" t="s">
        <v>30</v>
      </c>
      <c r="D17" s="1053" t="s">
        <v>31</v>
      </c>
      <c r="E17" s="1198"/>
      <c r="F17" s="1200" t="s">
        <v>24</v>
      </c>
      <c r="G17" s="49" t="s">
        <v>25</v>
      </c>
      <c r="H17" s="7">
        <v>8.6</v>
      </c>
      <c r="I17" s="239">
        <v>8.6</v>
      </c>
      <c r="J17" s="162"/>
      <c r="K17" s="7">
        <v>8.6</v>
      </c>
      <c r="L17" s="239">
        <v>8.6</v>
      </c>
      <c r="M17" s="162"/>
      <c r="N17" s="7">
        <v>8.6</v>
      </c>
      <c r="O17" s="239">
        <v>8.6</v>
      </c>
      <c r="P17" s="162"/>
      <c r="Q17" s="1089" t="s">
        <v>32</v>
      </c>
      <c r="R17" s="1202">
        <v>3</v>
      </c>
      <c r="S17" s="352">
        <v>4</v>
      </c>
      <c r="T17" s="352">
        <v>4</v>
      </c>
      <c r="U17" s="1190"/>
    </row>
    <row r="18" spans="1:28" s="1" customFormat="1" ht="13.5" thickBot="1" x14ac:dyDescent="0.25">
      <c r="A18" s="1196"/>
      <c r="B18" s="1060"/>
      <c r="C18" s="1197"/>
      <c r="D18" s="1054"/>
      <c r="E18" s="1199"/>
      <c r="F18" s="1201"/>
      <c r="G18" s="347" t="s">
        <v>27</v>
      </c>
      <c r="H18" s="9">
        <f>H17</f>
        <v>8.6</v>
      </c>
      <c r="I18" s="240">
        <f>+I17</f>
        <v>8.6</v>
      </c>
      <c r="J18" s="237">
        <f>+J17</f>
        <v>0</v>
      </c>
      <c r="K18" s="9">
        <f>K17</f>
        <v>8.6</v>
      </c>
      <c r="L18" s="240">
        <f>+L17</f>
        <v>8.6</v>
      </c>
      <c r="M18" s="237">
        <f>+M17</f>
        <v>0</v>
      </c>
      <c r="N18" s="9">
        <f>N17</f>
        <v>8.6</v>
      </c>
      <c r="O18" s="240">
        <f>+O17</f>
        <v>8.6</v>
      </c>
      <c r="P18" s="237">
        <f>+P17</f>
        <v>0</v>
      </c>
      <c r="Q18" s="1180"/>
      <c r="R18" s="1203"/>
      <c r="S18" s="353"/>
      <c r="T18" s="353"/>
      <c r="U18" s="1191"/>
    </row>
    <row r="19" spans="1:28" s="1" customFormat="1" ht="15.75" customHeight="1" thickBot="1" x14ac:dyDescent="0.25">
      <c r="A19" s="14" t="s">
        <v>19</v>
      </c>
      <c r="B19" s="15" t="s">
        <v>19</v>
      </c>
      <c r="C19" s="1192" t="s">
        <v>33</v>
      </c>
      <c r="D19" s="1193"/>
      <c r="E19" s="1193"/>
      <c r="F19" s="1193"/>
      <c r="G19" s="1194"/>
      <c r="H19" s="376">
        <f t="shared" ref="H19:J19" si="6">H18+H16+H14</f>
        <v>15.5</v>
      </c>
      <c r="I19" s="263">
        <f t="shared" si="6"/>
        <v>15.5</v>
      </c>
      <c r="J19" s="264">
        <f t="shared" si="6"/>
        <v>0</v>
      </c>
      <c r="K19" s="376">
        <f t="shared" ref="K19:M19" si="7">K18+K16+K14</f>
        <v>15.5</v>
      </c>
      <c r="L19" s="263">
        <f t="shared" si="7"/>
        <v>15.5</v>
      </c>
      <c r="M19" s="264">
        <f t="shared" si="7"/>
        <v>0</v>
      </c>
      <c r="N19" s="376">
        <f t="shared" ref="N19:P19" si="8">N18+N16+N14</f>
        <v>15.5</v>
      </c>
      <c r="O19" s="263">
        <f t="shared" si="8"/>
        <v>15.5</v>
      </c>
      <c r="P19" s="264">
        <f t="shared" si="8"/>
        <v>0</v>
      </c>
      <c r="Q19" s="1161"/>
      <c r="R19" s="1162"/>
      <c r="S19" s="1162"/>
      <c r="T19" s="1162"/>
      <c r="U19" s="1163"/>
    </row>
    <row r="20" spans="1:28" s="1" customFormat="1" ht="13.5" customHeight="1" thickBot="1" x14ac:dyDescent="0.25">
      <c r="A20" s="355" t="s">
        <v>19</v>
      </c>
      <c r="B20" s="220" t="s">
        <v>28</v>
      </c>
      <c r="C20" s="1210" t="s">
        <v>34</v>
      </c>
      <c r="D20" s="1211"/>
      <c r="E20" s="1211"/>
      <c r="F20" s="1211"/>
      <c r="G20" s="1211"/>
      <c r="H20" s="1211"/>
      <c r="I20" s="1211"/>
      <c r="J20" s="1211"/>
      <c r="K20" s="1211"/>
      <c r="L20" s="1211"/>
      <c r="M20" s="1211"/>
      <c r="N20" s="1211"/>
      <c r="O20" s="1211"/>
      <c r="P20" s="1211"/>
      <c r="Q20" s="1211"/>
      <c r="R20" s="1211"/>
      <c r="S20" s="1211"/>
      <c r="T20" s="1211"/>
      <c r="U20" s="1212"/>
    </row>
    <row r="21" spans="1:28" s="1" customFormat="1" ht="16.5" customHeight="1" x14ac:dyDescent="0.2">
      <c r="A21" s="19" t="s">
        <v>19</v>
      </c>
      <c r="B21" s="340" t="s">
        <v>28</v>
      </c>
      <c r="C21" s="20" t="s">
        <v>19</v>
      </c>
      <c r="D21" s="1148" t="s">
        <v>35</v>
      </c>
      <c r="E21" s="21"/>
      <c r="F21" s="344">
        <v>2</v>
      </c>
      <c r="G21" s="221" t="s">
        <v>36</v>
      </c>
      <c r="H21" s="331">
        <v>279</v>
      </c>
      <c r="I21" s="246">
        <v>279</v>
      </c>
      <c r="J21" s="162"/>
      <c r="K21" s="474">
        <v>264.5</v>
      </c>
      <c r="L21" s="239">
        <v>264.5</v>
      </c>
      <c r="M21" s="162"/>
      <c r="N21" s="474">
        <v>264.5</v>
      </c>
      <c r="O21" s="239">
        <v>264.5</v>
      </c>
      <c r="P21" s="162"/>
      <c r="Q21" s="1089" t="s">
        <v>37</v>
      </c>
      <c r="R21" s="352">
        <v>3350</v>
      </c>
      <c r="S21" s="352">
        <v>3350</v>
      </c>
      <c r="T21" s="352">
        <v>3350</v>
      </c>
      <c r="U21" s="1057"/>
      <c r="V21" s="23"/>
    </row>
    <row r="22" spans="1:28" s="1" customFormat="1" ht="14.25" customHeight="1" x14ac:dyDescent="0.2">
      <c r="A22" s="24"/>
      <c r="B22" s="359"/>
      <c r="C22" s="25"/>
      <c r="D22" s="1149"/>
      <c r="E22" s="26"/>
      <c r="F22" s="27"/>
      <c r="G22" s="22" t="s">
        <v>25</v>
      </c>
      <c r="H22" s="28">
        <f>3362+8.2</f>
        <v>3370.2</v>
      </c>
      <c r="I22" s="461">
        <f>3370.2+77.6+28.9+10.9+9.8</f>
        <v>3497.4</v>
      </c>
      <c r="J22" s="462">
        <f>I22-H22</f>
        <v>127.20000000000027</v>
      </c>
      <c r="K22" s="475">
        <v>3440.2</v>
      </c>
      <c r="L22" s="262">
        <v>3440.2</v>
      </c>
      <c r="M22" s="462"/>
      <c r="N22" s="475">
        <v>3421.6</v>
      </c>
      <c r="O22" s="262">
        <v>3421.6</v>
      </c>
      <c r="P22" s="462"/>
      <c r="Q22" s="1090"/>
      <c r="R22" s="296"/>
      <c r="S22" s="296"/>
      <c r="T22" s="190"/>
      <c r="U22" s="1155"/>
      <c r="V22" s="23"/>
    </row>
    <row r="23" spans="1:28" s="1" customFormat="1" ht="14.25" customHeight="1" x14ac:dyDescent="0.2">
      <c r="A23" s="24"/>
      <c r="B23" s="515"/>
      <c r="C23" s="25"/>
      <c r="D23" s="514"/>
      <c r="E23" s="26"/>
      <c r="F23" s="27"/>
      <c r="G23" s="22" t="s">
        <v>63</v>
      </c>
      <c r="H23" s="28"/>
      <c r="I23" s="461">
        <v>29.9</v>
      </c>
      <c r="J23" s="462">
        <f>I23-H23</f>
        <v>29.9</v>
      </c>
      <c r="K23" s="475"/>
      <c r="L23" s="262"/>
      <c r="M23" s="462"/>
      <c r="N23" s="475"/>
      <c r="O23" s="262"/>
      <c r="P23" s="462"/>
      <c r="Q23" s="1150" t="s">
        <v>121</v>
      </c>
      <c r="R23" s="295">
        <v>1</v>
      </c>
      <c r="S23" s="295"/>
      <c r="T23" s="295"/>
      <c r="U23" s="1155"/>
      <c r="V23" s="23"/>
    </row>
    <row r="24" spans="1:28" s="1" customFormat="1" ht="16.5" customHeight="1" x14ac:dyDescent="0.2">
      <c r="A24" s="24"/>
      <c r="B24" s="359"/>
      <c r="C24" s="25"/>
      <c r="D24" s="30" t="s">
        <v>38</v>
      </c>
      <c r="E24" s="26"/>
      <c r="F24" s="27"/>
      <c r="G24" s="22" t="s">
        <v>109</v>
      </c>
      <c r="H24" s="332">
        <v>68.900000000000006</v>
      </c>
      <c r="I24" s="262">
        <v>68.900000000000006</v>
      </c>
      <c r="J24" s="275">
        <f>I24-H24</f>
        <v>0</v>
      </c>
      <c r="K24" s="475"/>
      <c r="L24" s="262"/>
      <c r="M24" s="275"/>
      <c r="N24" s="475"/>
      <c r="O24" s="262"/>
      <c r="P24" s="275"/>
      <c r="Q24" s="1090"/>
      <c r="R24" s="295"/>
      <c r="S24" s="295"/>
      <c r="T24" s="295"/>
      <c r="U24" s="1155"/>
      <c r="V24" s="23"/>
    </row>
    <row r="25" spans="1:28" s="1" customFormat="1" ht="17.25" customHeight="1" x14ac:dyDescent="0.2">
      <c r="A25" s="24"/>
      <c r="B25" s="359"/>
      <c r="C25" s="25"/>
      <c r="D25" s="30" t="s">
        <v>39</v>
      </c>
      <c r="E25" s="26"/>
      <c r="F25" s="27"/>
      <c r="G25" s="510"/>
      <c r="H25" s="511"/>
      <c r="I25" s="334"/>
      <c r="J25" s="462"/>
      <c r="K25" s="475"/>
      <c r="L25" s="262"/>
      <c r="M25" s="275"/>
      <c r="N25" s="475"/>
      <c r="O25" s="262"/>
      <c r="P25" s="275"/>
      <c r="Q25" s="133"/>
      <c r="R25" s="11"/>
      <c r="S25" s="11"/>
      <c r="T25" s="11"/>
      <c r="U25" s="1155"/>
      <c r="V25" s="23"/>
    </row>
    <row r="26" spans="1:28" s="1" customFormat="1" ht="28.5" customHeight="1" x14ac:dyDescent="0.2">
      <c r="A26" s="24"/>
      <c r="B26" s="359"/>
      <c r="C26" s="25"/>
      <c r="D26" s="522" t="s">
        <v>40</v>
      </c>
      <c r="E26" s="26"/>
      <c r="F26" s="27"/>
      <c r="G26" s="38"/>
      <c r="H26" s="140"/>
      <c r="I26" s="247"/>
      <c r="J26" s="243"/>
      <c r="K26" s="64"/>
      <c r="L26" s="247"/>
      <c r="M26" s="243"/>
      <c r="N26" s="64"/>
      <c r="O26" s="247"/>
      <c r="P26" s="243"/>
      <c r="Q26" s="351"/>
      <c r="R26" s="295"/>
      <c r="S26" s="295"/>
      <c r="T26" s="295"/>
      <c r="U26" s="1155"/>
      <c r="V26" s="23"/>
      <c r="W26" s="35"/>
    </row>
    <row r="27" spans="1:28" s="1" customFormat="1" ht="27" customHeight="1" x14ac:dyDescent="0.2">
      <c r="A27" s="24"/>
      <c r="B27" s="468"/>
      <c r="C27" s="182"/>
      <c r="D27" s="213" t="s">
        <v>41</v>
      </c>
      <c r="E27" s="26"/>
      <c r="F27" s="27"/>
      <c r="G27" s="38"/>
      <c r="H27" s="140"/>
      <c r="I27" s="247"/>
      <c r="J27" s="243"/>
      <c r="K27" s="64"/>
      <c r="L27" s="247"/>
      <c r="M27" s="243"/>
      <c r="N27" s="64"/>
      <c r="O27" s="247"/>
      <c r="P27" s="243"/>
      <c r="Q27" s="368"/>
      <c r="R27" s="296"/>
      <c r="S27" s="296"/>
      <c r="T27" s="296"/>
      <c r="U27" s="369"/>
      <c r="V27" s="23"/>
      <c r="AB27" s="35"/>
    </row>
    <row r="28" spans="1:28" s="1" customFormat="1" ht="40.5" customHeight="1" x14ac:dyDescent="0.2">
      <c r="A28" s="24"/>
      <c r="B28" s="529"/>
      <c r="C28" s="182"/>
      <c r="D28" s="465" t="s">
        <v>42</v>
      </c>
      <c r="E28" s="36"/>
      <c r="F28" s="27"/>
      <c r="G28" s="38"/>
      <c r="H28" s="140"/>
      <c r="I28" s="247"/>
      <c r="J28" s="243"/>
      <c r="K28" s="64"/>
      <c r="L28" s="247"/>
      <c r="M28" s="243"/>
      <c r="N28" s="64"/>
      <c r="O28" s="247"/>
      <c r="P28" s="243"/>
      <c r="Q28" s="531" t="s">
        <v>112</v>
      </c>
      <c r="R28" s="459">
        <v>100</v>
      </c>
      <c r="S28" s="330">
        <v>100</v>
      </c>
      <c r="T28" s="296"/>
      <c r="U28" s="1155" t="s">
        <v>147</v>
      </c>
      <c r="V28" s="23"/>
      <c r="W28" s="35"/>
    </row>
    <row r="29" spans="1:28" s="1" customFormat="1" ht="40.5" customHeight="1" x14ac:dyDescent="0.2">
      <c r="A29" s="24"/>
      <c r="B29" s="529"/>
      <c r="C29" s="25"/>
      <c r="D29" s="460" t="s">
        <v>111</v>
      </c>
      <c r="E29" s="36"/>
      <c r="F29" s="27"/>
      <c r="G29" s="38"/>
      <c r="H29" s="140"/>
      <c r="I29" s="247"/>
      <c r="J29" s="243"/>
      <c r="K29" s="64"/>
      <c r="L29" s="247"/>
      <c r="M29" s="243"/>
      <c r="N29" s="64"/>
      <c r="O29" s="247"/>
      <c r="P29" s="243"/>
      <c r="Q29" s="329" t="s">
        <v>134</v>
      </c>
      <c r="R29" s="330">
        <v>100</v>
      </c>
      <c r="S29" s="330"/>
      <c r="T29" s="296"/>
      <c r="U29" s="1155"/>
      <c r="V29" s="23"/>
      <c r="W29" s="35"/>
    </row>
    <row r="30" spans="1:28" s="1" customFormat="1" ht="40.5" customHeight="1" x14ac:dyDescent="0.2">
      <c r="A30" s="205"/>
      <c r="B30" s="206"/>
      <c r="C30" s="532"/>
      <c r="D30" s="207"/>
      <c r="E30" s="533"/>
      <c r="F30" s="534"/>
      <c r="G30" s="196"/>
      <c r="H30" s="242"/>
      <c r="I30" s="269"/>
      <c r="J30" s="270"/>
      <c r="K30" s="474"/>
      <c r="L30" s="269"/>
      <c r="M30" s="270"/>
      <c r="N30" s="474"/>
      <c r="O30" s="269"/>
      <c r="P30" s="270"/>
      <c r="Q30" s="531" t="s">
        <v>43</v>
      </c>
      <c r="R30" s="330"/>
      <c r="S30" s="296">
        <v>50</v>
      </c>
      <c r="T30" s="296">
        <v>100</v>
      </c>
      <c r="U30" s="1176"/>
      <c r="V30" s="23"/>
    </row>
    <row r="31" spans="1:28" s="1" customFormat="1" ht="117" customHeight="1" x14ac:dyDescent="0.2">
      <c r="A31" s="24"/>
      <c r="B31" s="359"/>
      <c r="C31" s="25"/>
      <c r="D31" s="1276" t="s">
        <v>44</v>
      </c>
      <c r="E31" s="26"/>
      <c r="F31" s="27"/>
      <c r="G31" s="38"/>
      <c r="H31" s="242"/>
      <c r="I31" s="247"/>
      <c r="J31" s="243"/>
      <c r="K31" s="64"/>
      <c r="L31" s="247"/>
      <c r="M31" s="243"/>
      <c r="N31" s="64"/>
      <c r="O31" s="247"/>
      <c r="P31" s="243"/>
      <c r="Q31" s="1090" t="s">
        <v>45</v>
      </c>
      <c r="R31" s="464">
        <v>13.5</v>
      </c>
      <c r="S31" s="464" t="s">
        <v>127</v>
      </c>
      <c r="T31" s="464" t="s">
        <v>127</v>
      </c>
      <c r="U31" s="1308" t="s">
        <v>146</v>
      </c>
      <c r="W31" s="35"/>
      <c r="X31" s="35"/>
    </row>
    <row r="32" spans="1:28" s="1" customFormat="1" ht="15.75" customHeight="1" thickBot="1" x14ac:dyDescent="0.25">
      <c r="A32" s="39"/>
      <c r="B32" s="341"/>
      <c r="C32" s="40"/>
      <c r="D32" s="1277"/>
      <c r="E32" s="41"/>
      <c r="F32" s="42"/>
      <c r="G32" s="43" t="s">
        <v>27</v>
      </c>
      <c r="H32" s="9">
        <f>SUM(H21:H31)</f>
        <v>3718.1</v>
      </c>
      <c r="I32" s="256">
        <f t="shared" ref="I32" si="9">SUM(I21:I31)</f>
        <v>3875.2000000000003</v>
      </c>
      <c r="J32" s="509">
        <f>SUM(J21:J31)</f>
        <v>157.10000000000028</v>
      </c>
      <c r="K32" s="9">
        <f t="shared" ref="K32:P32" si="10">SUM(K21:K31)</f>
        <v>3704.7</v>
      </c>
      <c r="L32" s="256">
        <f t="shared" si="10"/>
        <v>3704.7</v>
      </c>
      <c r="M32" s="509">
        <f t="shared" si="10"/>
        <v>0</v>
      </c>
      <c r="N32" s="9">
        <f t="shared" si="10"/>
        <v>3686.1</v>
      </c>
      <c r="O32" s="256">
        <f t="shared" si="10"/>
        <v>3686.1</v>
      </c>
      <c r="P32" s="509">
        <f t="shared" si="10"/>
        <v>0</v>
      </c>
      <c r="Q32" s="1180"/>
      <c r="R32" s="297"/>
      <c r="S32" s="297"/>
      <c r="T32" s="297"/>
      <c r="U32" s="1309"/>
      <c r="V32" s="23"/>
    </row>
    <row r="33" spans="1:27" s="1" customFormat="1" ht="28.5" customHeight="1" x14ac:dyDescent="0.2">
      <c r="A33" s="45" t="s">
        <v>19</v>
      </c>
      <c r="B33" s="46" t="s">
        <v>28</v>
      </c>
      <c r="C33" s="20" t="s">
        <v>28</v>
      </c>
      <c r="D33" s="47" t="s">
        <v>46</v>
      </c>
      <c r="E33" s="1204" t="s">
        <v>23</v>
      </c>
      <c r="F33" s="344" t="s">
        <v>24</v>
      </c>
      <c r="G33" s="49" t="s">
        <v>25</v>
      </c>
      <c r="H33" s="50">
        <v>406.9</v>
      </c>
      <c r="I33" s="248">
        <v>406.9</v>
      </c>
      <c r="J33" s="244"/>
      <c r="K33" s="476">
        <v>406.9</v>
      </c>
      <c r="L33" s="248">
        <v>406.9</v>
      </c>
      <c r="M33" s="244"/>
      <c r="N33" s="476">
        <v>406.9</v>
      </c>
      <c r="O33" s="248">
        <v>406.9</v>
      </c>
      <c r="P33" s="244"/>
      <c r="Q33" s="51" t="s">
        <v>47</v>
      </c>
      <c r="R33" s="352">
        <v>73</v>
      </c>
      <c r="S33" s="346">
        <v>73</v>
      </c>
      <c r="T33" s="346">
        <v>73</v>
      </c>
      <c r="U33" s="321"/>
      <c r="W33" s="35"/>
    </row>
    <row r="34" spans="1:27" s="1" customFormat="1" ht="28.5" customHeight="1" x14ac:dyDescent="0.2">
      <c r="A34" s="52"/>
      <c r="B34" s="53"/>
      <c r="C34" s="54"/>
      <c r="D34" s="55" t="s">
        <v>48</v>
      </c>
      <c r="E34" s="1205"/>
      <c r="F34" s="34"/>
      <c r="G34" s="38"/>
      <c r="H34" s="64"/>
      <c r="I34" s="378"/>
      <c r="J34" s="379"/>
      <c r="K34" s="477"/>
      <c r="L34" s="480"/>
      <c r="M34" s="379"/>
      <c r="N34" s="505"/>
      <c r="O34" s="480"/>
      <c r="P34" s="379"/>
      <c r="Q34" s="232"/>
      <c r="R34" s="10"/>
      <c r="S34" s="57"/>
      <c r="T34" s="57"/>
      <c r="U34" s="322"/>
    </row>
    <row r="35" spans="1:27" s="1" customFormat="1" ht="41.25" customHeight="1" x14ac:dyDescent="0.2">
      <c r="A35" s="59"/>
      <c r="B35" s="60"/>
      <c r="C35" s="61"/>
      <c r="D35" s="55" t="s">
        <v>49</v>
      </c>
      <c r="E35" s="1205"/>
      <c r="F35" s="27"/>
      <c r="G35" s="38"/>
      <c r="H35" s="64"/>
      <c r="I35" s="378"/>
      <c r="J35" s="379"/>
      <c r="K35" s="477"/>
      <c r="L35" s="480"/>
      <c r="M35" s="379"/>
      <c r="N35" s="477"/>
      <c r="O35" s="480"/>
      <c r="P35" s="379"/>
      <c r="Q35" s="232"/>
      <c r="R35" s="10"/>
      <c r="S35" s="57"/>
      <c r="T35" s="57"/>
      <c r="U35" s="322"/>
      <c r="W35" s="35"/>
    </row>
    <row r="36" spans="1:27" s="1" customFormat="1" ht="42.75" customHeight="1" x14ac:dyDescent="0.2">
      <c r="A36" s="59"/>
      <c r="B36" s="60"/>
      <c r="C36" s="25"/>
      <c r="D36" s="55" t="s">
        <v>50</v>
      </c>
      <c r="E36" s="380"/>
      <c r="F36" s="27"/>
      <c r="G36" s="38"/>
      <c r="H36" s="64"/>
      <c r="I36" s="378"/>
      <c r="J36" s="379"/>
      <c r="K36" s="477"/>
      <c r="L36" s="480"/>
      <c r="M36" s="379"/>
      <c r="N36" s="505"/>
      <c r="O36" s="480"/>
      <c r="P36" s="379"/>
      <c r="Q36" s="232"/>
      <c r="R36" s="10"/>
      <c r="S36" s="57"/>
      <c r="T36" s="57"/>
      <c r="U36" s="322"/>
      <c r="W36" s="35"/>
      <c r="X36" s="35"/>
    </row>
    <row r="37" spans="1:27" s="1" customFormat="1" ht="31.5" customHeight="1" x14ac:dyDescent="0.2">
      <c r="A37" s="59"/>
      <c r="B37" s="60"/>
      <c r="C37" s="25"/>
      <c r="D37" s="360" t="s">
        <v>51</v>
      </c>
      <c r="E37" s="381"/>
      <c r="F37" s="27"/>
      <c r="G37" s="38"/>
      <c r="H37" s="64"/>
      <c r="I37" s="378"/>
      <c r="J37" s="379"/>
      <c r="K37" s="477"/>
      <c r="L37" s="480"/>
      <c r="M37" s="379"/>
      <c r="N37" s="505"/>
      <c r="O37" s="480"/>
      <c r="P37" s="379"/>
      <c r="Q37" s="232"/>
      <c r="R37" s="10"/>
      <c r="S37" s="57"/>
      <c r="T37" s="57"/>
      <c r="U37" s="322"/>
      <c r="X37" s="35"/>
    </row>
    <row r="38" spans="1:27" s="1" customFormat="1" ht="16.5" customHeight="1" x14ac:dyDescent="0.2">
      <c r="A38" s="59"/>
      <c r="B38" s="60"/>
      <c r="C38" s="25"/>
      <c r="D38" s="1066" t="s">
        <v>52</v>
      </c>
      <c r="E38" s="380"/>
      <c r="F38" s="27"/>
      <c r="G38" s="382" t="s">
        <v>76</v>
      </c>
      <c r="H38" s="383">
        <v>15.5</v>
      </c>
      <c r="I38" s="384">
        <v>15.5</v>
      </c>
      <c r="J38" s="385">
        <f>I38-H38</f>
        <v>0</v>
      </c>
      <c r="K38" s="225">
        <v>15.5</v>
      </c>
      <c r="L38" s="481">
        <v>15.5</v>
      </c>
      <c r="M38" s="385">
        <f>L38-K38</f>
        <v>0</v>
      </c>
      <c r="N38" s="225">
        <v>15.5</v>
      </c>
      <c r="O38" s="481">
        <v>15.5</v>
      </c>
      <c r="P38" s="385">
        <f>O38-N38</f>
        <v>0</v>
      </c>
      <c r="Q38" s="66"/>
      <c r="R38" s="67"/>
      <c r="S38" s="68"/>
      <c r="T38" s="68"/>
      <c r="U38" s="323"/>
      <c r="V38" s="230"/>
    </row>
    <row r="39" spans="1:27" s="1" customFormat="1" ht="13.5" thickBot="1" x14ac:dyDescent="0.25">
      <c r="A39" s="69"/>
      <c r="B39" s="70"/>
      <c r="C39" s="40"/>
      <c r="D39" s="1068"/>
      <c r="E39" s="386"/>
      <c r="F39" s="42"/>
      <c r="G39" s="347" t="s">
        <v>27</v>
      </c>
      <c r="H39" s="9">
        <f>SUM(H33:H38)</f>
        <v>422.4</v>
      </c>
      <c r="I39" s="256">
        <f>SUM(I33:I38)</f>
        <v>422.4</v>
      </c>
      <c r="J39" s="377">
        <f t="shared" ref="J39:L39" si="11">SUM(J33:J38)</f>
        <v>0</v>
      </c>
      <c r="K39" s="44">
        <f t="shared" si="11"/>
        <v>422.4</v>
      </c>
      <c r="L39" s="479">
        <f t="shared" si="11"/>
        <v>422.4</v>
      </c>
      <c r="M39" s="377">
        <f t="shared" ref="M39:O39" si="12">SUM(M33:M38)</f>
        <v>0</v>
      </c>
      <c r="N39" s="44">
        <f t="shared" si="12"/>
        <v>422.4</v>
      </c>
      <c r="O39" s="479">
        <f t="shared" si="12"/>
        <v>422.4</v>
      </c>
      <c r="P39" s="377">
        <f t="shared" ref="P39" si="13">SUM(P33:P38)</f>
        <v>0</v>
      </c>
      <c r="Q39" s="73"/>
      <c r="R39" s="353"/>
      <c r="S39" s="224"/>
      <c r="T39" s="224"/>
      <c r="U39" s="324"/>
    </row>
    <row r="40" spans="1:27" s="1" customFormat="1" ht="30" customHeight="1" x14ac:dyDescent="0.2">
      <c r="A40" s="74" t="s">
        <v>19</v>
      </c>
      <c r="B40" s="60" t="s">
        <v>28</v>
      </c>
      <c r="C40" s="75" t="s">
        <v>30</v>
      </c>
      <c r="D40" s="1069" t="s">
        <v>53</v>
      </c>
      <c r="E40" s="387"/>
      <c r="F40" s="388" t="s">
        <v>24</v>
      </c>
      <c r="G40" s="49" t="s">
        <v>25</v>
      </c>
      <c r="H40" s="77">
        <v>447</v>
      </c>
      <c r="I40" s="249">
        <v>447</v>
      </c>
      <c r="J40" s="245"/>
      <c r="K40" s="77">
        <v>447</v>
      </c>
      <c r="L40" s="249">
        <v>447</v>
      </c>
      <c r="M40" s="245"/>
      <c r="N40" s="77">
        <v>447</v>
      </c>
      <c r="O40" s="249">
        <v>447</v>
      </c>
      <c r="P40" s="245"/>
      <c r="Q40" s="1089" t="s">
        <v>54</v>
      </c>
      <c r="R40" s="298">
        <v>2296</v>
      </c>
      <c r="S40" s="78">
        <v>2296</v>
      </c>
      <c r="T40" s="78">
        <v>2296</v>
      </c>
      <c r="U40" s="325"/>
    </row>
    <row r="41" spans="1:27" s="1" customFormat="1" ht="13.5" thickBot="1" x14ac:dyDescent="0.25">
      <c r="A41" s="74"/>
      <c r="B41" s="60"/>
      <c r="C41" s="75"/>
      <c r="D41" s="1067"/>
      <c r="E41" s="387"/>
      <c r="F41" s="389"/>
      <c r="G41" s="374" t="s">
        <v>27</v>
      </c>
      <c r="H41" s="390">
        <f>H40</f>
        <v>447</v>
      </c>
      <c r="I41" s="241">
        <f t="shared" ref="I41:P41" si="14">+I40</f>
        <v>447</v>
      </c>
      <c r="J41" s="238">
        <f t="shared" si="14"/>
        <v>0</v>
      </c>
      <c r="K41" s="79">
        <f t="shared" si="14"/>
        <v>447</v>
      </c>
      <c r="L41" s="482">
        <f t="shared" si="14"/>
        <v>447</v>
      </c>
      <c r="M41" s="238">
        <f t="shared" si="14"/>
        <v>0</v>
      </c>
      <c r="N41" s="79">
        <f t="shared" si="14"/>
        <v>447</v>
      </c>
      <c r="O41" s="482">
        <f t="shared" si="14"/>
        <v>447</v>
      </c>
      <c r="P41" s="238">
        <f t="shared" si="14"/>
        <v>0</v>
      </c>
      <c r="Q41" s="1090"/>
      <c r="R41" s="10"/>
      <c r="S41" s="223"/>
      <c r="T41" s="223"/>
      <c r="U41" s="322"/>
    </row>
    <row r="42" spans="1:27" s="1" customFormat="1" ht="32.25" customHeight="1" x14ac:dyDescent="0.2">
      <c r="A42" s="80" t="s">
        <v>19</v>
      </c>
      <c r="B42" s="46" t="s">
        <v>28</v>
      </c>
      <c r="C42" s="357" t="s">
        <v>55</v>
      </c>
      <c r="D42" s="1069" t="s">
        <v>136</v>
      </c>
      <c r="E42" s="391"/>
      <c r="F42" s="388" t="s">
        <v>24</v>
      </c>
      <c r="G42" s="49" t="s">
        <v>25</v>
      </c>
      <c r="H42" s="77">
        <v>93.2</v>
      </c>
      <c r="I42" s="249">
        <f>93.2</f>
        <v>93.2</v>
      </c>
      <c r="J42" s="392">
        <f>I42-H42</f>
        <v>0</v>
      </c>
      <c r="K42" s="478">
        <v>187</v>
      </c>
      <c r="L42" s="483">
        <v>187</v>
      </c>
      <c r="M42" s="392">
        <f>L42-K42</f>
        <v>0</v>
      </c>
      <c r="N42" s="478">
        <v>187</v>
      </c>
      <c r="O42" s="483">
        <v>187</v>
      </c>
      <c r="P42" s="392">
        <f>O42-N42</f>
        <v>0</v>
      </c>
      <c r="Q42" s="1089" t="s">
        <v>56</v>
      </c>
      <c r="R42" s="298">
        <v>792</v>
      </c>
      <c r="S42" s="78">
        <v>1580</v>
      </c>
      <c r="T42" s="78">
        <v>1589</v>
      </c>
      <c r="U42" s="325"/>
      <c r="W42" s="35"/>
      <c r="X42" s="35"/>
    </row>
    <row r="43" spans="1:27" s="1" customFormat="1" ht="13.5" thickBot="1" x14ac:dyDescent="0.25">
      <c r="A43" s="82"/>
      <c r="B43" s="70"/>
      <c r="C43" s="358"/>
      <c r="D43" s="1068"/>
      <c r="E43" s="393"/>
      <c r="F43" s="394"/>
      <c r="G43" s="367" t="s">
        <v>27</v>
      </c>
      <c r="H43" s="170">
        <f>H42</f>
        <v>93.2</v>
      </c>
      <c r="I43" s="240">
        <f t="shared" ref="I43:P43" si="15">+I42</f>
        <v>93.2</v>
      </c>
      <c r="J43" s="237">
        <f t="shared" si="15"/>
        <v>0</v>
      </c>
      <c r="K43" s="84">
        <f t="shared" si="15"/>
        <v>187</v>
      </c>
      <c r="L43" s="484">
        <f t="shared" si="15"/>
        <v>187</v>
      </c>
      <c r="M43" s="237">
        <f t="shared" si="15"/>
        <v>0</v>
      </c>
      <c r="N43" s="84">
        <f t="shared" si="15"/>
        <v>187</v>
      </c>
      <c r="O43" s="484">
        <f t="shared" si="15"/>
        <v>187</v>
      </c>
      <c r="P43" s="237">
        <f t="shared" si="15"/>
        <v>0</v>
      </c>
      <c r="Q43" s="1180"/>
      <c r="R43" s="353"/>
      <c r="S43" s="353"/>
      <c r="T43" s="353"/>
      <c r="U43" s="365"/>
      <c r="AA43" s="35"/>
    </row>
    <row r="44" spans="1:27" s="1" customFormat="1" ht="15.75" customHeight="1" thickBot="1" x14ac:dyDescent="0.25">
      <c r="A44" s="356" t="s">
        <v>19</v>
      </c>
      <c r="B44" s="341" t="s">
        <v>28</v>
      </c>
      <c r="C44" s="1194" t="s">
        <v>33</v>
      </c>
      <c r="D44" s="1194"/>
      <c r="E44" s="1194"/>
      <c r="F44" s="1194"/>
      <c r="G44" s="1194"/>
      <c r="H44" s="395">
        <f t="shared" ref="H44:J44" si="16">H41+H39+H32+H43</f>
        <v>4680.7</v>
      </c>
      <c r="I44" s="396">
        <f t="shared" si="16"/>
        <v>4837.8</v>
      </c>
      <c r="J44" s="397">
        <f t="shared" si="16"/>
        <v>157.10000000000028</v>
      </c>
      <c r="K44" s="395">
        <f t="shared" ref="K44:M44" si="17">K41+K39+K32+K43</f>
        <v>4761.0999999999995</v>
      </c>
      <c r="L44" s="485">
        <f t="shared" si="17"/>
        <v>4761.0999999999995</v>
      </c>
      <c r="M44" s="397">
        <f t="shared" si="17"/>
        <v>0</v>
      </c>
      <c r="N44" s="395">
        <f t="shared" ref="N44:P44" si="18">N41+N39+N32+N43</f>
        <v>4742.5</v>
      </c>
      <c r="O44" s="485">
        <f t="shared" si="18"/>
        <v>4742.5</v>
      </c>
      <c r="P44" s="397">
        <f t="shared" si="18"/>
        <v>0</v>
      </c>
      <c r="Q44" s="1273"/>
      <c r="R44" s="1274"/>
      <c r="S44" s="1274"/>
      <c r="T44" s="1274"/>
      <c r="U44" s="1275"/>
    </row>
    <row r="45" spans="1:27" s="1" customFormat="1" ht="13.5" customHeight="1" thickBot="1" x14ac:dyDescent="0.25">
      <c r="A45" s="87" t="s">
        <v>19</v>
      </c>
      <c r="B45" s="266" t="s">
        <v>30</v>
      </c>
      <c r="C45" s="1210" t="s">
        <v>57</v>
      </c>
      <c r="D45" s="1211"/>
      <c r="E45" s="1211"/>
      <c r="F45" s="1211"/>
      <c r="G45" s="1211"/>
      <c r="H45" s="1211"/>
      <c r="I45" s="1211"/>
      <c r="J45" s="1211"/>
      <c r="K45" s="1211"/>
      <c r="L45" s="1211"/>
      <c r="M45" s="1211"/>
      <c r="N45" s="1211"/>
      <c r="O45" s="1211"/>
      <c r="P45" s="1211"/>
      <c r="Q45" s="1211"/>
      <c r="R45" s="1211"/>
      <c r="S45" s="1211"/>
      <c r="T45" s="1211"/>
      <c r="U45" s="1212"/>
      <c r="Y45" s="35"/>
    </row>
    <row r="46" spans="1:27" s="1" customFormat="1" ht="16.5" customHeight="1" x14ac:dyDescent="0.2">
      <c r="A46" s="80" t="s">
        <v>19</v>
      </c>
      <c r="B46" s="46" t="s">
        <v>30</v>
      </c>
      <c r="C46" s="107" t="s">
        <v>19</v>
      </c>
      <c r="D46" s="398" t="s">
        <v>58</v>
      </c>
      <c r="E46" s="289"/>
      <c r="F46" s="399"/>
      <c r="G46" s="312"/>
      <c r="H46" s="145"/>
      <c r="I46" s="290"/>
      <c r="J46" s="291"/>
      <c r="K46" s="145"/>
      <c r="L46" s="290"/>
      <c r="M46" s="291"/>
      <c r="N46" s="145"/>
      <c r="O46" s="290"/>
      <c r="P46" s="291"/>
      <c r="Q46" s="292"/>
      <c r="R46" s="309"/>
      <c r="S46" s="320"/>
      <c r="T46" s="309"/>
      <c r="U46" s="267"/>
    </row>
    <row r="47" spans="1:27" s="1" customFormat="1" ht="19.5" customHeight="1" x14ac:dyDescent="0.2">
      <c r="A47" s="91"/>
      <c r="B47" s="92"/>
      <c r="C47" s="349"/>
      <c r="D47" s="1066" t="s">
        <v>59</v>
      </c>
      <c r="E47" s="93" t="s">
        <v>60</v>
      </c>
      <c r="F47" s="400">
        <v>5</v>
      </c>
      <c r="G47" s="187" t="s">
        <v>25</v>
      </c>
      <c r="H47" s="401">
        <v>339</v>
      </c>
      <c r="I47" s="456">
        <f>339-10</f>
        <v>329</v>
      </c>
      <c r="J47" s="335">
        <f>I47-H47</f>
        <v>-10</v>
      </c>
      <c r="K47" s="401"/>
      <c r="L47" s="456"/>
      <c r="M47" s="335"/>
      <c r="N47" s="401"/>
      <c r="O47" s="456"/>
      <c r="P47" s="335"/>
      <c r="Q47" s="350" t="s">
        <v>61</v>
      </c>
      <c r="R47" s="333">
        <v>100</v>
      </c>
      <c r="S47" s="333"/>
      <c r="T47" s="333"/>
      <c r="U47" s="1172" t="s">
        <v>145</v>
      </c>
      <c r="W47" s="35"/>
      <c r="Y47" s="35"/>
    </row>
    <row r="48" spans="1:27" s="1" customFormat="1" ht="29.25" customHeight="1" x14ac:dyDescent="0.2">
      <c r="A48" s="91"/>
      <c r="B48" s="92"/>
      <c r="C48" s="362"/>
      <c r="D48" s="1177"/>
      <c r="E48" s="288"/>
      <c r="F48" s="403"/>
      <c r="G48" s="196"/>
      <c r="H48" s="149"/>
      <c r="I48" s="255"/>
      <c r="J48" s="404"/>
      <c r="K48" s="149"/>
      <c r="L48" s="255"/>
      <c r="M48" s="404"/>
      <c r="N48" s="149"/>
      <c r="O48" s="255"/>
      <c r="P48" s="404"/>
      <c r="Q48" s="466" t="s">
        <v>133</v>
      </c>
      <c r="R48" s="467">
        <v>2</v>
      </c>
      <c r="S48" s="184"/>
      <c r="T48" s="372"/>
      <c r="U48" s="1173"/>
      <c r="W48" s="35"/>
    </row>
    <row r="49" spans="1:29" s="1" customFormat="1" ht="32.25" customHeight="1" x14ac:dyDescent="0.2">
      <c r="A49" s="91"/>
      <c r="B49" s="92"/>
      <c r="C49" s="362"/>
      <c r="D49" s="1067" t="s">
        <v>62</v>
      </c>
      <c r="E49" s="96" t="s">
        <v>60</v>
      </c>
      <c r="F49" s="175">
        <v>5</v>
      </c>
      <c r="G49" s="38" t="s">
        <v>63</v>
      </c>
      <c r="H49" s="405">
        <v>115.8</v>
      </c>
      <c r="I49" s="406">
        <v>115.8</v>
      </c>
      <c r="J49" s="407">
        <f>I49-H49</f>
        <v>0</v>
      </c>
      <c r="K49" s="405"/>
      <c r="L49" s="406"/>
      <c r="M49" s="407"/>
      <c r="N49" s="501"/>
      <c r="O49" s="406"/>
      <c r="P49" s="407"/>
      <c r="Q49" s="1090" t="s">
        <v>64</v>
      </c>
      <c r="R49" s="295">
        <v>100</v>
      </c>
      <c r="S49" s="295"/>
      <c r="T49" s="295"/>
      <c r="U49" s="1173"/>
    </row>
    <row r="50" spans="1:29" s="1" customFormat="1" ht="17.25" customHeight="1" x14ac:dyDescent="0.2">
      <c r="A50" s="91"/>
      <c r="B50" s="92"/>
      <c r="C50" s="362"/>
      <c r="D50" s="1067"/>
      <c r="E50" s="96"/>
      <c r="F50" s="175"/>
      <c r="G50" s="370" t="s">
        <v>25</v>
      </c>
      <c r="H50" s="457">
        <v>0</v>
      </c>
      <c r="I50" s="458">
        <v>10</v>
      </c>
      <c r="J50" s="371">
        <f>I50-H50</f>
        <v>10</v>
      </c>
      <c r="K50" s="457"/>
      <c r="L50" s="458"/>
      <c r="M50" s="371"/>
      <c r="N50" s="502"/>
      <c r="O50" s="458"/>
      <c r="P50" s="371"/>
      <c r="Q50" s="1090"/>
      <c r="R50" s="295"/>
      <c r="S50" s="295"/>
      <c r="T50" s="295"/>
      <c r="U50" s="1174"/>
      <c r="X50" s="35"/>
    </row>
    <row r="51" spans="1:29" s="1" customFormat="1" ht="33" customHeight="1" x14ac:dyDescent="0.2">
      <c r="A51" s="91"/>
      <c r="B51" s="92"/>
      <c r="C51" s="530"/>
      <c r="D51" s="1066" t="s">
        <v>65</v>
      </c>
      <c r="E51" s="93"/>
      <c r="F51" s="129">
        <v>6</v>
      </c>
      <c r="G51" s="187" t="s">
        <v>25</v>
      </c>
      <c r="H51" s="332">
        <v>245.7</v>
      </c>
      <c r="I51" s="334">
        <f>245.7-77.6</f>
        <v>168.1</v>
      </c>
      <c r="J51" s="335">
        <f>I51-H51</f>
        <v>-77.599999999999994</v>
      </c>
      <c r="K51" s="332"/>
      <c r="L51" s="334"/>
      <c r="M51" s="335"/>
      <c r="N51" s="475"/>
      <c r="O51" s="334"/>
      <c r="P51" s="335"/>
      <c r="Q51" s="198" t="s">
        <v>66</v>
      </c>
      <c r="R51" s="333">
        <v>100</v>
      </c>
      <c r="S51" s="333"/>
      <c r="T51" s="222"/>
      <c r="U51" s="1175" t="s">
        <v>144</v>
      </c>
      <c r="AC51" s="35"/>
    </row>
    <row r="52" spans="1:29" s="1" customFormat="1" ht="33" customHeight="1" x14ac:dyDescent="0.2">
      <c r="A52" s="536"/>
      <c r="B52" s="537"/>
      <c r="C52" s="538"/>
      <c r="D52" s="1177"/>
      <c r="E52" s="288"/>
      <c r="F52" s="403"/>
      <c r="G52" s="382" t="s">
        <v>67</v>
      </c>
      <c r="H52" s="512"/>
      <c r="I52" s="539">
        <v>25</v>
      </c>
      <c r="J52" s="371">
        <f>I52-H52</f>
        <v>25</v>
      </c>
      <c r="K52" s="512"/>
      <c r="L52" s="539"/>
      <c r="M52" s="371"/>
      <c r="N52" s="225"/>
      <c r="O52" s="539"/>
      <c r="P52" s="371"/>
      <c r="Q52" s="117"/>
      <c r="R52" s="296"/>
      <c r="S52" s="296"/>
      <c r="T52" s="296"/>
      <c r="U52" s="1176"/>
      <c r="X52" s="35"/>
      <c r="AC52" s="35"/>
    </row>
    <row r="53" spans="1:29" s="1" customFormat="1" ht="27.75" customHeight="1" x14ac:dyDescent="0.2">
      <c r="A53" s="91"/>
      <c r="B53" s="92"/>
      <c r="C53" s="362"/>
      <c r="D53" s="1067" t="s">
        <v>119</v>
      </c>
      <c r="E53" s="96"/>
      <c r="F53" s="175">
        <v>2</v>
      </c>
      <c r="G53" s="196" t="s">
        <v>67</v>
      </c>
      <c r="H53" s="535">
        <v>25</v>
      </c>
      <c r="I53" s="269">
        <v>25</v>
      </c>
      <c r="J53" s="404">
        <f>I53-H53</f>
        <v>0</v>
      </c>
      <c r="K53" s="535"/>
      <c r="L53" s="269"/>
      <c r="M53" s="404"/>
      <c r="N53" s="474"/>
      <c r="O53" s="269"/>
      <c r="P53" s="404"/>
      <c r="Q53" s="133" t="s">
        <v>120</v>
      </c>
      <c r="R53" s="295">
        <v>100</v>
      </c>
      <c r="S53" s="295"/>
      <c r="T53" s="295"/>
      <c r="U53" s="29"/>
      <c r="V53" s="229"/>
      <c r="Y53" s="35"/>
      <c r="AC53" s="35"/>
    </row>
    <row r="54" spans="1:29" s="1" customFormat="1" ht="15.75" customHeight="1" thickBot="1" x14ac:dyDescent="0.25">
      <c r="A54" s="134"/>
      <c r="B54" s="135"/>
      <c r="C54" s="195"/>
      <c r="D54" s="1068"/>
      <c r="E54" s="310"/>
      <c r="F54" s="408"/>
      <c r="G54" s="199" t="s">
        <v>27</v>
      </c>
      <c r="H54" s="104">
        <f t="shared" ref="H54:P54" si="19">SUM(H47:H53)</f>
        <v>725.5</v>
      </c>
      <c r="I54" s="254">
        <f>SUM(I47:I53)</f>
        <v>672.9</v>
      </c>
      <c r="J54" s="283">
        <f>SUM(J47:J53)</f>
        <v>-52.599999999999994</v>
      </c>
      <c r="K54" s="104">
        <f t="shared" si="19"/>
        <v>0</v>
      </c>
      <c r="L54" s="254">
        <f t="shared" si="19"/>
        <v>0</v>
      </c>
      <c r="M54" s="283">
        <f t="shared" si="19"/>
        <v>0</v>
      </c>
      <c r="N54" s="104">
        <f t="shared" si="19"/>
        <v>0</v>
      </c>
      <c r="O54" s="254">
        <f t="shared" si="19"/>
        <v>0</v>
      </c>
      <c r="P54" s="283">
        <f t="shared" si="19"/>
        <v>0</v>
      </c>
      <c r="Q54" s="85"/>
      <c r="R54" s="299"/>
      <c r="S54" s="299"/>
      <c r="T54" s="299"/>
      <c r="U54" s="471"/>
      <c r="W54" s="35"/>
      <c r="AA54" s="35"/>
    </row>
    <row r="55" spans="1:29" s="1" customFormat="1" ht="29.25" customHeight="1" x14ac:dyDescent="0.2">
      <c r="A55" s="105" t="s">
        <v>19</v>
      </c>
      <c r="B55" s="106" t="s">
        <v>30</v>
      </c>
      <c r="C55" s="107" t="s">
        <v>28</v>
      </c>
      <c r="D55" s="47" t="s">
        <v>68</v>
      </c>
      <c r="E55" s="258"/>
      <c r="F55" s="109"/>
      <c r="G55" s="366"/>
      <c r="H55" s="110"/>
      <c r="I55" s="251"/>
      <c r="J55" s="409"/>
      <c r="K55" s="110"/>
      <c r="L55" s="251"/>
      <c r="M55" s="409"/>
      <c r="N55" s="110"/>
      <c r="O55" s="251"/>
      <c r="P55" s="409"/>
      <c r="Q55" s="90"/>
      <c r="R55" s="300"/>
      <c r="S55" s="300"/>
      <c r="T55" s="300"/>
      <c r="U55" s="286"/>
      <c r="W55" s="35"/>
    </row>
    <row r="56" spans="1:29" s="1" customFormat="1" ht="15.75" customHeight="1" x14ac:dyDescent="0.2">
      <c r="A56" s="91"/>
      <c r="B56" s="92"/>
      <c r="C56" s="521"/>
      <c r="D56" s="1222" t="s">
        <v>122</v>
      </c>
      <c r="E56" s="259" t="s">
        <v>60</v>
      </c>
      <c r="F56" s="129">
        <v>5</v>
      </c>
      <c r="G56" s="197" t="s">
        <v>69</v>
      </c>
      <c r="H56" s="410">
        <v>0</v>
      </c>
      <c r="I56" s="402">
        <v>0</v>
      </c>
      <c r="J56" s="335"/>
      <c r="K56" s="487">
        <f>681.5+1197.3+475.8</f>
        <v>2354.6</v>
      </c>
      <c r="L56" s="412">
        <f>681.5+1197.3+475.8</f>
        <v>2354.6</v>
      </c>
      <c r="M56" s="335"/>
      <c r="N56" s="487"/>
      <c r="O56" s="412"/>
      <c r="P56" s="335"/>
      <c r="Q56" s="1296" t="s">
        <v>70</v>
      </c>
      <c r="R56" s="301">
        <v>10</v>
      </c>
      <c r="S56" s="301">
        <v>100</v>
      </c>
      <c r="T56" s="301"/>
      <c r="U56" s="1172"/>
      <c r="V56" s="23"/>
    </row>
    <row r="57" spans="1:29" s="1" customFormat="1" ht="15.75" customHeight="1" x14ac:dyDescent="0.2">
      <c r="A57" s="91"/>
      <c r="B57" s="92"/>
      <c r="C57" s="521"/>
      <c r="D57" s="1223"/>
      <c r="E57" s="1297" t="s">
        <v>71</v>
      </c>
      <c r="F57" s="131"/>
      <c r="G57" s="192" t="s">
        <v>25</v>
      </c>
      <c r="H57" s="411">
        <v>883.6</v>
      </c>
      <c r="I57" s="412">
        <v>883.6</v>
      </c>
      <c r="J57" s="219"/>
      <c r="K57" s="487">
        <v>4330.8999999999996</v>
      </c>
      <c r="L57" s="412">
        <v>4330.8999999999996</v>
      </c>
      <c r="M57" s="219"/>
      <c r="N57" s="487"/>
      <c r="O57" s="412"/>
      <c r="P57" s="219"/>
      <c r="Q57" s="1041"/>
      <c r="R57" s="10"/>
      <c r="S57" s="10"/>
      <c r="T57" s="10"/>
      <c r="U57" s="1173"/>
      <c r="V57" s="23"/>
    </row>
    <row r="58" spans="1:29" s="1" customFormat="1" ht="15.75" customHeight="1" x14ac:dyDescent="0.2">
      <c r="A58" s="100"/>
      <c r="B58" s="101"/>
      <c r="C58" s="113"/>
      <c r="D58" s="1223"/>
      <c r="E58" s="1235"/>
      <c r="F58" s="131"/>
      <c r="G58" s="192" t="s">
        <v>72</v>
      </c>
      <c r="H58" s="413">
        <v>7233.6</v>
      </c>
      <c r="I58" s="414">
        <v>7233.6</v>
      </c>
      <c r="J58" s="219"/>
      <c r="K58" s="114">
        <v>1020.4</v>
      </c>
      <c r="L58" s="253">
        <v>1020.4</v>
      </c>
      <c r="M58" s="219"/>
      <c r="N58" s="114"/>
      <c r="O58" s="253"/>
      <c r="P58" s="219"/>
      <c r="Q58" s="1041"/>
      <c r="R58" s="10"/>
      <c r="S58" s="10"/>
      <c r="T58" s="10"/>
      <c r="U58" s="1173"/>
      <c r="V58" s="23"/>
      <c r="X58" s="35"/>
      <c r="Y58" s="35"/>
    </row>
    <row r="59" spans="1:29" s="1" customFormat="1" ht="15.75" customHeight="1" x14ac:dyDescent="0.2">
      <c r="A59" s="100"/>
      <c r="B59" s="101"/>
      <c r="C59" s="113"/>
      <c r="D59" s="1223"/>
      <c r="E59" s="1235"/>
      <c r="F59" s="131"/>
      <c r="G59" s="193" t="s">
        <v>63</v>
      </c>
      <c r="H59" s="32">
        <v>0</v>
      </c>
      <c r="I59" s="415">
        <v>0</v>
      </c>
      <c r="J59" s="276"/>
      <c r="K59" s="274">
        <v>0</v>
      </c>
      <c r="L59" s="414">
        <v>0</v>
      </c>
      <c r="M59" s="276"/>
      <c r="N59" s="274"/>
      <c r="O59" s="414"/>
      <c r="P59" s="276"/>
      <c r="Q59" s="115"/>
      <c r="R59" s="302"/>
      <c r="S59" s="302"/>
      <c r="T59" s="302"/>
      <c r="U59" s="1173"/>
      <c r="V59" s="23"/>
      <c r="AA59" s="35"/>
      <c r="AB59" s="35"/>
    </row>
    <row r="60" spans="1:29" s="1" customFormat="1" ht="15.75" customHeight="1" x14ac:dyDescent="0.2">
      <c r="A60" s="100"/>
      <c r="B60" s="101"/>
      <c r="C60" s="113"/>
      <c r="D60" s="1224"/>
      <c r="E60" s="1236"/>
      <c r="F60" s="416"/>
      <c r="G60" s="194" t="s">
        <v>27</v>
      </c>
      <c r="H60" s="277">
        <f t="shared" ref="H60:P60" si="20">SUM(H56:H59)</f>
        <v>8117.2000000000007</v>
      </c>
      <c r="I60" s="252">
        <f t="shared" si="20"/>
        <v>8117.2000000000007</v>
      </c>
      <c r="J60" s="217">
        <f t="shared" si="20"/>
        <v>0</v>
      </c>
      <c r="K60" s="116">
        <f t="shared" si="20"/>
        <v>7705.9</v>
      </c>
      <c r="L60" s="252">
        <f t="shared" si="20"/>
        <v>7705.9</v>
      </c>
      <c r="M60" s="217">
        <f t="shared" si="20"/>
        <v>0</v>
      </c>
      <c r="N60" s="116">
        <f t="shared" si="20"/>
        <v>0</v>
      </c>
      <c r="O60" s="252">
        <f t="shared" si="20"/>
        <v>0</v>
      </c>
      <c r="P60" s="217">
        <f t="shared" si="20"/>
        <v>0</v>
      </c>
      <c r="Q60" s="117"/>
      <c r="R60" s="303"/>
      <c r="S60" s="303"/>
      <c r="T60" s="303"/>
      <c r="U60" s="1174"/>
    </row>
    <row r="61" spans="1:29" s="1" customFormat="1" ht="21" customHeight="1" x14ac:dyDescent="0.2">
      <c r="A61" s="74"/>
      <c r="B61" s="60"/>
      <c r="C61" s="1218"/>
      <c r="D61" s="1206" t="s">
        <v>128</v>
      </c>
      <c r="E61" s="293" t="s">
        <v>60</v>
      </c>
      <c r="F61" s="1207">
        <v>5</v>
      </c>
      <c r="G61" s="189" t="s">
        <v>25</v>
      </c>
      <c r="H61" s="284">
        <v>155.6</v>
      </c>
      <c r="I61" s="255">
        <v>155.6</v>
      </c>
      <c r="J61" s="278"/>
      <c r="K61" s="488">
        <v>43.4</v>
      </c>
      <c r="L61" s="495">
        <v>43.4</v>
      </c>
      <c r="M61" s="278"/>
      <c r="N61" s="118">
        <v>86.8</v>
      </c>
      <c r="O61" s="503">
        <v>86.8</v>
      </c>
      <c r="P61" s="278"/>
      <c r="Q61" s="233" t="s">
        <v>73</v>
      </c>
      <c r="R61" s="209">
        <v>1</v>
      </c>
      <c r="S61" s="209"/>
      <c r="T61" s="209"/>
      <c r="U61" s="119"/>
      <c r="Y61" s="35"/>
    </row>
    <row r="62" spans="1:29" s="1" customFormat="1" ht="21" customHeight="1" x14ac:dyDescent="0.2">
      <c r="A62" s="74"/>
      <c r="B62" s="60"/>
      <c r="C62" s="1218"/>
      <c r="D62" s="1206"/>
      <c r="E62" s="1208" t="s">
        <v>74</v>
      </c>
      <c r="F62" s="1207"/>
      <c r="G62" s="188" t="s">
        <v>72</v>
      </c>
      <c r="H62" s="411"/>
      <c r="I62" s="412"/>
      <c r="J62" s="278"/>
      <c r="K62" s="488">
        <v>932.2</v>
      </c>
      <c r="L62" s="495">
        <v>932.2</v>
      </c>
      <c r="M62" s="278"/>
      <c r="N62" s="120">
        <v>1864.4</v>
      </c>
      <c r="O62" s="504">
        <v>1864.4</v>
      </c>
      <c r="P62" s="278"/>
      <c r="Q62" s="121" t="s">
        <v>75</v>
      </c>
      <c r="R62" s="304">
        <v>1</v>
      </c>
      <c r="S62" s="304"/>
      <c r="T62" s="304"/>
      <c r="U62" s="122"/>
    </row>
    <row r="63" spans="1:29" s="1" customFormat="1" ht="21" customHeight="1" x14ac:dyDescent="0.2">
      <c r="A63" s="74"/>
      <c r="B63" s="60"/>
      <c r="C63" s="1218"/>
      <c r="D63" s="1206"/>
      <c r="E63" s="1209"/>
      <c r="F63" s="1207"/>
      <c r="G63" s="185" t="s">
        <v>76</v>
      </c>
      <c r="H63" s="411"/>
      <c r="I63" s="412"/>
      <c r="J63" s="279"/>
      <c r="K63" s="489">
        <v>82.3</v>
      </c>
      <c r="L63" s="496">
        <v>82.3</v>
      </c>
      <c r="M63" s="279"/>
      <c r="N63" s="123">
        <v>164.5</v>
      </c>
      <c r="O63" s="503">
        <v>164.5</v>
      </c>
      <c r="P63" s="279"/>
      <c r="Q63" s="231" t="s">
        <v>70</v>
      </c>
      <c r="R63" s="301"/>
      <c r="S63" s="301">
        <v>25</v>
      </c>
      <c r="T63" s="301">
        <v>75</v>
      </c>
      <c r="U63" s="95"/>
      <c r="X63" s="35"/>
    </row>
    <row r="64" spans="1:29" s="1" customFormat="1" ht="21" customHeight="1" x14ac:dyDescent="0.2">
      <c r="A64" s="74"/>
      <c r="B64" s="60"/>
      <c r="C64" s="1218"/>
      <c r="D64" s="1206"/>
      <c r="E64" s="1209"/>
      <c r="F64" s="1207"/>
      <c r="G64" s="183" t="s">
        <v>63</v>
      </c>
      <c r="H64" s="410"/>
      <c r="I64" s="402"/>
      <c r="J64" s="280"/>
      <c r="K64" s="490">
        <v>455.3</v>
      </c>
      <c r="L64" s="497">
        <v>455.3</v>
      </c>
      <c r="M64" s="486"/>
      <c r="N64" s="490"/>
      <c r="O64" s="497"/>
      <c r="P64" s="486"/>
      <c r="Q64" s="232"/>
      <c r="R64" s="10"/>
      <c r="S64" s="10"/>
      <c r="T64" s="10"/>
      <c r="U64" s="58"/>
      <c r="X64" s="35"/>
    </row>
    <row r="65" spans="1:30" s="1" customFormat="1" ht="21" customHeight="1" thickBot="1" x14ac:dyDescent="0.25">
      <c r="A65" s="74"/>
      <c r="B65" s="60"/>
      <c r="C65" s="1218"/>
      <c r="D65" s="1206"/>
      <c r="E65" s="1209"/>
      <c r="F65" s="1207"/>
      <c r="G65" s="347" t="s">
        <v>27</v>
      </c>
      <c r="H65" s="285">
        <f t="shared" ref="H65" si="21">SUM(H61:H63)</f>
        <v>155.6</v>
      </c>
      <c r="I65" s="256">
        <f t="shared" ref="I65:J65" si="22">SUM(I61:I63)</f>
        <v>155.6</v>
      </c>
      <c r="J65" s="377">
        <f t="shared" si="22"/>
        <v>0</v>
      </c>
      <c r="K65" s="9">
        <f>SUM(K61:K64)</f>
        <v>1513.2</v>
      </c>
      <c r="L65" s="256">
        <f>SUM(L61:L64)</f>
        <v>1513.2</v>
      </c>
      <c r="M65" s="377">
        <f t="shared" ref="M65" si="23">SUM(M61:M63)</f>
        <v>0</v>
      </c>
      <c r="N65" s="9">
        <f>SUM(N61:N64)</f>
        <v>2115.6999999999998</v>
      </c>
      <c r="O65" s="256">
        <f>SUM(O61:O64)</f>
        <v>2115.6999999999998</v>
      </c>
      <c r="P65" s="377">
        <f t="shared" ref="P65" si="24">SUM(P61:P63)</f>
        <v>0</v>
      </c>
      <c r="Q65" s="232"/>
      <c r="R65" s="305"/>
      <c r="S65" s="305"/>
      <c r="T65" s="305"/>
      <c r="U65" s="287"/>
      <c r="AD65" s="35"/>
    </row>
    <row r="66" spans="1:30" s="1" customFormat="1" ht="34.5" customHeight="1" x14ac:dyDescent="0.2">
      <c r="A66" s="74"/>
      <c r="B66" s="60"/>
      <c r="C66" s="318"/>
      <c r="D66" s="1290" t="s">
        <v>113</v>
      </c>
      <c r="E66" s="319" t="s">
        <v>60</v>
      </c>
      <c r="F66" s="417">
        <v>5</v>
      </c>
      <c r="G66" s="312" t="s">
        <v>25</v>
      </c>
      <c r="H66" s="418">
        <v>39.799999999999997</v>
      </c>
      <c r="I66" s="249">
        <v>39.799999999999997</v>
      </c>
      <c r="J66" s="419"/>
      <c r="K66" s="77"/>
      <c r="L66" s="523">
        <f>1.2+100.6</f>
        <v>101.8</v>
      </c>
      <c r="M66" s="470">
        <f>L66-K66</f>
        <v>101.8</v>
      </c>
      <c r="N66" s="77"/>
      <c r="O66" s="523">
        <v>77.599999999999994</v>
      </c>
      <c r="P66" s="470">
        <f>O66-N66</f>
        <v>77.599999999999994</v>
      </c>
      <c r="Q66" s="1063" t="s">
        <v>77</v>
      </c>
      <c r="R66" s="301">
        <v>1</v>
      </c>
      <c r="S66" s="301"/>
      <c r="T66" s="112"/>
      <c r="U66" s="1172" t="s">
        <v>148</v>
      </c>
      <c r="W66" s="35"/>
      <c r="X66" s="35"/>
    </row>
    <row r="67" spans="1:30" s="1" customFormat="1" ht="34.5" customHeight="1" x14ac:dyDescent="0.2">
      <c r="A67" s="74"/>
      <c r="B67" s="60"/>
      <c r="C67" s="318"/>
      <c r="D67" s="1206"/>
      <c r="E67" s="1235" t="s">
        <v>78</v>
      </c>
      <c r="F67" s="421"/>
      <c r="G67" s="189" t="s">
        <v>72</v>
      </c>
      <c r="H67" s="284"/>
      <c r="I67" s="255"/>
      <c r="J67" s="404"/>
      <c r="K67" s="491">
        <v>680</v>
      </c>
      <c r="L67" s="527">
        <v>0</v>
      </c>
      <c r="M67" s="528">
        <f>L67-K67</f>
        <v>-680</v>
      </c>
      <c r="N67" s="491"/>
      <c r="O67" s="498"/>
      <c r="P67" s="404"/>
      <c r="Q67" s="1289"/>
      <c r="R67" s="525"/>
      <c r="S67" s="525"/>
      <c r="T67" s="526"/>
      <c r="U67" s="1173"/>
    </row>
    <row r="68" spans="1:30" s="1" customFormat="1" ht="34.5" customHeight="1" x14ac:dyDescent="0.2">
      <c r="A68" s="74"/>
      <c r="B68" s="60"/>
      <c r="C68" s="318"/>
      <c r="D68" s="420"/>
      <c r="E68" s="1235"/>
      <c r="F68" s="421"/>
      <c r="G68" s="183" t="s">
        <v>63</v>
      </c>
      <c r="H68" s="410">
        <v>145</v>
      </c>
      <c r="I68" s="456">
        <v>0</v>
      </c>
      <c r="J68" s="335">
        <f>I68-H68</f>
        <v>-145</v>
      </c>
      <c r="K68" s="401"/>
      <c r="L68" s="456">
        <v>348</v>
      </c>
      <c r="M68" s="335">
        <f>L68-K68</f>
        <v>348</v>
      </c>
      <c r="N68" s="401"/>
      <c r="O68" s="456">
        <v>300</v>
      </c>
      <c r="P68" s="335">
        <f>O68-N68</f>
        <v>300</v>
      </c>
      <c r="Q68" s="1285" t="s">
        <v>79</v>
      </c>
      <c r="R68" s="524" t="s">
        <v>141</v>
      </c>
      <c r="S68" s="1287" t="s">
        <v>142</v>
      </c>
      <c r="T68" s="524">
        <v>100</v>
      </c>
      <c r="U68" s="1173"/>
      <c r="V68" s="1179"/>
      <c r="W68" s="1179"/>
      <c r="X68" s="1179"/>
      <c r="Y68" s="1179"/>
    </row>
    <row r="69" spans="1:30" s="1" customFormat="1" ht="18" customHeight="1" x14ac:dyDescent="0.2">
      <c r="A69" s="74"/>
      <c r="B69" s="60"/>
      <c r="C69" s="318"/>
      <c r="D69" s="422"/>
      <c r="E69" s="1236"/>
      <c r="F69" s="423"/>
      <c r="G69" s="424" t="s">
        <v>27</v>
      </c>
      <c r="H69" s="425">
        <f t="shared" ref="H69:P69" si="25">SUM(H66:H68)</f>
        <v>184.8</v>
      </c>
      <c r="I69" s="426">
        <f t="shared" si="25"/>
        <v>39.799999999999997</v>
      </c>
      <c r="J69" s="427">
        <f t="shared" si="25"/>
        <v>-145</v>
      </c>
      <c r="K69" s="492">
        <f t="shared" si="25"/>
        <v>680</v>
      </c>
      <c r="L69" s="426">
        <f t="shared" si="25"/>
        <v>449.8</v>
      </c>
      <c r="M69" s="427">
        <f t="shared" si="25"/>
        <v>-230.20000000000005</v>
      </c>
      <c r="N69" s="492">
        <f t="shared" si="25"/>
        <v>0</v>
      </c>
      <c r="O69" s="426">
        <f t="shared" si="25"/>
        <v>377.6</v>
      </c>
      <c r="P69" s="427">
        <f t="shared" si="25"/>
        <v>377.6</v>
      </c>
      <c r="Q69" s="1286"/>
      <c r="R69" s="306"/>
      <c r="S69" s="1288"/>
      <c r="T69" s="306"/>
      <c r="U69" s="1174"/>
      <c r="V69" s="1179"/>
      <c r="W69" s="1179"/>
      <c r="X69" s="1179"/>
      <c r="Y69" s="1179"/>
      <c r="Z69" s="35"/>
    </row>
    <row r="70" spans="1:30" s="1" customFormat="1" ht="13.5" customHeight="1" x14ac:dyDescent="0.2">
      <c r="A70" s="91"/>
      <c r="B70" s="92"/>
      <c r="C70" s="349"/>
      <c r="D70" s="1067" t="s">
        <v>80</v>
      </c>
      <c r="E70" s="260"/>
      <c r="F70" s="131">
        <v>5</v>
      </c>
      <c r="G70" s="193" t="s">
        <v>25</v>
      </c>
      <c r="H70" s="281">
        <v>2.5</v>
      </c>
      <c r="I70" s="253">
        <v>2.5</v>
      </c>
      <c r="J70" s="407"/>
      <c r="K70" s="114"/>
      <c r="L70" s="253"/>
      <c r="M70" s="407"/>
      <c r="N70" s="114"/>
      <c r="O70" s="253"/>
      <c r="P70" s="407"/>
      <c r="Q70" s="1043" t="s">
        <v>81</v>
      </c>
      <c r="R70" s="10">
        <v>2</v>
      </c>
      <c r="S70" s="10"/>
      <c r="T70" s="10"/>
      <c r="U70" s="58"/>
    </row>
    <row r="71" spans="1:30" s="1" customFormat="1" ht="12.75" x14ac:dyDescent="0.2">
      <c r="A71" s="91"/>
      <c r="B71" s="92"/>
      <c r="C71" s="349"/>
      <c r="D71" s="1067"/>
      <c r="E71" s="260"/>
      <c r="F71" s="131"/>
      <c r="G71" s="193"/>
      <c r="H71" s="281"/>
      <c r="I71" s="253"/>
      <c r="J71" s="407"/>
      <c r="K71" s="114"/>
      <c r="L71" s="253"/>
      <c r="M71" s="407"/>
      <c r="N71" s="114"/>
      <c r="O71" s="253"/>
      <c r="P71" s="407"/>
      <c r="Q71" s="1043"/>
      <c r="R71" s="10"/>
      <c r="S71" s="10"/>
      <c r="T71" s="10"/>
      <c r="U71" s="58"/>
    </row>
    <row r="72" spans="1:30" s="1" customFormat="1" ht="12.75" x14ac:dyDescent="0.2">
      <c r="A72" s="100"/>
      <c r="B72" s="101"/>
      <c r="C72" s="113"/>
      <c r="D72" s="1067"/>
      <c r="E72" s="260"/>
      <c r="F72" s="131"/>
      <c r="G72" s="193"/>
      <c r="H72" s="281"/>
      <c r="I72" s="253"/>
      <c r="J72" s="407"/>
      <c r="K72" s="114"/>
      <c r="L72" s="253"/>
      <c r="M72" s="407"/>
      <c r="N72" s="114"/>
      <c r="O72" s="253"/>
      <c r="P72" s="407"/>
      <c r="Q72" s="1043"/>
      <c r="R72" s="10"/>
      <c r="S72" s="10"/>
      <c r="T72" s="10"/>
      <c r="U72" s="58"/>
      <c r="X72" s="35"/>
    </row>
    <row r="73" spans="1:30" s="1" customFormat="1" ht="12.75" x14ac:dyDescent="0.2">
      <c r="A73" s="100"/>
      <c r="B73" s="101"/>
      <c r="C73" s="113"/>
      <c r="D73" s="1067"/>
      <c r="E73" s="260"/>
      <c r="F73" s="131"/>
      <c r="G73" s="193"/>
      <c r="H73" s="281"/>
      <c r="I73" s="253"/>
      <c r="J73" s="407"/>
      <c r="K73" s="114"/>
      <c r="L73" s="253"/>
      <c r="M73" s="407"/>
      <c r="N73" s="114"/>
      <c r="O73" s="253"/>
      <c r="P73" s="407"/>
      <c r="Q73" s="1043"/>
      <c r="R73" s="10"/>
      <c r="S73" s="10"/>
      <c r="T73" s="10"/>
      <c r="U73" s="58"/>
      <c r="X73" s="35"/>
      <c r="AA73" s="35"/>
    </row>
    <row r="74" spans="1:30" s="1" customFormat="1" ht="12.75" x14ac:dyDescent="0.2">
      <c r="A74" s="100"/>
      <c r="B74" s="101"/>
      <c r="C74" s="113"/>
      <c r="D74" s="1177"/>
      <c r="E74" s="317"/>
      <c r="F74" s="416"/>
      <c r="G74" s="194" t="s">
        <v>27</v>
      </c>
      <c r="H74" s="277">
        <f>SUM(H70:H73)</f>
        <v>2.5</v>
      </c>
      <c r="I74" s="252">
        <f>SUM(I70:I73)</f>
        <v>2.5</v>
      </c>
      <c r="J74" s="217"/>
      <c r="K74" s="128">
        <f>SUM(K70:K73)</f>
        <v>0</v>
      </c>
      <c r="L74" s="250">
        <f>SUM(L70:L73)</f>
        <v>0</v>
      </c>
      <c r="M74" s="217"/>
      <c r="N74" s="128">
        <f>SUM(N70:N73)</f>
        <v>0</v>
      </c>
      <c r="O74" s="250">
        <f>SUM(O70:O73)</f>
        <v>0</v>
      </c>
      <c r="P74" s="217"/>
      <c r="Q74" s="1044"/>
      <c r="R74" s="209"/>
      <c r="S74" s="209"/>
      <c r="T74" s="209"/>
      <c r="U74" s="119"/>
      <c r="X74" s="35"/>
    </row>
    <row r="75" spans="1:30" s="1" customFormat="1" ht="13.5" customHeight="1" x14ac:dyDescent="0.2">
      <c r="A75" s="91"/>
      <c r="B75" s="92"/>
      <c r="C75" s="349"/>
      <c r="D75" s="1067" t="s">
        <v>82</v>
      </c>
      <c r="E75" s="1228" t="s">
        <v>83</v>
      </c>
      <c r="F75" s="428">
        <v>5</v>
      </c>
      <c r="G75" s="193" t="s">
        <v>25</v>
      </c>
      <c r="H75" s="281"/>
      <c r="I75" s="253"/>
      <c r="J75" s="407"/>
      <c r="K75" s="499">
        <v>10</v>
      </c>
      <c r="L75" s="500">
        <v>10</v>
      </c>
      <c r="M75" s="407"/>
      <c r="N75" s="499">
        <v>50</v>
      </c>
      <c r="O75" s="500">
        <v>50</v>
      </c>
      <c r="P75" s="407"/>
      <c r="Q75" s="1156" t="s">
        <v>84</v>
      </c>
      <c r="R75" s="11"/>
      <c r="S75" s="11">
        <v>20</v>
      </c>
      <c r="T75" s="11">
        <v>100</v>
      </c>
      <c r="U75" s="95"/>
    </row>
    <row r="76" spans="1:30" s="1" customFormat="1" ht="15.75" customHeight="1" x14ac:dyDescent="0.2">
      <c r="A76" s="91"/>
      <c r="B76" s="92"/>
      <c r="C76" s="349"/>
      <c r="D76" s="1067"/>
      <c r="E76" s="1228"/>
      <c r="F76" s="428"/>
      <c r="G76" s="193"/>
      <c r="H76" s="281"/>
      <c r="I76" s="253"/>
      <c r="J76" s="407"/>
      <c r="K76" s="114"/>
      <c r="L76" s="253"/>
      <c r="M76" s="407"/>
      <c r="N76" s="114"/>
      <c r="O76" s="253"/>
      <c r="P76" s="407"/>
      <c r="Q76" s="1156"/>
      <c r="R76" s="11"/>
      <c r="S76" s="11"/>
      <c r="T76" s="11"/>
      <c r="U76" s="58"/>
      <c r="Y76" s="35"/>
    </row>
    <row r="77" spans="1:30" s="1" customFormat="1" ht="12" customHeight="1" x14ac:dyDescent="0.2">
      <c r="A77" s="100"/>
      <c r="B77" s="101"/>
      <c r="C77" s="113"/>
      <c r="D77" s="1067"/>
      <c r="E77" s="1228"/>
      <c r="F77" s="428"/>
      <c r="G77" s="193"/>
      <c r="H77" s="281"/>
      <c r="I77" s="253"/>
      <c r="J77" s="407"/>
      <c r="K77" s="114"/>
      <c r="L77" s="253"/>
      <c r="M77" s="407"/>
      <c r="N77" s="114"/>
      <c r="O77" s="253"/>
      <c r="P77" s="407"/>
      <c r="Q77" s="208"/>
      <c r="R77" s="11"/>
      <c r="S77" s="11"/>
      <c r="T77" s="11"/>
      <c r="U77" s="58"/>
      <c r="W77" s="35"/>
      <c r="X77" s="35"/>
    </row>
    <row r="78" spans="1:30" s="1" customFormat="1" ht="3" hidden="1" customHeight="1" x14ac:dyDescent="0.2">
      <c r="A78" s="100"/>
      <c r="B78" s="101"/>
      <c r="C78" s="113"/>
      <c r="D78" s="1067"/>
      <c r="E78" s="1229"/>
      <c r="F78" s="428"/>
      <c r="G78" s="193"/>
      <c r="H78" s="281"/>
      <c r="I78" s="253"/>
      <c r="J78" s="407"/>
      <c r="K78" s="114"/>
      <c r="L78" s="253"/>
      <c r="M78" s="407"/>
      <c r="N78" s="114"/>
      <c r="O78" s="253"/>
      <c r="P78" s="407"/>
      <c r="Q78" s="130"/>
      <c r="R78" s="354"/>
      <c r="S78" s="11"/>
      <c r="T78" s="11"/>
      <c r="U78" s="58"/>
      <c r="X78" s="35"/>
    </row>
    <row r="79" spans="1:30" s="1" customFormat="1" ht="12.75" x14ac:dyDescent="0.2">
      <c r="A79" s="100"/>
      <c r="B79" s="101"/>
      <c r="C79" s="113"/>
      <c r="D79" s="1067"/>
      <c r="E79" s="261" t="s">
        <v>60</v>
      </c>
      <c r="F79" s="429"/>
      <c r="G79" s="191" t="s">
        <v>27</v>
      </c>
      <c r="H79" s="132">
        <f>SUM(H75:H78)</f>
        <v>0</v>
      </c>
      <c r="I79" s="250">
        <f>SUM(I75:I78)</f>
        <v>0</v>
      </c>
      <c r="J79" s="216"/>
      <c r="K79" s="128">
        <f>SUM(K75:K78)</f>
        <v>10</v>
      </c>
      <c r="L79" s="250">
        <f>SUM(L75:L78)</f>
        <v>10</v>
      </c>
      <c r="M79" s="216"/>
      <c r="N79" s="128">
        <f>SUM(N75:N78)</f>
        <v>50</v>
      </c>
      <c r="O79" s="250">
        <f>SUM(O75:O78)</f>
        <v>50</v>
      </c>
      <c r="P79" s="216"/>
      <c r="Q79" s="208"/>
      <c r="R79" s="11"/>
      <c r="S79" s="11"/>
      <c r="T79" s="11"/>
      <c r="U79" s="58"/>
      <c r="X79" s="35"/>
      <c r="Z79" s="35"/>
    </row>
    <row r="80" spans="1:30" s="1" customFormat="1" ht="13.5" thickBot="1" x14ac:dyDescent="0.25">
      <c r="A80" s="134"/>
      <c r="B80" s="135"/>
      <c r="C80" s="136"/>
      <c r="D80" s="348"/>
      <c r="E80" s="1295" t="s">
        <v>85</v>
      </c>
      <c r="F80" s="1295"/>
      <c r="G80" s="1295"/>
      <c r="H80" s="282">
        <f>H74+H69+H65+H60</f>
        <v>8460.1</v>
      </c>
      <c r="I80" s="254">
        <f>I74+I69+I65+I60</f>
        <v>8315.1</v>
      </c>
      <c r="J80" s="283">
        <f>J74+J69+J65+J60</f>
        <v>-145</v>
      </c>
      <c r="K80" s="104">
        <f>K74+K69+K65+K60+K79</f>
        <v>9909.0999999999985</v>
      </c>
      <c r="L80" s="254">
        <f>L74+L69+L65+L60+L79</f>
        <v>9678.9</v>
      </c>
      <c r="M80" s="283">
        <f>M74+M69+M65+M60</f>
        <v>-230.20000000000005</v>
      </c>
      <c r="N80" s="104">
        <f>N74+N69+N65+N60+N79</f>
        <v>2165.6999999999998</v>
      </c>
      <c r="O80" s="254">
        <f>O74+O69+O65+O60+O79</f>
        <v>2543.2999999999997</v>
      </c>
      <c r="P80" s="283">
        <f>P74+P69+P65+P60</f>
        <v>377.6</v>
      </c>
      <c r="Q80" s="265"/>
      <c r="R80" s="294"/>
      <c r="S80" s="294"/>
      <c r="T80" s="294"/>
      <c r="U80" s="236"/>
    </row>
    <row r="81" spans="1:30" s="1" customFormat="1" ht="95.25" customHeight="1" x14ac:dyDescent="0.2">
      <c r="A81" s="105" t="s">
        <v>19</v>
      </c>
      <c r="B81" s="106" t="s">
        <v>30</v>
      </c>
      <c r="C81" s="89" t="s">
        <v>30</v>
      </c>
      <c r="D81" s="1069" t="s">
        <v>86</v>
      </c>
      <c r="E81" s="311"/>
      <c r="F81" s="218">
        <v>2</v>
      </c>
      <c r="G81" s="312" t="s">
        <v>25</v>
      </c>
      <c r="H81" s="313">
        <v>28.9</v>
      </c>
      <c r="I81" s="469">
        <f>28.9-28.9</f>
        <v>0</v>
      </c>
      <c r="J81" s="470">
        <f>I81-H81</f>
        <v>-28.9</v>
      </c>
      <c r="K81" s="493">
        <v>0</v>
      </c>
      <c r="L81" s="469">
        <v>70</v>
      </c>
      <c r="M81" s="470">
        <f>L81-K81</f>
        <v>70</v>
      </c>
      <c r="N81" s="493">
        <v>0</v>
      </c>
      <c r="O81" s="469">
        <v>100</v>
      </c>
      <c r="P81" s="470">
        <f>O81-N81</f>
        <v>100</v>
      </c>
      <c r="Q81" s="51" t="s">
        <v>114</v>
      </c>
      <c r="R81" s="472">
        <v>100</v>
      </c>
      <c r="S81" s="473">
        <v>40</v>
      </c>
      <c r="T81" s="473">
        <v>100</v>
      </c>
      <c r="U81" s="1022" t="s">
        <v>143</v>
      </c>
    </row>
    <row r="82" spans="1:30" s="1" customFormat="1" ht="15.75" customHeight="1" thickBot="1" x14ac:dyDescent="0.25">
      <c r="A82" s="82"/>
      <c r="B82" s="70"/>
      <c r="C82" s="201"/>
      <c r="D82" s="1068"/>
      <c r="E82" s="202"/>
      <c r="F82" s="203"/>
      <c r="G82" s="347" t="s">
        <v>27</v>
      </c>
      <c r="H82" s="285">
        <f t="shared" ref="H82:I82" si="26">SUM(H81)</f>
        <v>28.9</v>
      </c>
      <c r="I82" s="256">
        <f t="shared" si="26"/>
        <v>0</v>
      </c>
      <c r="J82" s="377">
        <f t="shared" ref="J82:L82" si="27">SUM(J81)</f>
        <v>-28.9</v>
      </c>
      <c r="K82" s="9">
        <f t="shared" si="27"/>
        <v>0</v>
      </c>
      <c r="L82" s="256">
        <f t="shared" si="27"/>
        <v>70</v>
      </c>
      <c r="M82" s="377">
        <f t="shared" ref="M82:O82" si="28">SUM(M81)</f>
        <v>70</v>
      </c>
      <c r="N82" s="9">
        <f t="shared" si="28"/>
        <v>0</v>
      </c>
      <c r="O82" s="256">
        <f t="shared" si="28"/>
        <v>100</v>
      </c>
      <c r="P82" s="377">
        <f t="shared" ref="P82" si="29">SUM(P81)</f>
        <v>100</v>
      </c>
      <c r="Q82" s="363"/>
      <c r="R82" s="361"/>
      <c r="S82" s="361"/>
      <c r="T82" s="361"/>
      <c r="U82" s="1023"/>
      <c r="AA82" s="35"/>
    </row>
    <row r="83" spans="1:30" s="1" customFormat="1" ht="38.25" x14ac:dyDescent="0.2">
      <c r="A83" s="105" t="s">
        <v>19</v>
      </c>
      <c r="B83" s="106" t="s">
        <v>30</v>
      </c>
      <c r="C83" s="89" t="s">
        <v>55</v>
      </c>
      <c r="D83" s="141" t="s">
        <v>87</v>
      </c>
      <c r="E83" s="142"/>
      <c r="F83" s="143"/>
      <c r="G83" s="144"/>
      <c r="H83" s="430"/>
      <c r="I83" s="431"/>
      <c r="J83" s="419"/>
      <c r="K83" s="494"/>
      <c r="L83" s="431"/>
      <c r="M83" s="419"/>
      <c r="N83" s="494"/>
      <c r="O83" s="431"/>
      <c r="P83" s="419"/>
      <c r="Q83" s="268"/>
      <c r="R83" s="307"/>
      <c r="S83" s="307"/>
      <c r="T83" s="307"/>
      <c r="U83" s="147"/>
      <c r="X83" s="35"/>
    </row>
    <row r="84" spans="1:30" s="1" customFormat="1" ht="43.5" customHeight="1" x14ac:dyDescent="0.2">
      <c r="A84" s="91"/>
      <c r="B84" s="92"/>
      <c r="C84" s="362"/>
      <c r="D84" s="1066" t="s">
        <v>88</v>
      </c>
      <c r="E84" s="139"/>
      <c r="F84" s="131">
        <v>6</v>
      </c>
      <c r="G84" s="148" t="s">
        <v>25</v>
      </c>
      <c r="H84" s="284">
        <v>31.8</v>
      </c>
      <c r="I84" s="255">
        <v>31.8</v>
      </c>
      <c r="J84" s="404"/>
      <c r="K84" s="149"/>
      <c r="L84" s="255"/>
      <c r="M84" s="404"/>
      <c r="N84" s="149"/>
      <c r="O84" s="255"/>
      <c r="P84" s="404"/>
      <c r="Q84" s="231" t="s">
        <v>89</v>
      </c>
      <c r="R84" s="301">
        <v>100</v>
      </c>
      <c r="S84" s="301"/>
      <c r="T84" s="301"/>
      <c r="U84" s="95"/>
      <c r="Z84" s="35"/>
    </row>
    <row r="85" spans="1:30" s="1" customFormat="1" ht="13.5" thickBot="1" x14ac:dyDescent="0.25">
      <c r="A85" s="69"/>
      <c r="B85" s="341"/>
      <c r="C85" s="342"/>
      <c r="D85" s="1068"/>
      <c r="E85" s="343"/>
      <c r="F85" s="345"/>
      <c r="G85" s="199" t="s">
        <v>27</v>
      </c>
      <c r="H85" s="285">
        <f t="shared" ref="H85" si="30">SUM(H84:H84)</f>
        <v>31.8</v>
      </c>
      <c r="I85" s="256">
        <f t="shared" ref="I85:J85" si="31">SUM(I84:I84)</f>
        <v>31.8</v>
      </c>
      <c r="J85" s="237">
        <f t="shared" si="31"/>
        <v>0</v>
      </c>
      <c r="K85" s="9">
        <f t="shared" ref="K85" si="32">SUM(K84:K84)</f>
        <v>0</v>
      </c>
      <c r="L85" s="256">
        <f t="shared" ref="L85:M85" si="33">SUM(L84:L84)</f>
        <v>0</v>
      </c>
      <c r="M85" s="237">
        <f t="shared" si="33"/>
        <v>0</v>
      </c>
      <c r="N85" s="9">
        <f t="shared" ref="N85" si="34">SUM(N84:N84)</f>
        <v>0</v>
      </c>
      <c r="O85" s="256">
        <f t="shared" ref="O85:P85" si="35">SUM(O84:O84)</f>
        <v>0</v>
      </c>
      <c r="P85" s="237">
        <f t="shared" si="35"/>
        <v>0</v>
      </c>
      <c r="Q85" s="363"/>
      <c r="R85" s="308"/>
      <c r="S85" s="308"/>
      <c r="T85" s="308"/>
      <c r="U85" s="151"/>
      <c r="V85" s="152"/>
    </row>
    <row r="86" spans="1:30" s="1" customFormat="1" ht="15.75" customHeight="1" thickBot="1" x14ac:dyDescent="0.25">
      <c r="A86" s="14" t="s">
        <v>19</v>
      </c>
      <c r="B86" s="153" t="s">
        <v>30</v>
      </c>
      <c r="C86" s="1234" t="s">
        <v>33</v>
      </c>
      <c r="D86" s="1234"/>
      <c r="E86" s="1234"/>
      <c r="F86" s="1234"/>
      <c r="G86" s="1234"/>
      <c r="H86" s="17">
        <f t="shared" ref="H86:P86" si="36">H85+H82+H80+H54</f>
        <v>9246.3000000000011</v>
      </c>
      <c r="I86" s="432">
        <f t="shared" si="36"/>
        <v>9019.7999999999993</v>
      </c>
      <c r="J86" s="433">
        <f t="shared" si="36"/>
        <v>-226.5</v>
      </c>
      <c r="K86" s="434">
        <f t="shared" si="36"/>
        <v>9909.0999999999985</v>
      </c>
      <c r="L86" s="432">
        <f t="shared" si="36"/>
        <v>9748.9</v>
      </c>
      <c r="M86" s="433">
        <f t="shared" si="36"/>
        <v>-160.20000000000005</v>
      </c>
      <c r="N86" s="434">
        <f t="shared" si="36"/>
        <v>2165.6999999999998</v>
      </c>
      <c r="O86" s="432">
        <f t="shared" si="36"/>
        <v>2643.2999999999997</v>
      </c>
      <c r="P86" s="433">
        <f t="shared" si="36"/>
        <v>477.6</v>
      </c>
      <c r="Q86" s="978"/>
      <c r="R86" s="979"/>
      <c r="S86" s="979"/>
      <c r="T86" s="979"/>
      <c r="U86" s="980"/>
    </row>
    <row r="87" spans="1:30" s="1" customFormat="1" ht="13.5" customHeight="1" thickBot="1" x14ac:dyDescent="0.25">
      <c r="A87" s="154" t="s">
        <v>19</v>
      </c>
      <c r="B87" s="18" t="s">
        <v>55</v>
      </c>
      <c r="C87" s="1225" t="s">
        <v>90</v>
      </c>
      <c r="D87" s="1226"/>
      <c r="E87" s="1226"/>
      <c r="F87" s="1226"/>
      <c r="G87" s="1226"/>
      <c r="H87" s="1226"/>
      <c r="I87" s="1226"/>
      <c r="J87" s="1226"/>
      <c r="K87" s="1226"/>
      <c r="L87" s="1226"/>
      <c r="M87" s="1226"/>
      <c r="N87" s="1226"/>
      <c r="O87" s="1226"/>
      <c r="P87" s="1226"/>
      <c r="Q87" s="1226"/>
      <c r="R87" s="1226"/>
      <c r="S87" s="1226"/>
      <c r="T87" s="1226"/>
      <c r="U87" s="1227"/>
      <c r="V87" s="157"/>
    </row>
    <row r="88" spans="1:30" s="1" customFormat="1" ht="21" customHeight="1" x14ac:dyDescent="0.2">
      <c r="A88" s="45" t="s">
        <v>19</v>
      </c>
      <c r="B88" s="46" t="s">
        <v>55</v>
      </c>
      <c r="C88" s="164" t="s">
        <v>19</v>
      </c>
      <c r="D88" s="1223" t="s">
        <v>91</v>
      </c>
      <c r="E88" s="327"/>
      <c r="F88" s="328" t="s">
        <v>24</v>
      </c>
      <c r="G88" s="204" t="s">
        <v>25</v>
      </c>
      <c r="H88" s="269">
        <v>970.3</v>
      </c>
      <c r="I88" s="269">
        <v>970.3</v>
      </c>
      <c r="J88" s="270">
        <f>I88-H88</f>
        <v>0</v>
      </c>
      <c r="K88" s="7">
        <v>620.29999999999995</v>
      </c>
      <c r="L88" s="239">
        <v>620.29999999999995</v>
      </c>
      <c r="M88" s="270">
        <f>L88-K88</f>
        <v>0</v>
      </c>
      <c r="N88" s="7">
        <v>620.29999999999995</v>
      </c>
      <c r="O88" s="239">
        <v>620.29999999999995</v>
      </c>
      <c r="P88" s="270">
        <f>O88-N88</f>
        <v>0</v>
      </c>
      <c r="Q88" s="1270" t="s">
        <v>92</v>
      </c>
      <c r="R88" s="1202">
        <v>6</v>
      </c>
      <c r="S88" s="352">
        <v>6</v>
      </c>
      <c r="T88" s="352">
        <v>6</v>
      </c>
      <c r="U88" s="1057"/>
      <c r="V88" s="1050"/>
      <c r="Y88" s="35"/>
    </row>
    <row r="89" spans="1:30" s="1" customFormat="1" ht="21" customHeight="1" thickBot="1" x14ac:dyDescent="0.25">
      <c r="A89" s="59"/>
      <c r="B89" s="60"/>
      <c r="C89" s="164"/>
      <c r="D89" s="1223"/>
      <c r="E89" s="327"/>
      <c r="F89" s="328"/>
      <c r="G89" s="127" t="s">
        <v>27</v>
      </c>
      <c r="H89" s="9">
        <f t="shared" ref="H89:J89" si="37">H88</f>
        <v>970.3</v>
      </c>
      <c r="I89" s="256">
        <f t="shared" si="37"/>
        <v>970.3</v>
      </c>
      <c r="J89" s="165">
        <f t="shared" si="37"/>
        <v>0</v>
      </c>
      <c r="K89" s="9">
        <f>K88</f>
        <v>620.29999999999995</v>
      </c>
      <c r="L89" s="256">
        <f>L88</f>
        <v>620.29999999999995</v>
      </c>
      <c r="M89" s="165">
        <f t="shared" ref="M89" si="38">M88</f>
        <v>0</v>
      </c>
      <c r="N89" s="9">
        <f>N88</f>
        <v>620.29999999999995</v>
      </c>
      <c r="O89" s="256">
        <f>O88</f>
        <v>620.29999999999995</v>
      </c>
      <c r="P89" s="165">
        <f t="shared" ref="P89" si="39">P88</f>
        <v>0</v>
      </c>
      <c r="Q89" s="1271"/>
      <c r="R89" s="1203"/>
      <c r="S89" s="353"/>
      <c r="T89" s="353"/>
      <c r="U89" s="1058"/>
      <c r="V89" s="1050"/>
    </row>
    <row r="90" spans="1:30" s="1" customFormat="1" ht="42" customHeight="1" x14ac:dyDescent="0.2">
      <c r="A90" s="45" t="s">
        <v>19</v>
      </c>
      <c r="B90" s="1059" t="s">
        <v>55</v>
      </c>
      <c r="C90" s="1011" t="s">
        <v>28</v>
      </c>
      <c r="D90" s="1013" t="s">
        <v>93</v>
      </c>
      <c r="E90" s="1015"/>
      <c r="F90" s="1017" t="s">
        <v>24</v>
      </c>
      <c r="G90" s="166" t="s">
        <v>25</v>
      </c>
      <c r="H90" s="167">
        <v>14.5</v>
      </c>
      <c r="I90" s="246">
        <v>14.5</v>
      </c>
      <c r="J90" s="257"/>
      <c r="K90" s="161">
        <v>20</v>
      </c>
      <c r="L90" s="246">
        <v>20</v>
      </c>
      <c r="M90" s="257"/>
      <c r="N90" s="161">
        <v>20</v>
      </c>
      <c r="O90" s="246">
        <v>20</v>
      </c>
      <c r="P90" s="257"/>
      <c r="Q90" s="1019" t="s">
        <v>94</v>
      </c>
      <c r="R90" s="1263">
        <v>14</v>
      </c>
      <c r="S90" s="366">
        <v>14</v>
      </c>
      <c r="T90" s="366">
        <v>14</v>
      </c>
      <c r="U90" s="1266"/>
      <c r="V90" s="168"/>
      <c r="W90" s="152"/>
      <c r="AD90" s="35"/>
    </row>
    <row r="91" spans="1:30" s="1" customFormat="1" ht="13.5" thickBot="1" x14ac:dyDescent="0.25">
      <c r="A91" s="69"/>
      <c r="B91" s="1060"/>
      <c r="C91" s="1012"/>
      <c r="D91" s="1014"/>
      <c r="E91" s="1016"/>
      <c r="F91" s="1018"/>
      <c r="G91" s="169" t="s">
        <v>27</v>
      </c>
      <c r="H91" s="170">
        <f>SUM(H90)</f>
        <v>14.5</v>
      </c>
      <c r="I91" s="240">
        <f t="shared" ref="I91:J91" si="40">SUM(I90:I90)</f>
        <v>14.5</v>
      </c>
      <c r="J91" s="237">
        <f t="shared" si="40"/>
        <v>0</v>
      </c>
      <c r="K91" s="170">
        <f>SUM(K90)</f>
        <v>20</v>
      </c>
      <c r="L91" s="240">
        <f t="shared" ref="L91:M91" si="41">SUM(L90:L90)</f>
        <v>20</v>
      </c>
      <c r="M91" s="237">
        <f t="shared" si="41"/>
        <v>0</v>
      </c>
      <c r="N91" s="170">
        <f>SUM(N90)</f>
        <v>20</v>
      </c>
      <c r="O91" s="240">
        <f t="shared" ref="O91:P91" si="42">SUM(O90:O90)</f>
        <v>20</v>
      </c>
      <c r="P91" s="237">
        <f t="shared" si="42"/>
        <v>0</v>
      </c>
      <c r="Q91" s="1020"/>
      <c r="R91" s="1008"/>
      <c r="S91" s="361"/>
      <c r="T91" s="361"/>
      <c r="U91" s="1267"/>
      <c r="V91" s="214"/>
      <c r="W91" s="152"/>
    </row>
    <row r="92" spans="1:30" s="1" customFormat="1" ht="15.75" customHeight="1" thickBot="1" x14ac:dyDescent="0.25">
      <c r="A92" s="14" t="s">
        <v>19</v>
      </c>
      <c r="B92" s="153" t="s">
        <v>55</v>
      </c>
      <c r="C92" s="1234" t="s">
        <v>33</v>
      </c>
      <c r="D92" s="1234"/>
      <c r="E92" s="1234"/>
      <c r="F92" s="1234"/>
      <c r="G92" s="1234"/>
      <c r="H92" s="434">
        <f t="shared" ref="H92:J92" si="43">H91+H89</f>
        <v>984.8</v>
      </c>
      <c r="I92" s="432">
        <f t="shared" si="43"/>
        <v>984.8</v>
      </c>
      <c r="J92" s="435">
        <f t="shared" si="43"/>
        <v>0</v>
      </c>
      <c r="K92" s="434">
        <f t="shared" ref="K92:M92" si="44">K91+K89</f>
        <v>640.29999999999995</v>
      </c>
      <c r="L92" s="432">
        <f t="shared" si="44"/>
        <v>640.29999999999995</v>
      </c>
      <c r="M92" s="435">
        <f t="shared" si="44"/>
        <v>0</v>
      </c>
      <c r="N92" s="434">
        <f t="shared" ref="N92:P92" si="45">N91+N89</f>
        <v>640.29999999999995</v>
      </c>
      <c r="O92" s="432">
        <f t="shared" si="45"/>
        <v>640.29999999999995</v>
      </c>
      <c r="P92" s="435">
        <f t="shared" si="45"/>
        <v>0</v>
      </c>
      <c r="Q92" s="978"/>
      <c r="R92" s="979"/>
      <c r="S92" s="979"/>
      <c r="T92" s="979"/>
      <c r="U92" s="980"/>
    </row>
    <row r="93" spans="1:30" s="1" customFormat="1" ht="15.75" customHeight="1" thickBot="1" x14ac:dyDescent="0.25">
      <c r="A93" s="14" t="s">
        <v>19</v>
      </c>
      <c r="B93" s="1268" t="s">
        <v>95</v>
      </c>
      <c r="C93" s="1269"/>
      <c r="D93" s="1269"/>
      <c r="E93" s="1269"/>
      <c r="F93" s="1269"/>
      <c r="G93" s="1269"/>
      <c r="H93" s="436">
        <f t="shared" ref="H93:P93" si="46">H86+H44+H19+H92</f>
        <v>14927.3</v>
      </c>
      <c r="I93" s="437">
        <f t="shared" si="46"/>
        <v>14857.899999999998</v>
      </c>
      <c r="J93" s="438">
        <f t="shared" si="46"/>
        <v>-69.399999999999721</v>
      </c>
      <c r="K93" s="436">
        <f t="shared" si="46"/>
        <v>15325.999999999996</v>
      </c>
      <c r="L93" s="437">
        <f t="shared" si="46"/>
        <v>15165.8</v>
      </c>
      <c r="M93" s="438">
        <f t="shared" si="46"/>
        <v>-160.20000000000005</v>
      </c>
      <c r="N93" s="436">
        <f t="shared" si="46"/>
        <v>7564</v>
      </c>
      <c r="O93" s="437">
        <f t="shared" si="46"/>
        <v>8041.5999999999995</v>
      </c>
      <c r="P93" s="438">
        <f t="shared" si="46"/>
        <v>477.6</v>
      </c>
      <c r="Q93" s="1257"/>
      <c r="R93" s="1258"/>
      <c r="S93" s="1258"/>
      <c r="T93" s="1258"/>
      <c r="U93" s="1259"/>
    </row>
    <row r="94" spans="1:30" s="1" customFormat="1" ht="15.75" customHeight="1" thickBot="1" x14ac:dyDescent="0.25">
      <c r="A94" s="171" t="s">
        <v>96</v>
      </c>
      <c r="B94" s="1264" t="s">
        <v>97</v>
      </c>
      <c r="C94" s="1265"/>
      <c r="D94" s="1265"/>
      <c r="E94" s="1265"/>
      <c r="F94" s="1265"/>
      <c r="G94" s="1265"/>
      <c r="H94" s="439">
        <f t="shared" ref="H94:I94" si="47">H93</f>
        <v>14927.3</v>
      </c>
      <c r="I94" s="440">
        <f t="shared" si="47"/>
        <v>14857.899999999998</v>
      </c>
      <c r="J94" s="441">
        <f>J93</f>
        <v>-69.399999999999721</v>
      </c>
      <c r="K94" s="439">
        <f t="shared" ref="K94:L94" si="48">K93</f>
        <v>15325.999999999996</v>
      </c>
      <c r="L94" s="440">
        <f t="shared" si="48"/>
        <v>15165.8</v>
      </c>
      <c r="M94" s="441">
        <f>M93</f>
        <v>-160.20000000000005</v>
      </c>
      <c r="N94" s="439">
        <f t="shared" ref="N94:O94" si="49">N93</f>
        <v>7564</v>
      </c>
      <c r="O94" s="440">
        <f t="shared" si="49"/>
        <v>8041.5999999999995</v>
      </c>
      <c r="P94" s="441">
        <f>P93</f>
        <v>477.6</v>
      </c>
      <c r="Q94" s="1260"/>
      <c r="R94" s="1261"/>
      <c r="S94" s="1261"/>
      <c r="T94" s="1261"/>
      <c r="U94" s="1262"/>
    </row>
    <row r="95" spans="1:30" s="1" customFormat="1" ht="27" customHeight="1" thickBot="1" x14ac:dyDescent="0.25">
      <c r="A95" s="172"/>
      <c r="B95" s="1178" t="s">
        <v>98</v>
      </c>
      <c r="C95" s="1178"/>
      <c r="D95" s="1178"/>
      <c r="E95" s="1178"/>
      <c r="F95" s="1178"/>
      <c r="G95" s="1178"/>
      <c r="H95" s="1178"/>
      <c r="I95" s="1178"/>
      <c r="J95" s="1178"/>
      <c r="K95" s="1178"/>
      <c r="L95" s="1178"/>
      <c r="M95" s="1178"/>
      <c r="N95" s="1178"/>
      <c r="O95" s="1178"/>
      <c r="P95" s="1178"/>
      <c r="Q95" s="174"/>
      <c r="R95" s="175"/>
      <c r="S95" s="175"/>
      <c r="T95" s="175"/>
      <c r="U95" s="175"/>
    </row>
    <row r="96" spans="1:30" s="1" customFormat="1" ht="54.75" customHeight="1" x14ac:dyDescent="0.2">
      <c r="A96" s="173"/>
      <c r="B96" s="1000" t="s">
        <v>99</v>
      </c>
      <c r="C96" s="1001"/>
      <c r="D96" s="1001"/>
      <c r="E96" s="1001"/>
      <c r="F96" s="1001"/>
      <c r="G96" s="1002"/>
      <c r="H96" s="506" t="s">
        <v>100</v>
      </c>
      <c r="I96" s="507" t="s">
        <v>118</v>
      </c>
      <c r="J96" s="508" t="s">
        <v>115</v>
      </c>
      <c r="K96" s="506" t="s">
        <v>100</v>
      </c>
      <c r="L96" s="507" t="s">
        <v>118</v>
      </c>
      <c r="M96" s="508" t="s">
        <v>115</v>
      </c>
      <c r="N96" s="506" t="s">
        <v>100</v>
      </c>
      <c r="O96" s="507" t="s">
        <v>118</v>
      </c>
      <c r="P96" s="508" t="s">
        <v>115</v>
      </c>
      <c r="Q96" s="176"/>
      <c r="R96" s="339"/>
      <c r="S96" s="339"/>
      <c r="T96" s="339"/>
      <c r="U96" s="339"/>
    </row>
    <row r="97" spans="1:21" s="1" customFormat="1" ht="12.75" x14ac:dyDescent="0.2">
      <c r="A97" s="173"/>
      <c r="B97" s="1254" t="s">
        <v>101</v>
      </c>
      <c r="C97" s="1255"/>
      <c r="D97" s="1255"/>
      <c r="E97" s="1255"/>
      <c r="F97" s="1255"/>
      <c r="G97" s="1256"/>
      <c r="H97" s="442">
        <f t="shared" ref="H97:J97" ca="1" si="50">SUM(H98:H102)</f>
        <v>7653.2000000000007</v>
      </c>
      <c r="I97" s="443">
        <f t="shared" ca="1" si="50"/>
        <v>7558.8000000000011</v>
      </c>
      <c r="J97" s="444">
        <f t="shared" ca="1" si="50"/>
        <v>-94.39999999999975</v>
      </c>
      <c r="K97" s="442">
        <f>SUM(K98:K102)</f>
        <v>12595.599999999999</v>
      </c>
      <c r="L97" s="443">
        <f t="shared" ref="L97:M97" ca="1" si="51">SUM(L98:L102)</f>
        <v>13115.399999999998</v>
      </c>
      <c r="M97" s="444">
        <f t="shared" si="51"/>
        <v>519.79999999999995</v>
      </c>
      <c r="N97" s="442">
        <f>SUM(N98:N102)</f>
        <v>5519.6</v>
      </c>
      <c r="O97" s="443">
        <f ca="1">SUM(O98:O102)</f>
        <v>5997.2000000000007</v>
      </c>
      <c r="P97" s="444">
        <f t="shared" ref="P97" si="52">SUM(P98:P102)</f>
        <v>477.6</v>
      </c>
      <c r="Q97" s="177"/>
      <c r="R97" s="338"/>
      <c r="S97" s="338"/>
      <c r="T97" s="338"/>
      <c r="U97" s="338"/>
    </row>
    <row r="98" spans="1:21" s="1" customFormat="1" ht="12.75" x14ac:dyDescent="0.2">
      <c r="A98" s="173"/>
      <c r="B98" s="1240" t="s">
        <v>129</v>
      </c>
      <c r="C98" s="1241"/>
      <c r="D98" s="1241"/>
      <c r="E98" s="1241"/>
      <c r="F98" s="1241"/>
      <c r="G98" s="1242"/>
      <c r="H98" s="445">
        <f ca="1">SUMIF(G13:G90,"sb",H13:H86)</f>
        <v>7044.5000000000009</v>
      </c>
      <c r="I98" s="446">
        <f ca="1">SUMIF(G13:G90,"sb",I13:I86)</f>
        <v>7065.2000000000016</v>
      </c>
      <c r="J98" s="447">
        <f ca="1">SUMIF(G13:G90,"sb",J13:J85)</f>
        <v>20.70000000000028</v>
      </c>
      <c r="K98" s="445">
        <f>SUMIF(G13:G90,"sb",K13:K90)</f>
        <v>9521.1999999999989</v>
      </c>
      <c r="L98" s="446">
        <f ca="1">SUMIF(G13:G90,"sb",L13:L86)</f>
        <v>9692.9999999999982</v>
      </c>
      <c r="M98" s="447">
        <f>SUMIF(G13:G90,"sb",M13:M90)</f>
        <v>171.8</v>
      </c>
      <c r="N98" s="445">
        <f>SUMIF(G13:G90,"sb",N13:N90)</f>
        <v>5255.1</v>
      </c>
      <c r="O98" s="446">
        <f ca="1">SUMIF(G13:G90,"sb",O13:O86)</f>
        <v>5432.7000000000007</v>
      </c>
      <c r="P98" s="447">
        <f>SUMIF(G13:G90,"sb",P13:P90)</f>
        <v>177.6</v>
      </c>
      <c r="Q98" s="178"/>
      <c r="R98" s="336"/>
      <c r="S98" s="336"/>
      <c r="T98" s="336"/>
      <c r="U98" s="336"/>
    </row>
    <row r="99" spans="1:21" s="1" customFormat="1" ht="12.75" x14ac:dyDescent="0.2">
      <c r="A99" s="173"/>
      <c r="B99" s="1246" t="s">
        <v>130</v>
      </c>
      <c r="C99" s="1247"/>
      <c r="D99" s="1247"/>
      <c r="E99" s="1247"/>
      <c r="F99" s="1247"/>
      <c r="G99" s="1248"/>
      <c r="H99" s="179">
        <f ca="1">SUMIF(G13:G91,"sb(sp)",H13:H86)</f>
        <v>279</v>
      </c>
      <c r="I99" s="448">
        <f>SUMIF(G13:G85,"sb(sp)",I13:I85)</f>
        <v>279</v>
      </c>
      <c r="J99" s="449">
        <f>SUMIF(G13:G86,"sb(sp)",J13:J86)</f>
        <v>0</v>
      </c>
      <c r="K99" s="179">
        <f>SUMIF(G13:G90,"sb(sp)",K13:K90)</f>
        <v>264.5</v>
      </c>
      <c r="L99" s="448">
        <f>SUMIF(G13:G85,"sb(sp)",L13:L85)</f>
        <v>264.5</v>
      </c>
      <c r="M99" s="449">
        <f>SUMIF(J13:J86,"sb(sp)",M13:M86)</f>
        <v>0</v>
      </c>
      <c r="N99" s="179">
        <f>SUMIF(G13:G91,"sb(sp)",N13:N91)</f>
        <v>264.5</v>
      </c>
      <c r="O99" s="448">
        <f>SUMIF(G13:G85,"sb(sp)",O13:O85)</f>
        <v>264.5</v>
      </c>
      <c r="P99" s="449">
        <f>SUMIF(M13:M86,"sb(sp)",P13:P86)</f>
        <v>0</v>
      </c>
      <c r="Q99" s="178"/>
      <c r="R99" s="336"/>
      <c r="S99" s="336"/>
      <c r="T99" s="336"/>
      <c r="U99" s="336"/>
    </row>
    <row r="100" spans="1:21" s="1" customFormat="1" ht="12.75" x14ac:dyDescent="0.2">
      <c r="A100" s="173"/>
      <c r="B100" s="1246" t="s">
        <v>123</v>
      </c>
      <c r="C100" s="1247"/>
      <c r="D100" s="1247"/>
      <c r="E100" s="1247"/>
      <c r="F100" s="1247"/>
      <c r="G100" s="1248"/>
      <c r="H100" s="179">
        <f>SUMIF(G13:G90,"sb(spl)",H13:H90)</f>
        <v>68.900000000000006</v>
      </c>
      <c r="I100" s="448">
        <f>SUMIF(G13:G90,"sb(spl)",I13:I90)</f>
        <v>68.900000000000006</v>
      </c>
      <c r="J100" s="449">
        <f>SUMIF(G13:G90,"sb(spl)",J13:J90)</f>
        <v>0</v>
      </c>
      <c r="K100" s="179">
        <f>SUMIF(G13:G90,"sb(spl)",K13:K90)</f>
        <v>0</v>
      </c>
      <c r="L100" s="448">
        <f>SUMIF(G13:G90,"sb(spl)",L13:L90)</f>
        <v>0</v>
      </c>
      <c r="M100" s="449">
        <f>SUMIF(J13:J90,"sb(spl)",M13:M90)</f>
        <v>0</v>
      </c>
      <c r="N100" s="179">
        <f>SUMIF(G13:G90,"sb(spl)",N13:N90)</f>
        <v>0</v>
      </c>
      <c r="O100" s="448">
        <f>SUMIF(G13:G90,"sb(spl)",O13:O90)</f>
        <v>0</v>
      </c>
      <c r="P100" s="449">
        <f>SUMIF(M13:M90,"sb(spl)",P13:P90)</f>
        <v>0</v>
      </c>
      <c r="Q100" s="178"/>
      <c r="R100" s="336"/>
      <c r="S100" s="336"/>
      <c r="T100" s="336"/>
      <c r="U100" s="336"/>
    </row>
    <row r="101" spans="1:21" s="1" customFormat="1" ht="12.75" x14ac:dyDescent="0.2">
      <c r="A101" s="173"/>
      <c r="B101" s="1249" t="s">
        <v>131</v>
      </c>
      <c r="C101" s="1179"/>
      <c r="D101" s="1179"/>
      <c r="E101" s="1179"/>
      <c r="F101" s="1179"/>
      <c r="G101" s="1250"/>
      <c r="H101" s="179">
        <f ca="1">SUMIF(G13:G90,"sb(p)",H13:H86)</f>
        <v>0</v>
      </c>
      <c r="I101" s="448">
        <f>SUMIF(G13:G85,"sb(p)",I13:I85)</f>
        <v>0</v>
      </c>
      <c r="J101" s="449">
        <f>SUMIF(G13:G86,"sb(p)",J13:J86)</f>
        <v>0</v>
      </c>
      <c r="K101" s="179">
        <f>SUMIF(G13:G90,"sb(p)",K13:K90)</f>
        <v>2354.6</v>
      </c>
      <c r="L101" s="448">
        <f>SUMIF(G13:G85,"sb(p)",L13:L85)</f>
        <v>2354.6</v>
      </c>
      <c r="M101" s="449">
        <f>SUMIF(J13:J86,"sb(p)",M13:M86)</f>
        <v>0</v>
      </c>
      <c r="N101" s="179">
        <f>SUMIF(G13:G90,"sb(p)",N13:N90)</f>
        <v>0</v>
      </c>
      <c r="O101" s="448">
        <f>SUMIF(G13:G85,"sb(p)",O13:O85)</f>
        <v>0</v>
      </c>
      <c r="P101" s="449">
        <f>SUMIF(M13:M86,"sb(p)",P13:P86)</f>
        <v>0</v>
      </c>
      <c r="Q101" s="178"/>
      <c r="R101" s="336"/>
      <c r="S101" s="336"/>
      <c r="T101" s="336"/>
      <c r="U101" s="336"/>
    </row>
    <row r="102" spans="1:21" s="1" customFormat="1" ht="15.75" customHeight="1" x14ac:dyDescent="0.2">
      <c r="A102" s="173"/>
      <c r="B102" s="1246" t="s">
        <v>104</v>
      </c>
      <c r="C102" s="1247"/>
      <c r="D102" s="1247"/>
      <c r="E102" s="1247"/>
      <c r="F102" s="1247"/>
      <c r="G102" s="1248"/>
      <c r="H102" s="179">
        <f>SUMIF(G13:G90,"sb(vb)",H13:H90)</f>
        <v>260.8</v>
      </c>
      <c r="I102" s="448">
        <f>SUMIF(G13:G90,"SB(VB)",I13:I90)</f>
        <v>145.69999999999999</v>
      </c>
      <c r="J102" s="449">
        <f>I102-H102</f>
        <v>-115.10000000000002</v>
      </c>
      <c r="K102" s="179">
        <f>SUMIF(G13:G90,"sb(vb)",K13:K90)</f>
        <v>455.3</v>
      </c>
      <c r="L102" s="448">
        <f>SUMIF(G13:G90,"SB(VB)",L13:L90)</f>
        <v>803.3</v>
      </c>
      <c r="M102" s="449">
        <f>L102-K102</f>
        <v>347.99999999999994</v>
      </c>
      <c r="N102" s="179">
        <f>SUMIF(G13:G90,"sb(vb)",N13:N90)</f>
        <v>0</v>
      </c>
      <c r="O102" s="448">
        <f>SUMIF(G13:G90,"SB(VB)",O13:O90)</f>
        <v>300</v>
      </c>
      <c r="P102" s="449">
        <f>O102-N102</f>
        <v>300</v>
      </c>
      <c r="Q102" s="178"/>
      <c r="R102" s="336"/>
      <c r="S102" s="336"/>
      <c r="T102" s="336"/>
      <c r="U102" s="336"/>
    </row>
    <row r="103" spans="1:21" s="1" customFormat="1" ht="12.75" x14ac:dyDescent="0.2">
      <c r="A103" s="173"/>
      <c r="B103" s="1251" t="s">
        <v>105</v>
      </c>
      <c r="C103" s="1252"/>
      <c r="D103" s="1252"/>
      <c r="E103" s="1252"/>
      <c r="F103" s="1252"/>
      <c r="G103" s="1253"/>
      <c r="H103" s="450">
        <f t="shared" ref="H103:J103" si="53">SUM(H104:H106)</f>
        <v>7274.1</v>
      </c>
      <c r="I103" s="451">
        <f t="shared" si="53"/>
        <v>7299.1</v>
      </c>
      <c r="J103" s="452">
        <f t="shared" si="53"/>
        <v>25</v>
      </c>
      <c r="K103" s="450">
        <f>SUM(K104:K106)</f>
        <v>2730.4</v>
      </c>
      <c r="L103" s="451">
        <f t="shared" ref="L103:M103" si="54">SUM(L104:L106)</f>
        <v>2050.4</v>
      </c>
      <c r="M103" s="452">
        <f t="shared" si="54"/>
        <v>-680</v>
      </c>
      <c r="N103" s="450">
        <f t="shared" ref="N103:P103" si="55">SUM(N104:N106)</f>
        <v>2044.4</v>
      </c>
      <c r="O103" s="451">
        <f t="shared" si="55"/>
        <v>2044.4</v>
      </c>
      <c r="P103" s="452">
        <f t="shared" si="55"/>
        <v>0</v>
      </c>
      <c r="Q103" s="177"/>
      <c r="R103" s="338"/>
      <c r="S103" s="338"/>
      <c r="T103" s="338"/>
      <c r="U103" s="338"/>
    </row>
    <row r="104" spans="1:21" s="1" customFormat="1" ht="12.75" x14ac:dyDescent="0.2">
      <c r="A104" s="173"/>
      <c r="B104" s="1237" t="s">
        <v>132</v>
      </c>
      <c r="C104" s="1238"/>
      <c r="D104" s="1238"/>
      <c r="E104" s="1238"/>
      <c r="F104" s="1238"/>
      <c r="G104" s="1239"/>
      <c r="H104" s="453">
        <f>SUMIF(G13:G86,"es",H13:H86)</f>
        <v>7233.6</v>
      </c>
      <c r="I104" s="454">
        <f>SUMIF(G13:G86,"es",I13:I86)</f>
        <v>7233.6</v>
      </c>
      <c r="J104" s="455">
        <f>SUMIF(G13:G86,"es",J13:J86)</f>
        <v>0</v>
      </c>
      <c r="K104" s="453">
        <f>SUMIF(G13:G90,"es",K13:K90)</f>
        <v>2632.6</v>
      </c>
      <c r="L104" s="454">
        <f>SUMIF(G13:G86,"es",L13:L86)</f>
        <v>1952.6</v>
      </c>
      <c r="M104" s="455">
        <f>SUMIF(G13:G90,"es",M13:M90)</f>
        <v>-680</v>
      </c>
      <c r="N104" s="453">
        <f>SUMIF(G13:G86,"es",N13:N86)</f>
        <v>1864.4</v>
      </c>
      <c r="O104" s="454">
        <f>SUMIF(G13:G86,"es",O13:O86)</f>
        <v>1864.4</v>
      </c>
      <c r="P104" s="455">
        <f>SUMIF(M13:M86,"es",P13:P86)</f>
        <v>0</v>
      </c>
      <c r="Q104" s="178"/>
      <c r="R104" s="336"/>
      <c r="S104" s="326"/>
      <c r="T104" s="336"/>
      <c r="U104" s="336"/>
    </row>
    <row r="105" spans="1:21" s="1" customFormat="1" ht="12.75" x14ac:dyDescent="0.2">
      <c r="A105" s="173"/>
      <c r="B105" s="1240" t="s">
        <v>107</v>
      </c>
      <c r="C105" s="1241"/>
      <c r="D105" s="1241"/>
      <c r="E105" s="1241"/>
      <c r="F105" s="1241"/>
      <c r="G105" s="1242"/>
      <c r="H105" s="453">
        <f>SUMIF(G13:G85,"lrvb",H13:H85)</f>
        <v>15.5</v>
      </c>
      <c r="I105" s="454">
        <f>SUMIF(G13:G85,"lrvb",I13:I85)</f>
        <v>15.5</v>
      </c>
      <c r="J105" s="455">
        <f>SUMIF(G13:G85,"lrvb",J13:J85)</f>
        <v>0</v>
      </c>
      <c r="K105" s="453">
        <f>SUMIF(G13:G85,"lrvb",K13:K85)</f>
        <v>97.8</v>
      </c>
      <c r="L105" s="454">
        <f>SUMIF(G13:G85,"lrvb",L13:L85)</f>
        <v>97.8</v>
      </c>
      <c r="M105" s="455">
        <f>SUMIF(J13:J85,"lrvb",M13:M85)</f>
        <v>0</v>
      </c>
      <c r="N105" s="453">
        <f>SUMIF(G13:G85,"lrvb",N13:N85)</f>
        <v>180</v>
      </c>
      <c r="O105" s="454">
        <f>SUMIF(G13:G85,"lrvb",O13:O85)</f>
        <v>180</v>
      </c>
      <c r="P105" s="455">
        <f>SUMIF(M13:M85,"lrvb",P13:P85)</f>
        <v>0</v>
      </c>
      <c r="Q105" s="178"/>
      <c r="R105" s="336"/>
      <c r="S105" s="336"/>
      <c r="T105" s="336"/>
      <c r="U105" s="336"/>
    </row>
    <row r="106" spans="1:21" s="1" customFormat="1" ht="12.75" x14ac:dyDescent="0.2">
      <c r="A106" s="173"/>
      <c r="B106" s="1237" t="s">
        <v>108</v>
      </c>
      <c r="C106" s="1238"/>
      <c r="D106" s="1238"/>
      <c r="E106" s="1238"/>
      <c r="F106" s="1238"/>
      <c r="G106" s="1239"/>
      <c r="H106" s="453">
        <f>SUMIF(G13:G86,"kt",H13:H86)</f>
        <v>25</v>
      </c>
      <c r="I106" s="454">
        <f>SUMIF(G13:G86,"kt",I13:I86)</f>
        <v>50</v>
      </c>
      <c r="J106" s="455">
        <f>SUMIF(G13:G86,"kt",J13:J86)</f>
        <v>25</v>
      </c>
      <c r="K106" s="453">
        <f>SUMIF(G13:G86,"kt",K13:K86)</f>
        <v>0</v>
      </c>
      <c r="L106" s="454">
        <f>SUMIF(G13:G86,"kt",L13:L86)</f>
        <v>0</v>
      </c>
      <c r="M106" s="455">
        <f>SUMIF(J13:J86,"kt",M13:M86)</f>
        <v>0</v>
      </c>
      <c r="N106" s="453">
        <f>SUMIF(G13:G86,"kt",N13:N86)</f>
        <v>0</v>
      </c>
      <c r="O106" s="454">
        <f>SUMIF(G13:G86,"kt",O13:O86)</f>
        <v>0</v>
      </c>
      <c r="P106" s="455">
        <f>SUMIF(M13:M86,"kt",P13:P86)</f>
        <v>0</v>
      </c>
      <c r="Q106" s="178"/>
      <c r="R106" s="336"/>
      <c r="S106" s="336"/>
      <c r="T106" s="336"/>
      <c r="U106" s="336"/>
    </row>
    <row r="107" spans="1:21" s="1" customFormat="1" ht="13.5" thickBot="1" x14ac:dyDescent="0.25">
      <c r="A107" s="180"/>
      <c r="B107" s="1243" t="s">
        <v>27</v>
      </c>
      <c r="C107" s="1244"/>
      <c r="D107" s="1244"/>
      <c r="E107" s="1244"/>
      <c r="F107" s="1244"/>
      <c r="G107" s="1245"/>
      <c r="H107" s="9">
        <f t="shared" ref="H107:J107" ca="1" si="56">H103+H97</f>
        <v>14927.300000000001</v>
      </c>
      <c r="I107" s="256">
        <f t="shared" ca="1" si="56"/>
        <v>14857.900000000001</v>
      </c>
      <c r="J107" s="377">
        <f t="shared" ca="1" si="56"/>
        <v>-69.39999999999975</v>
      </c>
      <c r="K107" s="9">
        <f t="shared" ref="K107:M107" si="57">K103+K97</f>
        <v>15325.999999999998</v>
      </c>
      <c r="L107" s="256">
        <f t="shared" ca="1" si="57"/>
        <v>15165.799999999997</v>
      </c>
      <c r="M107" s="377">
        <f t="shared" si="57"/>
        <v>-160.20000000000005</v>
      </c>
      <c r="N107" s="9">
        <f t="shared" ref="N107:P107" si="58">N103+N97</f>
        <v>7564</v>
      </c>
      <c r="O107" s="256">
        <f t="shared" ca="1" si="58"/>
        <v>8041.6</v>
      </c>
      <c r="P107" s="377">
        <f t="shared" si="58"/>
        <v>477.6</v>
      </c>
      <c r="Q107" s="181"/>
      <c r="R107" s="337"/>
      <c r="S107" s="337"/>
      <c r="T107" s="337"/>
      <c r="U107" s="337"/>
    </row>
    <row r="108" spans="1:21" x14ac:dyDescent="0.25">
      <c r="I108" s="215"/>
      <c r="L108" s="215"/>
      <c r="O108" s="215"/>
    </row>
    <row r="109" spans="1:21" x14ac:dyDescent="0.25">
      <c r="G109" s="273"/>
      <c r="H109" s="235"/>
      <c r="I109" s="235"/>
      <c r="J109" s="273"/>
      <c r="K109" s="273"/>
      <c r="L109" s="234"/>
      <c r="O109" s="234"/>
    </row>
    <row r="110" spans="1:21" x14ac:dyDescent="0.25">
      <c r="G110" s="273"/>
      <c r="H110" s="273"/>
      <c r="I110" s="235"/>
      <c r="J110" s="273"/>
      <c r="K110" s="273"/>
      <c r="L110" s="234"/>
      <c r="O110" s="234"/>
    </row>
    <row r="111" spans="1:21" x14ac:dyDescent="0.25">
      <c r="G111" s="273"/>
      <c r="H111" s="235"/>
      <c r="I111" s="235"/>
      <c r="J111" s="235"/>
      <c r="K111" s="273"/>
      <c r="L111" s="234"/>
      <c r="M111" s="215"/>
      <c r="O111" s="234"/>
      <c r="P111" s="215"/>
    </row>
    <row r="112" spans="1:21" x14ac:dyDescent="0.25">
      <c r="G112" s="273"/>
      <c r="H112" s="273"/>
      <c r="I112" s="235"/>
      <c r="J112" s="273"/>
      <c r="K112" s="273"/>
    </row>
    <row r="113" spans="7:11" x14ac:dyDescent="0.25">
      <c r="G113" s="273"/>
      <c r="H113" s="273"/>
      <c r="I113" s="273"/>
      <c r="J113" s="273"/>
      <c r="K113" s="273"/>
    </row>
  </sheetData>
  <mergeCells count="137">
    <mergeCell ref="Q68:Q69"/>
    <mergeCell ref="S68:S69"/>
    <mergeCell ref="Q66:Q67"/>
    <mergeCell ref="D66:D67"/>
    <mergeCell ref="U81:U82"/>
    <mergeCell ref="Q5:U5"/>
    <mergeCell ref="A2:U2"/>
    <mergeCell ref="A3:U3"/>
    <mergeCell ref="A4:U4"/>
    <mergeCell ref="A15:A16"/>
    <mergeCell ref="B15:B16"/>
    <mergeCell ref="E80:G80"/>
    <mergeCell ref="A13:A14"/>
    <mergeCell ref="Q56:Q58"/>
    <mergeCell ref="E57:E60"/>
    <mergeCell ref="A9:U9"/>
    <mergeCell ref="A6:A8"/>
    <mergeCell ref="D6:D8"/>
    <mergeCell ref="E6:E8"/>
    <mergeCell ref="F6:F8"/>
    <mergeCell ref="D47:D48"/>
    <mergeCell ref="U47:U50"/>
    <mergeCell ref="U28:U30"/>
    <mergeCell ref="U31:U32"/>
    <mergeCell ref="Q1:U1"/>
    <mergeCell ref="Q19:U19"/>
    <mergeCell ref="C20:U20"/>
    <mergeCell ref="Q44:U44"/>
    <mergeCell ref="D38:D39"/>
    <mergeCell ref="D40:D41"/>
    <mergeCell ref="Q40:Q41"/>
    <mergeCell ref="D42:D43"/>
    <mergeCell ref="Q42:Q43"/>
    <mergeCell ref="D21:D22"/>
    <mergeCell ref="Q21:Q22"/>
    <mergeCell ref="D31:D32"/>
    <mergeCell ref="Q31:Q32"/>
    <mergeCell ref="C15:C16"/>
    <mergeCell ref="D15:D16"/>
    <mergeCell ref="E15:E16"/>
    <mergeCell ref="D13:D14"/>
    <mergeCell ref="E13:E14"/>
    <mergeCell ref="F13:F14"/>
    <mergeCell ref="I6:I8"/>
    <mergeCell ref="J6:J8"/>
    <mergeCell ref="Q6:T6"/>
    <mergeCell ref="R7:T7"/>
    <mergeCell ref="Q7:Q8"/>
    <mergeCell ref="Q93:U93"/>
    <mergeCell ref="Q94:U94"/>
    <mergeCell ref="R88:R89"/>
    <mergeCell ref="R90:R91"/>
    <mergeCell ref="D88:D89"/>
    <mergeCell ref="B94:G94"/>
    <mergeCell ref="Q92:U92"/>
    <mergeCell ref="Q90:Q91"/>
    <mergeCell ref="U90:U91"/>
    <mergeCell ref="C92:G92"/>
    <mergeCell ref="B93:G93"/>
    <mergeCell ref="U88:U89"/>
    <mergeCell ref="Q88:Q89"/>
    <mergeCell ref="B104:G104"/>
    <mergeCell ref="B105:G105"/>
    <mergeCell ref="B106:G106"/>
    <mergeCell ref="B107:G107"/>
    <mergeCell ref="B99:G99"/>
    <mergeCell ref="B101:G101"/>
    <mergeCell ref="B102:G102"/>
    <mergeCell ref="B103:G103"/>
    <mergeCell ref="B96:G96"/>
    <mergeCell ref="B97:G97"/>
    <mergeCell ref="B98:G98"/>
    <mergeCell ref="B100:G100"/>
    <mergeCell ref="C87:U87"/>
    <mergeCell ref="D75:D79"/>
    <mergeCell ref="E75:E78"/>
    <mergeCell ref="U6:U8"/>
    <mergeCell ref="V88:V89"/>
    <mergeCell ref="B90:B91"/>
    <mergeCell ref="C90:C91"/>
    <mergeCell ref="D90:D91"/>
    <mergeCell ref="E90:E91"/>
    <mergeCell ref="F90:F91"/>
    <mergeCell ref="B6:B8"/>
    <mergeCell ref="C6:C8"/>
    <mergeCell ref="U21:U26"/>
    <mergeCell ref="D81:D82"/>
    <mergeCell ref="D84:D85"/>
    <mergeCell ref="C86:G86"/>
    <mergeCell ref="E67:E69"/>
    <mergeCell ref="D70:D74"/>
    <mergeCell ref="Q70:Q74"/>
    <mergeCell ref="Q86:U86"/>
    <mergeCell ref="Q75:Q76"/>
    <mergeCell ref="H6:H8"/>
    <mergeCell ref="B13:B14"/>
    <mergeCell ref="C13:C14"/>
    <mergeCell ref="C45:U45"/>
    <mergeCell ref="G6:G8"/>
    <mergeCell ref="C44:G44"/>
    <mergeCell ref="D49:D50"/>
    <mergeCell ref="Q49:Q50"/>
    <mergeCell ref="F15:F16"/>
    <mergeCell ref="C61:C65"/>
    <mergeCell ref="K6:K8"/>
    <mergeCell ref="L6:L8"/>
    <mergeCell ref="M6:M8"/>
    <mergeCell ref="N6:N8"/>
    <mergeCell ref="O6:O8"/>
    <mergeCell ref="P6:P8"/>
    <mergeCell ref="D56:D60"/>
    <mergeCell ref="D53:D54"/>
    <mergeCell ref="Q23:Q24"/>
    <mergeCell ref="U66:U69"/>
    <mergeCell ref="U51:U52"/>
    <mergeCell ref="D51:D52"/>
    <mergeCell ref="U56:U60"/>
    <mergeCell ref="B95:P95"/>
    <mergeCell ref="V68:Y69"/>
    <mergeCell ref="Q13:Q14"/>
    <mergeCell ref="A10:U10"/>
    <mergeCell ref="B11:U11"/>
    <mergeCell ref="C12:U12"/>
    <mergeCell ref="Q17:Q18"/>
    <mergeCell ref="U17:U18"/>
    <mergeCell ref="C19:G19"/>
    <mergeCell ref="A17:A18"/>
    <mergeCell ref="B17:B18"/>
    <mergeCell ref="C17:C18"/>
    <mergeCell ref="D17:D18"/>
    <mergeCell ref="E17:E18"/>
    <mergeCell ref="F17:F18"/>
    <mergeCell ref="R17:R18"/>
    <mergeCell ref="E33:E35"/>
    <mergeCell ref="D61:D65"/>
    <mergeCell ref="F61:F65"/>
    <mergeCell ref="E62:E65"/>
  </mergeCells>
  <printOptions horizontalCentered="1"/>
  <pageMargins left="0" right="0" top="0.59055118110236227" bottom="0" header="0.31496062992125984" footer="0.31496062992125984"/>
  <pageSetup paperSize="9" scale="70" orientation="landscape" r:id="rId1"/>
  <rowBreaks count="3" manualBreakCount="3">
    <brk id="30" max="20" man="1"/>
    <brk id="52" max="20" man="1"/>
    <brk id="8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Ataskaita</vt:lpstr>
      <vt:lpstr>11 programa</vt:lpstr>
      <vt:lpstr>Lyginamasis</vt:lpstr>
      <vt:lpstr>'11 programa'!Print_Area</vt:lpstr>
      <vt:lpstr>Ataskaita!Print_Area</vt:lpstr>
      <vt:lpstr>Lyginamasis!Print_Area</vt:lpstr>
      <vt:lpstr>'11 programa'!Print_Titles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2018-03-06T13:39:27Z</cp:lastPrinted>
  <dcterms:created xsi:type="dcterms:W3CDTF">2015-11-25T08:18:21Z</dcterms:created>
  <dcterms:modified xsi:type="dcterms:W3CDTF">2018-03-13T13:22:32Z</dcterms:modified>
</cp:coreProperties>
</file>