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0" yWindow="0" windowWidth="20490" windowHeight="7755"/>
  </bookViews>
  <sheets>
    <sheet name="12 programa" sheetId="7" r:id="rId1"/>
    <sheet name="Lyginamasis" sheetId="8" r:id="rId2"/>
    <sheet name="Aiškinamoji lentelė" sheetId="4" state="hidden" r:id="rId3"/>
  </sheets>
  <definedNames>
    <definedName name="_xlnm.Print_Area" localSheetId="0">'12 programa'!$A$1:$N$196</definedName>
    <definedName name="_xlnm.Print_Area" localSheetId="2">'Aiškinamoji lentelė'!$A$1:$U$234</definedName>
    <definedName name="_xlnm.Print_Area" localSheetId="1">Lyginamasis!$A$1:$U$197</definedName>
    <definedName name="_xlnm.Print_Titles" localSheetId="0">'12 programa'!$6:$8</definedName>
    <definedName name="_xlnm.Print_Titles" localSheetId="2">'Aiškinamoji lentelė'!$6:$8</definedName>
    <definedName name="_xlnm.Print_Titles" localSheetId="1">Lyginamasis!$6:$8</definedName>
  </definedNames>
  <calcPr calcId="162913"/>
</workbook>
</file>

<file path=xl/calcChain.xml><?xml version="1.0" encoding="utf-8"?>
<calcChain xmlns="http://schemas.openxmlformats.org/spreadsheetml/2006/main">
  <c r="H143" i="7" l="1"/>
  <c r="I131" i="8"/>
  <c r="I148" i="8"/>
  <c r="P194" i="8" l="1"/>
  <c r="P181" i="8"/>
  <c r="P182" i="8"/>
  <c r="P177" i="8"/>
  <c r="P176" i="8"/>
  <c r="M194" i="8"/>
  <c r="M181" i="8"/>
  <c r="M182" i="8"/>
  <c r="M177" i="8"/>
  <c r="M176" i="8"/>
  <c r="K148" i="8"/>
  <c r="L148" i="8"/>
  <c r="L149" i="8" s="1"/>
  <c r="M148" i="8"/>
  <c r="N148" i="8"/>
  <c r="O148" i="8"/>
  <c r="O149" i="8" s="1"/>
  <c r="P148" i="8"/>
  <c r="P149" i="8" s="1"/>
  <c r="H148" i="8"/>
  <c r="O132" i="8"/>
  <c r="P132" i="8" s="1"/>
  <c r="L132" i="8"/>
  <c r="M132" i="8" s="1"/>
  <c r="M149" i="8"/>
  <c r="P141" i="8"/>
  <c r="M141" i="8"/>
  <c r="O193" i="8"/>
  <c r="O192" i="8"/>
  <c r="O191" i="8"/>
  <c r="O189" i="8"/>
  <c r="O187" i="8"/>
  <c r="O186" i="8"/>
  <c r="O185" i="8"/>
  <c r="O184" i="8"/>
  <c r="O182" i="8"/>
  <c r="N193" i="8"/>
  <c r="N192" i="8"/>
  <c r="N191" i="8"/>
  <c r="N189" i="8"/>
  <c r="N187" i="8"/>
  <c r="N186" i="8"/>
  <c r="N185" i="8"/>
  <c r="N182" i="8"/>
  <c r="O174" i="8"/>
  <c r="O170" i="8"/>
  <c r="O157" i="8"/>
  <c r="O153" i="8"/>
  <c r="O128" i="8"/>
  <c r="O125" i="8"/>
  <c r="O121" i="8"/>
  <c r="O117" i="8"/>
  <c r="O113" i="8"/>
  <c r="O115" i="8" s="1"/>
  <c r="O112" i="8"/>
  <c r="O104" i="8"/>
  <c r="O94" i="8"/>
  <c r="O92" i="8"/>
  <c r="O50" i="8"/>
  <c r="O47" i="8"/>
  <c r="O45" i="8"/>
  <c r="O43" i="8"/>
  <c r="O38" i="8"/>
  <c r="O36" i="8"/>
  <c r="O33" i="8"/>
  <c r="O29" i="8"/>
  <c r="O27" i="8"/>
  <c r="O25" i="8"/>
  <c r="O23" i="8"/>
  <c r="O21" i="8"/>
  <c r="N184" i="8"/>
  <c r="N174" i="8"/>
  <c r="N170" i="8"/>
  <c r="N157" i="8"/>
  <c r="N153" i="8"/>
  <c r="N149" i="8"/>
  <c r="N128" i="8"/>
  <c r="N125" i="8"/>
  <c r="N121" i="8"/>
  <c r="N117" i="8"/>
  <c r="N115" i="8"/>
  <c r="N112" i="8"/>
  <c r="N104" i="8"/>
  <c r="N94" i="8"/>
  <c r="N92" i="8"/>
  <c r="N50" i="8"/>
  <c r="N47" i="8"/>
  <c r="N45" i="8"/>
  <c r="N43" i="8"/>
  <c r="N38" i="8"/>
  <c r="N36" i="8"/>
  <c r="N33" i="8"/>
  <c r="N29" i="8"/>
  <c r="N27" i="8"/>
  <c r="N25" i="8"/>
  <c r="N23" i="8"/>
  <c r="N21" i="8"/>
  <c r="L193" i="8"/>
  <c r="L192" i="8"/>
  <c r="L191" i="8"/>
  <c r="L189" i="8"/>
  <c r="L187" i="8"/>
  <c r="L186" i="8"/>
  <c r="L185" i="8"/>
  <c r="L184" i="8"/>
  <c r="L182" i="8"/>
  <c r="L174" i="8"/>
  <c r="L170" i="8"/>
  <c r="L157" i="8"/>
  <c r="L153" i="8"/>
  <c r="L128" i="8"/>
  <c r="L125" i="8"/>
  <c r="L121" i="8"/>
  <c r="L117" i="8"/>
  <c r="L115" i="8"/>
  <c r="L112" i="8"/>
  <c r="L104" i="8"/>
  <c r="L94" i="8"/>
  <c r="L92" i="8"/>
  <c r="L50" i="8"/>
  <c r="L47" i="8"/>
  <c r="L45" i="8"/>
  <c r="L43" i="8"/>
  <c r="L38" i="8"/>
  <c r="L36" i="8"/>
  <c r="L33" i="8"/>
  <c r="L29" i="8"/>
  <c r="L27" i="8"/>
  <c r="L25" i="8"/>
  <c r="L23" i="8"/>
  <c r="L21" i="8"/>
  <c r="L160" i="8" l="1"/>
  <c r="L175" i="8" s="1"/>
  <c r="O41" i="8"/>
  <c r="O190" i="8"/>
  <c r="O51" i="8"/>
  <c r="O129" i="8"/>
  <c r="O181" i="8"/>
  <c r="O160" i="8"/>
  <c r="O175" i="8" s="1"/>
  <c r="O176" i="8" s="1"/>
  <c r="O177" i="8" s="1"/>
  <c r="N160" i="8"/>
  <c r="N190" i="8"/>
  <c r="N41" i="8"/>
  <c r="N51" i="8" s="1"/>
  <c r="N129" i="8"/>
  <c r="N181" i="8"/>
  <c r="N175" i="8"/>
  <c r="L190" i="8"/>
  <c r="L181" i="8"/>
  <c r="L129" i="8"/>
  <c r="L41" i="8"/>
  <c r="L51" i="8" s="1"/>
  <c r="J148" i="8" l="1"/>
  <c r="J149" i="8" s="1"/>
  <c r="L194" i="8"/>
  <c r="O194" i="8"/>
  <c r="N194" i="8"/>
  <c r="N176" i="8"/>
  <c r="N177" i="8" s="1"/>
  <c r="L176" i="8"/>
  <c r="L177" i="8" s="1"/>
  <c r="I95" i="8" l="1"/>
  <c r="J95" i="8" s="1"/>
  <c r="J104" i="8" s="1"/>
  <c r="J93" i="8"/>
  <c r="J94" i="8" s="1"/>
  <c r="J46" i="8"/>
  <c r="J47" i="8" s="1"/>
  <c r="J32" i="8"/>
  <c r="I13" i="8"/>
  <c r="J13" i="8" s="1"/>
  <c r="J21" i="8" s="1"/>
  <c r="H182" i="7" l="1"/>
  <c r="I192" i="8"/>
  <c r="I174" i="8"/>
  <c r="H174" i="8"/>
  <c r="J172" i="8"/>
  <c r="J173" i="8"/>
  <c r="J174" i="8" s="1"/>
  <c r="I188" i="8"/>
  <c r="J188" i="8" s="1"/>
  <c r="J162" i="8"/>
  <c r="J170" i="8" s="1"/>
  <c r="J118" i="8"/>
  <c r="J56" i="8"/>
  <c r="J55" i="8"/>
  <c r="J175" i="8" l="1"/>
  <c r="H149" i="8" l="1"/>
  <c r="H126" i="8"/>
  <c r="H128" i="8" s="1"/>
  <c r="H125" i="8"/>
  <c r="H121" i="8"/>
  <c r="H117" i="8"/>
  <c r="H115" i="8"/>
  <c r="H112" i="8"/>
  <c r="H104" i="8"/>
  <c r="H94" i="8"/>
  <c r="H92" i="8"/>
  <c r="H50" i="8"/>
  <c r="H47" i="8"/>
  <c r="H45" i="8"/>
  <c r="H43" i="8"/>
  <c r="H38" i="8"/>
  <c r="H36" i="8"/>
  <c r="H33" i="8"/>
  <c r="H29" i="8"/>
  <c r="H27" i="8"/>
  <c r="H25" i="8"/>
  <c r="H23" i="8"/>
  <c r="H21" i="8"/>
  <c r="H129" i="8" l="1"/>
  <c r="H41" i="8"/>
  <c r="H51" i="8" s="1"/>
  <c r="I121" i="8"/>
  <c r="H119" i="7" l="1"/>
  <c r="I193" i="8" l="1"/>
  <c r="I191" i="8"/>
  <c r="I189" i="8"/>
  <c r="I187" i="8"/>
  <c r="I186" i="8"/>
  <c r="I185" i="8"/>
  <c r="I184" i="8"/>
  <c r="I190" i="8" l="1"/>
  <c r="J120" i="8" l="1"/>
  <c r="J58" i="8"/>
  <c r="J53" i="8"/>
  <c r="J45" i="8"/>
  <c r="J25" i="8"/>
  <c r="J92" i="8" l="1"/>
  <c r="J33" i="8"/>
  <c r="J43" i="8"/>
  <c r="J121" i="8"/>
  <c r="J129" i="8" l="1"/>
  <c r="J23" i="8"/>
  <c r="J41" i="8" s="1"/>
  <c r="J51" i="8" s="1"/>
  <c r="M152" i="4"/>
  <c r="L152" i="4"/>
  <c r="N152" i="4"/>
  <c r="K152" i="4"/>
  <c r="M147" i="4"/>
  <c r="L147" i="4"/>
  <c r="K147" i="4"/>
  <c r="M145" i="4"/>
  <c r="L145" i="4"/>
  <c r="K145" i="4"/>
  <c r="M140" i="4"/>
  <c r="L140" i="4"/>
  <c r="K140" i="4"/>
  <c r="M133" i="4"/>
  <c r="L133" i="4"/>
  <c r="K133" i="4"/>
  <c r="M123" i="4"/>
  <c r="L123" i="4"/>
  <c r="K123" i="4"/>
  <c r="M121" i="4"/>
  <c r="L106" i="4"/>
  <c r="K97" i="4"/>
  <c r="L82" i="4"/>
  <c r="K80" i="4"/>
  <c r="K79" i="4"/>
  <c r="K64" i="4"/>
  <c r="K63" i="4"/>
  <c r="L59" i="4"/>
  <c r="M47" i="4"/>
  <c r="L47" i="4"/>
  <c r="K47" i="4"/>
  <c r="M42" i="4"/>
  <c r="L42" i="4"/>
  <c r="K42" i="4"/>
  <c r="M40" i="4"/>
  <c r="L40" i="4"/>
  <c r="K38" i="4"/>
  <c r="K40" i="4" s="1"/>
  <c r="M37" i="4"/>
  <c r="L37" i="4"/>
  <c r="K37" i="4"/>
  <c r="M33" i="4"/>
  <c r="L33" i="4"/>
  <c r="K33" i="4"/>
  <c r="M31" i="4"/>
  <c r="L31" i="4"/>
  <c r="K31" i="4"/>
  <c r="M29" i="4"/>
  <c r="L29" i="4"/>
  <c r="K29" i="4"/>
  <c r="M27" i="4"/>
  <c r="L27" i="4"/>
  <c r="K26" i="4"/>
  <c r="K25" i="4"/>
  <c r="K24" i="4"/>
  <c r="K23" i="4"/>
  <c r="K22" i="4"/>
  <c r="K21" i="4"/>
  <c r="J176" i="8" l="1"/>
  <c r="J177" i="8" s="1"/>
  <c r="L121" i="4"/>
  <c r="K27" i="4"/>
  <c r="K121" i="4"/>
  <c r="I183" i="8"/>
  <c r="I170" i="8"/>
  <c r="I159" i="8"/>
  <c r="I157" i="8"/>
  <c r="I153" i="8"/>
  <c r="I149" i="8"/>
  <c r="I126" i="8"/>
  <c r="I125" i="8"/>
  <c r="I117" i="8"/>
  <c r="I115" i="8"/>
  <c r="I112" i="8"/>
  <c r="I104" i="8"/>
  <c r="I94" i="8"/>
  <c r="I92" i="8"/>
  <c r="I50" i="8"/>
  <c r="I47" i="8"/>
  <c r="I45" i="8"/>
  <c r="I43" i="8"/>
  <c r="I38" i="8"/>
  <c r="I36" i="8"/>
  <c r="I33" i="8"/>
  <c r="I29" i="8"/>
  <c r="I27" i="8"/>
  <c r="I25" i="8"/>
  <c r="I23" i="8"/>
  <c r="I21" i="8"/>
  <c r="K193" i="8"/>
  <c r="H193" i="8"/>
  <c r="K192" i="8"/>
  <c r="H192" i="8"/>
  <c r="J192" i="8" s="1"/>
  <c r="J190" i="8" s="1"/>
  <c r="K191" i="8"/>
  <c r="H191" i="8"/>
  <c r="K189" i="8"/>
  <c r="H189" i="8"/>
  <c r="J189" i="8" s="1"/>
  <c r="K187" i="8"/>
  <c r="H187" i="8"/>
  <c r="K186" i="8"/>
  <c r="H186" i="8"/>
  <c r="K185" i="8"/>
  <c r="H185" i="8"/>
  <c r="J185" i="8" s="1"/>
  <c r="K184" i="8"/>
  <c r="H184" i="8"/>
  <c r="J184" i="8" s="1"/>
  <c r="H183" i="8"/>
  <c r="K182" i="8"/>
  <c r="K174" i="8"/>
  <c r="K170" i="8"/>
  <c r="H170" i="8"/>
  <c r="H159" i="8"/>
  <c r="K157" i="8"/>
  <c r="H157" i="8"/>
  <c r="K153" i="8"/>
  <c r="H153" i="8"/>
  <c r="K149" i="8"/>
  <c r="K128" i="8"/>
  <c r="H182" i="8"/>
  <c r="K125" i="8"/>
  <c r="K121" i="8"/>
  <c r="K117" i="8"/>
  <c r="K115" i="8"/>
  <c r="K112" i="8"/>
  <c r="K104" i="8"/>
  <c r="K94" i="8"/>
  <c r="K92" i="8"/>
  <c r="K50" i="8"/>
  <c r="K47" i="8"/>
  <c r="K45" i="8"/>
  <c r="K43" i="8"/>
  <c r="K38" i="8"/>
  <c r="K36" i="8"/>
  <c r="K33" i="8"/>
  <c r="K29" i="8"/>
  <c r="K27" i="8"/>
  <c r="K25" i="8"/>
  <c r="K23" i="8"/>
  <c r="K21" i="8"/>
  <c r="I128" i="8" l="1"/>
  <c r="I182" i="8"/>
  <c r="I181" i="8" s="1"/>
  <c r="K160" i="8"/>
  <c r="K175" i="8" s="1"/>
  <c r="H190" i="8"/>
  <c r="K181" i="8"/>
  <c r="H160" i="8"/>
  <c r="H175" i="8" s="1"/>
  <c r="K190" i="8"/>
  <c r="I160" i="8"/>
  <c r="I175" i="8" s="1"/>
  <c r="K41" i="8"/>
  <c r="K51" i="8" s="1"/>
  <c r="K129" i="8"/>
  <c r="H181" i="8"/>
  <c r="I41" i="8"/>
  <c r="I51" i="8" s="1"/>
  <c r="I129" i="8"/>
  <c r="P110" i="4"/>
  <c r="O110" i="4"/>
  <c r="P109" i="4"/>
  <c r="O109" i="4"/>
  <c r="P101" i="4"/>
  <c r="O101" i="4"/>
  <c r="N111" i="4"/>
  <c r="P58" i="4"/>
  <c r="O58" i="4"/>
  <c r="P52" i="4"/>
  <c r="O52" i="4"/>
  <c r="P30" i="4"/>
  <c r="O30" i="4"/>
  <c r="P19" i="4"/>
  <c r="O19" i="4"/>
  <c r="P18" i="4"/>
  <c r="K19" i="4"/>
  <c r="K18" i="4"/>
  <c r="O18" i="4" s="1"/>
  <c r="I194" i="8" l="1"/>
  <c r="J182" i="8"/>
  <c r="J181" i="8" s="1"/>
  <c r="J194" i="8" s="1"/>
  <c r="H194" i="8"/>
  <c r="K194" i="8"/>
  <c r="K176" i="8"/>
  <c r="K177" i="8" s="1"/>
  <c r="I176" i="8"/>
  <c r="I177" i="8" s="1"/>
  <c r="H176" i="8"/>
  <c r="H177" i="8" s="1"/>
  <c r="H152" i="7"/>
  <c r="K192" i="4" l="1"/>
  <c r="N188" i="4"/>
  <c r="K188" i="4"/>
  <c r="H166" i="7" l="1"/>
  <c r="I181" i="4"/>
  <c r="H123" i="7"/>
  <c r="H110" i="7"/>
  <c r="H102" i="7"/>
  <c r="H90" i="7"/>
  <c r="J21" i="7"/>
  <c r="I21" i="7"/>
  <c r="H21" i="7"/>
  <c r="H19" i="7"/>
  <c r="H187" i="7" l="1"/>
  <c r="H186" i="7"/>
  <c r="J185" i="7"/>
  <c r="I185" i="7"/>
  <c r="H185" i="7"/>
  <c r="H181" i="7"/>
  <c r="I180" i="7"/>
  <c r="I179" i="7"/>
  <c r="I178" i="7"/>
  <c r="H178" i="7"/>
  <c r="J169" i="7"/>
  <c r="I169" i="7"/>
  <c r="H169" i="7"/>
  <c r="J166" i="7"/>
  <c r="I166" i="7"/>
  <c r="H154" i="7"/>
  <c r="J152" i="7"/>
  <c r="I152" i="7"/>
  <c r="J148" i="7"/>
  <c r="I148" i="7"/>
  <c r="H148" i="7"/>
  <c r="J143" i="7"/>
  <c r="J144" i="7" s="1"/>
  <c r="I143" i="7"/>
  <c r="I144" i="7" s="1"/>
  <c r="J126" i="7"/>
  <c r="I126" i="7"/>
  <c r="H124" i="7"/>
  <c r="H126" i="7" s="1"/>
  <c r="J123" i="7"/>
  <c r="I123" i="7"/>
  <c r="J119" i="7"/>
  <c r="I119" i="7"/>
  <c r="J115" i="7"/>
  <c r="I115" i="7"/>
  <c r="H115" i="7"/>
  <c r="I113" i="7"/>
  <c r="H113" i="7"/>
  <c r="J111" i="7"/>
  <c r="J113" i="7" s="1"/>
  <c r="J110" i="7"/>
  <c r="I110" i="7"/>
  <c r="J102" i="7"/>
  <c r="I102" i="7"/>
  <c r="J92" i="7"/>
  <c r="I92" i="7"/>
  <c r="H92" i="7"/>
  <c r="J48" i="7"/>
  <c r="I48" i="7"/>
  <c r="H48" i="7"/>
  <c r="J45" i="7"/>
  <c r="I45" i="7"/>
  <c r="H45" i="7"/>
  <c r="J43" i="7"/>
  <c r="I43" i="7"/>
  <c r="H43" i="7"/>
  <c r="J41" i="7"/>
  <c r="I41" i="7"/>
  <c r="H41" i="7"/>
  <c r="J36" i="7"/>
  <c r="I36" i="7"/>
  <c r="H36" i="7"/>
  <c r="J34" i="7"/>
  <c r="I34" i="7"/>
  <c r="H34" i="7"/>
  <c r="J31" i="7"/>
  <c r="I31" i="7"/>
  <c r="H31" i="7"/>
  <c r="J27" i="7"/>
  <c r="I27" i="7"/>
  <c r="H27" i="7"/>
  <c r="J25" i="7"/>
  <c r="I25" i="7"/>
  <c r="H25" i="7"/>
  <c r="J23" i="7"/>
  <c r="I23" i="7"/>
  <c r="H23" i="7"/>
  <c r="J19" i="7"/>
  <c r="I19" i="7"/>
  <c r="H39" i="7" l="1"/>
  <c r="H184" i="7"/>
  <c r="H177" i="7"/>
  <c r="H155" i="7"/>
  <c r="H170" i="7" s="1"/>
  <c r="H183" i="7"/>
  <c r="I39" i="7"/>
  <c r="I49" i="7" s="1"/>
  <c r="I155" i="7"/>
  <c r="I170" i="7" s="1"/>
  <c r="J39" i="7"/>
  <c r="J49" i="7" s="1"/>
  <c r="H179" i="7"/>
  <c r="J155" i="7"/>
  <c r="J170" i="7" s="1"/>
  <c r="J176" i="7"/>
  <c r="H176" i="7"/>
  <c r="H144" i="7"/>
  <c r="H180" i="7"/>
  <c r="I181" i="7"/>
  <c r="K177" i="4"/>
  <c r="K176" i="4"/>
  <c r="I186" i="7" l="1"/>
  <c r="I187" i="7"/>
  <c r="H127" i="7"/>
  <c r="I183" i="7"/>
  <c r="H49" i="7"/>
  <c r="I176" i="7"/>
  <c r="H175" i="7"/>
  <c r="H188" i="7" s="1"/>
  <c r="K166" i="4"/>
  <c r="I184" i="7" l="1"/>
  <c r="I175" i="7"/>
  <c r="H171" i="7"/>
  <c r="H172" i="7" s="1"/>
  <c r="I90" i="7"/>
  <c r="J187" i="7" s="1"/>
  <c r="J181" i="7"/>
  <c r="J108" i="4"/>
  <c r="I188" i="7" l="1"/>
  <c r="J179" i="7"/>
  <c r="J186" i="7"/>
  <c r="J184" i="7" s="1"/>
  <c r="J180" i="7"/>
  <c r="J178" i="7"/>
  <c r="I127" i="7"/>
  <c r="I171" i="7" s="1"/>
  <c r="I172" i="7" s="1"/>
  <c r="K169" i="4"/>
  <c r="N169" i="4" s="1"/>
  <c r="N166" i="4"/>
  <c r="J183" i="7" l="1"/>
  <c r="J175" i="7" s="1"/>
  <c r="J188" i="7" s="1"/>
  <c r="J90" i="7"/>
  <c r="J127" i="7" s="1"/>
  <c r="J171" i="7" s="1"/>
  <c r="J172" i="7" s="1"/>
  <c r="J18" i="4"/>
  <c r="J226" i="4" l="1"/>
  <c r="J81" i="4"/>
  <c r="J14" i="4"/>
  <c r="N168" i="4" l="1"/>
  <c r="P226" i="4"/>
  <c r="O226" i="4"/>
  <c r="N226" i="4"/>
  <c r="M226" i="4"/>
  <c r="L226" i="4"/>
  <c r="K226" i="4"/>
  <c r="K181" i="4" l="1"/>
  <c r="N82" i="4" l="1"/>
  <c r="P65" i="4" l="1"/>
  <c r="L210" i="4" l="1"/>
  <c r="P111" i="4" l="1"/>
  <c r="O111" i="4"/>
  <c r="P106" i="4"/>
  <c r="O106" i="4"/>
  <c r="P104" i="4"/>
  <c r="O104" i="4"/>
  <c r="P100" i="4"/>
  <c r="O100" i="4"/>
  <c r="P97" i="4"/>
  <c r="O97" i="4"/>
  <c r="P85" i="4"/>
  <c r="O85" i="4"/>
  <c r="P81" i="4"/>
  <c r="O81" i="4"/>
  <c r="P70" i="4"/>
  <c r="P121" i="4" s="1"/>
  <c r="O70" i="4"/>
  <c r="O65" i="4"/>
  <c r="O59" i="4"/>
  <c r="O121" i="4" l="1"/>
  <c r="L157" i="4"/>
  <c r="K157" i="4"/>
  <c r="L160" i="4" l="1"/>
  <c r="M160" i="4"/>
  <c r="N160" i="4"/>
  <c r="O160" i="4"/>
  <c r="P160" i="4"/>
  <c r="K160" i="4"/>
  <c r="K223" i="4"/>
  <c r="P54" i="4" l="1"/>
  <c r="O54" i="4"/>
  <c r="N54" i="4"/>
  <c r="M54" i="4"/>
  <c r="L54" i="4"/>
  <c r="K54" i="4"/>
  <c r="J54" i="4"/>
  <c r="I54" i="4"/>
  <c r="L20" i="4" l="1"/>
  <c r="L45" i="4" s="1"/>
  <c r="K210" i="4"/>
  <c r="K182" i="4"/>
  <c r="K233" i="4"/>
  <c r="K231" i="4"/>
  <c r="J232" i="4" l="1"/>
  <c r="J210" i="4" l="1"/>
  <c r="J192" i="4"/>
  <c r="J152" i="4"/>
  <c r="J145" i="4"/>
  <c r="J140" i="4"/>
  <c r="J133" i="4"/>
  <c r="J27" i="4"/>
  <c r="J20" i="4"/>
  <c r="J233" i="4"/>
  <c r="J231" i="4"/>
  <c r="J228" i="4"/>
  <c r="J225" i="4"/>
  <c r="J224" i="4"/>
  <c r="J223" i="4"/>
  <c r="L181" i="4"/>
  <c r="M181" i="4"/>
  <c r="N181" i="4"/>
  <c r="O181" i="4"/>
  <c r="P181" i="4"/>
  <c r="O156" i="4" l="1"/>
  <c r="L156" i="4"/>
  <c r="M156" i="4"/>
  <c r="N156" i="4"/>
  <c r="P156" i="4"/>
  <c r="K156" i="4"/>
  <c r="J188" i="4" l="1"/>
  <c r="J195" i="4" s="1"/>
  <c r="J156" i="4"/>
  <c r="J37" i="4"/>
  <c r="O210" i="4" l="1"/>
  <c r="I210" i="4"/>
  <c r="P210" i="4"/>
  <c r="N210" i="4"/>
  <c r="M210" i="4"/>
  <c r="O152" i="4"/>
  <c r="P152" i="4"/>
  <c r="I140" i="4"/>
  <c r="P133" i="4"/>
  <c r="O133" i="4"/>
  <c r="N133" i="4"/>
  <c r="I133" i="4"/>
  <c r="P123" i="4"/>
  <c r="O123" i="4"/>
  <c r="N123" i="4"/>
  <c r="J104" i="4" l="1"/>
  <c r="N121" i="4" l="1"/>
  <c r="J82" i="4"/>
  <c r="J121" i="4" s="1"/>
  <c r="I82" i="4"/>
  <c r="I121" i="4" l="1"/>
  <c r="I227" i="4"/>
  <c r="J227" i="4"/>
  <c r="K225" i="4"/>
  <c r="K232" i="4" l="1"/>
  <c r="K230" i="4" s="1"/>
  <c r="K227" i="4"/>
  <c r="P51" i="4"/>
  <c r="O51" i="4"/>
  <c r="N51" i="4"/>
  <c r="M51" i="4"/>
  <c r="L51" i="4"/>
  <c r="K51" i="4"/>
  <c r="P49" i="4"/>
  <c r="O49" i="4"/>
  <c r="N49" i="4"/>
  <c r="M49" i="4"/>
  <c r="L49" i="4"/>
  <c r="K49" i="4"/>
  <c r="P42" i="4" l="1"/>
  <c r="O42" i="4"/>
  <c r="N42" i="4"/>
  <c r="P40" i="4"/>
  <c r="O40" i="4"/>
  <c r="N40" i="4"/>
  <c r="P31" i="4"/>
  <c r="O31" i="4"/>
  <c r="N31" i="4"/>
  <c r="P29" i="4"/>
  <c r="O29" i="4"/>
  <c r="N29" i="4"/>
  <c r="P20" i="4"/>
  <c r="O20" i="4"/>
  <c r="I20" i="4"/>
  <c r="K17" i="4"/>
  <c r="K15" i="4"/>
  <c r="K14" i="4"/>
  <c r="K13" i="4"/>
  <c r="K229" i="4" l="1"/>
  <c r="K20" i="4"/>
  <c r="K45" i="4" s="1"/>
  <c r="K222" i="4"/>
  <c r="P141" i="4" l="1"/>
  <c r="N233" i="4" l="1"/>
  <c r="N232" i="4"/>
  <c r="N231" i="4"/>
  <c r="N229" i="4"/>
  <c r="N228" i="4"/>
  <c r="N227" i="4"/>
  <c r="N225" i="4"/>
  <c r="N224" i="4"/>
  <c r="N223" i="4"/>
  <c r="N222" i="4"/>
  <c r="M233" i="4"/>
  <c r="M232" i="4"/>
  <c r="M231" i="4"/>
  <c r="M229" i="4"/>
  <c r="M228" i="4"/>
  <c r="M227" i="4"/>
  <c r="M225" i="4"/>
  <c r="M224" i="4"/>
  <c r="M223" i="4"/>
  <c r="M222" i="4"/>
  <c r="L233" i="4"/>
  <c r="L232" i="4"/>
  <c r="L231" i="4"/>
  <c r="L229" i="4"/>
  <c r="L228" i="4"/>
  <c r="L227" i="4"/>
  <c r="L225" i="4"/>
  <c r="L224" i="4"/>
  <c r="L223" i="4"/>
  <c r="L222" i="4"/>
  <c r="P147" i="4"/>
  <c r="P145" i="4"/>
  <c r="P140" i="4"/>
  <c r="L213" i="4"/>
  <c r="M213" i="4"/>
  <c r="N213" i="4"/>
  <c r="L194" i="4"/>
  <c r="M194" i="4"/>
  <c r="N194" i="4"/>
  <c r="L192" i="4"/>
  <c r="M192" i="4"/>
  <c r="N192" i="4"/>
  <c r="L188" i="4"/>
  <c r="M188" i="4"/>
  <c r="L182" i="4"/>
  <c r="M182" i="4"/>
  <c r="N182" i="4"/>
  <c r="N147" i="4"/>
  <c r="N145" i="4"/>
  <c r="N140" i="4"/>
  <c r="N47" i="4"/>
  <c r="N37" i="4"/>
  <c r="N33" i="4"/>
  <c r="N27" i="4"/>
  <c r="M20" i="4"/>
  <c r="M45" i="4" s="1"/>
  <c r="N20" i="4"/>
  <c r="K228" i="4"/>
  <c r="K224" i="4"/>
  <c r="K221" i="4" l="1"/>
  <c r="L55" i="4"/>
  <c r="N45" i="4"/>
  <c r="N55" i="4" s="1"/>
  <c r="M55" i="4"/>
  <c r="N230" i="4"/>
  <c r="N221" i="4"/>
  <c r="M230" i="4"/>
  <c r="M221" i="4"/>
  <c r="L230" i="4"/>
  <c r="L221" i="4"/>
  <c r="N234" i="4" l="1"/>
  <c r="L234" i="4"/>
  <c r="M234" i="4"/>
  <c r="I231" i="4" l="1"/>
  <c r="I229" i="4"/>
  <c r="I228" i="4"/>
  <c r="I225" i="4"/>
  <c r="I224" i="4"/>
  <c r="I223" i="4"/>
  <c r="I233" i="4"/>
  <c r="I232" i="4"/>
  <c r="I230" i="4" l="1"/>
  <c r="J176" i="4" l="1"/>
  <c r="J181" i="4" l="1"/>
  <c r="J222" i="4"/>
  <c r="I192" i="4"/>
  <c r="I145" i="4"/>
  <c r="I37" i="4"/>
  <c r="L195" i="4"/>
  <c r="L214" i="4" s="1"/>
  <c r="M195" i="4"/>
  <c r="M214" i="4" s="1"/>
  <c r="N195" i="4"/>
  <c r="N214" i="4" s="1"/>
  <c r="I188" i="4" l="1"/>
  <c r="I182" i="4"/>
  <c r="I160" i="4"/>
  <c r="I156" i="4"/>
  <c r="I152" i="4"/>
  <c r="I147" i="4"/>
  <c r="I123" i="4"/>
  <c r="I51" i="4"/>
  <c r="I49" i="4"/>
  <c r="I47" i="4"/>
  <c r="I33" i="4"/>
  <c r="I31" i="4"/>
  <c r="I29" i="4"/>
  <c r="I27" i="4"/>
  <c r="I45" i="4" l="1"/>
  <c r="I55" i="4" s="1"/>
  <c r="I195" i="4"/>
  <c r="I214" i="4" s="1"/>
  <c r="I222" i="4"/>
  <c r="I221" i="4" s="1"/>
  <c r="I234" i="4" s="1"/>
  <c r="O213" i="4" l="1"/>
  <c r="O192" i="4"/>
  <c r="O188" i="4"/>
  <c r="K213" i="4"/>
  <c r="K194" i="4"/>
  <c r="O182" i="4"/>
  <c r="O147" i="4"/>
  <c r="O145" i="4"/>
  <c r="O140" i="4"/>
  <c r="O47" i="4"/>
  <c r="O37" i="4"/>
  <c r="O33" i="4"/>
  <c r="O27" i="4"/>
  <c r="K55" i="4" l="1"/>
  <c r="K161" i="4"/>
  <c r="K195" i="4"/>
  <c r="K214" i="4" s="1"/>
  <c r="K234" i="4"/>
  <c r="O195" i="4"/>
  <c r="O214" i="4" s="1"/>
  <c r="K215" i="4" l="1"/>
  <c r="J42" i="4" l="1"/>
  <c r="J40" i="4"/>
  <c r="J229" i="4" l="1"/>
  <c r="J221" i="4" s="1"/>
  <c r="P225" i="4" l="1"/>
  <c r="O225" i="4"/>
  <c r="O224" i="4"/>
  <c r="O232" i="4" l="1"/>
  <c r="O231" i="4"/>
  <c r="O229" i="4"/>
  <c r="O227" i="4"/>
  <c r="J29" i="4" l="1"/>
  <c r="O222" i="4" l="1"/>
  <c r="O221" i="4" s="1"/>
  <c r="P224" i="4" l="1"/>
  <c r="J230" i="4" l="1"/>
  <c r="P213" i="4" l="1"/>
  <c r="J213" i="4"/>
  <c r="J214" i="4" s="1"/>
  <c r="P37" i="4" l="1"/>
  <c r="P27" i="4"/>
  <c r="O45" i="4" l="1"/>
  <c r="O55" i="4" s="1"/>
  <c r="P232" i="4" l="1"/>
  <c r="P231" i="4"/>
  <c r="P229" i="4"/>
  <c r="P227" i="4"/>
  <c r="P192" i="4"/>
  <c r="P188" i="4"/>
  <c r="J182" i="4"/>
  <c r="P233" i="4"/>
  <c r="O233" i="4"/>
  <c r="O230" i="4" s="1"/>
  <c r="J160" i="4"/>
  <c r="J147" i="4"/>
  <c r="J123" i="4"/>
  <c r="J51" i="4"/>
  <c r="J49" i="4"/>
  <c r="P47" i="4"/>
  <c r="J47" i="4"/>
  <c r="P33" i="4"/>
  <c r="J33" i="4"/>
  <c r="J31" i="4"/>
  <c r="J161" i="4" l="1"/>
  <c r="J45" i="4"/>
  <c r="P195" i="4"/>
  <c r="P214" i="4" s="1"/>
  <c r="P45" i="4"/>
  <c r="P55" i="4" s="1"/>
  <c r="P230" i="4"/>
  <c r="P222" i="4"/>
  <c r="P221" i="4" s="1"/>
  <c r="P182" i="4"/>
  <c r="J55" i="4" l="1"/>
  <c r="J215" i="4" s="1"/>
  <c r="J234" i="4"/>
  <c r="O234" i="4"/>
  <c r="P234" i="4" l="1"/>
  <c r="P161" i="4" l="1"/>
  <c r="P215" i="4" s="1"/>
  <c r="P216" i="4" s="1"/>
  <c r="O161" i="4"/>
  <c r="O215" i="4" s="1"/>
  <c r="O216" i="4" s="1"/>
  <c r="N161" i="4"/>
  <c r="N215" i="4" s="1"/>
  <c r="N216" i="4" s="1"/>
  <c r="I161" i="4"/>
  <c r="I215" i="4" s="1"/>
  <c r="I216" i="4" s="1"/>
  <c r="K216" i="4"/>
  <c r="J216" i="4"/>
  <c r="L161" i="4"/>
  <c r="L215" i="4" s="1"/>
  <c r="L216" i="4" s="1"/>
  <c r="M161" i="4"/>
  <c r="M215" i="4" s="1"/>
  <c r="M216" i="4" s="1"/>
</calcChain>
</file>

<file path=xl/comments1.xml><?xml version="1.0" encoding="utf-8"?>
<comments xmlns="http://schemas.openxmlformats.org/spreadsheetml/2006/main">
  <authors>
    <author>Snieguole Kacerauskaite</author>
    <author>Saulina Paulauskiene</author>
  </authors>
  <commentList>
    <comment ref="K95" authorId="0" shapeId="0">
      <text>
        <r>
          <rPr>
            <sz val="9"/>
            <color indexed="81"/>
            <rFont val="Tahoma"/>
            <family val="2"/>
            <charset val="186"/>
          </rPr>
          <t xml:space="preserve">VšĮ Klaipėdos specialioji mokykla - daugiafunkcinis centras „Svetliačiok“
</t>
        </r>
      </text>
    </comment>
    <comment ref="K97" authorId="0" shapeId="0">
      <text>
        <r>
          <rPr>
            <sz val="9"/>
            <color indexed="81"/>
            <rFont val="Tahoma"/>
            <family val="2"/>
            <charset val="186"/>
          </rPr>
          <t xml:space="preserve">LPF „Dienvidis“ ir LPF „DPJC“
</t>
        </r>
      </text>
    </comment>
    <comment ref="D130"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33"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L141" authorId="1" shapeId="0">
      <text>
        <r>
          <rPr>
            <b/>
            <sz val="9"/>
            <color indexed="81"/>
            <rFont val="Tahoma"/>
            <family val="2"/>
            <charset val="186"/>
          </rPr>
          <t>Saulina Paulauskiene:</t>
        </r>
        <r>
          <rPr>
            <sz val="9"/>
            <color indexed="81"/>
            <rFont val="Tahoma"/>
            <family val="2"/>
            <charset val="186"/>
          </rPr>
          <t xml:space="preserve">
nuo sausio prisidėjo globos namai Rytas</t>
        </r>
      </text>
    </comment>
  </commentList>
</comments>
</file>

<file path=xl/comments2.xml><?xml version="1.0" encoding="utf-8"?>
<comments xmlns="http://schemas.openxmlformats.org/spreadsheetml/2006/main">
  <authors>
    <author>Snieguole Kacerauskaite</author>
    <author>Saulina Paulauskiene</author>
  </authors>
  <commentList>
    <comment ref="Q97" authorId="0" shapeId="0">
      <text>
        <r>
          <rPr>
            <sz val="9"/>
            <color indexed="81"/>
            <rFont val="Tahoma"/>
            <family val="2"/>
            <charset val="186"/>
          </rPr>
          <t xml:space="preserve">VšĮ Klaipėdos specialioji mokykla - daugiafunkcinis centras „Svetliačiok“
</t>
        </r>
      </text>
    </comment>
    <comment ref="Q99" authorId="0" shapeId="0">
      <text>
        <r>
          <rPr>
            <sz val="9"/>
            <color indexed="81"/>
            <rFont val="Tahoma"/>
            <family val="2"/>
            <charset val="186"/>
          </rPr>
          <t xml:space="preserve">LPF „Dienvidis“ ir LPF „DPJC“
</t>
        </r>
      </text>
    </comment>
    <comment ref="D135"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38"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R146"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comments3.xml><?xml version="1.0" encoding="utf-8"?>
<comments xmlns="http://schemas.openxmlformats.org/spreadsheetml/2006/main">
  <authors>
    <author>Snieguole Kacerauskaite</author>
    <author>Saulina Paulauskiene</author>
  </authors>
  <commentList>
    <comment ref="D164"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67"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S176"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 ref="D180" authorId="0" shapeId="0">
      <text>
        <r>
          <rPr>
            <sz val="9"/>
            <color indexed="81"/>
            <rFont val="Tahoma"/>
            <family val="2"/>
            <charset val="186"/>
          </rPr>
          <t xml:space="preserve">Planuojama, kad šiose patalpose dirbs Centro socialinė darbuotoja, atsakinga už užsieniečių, gavusių prieglobstį Lietuvoje, integraciją Klaipėdos mieste bei dvi psichologės, teikiančios psichologinio konsultavimo paslaugas.  </t>
        </r>
      </text>
    </comment>
  </commentList>
</comments>
</file>

<file path=xl/sharedStrings.xml><?xml version="1.0" encoding="utf-8"?>
<sst xmlns="http://schemas.openxmlformats.org/spreadsheetml/2006/main" count="1534" uniqueCount="358">
  <si>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</si>
  <si>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</si>
  <si>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</si>
  <si>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</si>
  <si>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</si>
  <si>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</si>
  <si>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</si>
  <si>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</si>
  <si>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</si>
  <si>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</si>
  <si>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kriterijaus</t>
  </si>
  <si>
    <t>Planas</t>
  </si>
  <si>
    <t>2017-ieji metai</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</si>
  <si>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</si>
  <si>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</si>
  <si>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</si>
  <si>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</si>
  <si>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</si>
  <si>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</si>
  <si>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</si>
  <si>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</si>
  <si>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</si>
  <si>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</si>
  <si>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</si>
  <si>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</si>
  <si>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</si>
  <si>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</si>
  <si>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</si>
  <si>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</si>
  <si>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</si>
  <si>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</si>
  <si>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</si>
  <si>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</si>
  <si>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</si>
  <si>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</si>
  <si>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</si>
  <si>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</si>
  <si>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</si>
  <si>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</si>
  <si>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</si>
  <si>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</si>
  <si>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</si>
  <si>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</si>
  <si>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</si>
  <si>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</si>
  <si>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</si>
  <si>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</si>
  <si>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</si>
  <si>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</si>
  <si>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</si>
  <si>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</si>
  <si>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</si>
  <si>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</si>
  <si>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40</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</si>
  <si>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</si>
  <si>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</si>
  <si>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</si>
  <si>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</si>
  <si>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</si>
  <si>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</si>
  <si>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</si>
  <si>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</si>
  <si>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</si>
  <si>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</si>
  <si>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</si>
  <si>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</si>
  <si>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</si>
  <si>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</si>
  <si>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Parengtas techninis projektas, vnt.</t>
  </si>
  <si>
    <t>I</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</si>
  <si>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</si>
  <si>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</si>
  <si>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</si>
  <si>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</si>
  <si>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</si>
  <si>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Suremontuotų butų skaičius</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</si>
  <si>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</si>
  <si>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</si>
  <si>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</si>
  <si>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</si>
  <si>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</si>
  <si>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</si>
  <si>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</si>
  <si>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</si>
  <si>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1</t>
  </si>
  <si>
    <t>Iš viso tikslui:</t>
  </si>
  <si>
    <t>12</t>
  </si>
  <si>
    <t xml:space="preserve">Iš viso programai: </t>
  </si>
  <si>
    <t>Finansavimo šaltinių suvestinė</t>
  </si>
  <si>
    <t>Finansavimo šaltiniai</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</si>
  <si>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</si>
  <si>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</si>
  <si>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</si>
  <si>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</si>
  <si>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</si>
  <si>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</si>
  <si>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</si>
  <si>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</si>
  <si>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Vykdytojas (skyrius / asmuo)</t>
  </si>
  <si>
    <t>Iš viso</t>
  </si>
  <si>
    <t>Vietų skaičius įstaigoje</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</si>
  <si>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</si>
  <si>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</si>
  <si>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</si>
  <si>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</si>
  <si>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</si>
  <si>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</si>
  <si>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</si>
  <si>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Iš dalies finansuotų projektų skaičius</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</si>
  <si>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</si>
  <si>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</si>
  <si>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</si>
  <si>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</si>
  <si>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</si>
  <si>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</si>
  <si>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</si>
  <si>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</si>
  <si>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</si>
  <si>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</si>
  <si>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</si>
  <si>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</si>
  <si>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</si>
  <si>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</si>
  <si>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</si>
  <si>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</si>
  <si>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</si>
  <si>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</si>
  <si>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</si>
  <si>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</si>
  <si>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</si>
  <si>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</si>
  <si>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</si>
  <si>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</si>
  <si>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</si>
  <si>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</si>
  <si>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</si>
  <si>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Įrengta liftų, vnt.</t>
  </si>
  <si>
    <t>Liftų keitimas BĮ Klaipėdos miesto globos namų pastate (Žalgirio g. 3A)</t>
  </si>
  <si>
    <t>Paslaugų gavėjų skaičius</t>
  </si>
  <si>
    <t>Parengta paraiška, vnt.</t>
  </si>
  <si>
    <t>Projekto „Kompleksinės paslaugos šeimai Klaipėdos mieste“ įgyvendinimas</t>
  </si>
  <si>
    <t xml:space="preserve"> </t>
  </si>
  <si>
    <t>2019-ųjų metų lėšų projektas</t>
  </si>
  <si>
    <t>2019-ieji metai</t>
  </si>
  <si>
    <t>2019 m. lėšų projektas</t>
  </si>
  <si>
    <t>13</t>
  </si>
  <si>
    <t>280/55</t>
  </si>
  <si>
    <t>Nupirkta butų</t>
  </si>
  <si>
    <t>Socialinių būstų pirkimas</t>
  </si>
  <si>
    <t>Įsigyta būstų, vnt</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</si>
  <si>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</si>
  <si>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</si>
  <si>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</si>
  <si>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</si>
  <si>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</si>
  <si>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t>Centralizuotas paviršinių (lietaus) nuotekų tvarkymas (paslaugos apmokėjimas)</t>
  </si>
  <si>
    <r>
      <t xml:space="preserve">Projekto  </t>
    </r>
    <r>
      <rPr>
        <b/>
        <sz val="10"/>
        <rFont val="Times New Roman"/>
        <family val="1"/>
        <charset val="186"/>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</si>
  <si>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</si>
  <si>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</si>
  <si>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</si>
  <si>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</si>
  <si>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Prižiūrima eksploatuojamų keltuvų, vnt.</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</si>
  <si>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</si>
  <si>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</si>
  <si>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</si>
  <si>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</si>
  <si>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</si>
  <si>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</si>
  <si>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</si>
  <si>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</si>
  <si>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</si>
  <si>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 xml:space="preserve">Klaipėdos miesto integruotų investicijų teritorijos vietos veiklos grupės 2016–2022 metų vietos plėtros įgyvendinimas ir veiklų administravimas </t>
  </si>
  <si>
    <t>Atlikta rekonstravimo darbų, proc.</t>
  </si>
  <si>
    <t>Atliktas rekonstravimas, proc</t>
  </si>
  <si>
    <t>Suremontuotos patalpos, kv m</t>
  </si>
  <si>
    <t>BĮ Klaipėdos miesto socialinės paramos centro patalpų (Taikos pr. 107-61) remonto darbai</t>
  </si>
  <si>
    <t xml:space="preserve">Butų pirkimas politiniams kaliniams ir tremtiniams bei jų šeimų nariams </t>
  </si>
  <si>
    <t>Lyginamasis variantas</t>
  </si>
  <si>
    <t>Skirtumas</t>
  </si>
  <si>
    <t>Paaiškinimas</t>
  </si>
  <si>
    <t>SB(L)</t>
  </si>
  <si>
    <r>
      <t xml:space="preserve">Apyvartos lėšų likutis </t>
    </r>
    <r>
      <rPr>
        <b/>
        <sz val="10"/>
        <rFont val="Times New Roman"/>
        <family val="1"/>
        <charset val="186"/>
      </rPr>
      <t>SB(L)</t>
    </r>
  </si>
  <si>
    <r>
      <t xml:space="preserve">Pajamų už atsitiktines paslaugas likutis </t>
    </r>
    <r>
      <rPr>
        <b/>
        <sz val="10"/>
        <rFont val="Times New Roman"/>
        <family val="1"/>
        <charset val="186"/>
      </rPr>
      <t>SB(SPL)</t>
    </r>
  </si>
  <si>
    <t xml:space="preserve"> - projekto „Atrask save Lietuvoje“ įgyvendinimas</t>
  </si>
  <si>
    <t xml:space="preserve"> - projekto „Lietuva – kitataučių užuovėja“ įgyvendinimas;</t>
  </si>
  <si>
    <t>BĮ Klaipėdos miesto socialinės paramos centre:</t>
  </si>
  <si>
    <t>SB(ES)</t>
  </si>
  <si>
    <t>SB(ESA)</t>
  </si>
  <si>
    <r>
      <t xml:space="preserve">Europos Sąjungos paramos lėšos, kurios įtrauktos į Savivaldybės biudžetą </t>
    </r>
    <r>
      <rPr>
        <b/>
        <sz val="10"/>
        <rFont val="Times New Roman"/>
        <family val="1"/>
        <charset val="186"/>
      </rPr>
      <t>SB(ES)</t>
    </r>
  </si>
  <si>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</si>
  <si>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</si>
  <si>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</si>
  <si>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16 vietų automobilių stovėjimo aikštelės įrengimas šalia žemės sklypo Irklų g. 2</t>
  </si>
  <si>
    <t xml:space="preserve">Įrengta automobilių stovėjimo aikštelė, proc. </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</si>
  <si>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</si>
  <si>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</si>
  <si>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</si>
  <si>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Iš dalies finansuota projektų</t>
  </si>
  <si>
    <t>SB'</t>
  </si>
  <si>
    <r>
      <t xml:space="preserve">Europos Sąjungos finansinės paramos lėšų likučio metų pradžioje lėšos </t>
    </r>
    <r>
      <rPr>
        <b/>
        <sz val="10"/>
        <rFont val="Times New Roman"/>
        <family val="1"/>
        <charset val="186"/>
      </rPr>
      <t>SB(ESL)</t>
    </r>
  </si>
  <si>
    <t>SB(ESL)</t>
  </si>
  <si>
    <t>Asmenų, pasinaudojusių įdiegtomis inovatyviosiomis  paslaugomis, skaičius</t>
  </si>
  <si>
    <t>Darbuotojų, apmokytų naudotis sukurta infrastruktūra ir metodika, skaičius</t>
  </si>
  <si>
    <t>60</t>
  </si>
  <si>
    <t>2017 m. patvirtintas asignavimų planas*</t>
  </si>
  <si>
    <t>Paskutinis 2017 m. asignavimų plano pakeitimas**</t>
  </si>
  <si>
    <t>2018-ųjų metų asignavimų planas</t>
  </si>
  <si>
    <t>Išlaidoms</t>
  </si>
  <si>
    <t>Turtui įsigyti ir finansiniams įsipareigojimams vykdyti</t>
  </si>
  <si>
    <t>Iš jų darbo užmokesčiui</t>
  </si>
  <si>
    <t>2020-ųjų metų lėšų projektas</t>
  </si>
  <si>
    <t>2020-ieji metai</t>
  </si>
  <si>
    <t>2020 m. lėšų projektas</t>
  </si>
  <si>
    <t>* Pagal Klaipėdos miesto savivaldybės tarybos sprendimus: 2016 m. gruodžio 22 d. Nr. T2-290 ir 2017 m. vasario 23 d. Nr. T2-25</t>
  </si>
  <si>
    <t xml:space="preserve">2017–2020 M. KLAIPĖDOS MIESTO SAVIVALDYBĖS  </t>
  </si>
  <si>
    <t>Pritaikyta būstų vaikams su  sunkia negalia, skaičius</t>
  </si>
  <si>
    <t>IED Projektų skyrius, J. Jasilionienė</t>
  </si>
  <si>
    <t>Atlikta statybos darbų, proc.</t>
  </si>
  <si>
    <t>Atlikta rangos darbų, proc.</t>
  </si>
  <si>
    <t>IED Projektų skyrius, J. Dumbauskaitė</t>
  </si>
  <si>
    <t>IED Tarptautinių ryšių, verslo plėtros ir turizmo skyrius, A. Čėsnienė; Strateginio planavimo skyrius, I. Butenienė</t>
  </si>
  <si>
    <t>Asmenų su sunkia negalia, kuriems teikiamos socialinės globos paslaugos, skaičius  (perkamos paslaugos)</t>
  </si>
  <si>
    <t>Asmenų su sunkia negalia, kuriems teikiamos socialinės globos paslaugos, skaičius  (Socialinės paramos centras)</t>
  </si>
  <si>
    <t>Asmenų su sunkia negalia, kuriems teikiamos socialinės globos paslaugos, skaičius  (Klaipėdos lakštutė)</t>
  </si>
  <si>
    <t>Asmenų su sunkia negalia, kuriems teikiamos socialinės globos paslaugos, skaičius  (Globos namai)</t>
  </si>
  <si>
    <t>Asmenų su sunkia negalia, kuriems teikiamos socialinės globos paslaugos, skaičius  (DANĖ)</t>
  </si>
  <si>
    <t>Asmenų su sunkia negalia, kuriems teikiamos socialinės globos paslaugos, skaičius  (Sutrikusio vystymosi kūdikių namai)</t>
  </si>
  <si>
    <t>1260</t>
  </si>
  <si>
    <t>700</t>
  </si>
  <si>
    <t>Vidutinis prižiūrimų vaikų skaičius per mėnesį (Šeimos ir vaiko gerovės centras)</t>
  </si>
  <si>
    <t>Vidutinis prižiūrimų vaikų skaičius per mėnesį (VšĮ SOS KAIMAS)</t>
  </si>
  <si>
    <t>Paramos teikimas labiausiai skurstantiems asmenims, įgyvendinant projektą „Parama maisto produktais IV“ (projekto Nr. EPSF-2016-V-04-01)</t>
  </si>
  <si>
    <t>Vidutinis paramos gavėjo ir (ar) bendrai su juo gyvenančių asmenų skaičius per mėnesį</t>
  </si>
  <si>
    <t>Vietų sk. įstaigoje</t>
  </si>
  <si>
    <t>Pareigybių, skirtų padėti adaptuotis prieglobstį LR gavusiems  užsieniečiams, skaičius</t>
  </si>
  <si>
    <t>1000/800</t>
  </si>
  <si>
    <t>Suteikta paramos rūbais, avalyne, kt., asmenų skaičius</t>
  </si>
  <si>
    <t>Išduota techninės pagalbos priemonių, vnt./asm.</t>
  </si>
  <si>
    <t>Suteikta transporto paslaugų, asm.</t>
  </si>
  <si>
    <t>160</t>
  </si>
  <si>
    <t>Suteikta į namus paslaugų/ soc. globos asmens namuose paslaugų, asm.</t>
  </si>
  <si>
    <t>Įsigyta transporto priemonė, pritaikyta neįgaliesiems, vnt.</t>
  </si>
  <si>
    <t>Įsigyta baldų darbo vietoms įrengti, vnt</t>
  </si>
  <si>
    <t>Įrengta kondiocionavimo sistema serverinėje, vnt</t>
  </si>
  <si>
    <t>Įsigyta kompiuterių, vnt.</t>
  </si>
  <si>
    <t xml:space="preserve"> - projekto „Matyk kitą kelią“ įgyvendinimas</t>
  </si>
  <si>
    <t>5</t>
  </si>
  <si>
    <t>Pritaikyta patalpų pagal universalaus dizaino principus, skaičius</t>
  </si>
  <si>
    <t>Pravesta mokymų specialistams ir asmenims su regėjimo negalia, skaičius</t>
  </si>
  <si>
    <t>70</t>
  </si>
  <si>
    <t>42</t>
  </si>
  <si>
    <t>0</t>
  </si>
  <si>
    <t>2</t>
  </si>
  <si>
    <t>63</t>
  </si>
  <si>
    <t xml:space="preserve">Dienos socialinės globos paslaugos įstaigoje gavėjų skaičius </t>
  </si>
  <si>
    <t>Pagalbos į namus paslaugos gavėjų skaičius</t>
  </si>
  <si>
    <t>Dienos socialinės globos paslaugos asmens namuose, gavėjų skaičius</t>
  </si>
  <si>
    <t>Įsigyta kompiuterių, vnt</t>
  </si>
  <si>
    <t>14000</t>
  </si>
  <si>
    <t>Intervencijų į šeimas skaičius</t>
  </si>
  <si>
    <t>Perdaryta ir įrengta vidaus patalpų Debreceno g. 48, kambarių skaičius</t>
  </si>
  <si>
    <t xml:space="preserve">Vietų skaičius trumpalaikės soc. globos paslaugai gauti </t>
  </si>
  <si>
    <t xml:space="preserve">Vietų skaičius  intensyvios krizių įveikimo  pagalbos paslaugai gauti </t>
  </si>
  <si>
    <t>Organizuota tėvystės įgūdžių/globėjų(rūpintojų) mokymų sk.</t>
  </si>
  <si>
    <t>Psichosocialinės pagalbos paslaugų gavėjų sk.</t>
  </si>
  <si>
    <t>Įsigytas kompiuteris, vnt</t>
  </si>
  <si>
    <t>Asmenų, pradėjusių gyventi savarankiškai skaičius</t>
  </si>
  <si>
    <t>Planinis vaikų skaičius</t>
  </si>
  <si>
    <t>Vaikų, gaunančių ilgalaikės globos paslaugas, sk.</t>
  </si>
  <si>
    <t>Įsigytas automobilis</t>
  </si>
  <si>
    <t>Suremontuota bendruomeninių vaikų globos namų, butų sk.</t>
  </si>
  <si>
    <t>Įsigyta virtuvės įranga, baldai, vnt.</t>
  </si>
  <si>
    <t>Įstaigų skaičius</t>
  </si>
  <si>
    <t>Dienos socialinę globą per mėn. gaunančių vaikų su negalia skaičius dienos socialinės globos centre</t>
  </si>
  <si>
    <t xml:space="preserve">Pagalbos į namus paslaugos gavėjų skaičius per mėnesį </t>
  </si>
  <si>
    <t>Dienos socialinę globą per mėn. gaunančių asmenų  su psichine negalia dienos socialinės globos centre skaičius (VšĮ Klaipėdos specialioji mokykla - daugiafunkcinis centras „Svetliačiok“)</t>
  </si>
  <si>
    <t>Vidutiniškai per mėn. paslaugas gaunančių socialinės rizikos ir rizikos šeimų vaikų skaičius LPF „Dienvidis“ ir LPF „DPJC“</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</si>
  <si>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</si>
  <si>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</si>
  <si>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</si>
  <si>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18</t>
  </si>
  <si>
    <t>Įsigytos kraninės svarstyklės, vnt.</t>
  </si>
  <si>
    <t>IED Projektų skyrius, D. Stankevičienė; Statybos ir infrastruktūros plėtros skyrius, E. Dolėbienė</t>
  </si>
  <si>
    <t>MŪD Socialinės infrastruktūros priežiūros skyrius</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</si>
  <si>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</si>
  <si>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</si>
  <si>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</si>
  <si>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SRD Socialinės paramos skyrius</t>
  </si>
  <si>
    <t>UKD Socialinės infrastruktūros priežiūros skyrius</t>
  </si>
  <si>
    <t>SRD Socialinio būsto skyrius</t>
  </si>
  <si>
    <t>IED Statybos ir infrastruktūros plėtros skyrius, E. Dolėbienė</t>
  </si>
  <si>
    <t>Parengta piliečių chartija, vnt.</t>
  </si>
  <si>
    <t>Darbuotojai, dalyvavę kompetencijų stiprinime, sk.</t>
  </si>
  <si>
    <t xml:space="preserve">Parengta vadybos kokybės sistemos ar metodo įgyvendinimo / įdiegimo įstaigose dokumentacija, vnt. </t>
  </si>
  <si>
    <t>Įsigyta apsaugos ir priešgaisrinė sistema, vnt.</t>
  </si>
  <si>
    <t>FTD Turto skyrius</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</si>
  <si>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</si>
  <si>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</si>
  <si>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Nupirkta butų, vnt</t>
  </si>
  <si>
    <t>Sutrumpėjęs nuomininkų pasirinktos valstybės garantijos įvykdymo terminas, mėnesiai</t>
  </si>
  <si>
    <t>Įsigyti baldai ir įranga, proc.</t>
  </si>
  <si>
    <t>Statybos ir infrastruktūros plėtros skyrius, E. Dolėbienė</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</si>
  <si>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</si>
  <si>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</si>
  <si>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</si>
  <si>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t>980</t>
  </si>
  <si>
    <t>1300</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</si>
  <si>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</si>
  <si>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</si>
  <si>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Aiškinamojo rašto priedas Nr.3</t>
  </si>
  <si>
    <t>Klaipėdos miesto savivaldybės miesto socialinės atskirties mažinimo programos (Nr. 12) aprašymo                            priedas</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</si>
  <si>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</si>
  <si>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</si>
  <si>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</si>
  <si>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</si>
  <si>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</si>
  <si>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</si>
  <si>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</si>
  <si>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</si>
  <si>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</si>
  <si>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</si>
  <si>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</si>
  <si>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</si>
  <si>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</si>
  <si>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</si>
  <si>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</si>
  <si>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 pagal Klaipėdos miesto savivaldybės tarybos 2017 m. gruodžio 21 d. sprendimą Nr. T2-331</t>
  </si>
  <si>
    <t>Siūlomas keisti 2018-ųjų metų asignavimų planas</t>
  </si>
  <si>
    <t>Įsigytas kopijavimo aparatas, vnt</t>
  </si>
  <si>
    <t>Keičiama pagal 2018 m. vasario 21 d. savivaldybės tarybos sprendimu Nr. T2-21 patvirtintą 2018 m. savivaldybės biudžetą</t>
  </si>
  <si>
    <r>
      <t xml:space="preserve">Pajamų įmokų už paslaugas likutis </t>
    </r>
    <r>
      <rPr>
        <b/>
        <sz val="10"/>
        <rFont val="Times New Roman"/>
        <family val="1"/>
      </rPr>
      <t>SB(SPL)</t>
    </r>
  </si>
  <si>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</si>
  <si>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r>
      <t xml:space="preserve">1080 </t>
    </r>
    <r>
      <rPr>
        <strike/>
        <sz val="10"/>
        <color rgb="FFFF0000"/>
        <rFont val="Times New Roman"/>
        <family val="1"/>
      </rPr>
      <t>1340</t>
    </r>
  </si>
  <si>
    <r>
      <t xml:space="preserve">5200  </t>
    </r>
    <r>
      <rPr>
        <strike/>
        <sz val="10"/>
        <color rgb="FFFF0000"/>
        <rFont val="Times New Roman"/>
        <family val="1"/>
      </rPr>
      <t>4660</t>
    </r>
  </si>
  <si>
    <t>Netiksliai buvo suplanuotos lėšos darbuotojų mokymams</t>
  </si>
  <si>
    <r>
      <t xml:space="preserve">420 </t>
    </r>
    <r>
      <rPr>
        <strike/>
        <sz val="10"/>
        <color rgb="FFFF0000"/>
        <rFont val="Times New Roman"/>
        <family val="1"/>
        <charset val="186"/>
      </rPr>
      <t>350</t>
    </r>
  </si>
  <si>
    <t>Siūloma padidinti finansavimo apimtį priemonei, nes pakeitus materialinės paramos skyrimo tvarką, kurioje praplėstos paramos gavėjų kategorijos ir  rūšys, padidėjo gavėjų skaičius</t>
  </si>
  <si>
    <r>
      <t>85</t>
    </r>
    <r>
      <rPr>
        <strike/>
        <sz val="10"/>
        <color rgb="FFFF0000"/>
        <rFont val="Times New Roman"/>
        <family val="1"/>
        <charset val="186"/>
      </rPr>
      <t xml:space="preserve"> 74</t>
    </r>
  </si>
  <si>
    <r>
      <t xml:space="preserve">150 </t>
    </r>
    <r>
      <rPr>
        <strike/>
        <sz val="10"/>
        <color rgb="FFFF0000"/>
        <rFont val="Times New Roman"/>
        <family val="1"/>
      </rPr>
      <t>200</t>
    </r>
  </si>
  <si>
    <t>Siūloma sumažinti finansavimo apimtį papriemonei (-13 tūkst. €), nes sumažėjo paslaugos gavėjų skaičius, galinčių naudotis paslauga, nes padidėjo pensijos dydis</t>
  </si>
  <si>
    <r>
      <t xml:space="preserve">15 </t>
    </r>
    <r>
      <rPr>
        <strike/>
        <sz val="10"/>
        <color rgb="FFFF0000"/>
        <rFont val="Times New Roman"/>
        <family val="1"/>
      </rPr>
      <t>20</t>
    </r>
  </si>
  <si>
    <t xml:space="preserve">Siūloma sumažinti finansavimo apimtį papriemonei (2,9 tūkst. €), nes vėliau nei planuota įvyko paslaugos pirkimas, paslauga pradėta teikti tik nuo kovo mėn. </t>
  </si>
  <si>
    <t>2019-ųjų metų asignavimų planas</t>
  </si>
  <si>
    <t>Siūlomas keisti 2019-ųjų metų asignavimų planas</t>
  </si>
  <si>
    <t>2019 metų asignavimų planas</t>
  </si>
  <si>
    <t>Siūlomas keisti 2019 metų asignavimų planas</t>
  </si>
  <si>
    <t>2020-ųjų metų asignavimų planas</t>
  </si>
  <si>
    <t>Siūlomas keisti 2020-ųjų metų asignavimų planas</t>
  </si>
  <si>
    <t>2020 metų asignavimų planas</t>
  </si>
  <si>
    <t>Siūlomas keisti 2020 metų asignavimų planas</t>
  </si>
  <si>
    <r>
      <rPr>
        <sz val="10"/>
        <color rgb="FFFF0000"/>
        <rFont val="Times New Roman"/>
        <family val="1"/>
        <charset val="186"/>
      </rPr>
      <t xml:space="preserve">25 </t>
    </r>
    <r>
      <rPr>
        <strike/>
        <sz val="10"/>
        <rFont val="Times New Roman"/>
        <family val="1"/>
        <charset val="186"/>
      </rPr>
      <t>100</t>
    </r>
  </si>
  <si>
    <t>Siūloma padidinti finansavimo apimtį priemonei, nes išaugo socialinės globos paslaugos teikimo kaina senyvo amžiaus asmenims ir asmenims su negalia ne savivaldybės institucijose bei išaugo apgyvendintų asmenų skaičius</t>
  </si>
  <si>
    <t>Priemonės finansavimo apimtis planuota pagal sutartyje numatytus įkainius. Siūloma sumažinti finansavimo apimtį papriemonei (-104 tūkst. €), nes padidėjus pensijoms bei neįgalumo išmokoms daugiau ir didesne dalimi paslaugą gaunančių asmenų, įvertinus jų finansines galimybes, už paslaugą turi sumokėti patys (pagal teisės aktus paslaugos gavėjai turi mokėti  20 proc. nuo gaunamų pajamų)</t>
  </si>
  <si>
    <t>Reikalinga patikslinti finansavimo apimtis pagal  finansavimo šaltinius</t>
  </si>
  <si>
    <t>Atsižvelgus į tai, kad techninio projekto parengimas užtruks ilgiau nei planuota, siūloma pakeisti vertinimo kriterijų reikšmes ir  projekto įgyvendinimą planuoti 2019-2021 m.</t>
  </si>
  <si>
    <t>Pasikeitus Piniginės socialinės paramos mažas pajamas gaunančių asmenų įstatymui ir valstybės remiamų pajamų dydžiui,  padidėjo kompensacijas gaunančių asmenų skaičius bei išmokos dydis</t>
  </si>
  <si>
    <t>Siūloma mažinti finansavimo apimtį priemonei, nes dėl augančių gyventojų pajamų ir mažėjančios bedarbystės sumažėjo pašalpas gaunančių asmenų skaičius</t>
  </si>
  <si>
    <t>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</si>
</sst>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9"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10"/>
      <color rgb="FFFF0000"/>
      <name val="Times New Roman"/>
      <family val="1"/>
      <charset val="186"/>
    </font>
    <font>
      <b/>
      <sz val="12"/>
      <name val="Times New Roman"/>
      <family val="1"/>
      <charset val="186"/>
    </font>
    <font>
      <i/>
      <sz val="10"/>
      <name val="Times New Roman"/>
      <family val="1"/>
    </font>
    <font>
      <i/>
      <sz val="10"/>
      <name val="Arial"/>
      <family val="2"/>
      <charset val="186"/>
    </font>
    <font>
      <b/>
      <i/>
      <sz val="10"/>
      <name val="Times New Roman"/>
      <family val="1"/>
    </font>
    <font>
      <i/>
      <sz val="11"/>
      <name val="Calibri"/>
      <family val="2"/>
      <charset val="186"/>
      <scheme val="minor"/>
    </font>
    <font>
      <b/>
      <sz val="9"/>
      <name val="Times New Roman"/>
      <family val="1"/>
      <charset val="186"/>
    </font>
    <font>
      <i/>
      <sz val="8"/>
      <name val="Times New Roman"/>
      <family val="1"/>
      <charset val="186"/>
    </font>
    <font>
      <b/>
      <i/>
      <sz val="10"/>
      <name val="Times New Roman"/>
      <family val="1"/>
      <charset val="186"/>
    </font>
    <font>
      <strike/>
      <sz val="10"/>
      <color rgb="FFFF0000"/>
      <name val="Times New Roman"/>
      <family val="1"/>
    </font>
    <font>
      <strike/>
      <sz val="10"/>
      <color rgb="FFFF0000"/>
      <name val="Times New Roman"/>
      <family val="1"/>
      <charset val="186"/>
    </font>
    <font>
      <sz val="10"/>
      <color rgb="FFFF0000"/>
      <name val="Arial"/>
      <family val="2"/>
      <charset val="186"/>
    </font>
    <font>
      <sz val="9"/>
      <name val="Arial"/>
      <family val="2"/>
      <charset val="186"/>
    </font>
    <font>
      <i/>
      <sz val="9"/>
      <name val="Times New Roman"/>
      <family val="1"/>
      <charset val="186"/>
    </font>
    <font>
      <sz val="9"/>
      <name val="Calibri"/>
      <family val="2"/>
      <charset val="186"/>
      <scheme val="minor"/>
    </font>
    <font>
      <b/>
      <sz val="9"/>
      <name val="Times New Roman"/>
      <family val="1"/>
    </font>
    <font>
      <i/>
      <sz val="10"/>
      <color rgb="FFFF0000"/>
      <name val="Times New Roman"/>
      <family val="1"/>
      <charset val="186"/>
    </font>
    <font>
      <strike/>
      <sz val="10"/>
      <name val="Times New Roman"/>
      <family val="1"/>
      <charset val="186"/>
    </font>
  </fonts>
  <fills count="10">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1">
    <xf numFmtId="0" fontId="0" fillId="0" borderId="0"/>
  </cellStyleXfs>
  <cellXfs count="2508">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3" fillId="2" borderId="34" xfId="0" applyNumberFormat="1" applyFont="1" applyFill="1" applyBorder="1" applyAlignment="1">
      <alignment horizontal="center" vertical="top"/>
    </xf>
    <xf numFmtId="3" fontId="3" fillId="2"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3" fontId="4" fillId="0" borderId="3"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16"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164" fontId="4" fillId="4" borderId="16"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4" fillId="3"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3" fontId="3" fillId="5" borderId="40" xfId="0" applyNumberFormat="1" applyFont="1" applyFill="1" applyBorder="1" applyAlignment="1">
      <alignment horizontal="center" vertical="top"/>
    </xf>
    <xf numFmtId="164" fontId="3" fillId="5" borderId="42" xfId="0" applyNumberFormat="1" applyFont="1" applyFill="1" applyBorder="1" applyAlignment="1">
      <alignment horizontal="center" vertical="top"/>
    </xf>
    <xf numFmtId="164" fontId="3" fillId="5" borderId="40" xfId="0" applyNumberFormat="1" applyFont="1" applyFill="1" applyBorder="1" applyAlignment="1">
      <alignment horizontal="center" vertical="top"/>
    </xf>
    <xf numFmtId="3" fontId="4" fillId="0" borderId="46" xfId="0" applyNumberFormat="1" applyFont="1" applyFill="1" applyBorder="1" applyAlignment="1">
      <alignment horizontal="center" vertical="top"/>
    </xf>
    <xf numFmtId="164" fontId="4" fillId="3" borderId="30"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3" fontId="4" fillId="3" borderId="42"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164" fontId="4" fillId="0" borderId="48"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0"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5"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4" borderId="48" xfId="0" applyNumberFormat="1" applyFont="1" applyFill="1" applyBorder="1" applyAlignment="1">
      <alignment horizontal="center" vertical="top" wrapText="1"/>
    </xf>
    <xf numFmtId="164" fontId="4" fillId="4" borderId="49"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xf>
    <xf numFmtId="164" fontId="4" fillId="3" borderId="4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164" fontId="3" fillId="5" borderId="58"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5" borderId="58"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5" borderId="58" xfId="0" applyNumberFormat="1" applyFont="1" applyFill="1" applyBorder="1" applyAlignment="1">
      <alignment horizontal="center" vertical="top" wrapText="1"/>
    </xf>
    <xf numFmtId="49" fontId="6" fillId="0" borderId="5" xfId="0" applyNumberFormat="1" applyFont="1" applyBorder="1" applyAlignment="1">
      <alignment horizontal="center" vertical="top"/>
    </xf>
    <xf numFmtId="164" fontId="4" fillId="0" borderId="40"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164" fontId="4" fillId="4" borderId="16" xfId="0" applyNumberFormat="1" applyFont="1" applyFill="1" applyBorder="1" applyAlignment="1">
      <alignment horizontal="center" vertical="top" wrapText="1"/>
    </xf>
    <xf numFmtId="164" fontId="4" fillId="0" borderId="16" xfId="0" applyNumberFormat="1" applyFont="1" applyFill="1" applyBorder="1" applyAlignment="1">
      <alignment horizontal="center" vertical="top" wrapText="1"/>
    </xf>
    <xf numFmtId="164" fontId="4" fillId="0" borderId="16" xfId="0" applyNumberFormat="1" applyFont="1" applyBorder="1" applyAlignment="1">
      <alignment horizontal="center" vertical="top"/>
    </xf>
    <xf numFmtId="3" fontId="4" fillId="0" borderId="1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164" fontId="1" fillId="4" borderId="37" xfId="0" applyNumberFormat="1" applyFont="1" applyFill="1" applyBorder="1" applyAlignment="1">
      <alignment horizontal="center" vertical="top"/>
    </xf>
    <xf numFmtId="3" fontId="1" fillId="0" borderId="4" xfId="0" applyNumberFormat="1" applyFont="1" applyFill="1" applyBorder="1" applyAlignment="1">
      <alignment horizontal="center" vertical="top" wrapText="1"/>
    </xf>
    <xf numFmtId="3" fontId="1" fillId="0" borderId="0" xfId="0" applyNumberFormat="1" applyFont="1" applyAlignment="1">
      <alignment vertical="top"/>
    </xf>
    <xf numFmtId="3" fontId="6" fillId="5" borderId="58" xfId="0" applyNumberFormat="1" applyFont="1" applyFill="1" applyBorder="1" applyAlignment="1">
      <alignment horizontal="center" vertical="top"/>
    </xf>
    <xf numFmtId="164" fontId="6" fillId="5" borderId="55" xfId="0" applyNumberFormat="1" applyFont="1" applyFill="1" applyBorder="1" applyAlignment="1">
      <alignment horizontal="center" vertical="top"/>
    </xf>
    <xf numFmtId="164" fontId="6" fillId="5" borderId="58" xfId="0" applyNumberFormat="1" applyFont="1" applyFill="1" applyBorder="1" applyAlignment="1">
      <alignment horizontal="center" vertical="top"/>
    </xf>
    <xf numFmtId="3" fontId="1" fillId="0" borderId="0" xfId="0" applyNumberFormat="1" applyFont="1" applyBorder="1" applyAlignment="1">
      <alignment vertical="top"/>
    </xf>
    <xf numFmtId="3" fontId="3" fillId="2" borderId="4"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3" borderId="48" xfId="0" applyNumberFormat="1" applyFont="1" applyFill="1" applyBorder="1" applyAlignment="1">
      <alignment vertical="top" wrapText="1"/>
    </xf>
    <xf numFmtId="0" fontId="4" fillId="3" borderId="46" xfId="0" applyFont="1" applyFill="1" applyBorder="1" applyAlignment="1">
      <alignment vertical="top" wrapText="1"/>
    </xf>
    <xf numFmtId="164" fontId="4" fillId="3" borderId="16" xfId="0" applyNumberFormat="1" applyFont="1" applyFill="1" applyBorder="1" applyAlignment="1">
      <alignment horizontal="center" vertical="top"/>
    </xf>
    <xf numFmtId="1" fontId="4" fillId="0" borderId="13" xfId="0" applyNumberFormat="1" applyFont="1" applyFill="1" applyBorder="1" applyAlignment="1">
      <alignment horizontal="center" vertical="top"/>
    </xf>
    <xf numFmtId="164" fontId="4" fillId="3" borderId="49"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67"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164" fontId="3" fillId="2" borderId="8" xfId="0" applyNumberFormat="1" applyFont="1" applyFill="1" applyBorder="1" applyAlignment="1">
      <alignment horizontal="center" vertical="top"/>
    </xf>
    <xf numFmtId="49" fontId="6" fillId="4" borderId="14" xfId="0" applyNumberFormat="1" applyFont="1" applyFill="1" applyBorder="1" applyAlignment="1">
      <alignment horizontal="center" vertical="top"/>
    </xf>
    <xf numFmtId="164" fontId="4" fillId="4" borderId="40"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wrapText="1"/>
    </xf>
    <xf numFmtId="3" fontId="4" fillId="4"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4" fillId="3" borderId="42" xfId="0" applyNumberFormat="1" applyFont="1" applyFill="1" applyBorder="1" applyAlignment="1">
      <alignment vertical="top" wrapText="1"/>
    </xf>
    <xf numFmtId="3" fontId="6" fillId="0" borderId="54" xfId="0" applyNumberFormat="1" applyFont="1" applyBorder="1" applyAlignment="1">
      <alignment horizontal="center" vertical="top"/>
    </xf>
    <xf numFmtId="164" fontId="1" fillId="3" borderId="30" xfId="0" applyNumberFormat="1" applyFont="1" applyFill="1" applyBorder="1" applyAlignment="1">
      <alignment horizontal="center" vertical="top"/>
    </xf>
    <xf numFmtId="3" fontId="3" fillId="2" borderId="65"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4" borderId="7" xfId="0" applyNumberFormat="1" applyFont="1" applyFill="1" applyBorder="1" applyAlignment="1">
      <alignment vertical="top" wrapText="1"/>
    </xf>
    <xf numFmtId="164" fontId="1" fillId="3" borderId="46" xfId="0" applyNumberFormat="1" applyFont="1" applyFill="1" applyBorder="1" applyAlignment="1">
      <alignment horizontal="center" vertical="top"/>
    </xf>
    <xf numFmtId="3" fontId="4" fillId="0" borderId="44"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3" fontId="3" fillId="0" borderId="13"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5" xfId="0"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4" fillId="3" borderId="39" xfId="0" applyNumberFormat="1" applyFont="1" applyFill="1" applyBorder="1" applyAlignment="1">
      <alignment horizontal="center" vertical="top"/>
    </xf>
    <xf numFmtId="3" fontId="4" fillId="3" borderId="13" xfId="0" applyNumberFormat="1" applyFont="1" applyFill="1" applyBorder="1" applyAlignment="1">
      <alignment horizontal="center" vertical="top"/>
    </xf>
    <xf numFmtId="164" fontId="6" fillId="2" borderId="8" xfId="0" applyNumberFormat="1" applyFont="1" applyFill="1" applyBorder="1" applyAlignment="1">
      <alignment horizontal="center" vertical="top"/>
    </xf>
    <xf numFmtId="3" fontId="3" fillId="0" borderId="0" xfId="0" applyNumberFormat="1" applyFont="1" applyFill="1" applyBorder="1" applyAlignment="1">
      <alignment vertical="center" wrapText="1"/>
    </xf>
    <xf numFmtId="164" fontId="1" fillId="0" borderId="7" xfId="0" applyNumberFormat="1" applyFont="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3" fontId="1" fillId="4" borderId="0" xfId="0" applyNumberFormat="1" applyFont="1" applyFill="1" applyBorder="1" applyAlignment="1">
      <alignment horizontal="center" vertical="top"/>
    </xf>
    <xf numFmtId="164" fontId="6" fillId="5" borderId="70"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3" borderId="41" xfId="0" applyNumberFormat="1" applyFont="1" applyFill="1" applyBorder="1" applyAlignment="1">
      <alignment horizontal="center" vertical="top"/>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3" borderId="44" xfId="0" applyNumberFormat="1" applyFont="1" applyFill="1" applyBorder="1" applyAlignment="1">
      <alignment horizontal="center" vertical="top"/>
    </xf>
    <xf numFmtId="3" fontId="4" fillId="0" borderId="62" xfId="0" applyNumberFormat="1" applyFont="1" applyFill="1" applyBorder="1" applyAlignment="1">
      <alignment vertical="top" wrapText="1"/>
    </xf>
    <xf numFmtId="3" fontId="4" fillId="3"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3" fontId="4" fillId="0" borderId="74"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3" borderId="41" xfId="0" applyNumberFormat="1" applyFont="1" applyFill="1" applyBorder="1" applyAlignment="1">
      <alignment horizontal="center" vertical="top" wrapText="1"/>
    </xf>
    <xf numFmtId="3" fontId="4" fillId="3" borderId="48" xfId="0" applyNumberFormat="1" applyFont="1" applyFill="1" applyBorder="1" applyAlignment="1">
      <alignment horizontal="center" vertical="top"/>
    </xf>
    <xf numFmtId="3" fontId="3" fillId="0" borderId="61" xfId="0" applyNumberFormat="1" applyFont="1" applyBorder="1" applyAlignment="1">
      <alignment horizontal="center" vertical="top" wrapText="1"/>
    </xf>
    <xf numFmtId="3" fontId="1" fillId="0" borderId="41" xfId="0" applyNumberFormat="1" applyFont="1" applyFill="1" applyBorder="1" applyAlignment="1">
      <alignment horizontal="center" vertical="top"/>
    </xf>
    <xf numFmtId="0" fontId="4" fillId="0" borderId="11"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3" fontId="4" fillId="3" borderId="61"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3" borderId="46" xfId="0" applyNumberFormat="1" applyFont="1" applyFill="1" applyBorder="1" applyAlignment="1">
      <alignment horizontal="center" vertical="top" wrapText="1"/>
    </xf>
    <xf numFmtId="3" fontId="4" fillId="3" borderId="49" xfId="0" applyNumberFormat="1" applyFont="1" applyFill="1" applyBorder="1" applyAlignment="1">
      <alignment vertical="top" wrapText="1"/>
    </xf>
    <xf numFmtId="3" fontId="1" fillId="4" borderId="46" xfId="0" applyNumberFormat="1" applyFont="1" applyFill="1" applyBorder="1" applyAlignment="1">
      <alignment horizontal="center" vertical="top" wrapText="1"/>
    </xf>
    <xf numFmtId="49" fontId="3" fillId="4" borderId="22" xfId="0" applyNumberFormat="1" applyFont="1" applyFill="1" applyBorder="1" applyAlignment="1">
      <alignment horizontal="center" vertical="top"/>
    </xf>
    <xf numFmtId="3" fontId="4" fillId="4" borderId="29" xfId="0" applyNumberFormat="1" applyFont="1" applyFill="1" applyBorder="1" applyAlignment="1">
      <alignment horizontal="center" vertical="top" wrapText="1"/>
    </xf>
    <xf numFmtId="3" fontId="4" fillId="3" borderId="50" xfId="0" applyNumberFormat="1" applyFont="1" applyFill="1" applyBorder="1" applyAlignment="1">
      <alignment horizontal="center" vertical="top" wrapText="1"/>
    </xf>
    <xf numFmtId="3" fontId="4" fillId="3" borderId="0" xfId="0" applyNumberFormat="1" applyFont="1" applyFill="1" applyBorder="1" applyAlignment="1">
      <alignment horizontal="center" vertical="top"/>
    </xf>
    <xf numFmtId="3" fontId="1" fillId="0" borderId="6"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4" fillId="3" borderId="1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wrapText="1"/>
    </xf>
    <xf numFmtId="3" fontId="4" fillId="3" borderId="25" xfId="0" applyNumberFormat="1" applyFont="1" applyFill="1" applyBorder="1" applyAlignment="1">
      <alignment vertical="top" wrapText="1"/>
    </xf>
    <xf numFmtId="164" fontId="1" fillId="0" borderId="27"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3" borderId="46" xfId="0" applyNumberFormat="1" applyFont="1" applyFill="1" applyBorder="1" applyAlignment="1">
      <alignment vertical="top" wrapText="1"/>
    </xf>
    <xf numFmtId="49" fontId="3" fillId="0" borderId="74" xfId="0" applyNumberFormat="1" applyFont="1" applyBorder="1" applyAlignment="1">
      <alignment horizontal="center" vertical="top"/>
    </xf>
    <xf numFmtId="3" fontId="12" fillId="0" borderId="0" xfId="0" applyNumberFormat="1" applyFont="1"/>
    <xf numFmtId="3" fontId="14" fillId="0" borderId="0" xfId="0" applyNumberFormat="1" applyFont="1" applyAlignment="1">
      <alignment vertical="top"/>
    </xf>
    <xf numFmtId="164" fontId="2" fillId="0" borderId="0" xfId="0" applyNumberFormat="1" applyFont="1" applyAlignment="1">
      <alignment horizontal="center" vertical="top"/>
    </xf>
    <xf numFmtId="0" fontId="15" fillId="0" borderId="0" xfId="0" applyFont="1"/>
    <xf numFmtId="164" fontId="4" fillId="3" borderId="49" xfId="0" applyNumberFormat="1" applyFont="1" applyFill="1" applyBorder="1" applyAlignment="1">
      <alignment horizontal="center" vertical="top" wrapText="1"/>
    </xf>
    <xf numFmtId="0" fontId="4" fillId="0" borderId="40" xfId="0" applyFont="1" applyFill="1" applyBorder="1" applyAlignment="1">
      <alignment vertical="top" wrapText="1"/>
    </xf>
    <xf numFmtId="0" fontId="15"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4" borderId="54" xfId="0" applyNumberFormat="1" applyFont="1" applyFill="1" applyBorder="1" applyAlignment="1">
      <alignment horizontal="center" vertical="top"/>
    </xf>
    <xf numFmtId="0" fontId="4" fillId="0" borderId="50" xfId="0" applyFont="1" applyFill="1" applyBorder="1" applyAlignment="1">
      <alignment horizontal="center" vertical="top"/>
    </xf>
    <xf numFmtId="0" fontId="4" fillId="0" borderId="48" xfId="0" applyFont="1" applyFill="1" applyBorder="1" applyAlignment="1">
      <alignment vertical="top" wrapText="1"/>
    </xf>
    <xf numFmtId="164" fontId="4" fillId="0" borderId="41"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3" fontId="4" fillId="3" borderId="35"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xf>
    <xf numFmtId="49" fontId="4" fillId="0" borderId="63" xfId="0" applyNumberFormat="1" applyFont="1" applyFill="1" applyBorder="1" applyAlignment="1">
      <alignment horizontal="center" vertical="top"/>
    </xf>
    <xf numFmtId="0" fontId="4" fillId="0" borderId="72" xfId="0" applyFont="1" applyFill="1" applyBorder="1" applyAlignment="1">
      <alignment horizontal="center" vertical="top"/>
    </xf>
    <xf numFmtId="0" fontId="4" fillId="0" borderId="14" xfId="0" applyFont="1" applyFill="1" applyBorder="1" applyAlignment="1">
      <alignment horizontal="center" vertical="top"/>
    </xf>
    <xf numFmtId="164" fontId="4" fillId="3" borderId="41"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4" borderId="49" xfId="0" applyNumberFormat="1" applyFont="1" applyFill="1" applyBorder="1" applyAlignment="1">
      <alignment horizontal="center" vertical="top"/>
    </xf>
    <xf numFmtId="164" fontId="4" fillId="0" borderId="0" xfId="0" applyNumberFormat="1" applyFont="1" applyAlignment="1">
      <alignment vertical="top"/>
    </xf>
    <xf numFmtId="164" fontId="4" fillId="0" borderId="0" xfId="0" applyNumberFormat="1" applyFont="1" applyBorder="1" applyAlignment="1">
      <alignment vertical="top"/>
    </xf>
    <xf numFmtId="164" fontId="6" fillId="4" borderId="0" xfId="0" applyNumberFormat="1" applyFont="1" applyFill="1" applyBorder="1" applyAlignment="1">
      <alignment horizontal="center" vertical="top"/>
    </xf>
    <xf numFmtId="165" fontId="1" fillId="4" borderId="16" xfId="0" applyNumberFormat="1" applyFont="1" applyFill="1" applyBorder="1" applyAlignment="1">
      <alignment horizontal="center" vertical="top" wrapText="1"/>
    </xf>
    <xf numFmtId="164" fontId="6" fillId="4" borderId="0" xfId="0" applyNumberFormat="1" applyFont="1" applyFill="1" applyBorder="1" applyAlignment="1">
      <alignment horizontal="center" vertical="top" wrapText="1"/>
    </xf>
    <xf numFmtId="164" fontId="2" fillId="0" borderId="0" xfId="0" applyNumberFormat="1" applyFont="1"/>
    <xf numFmtId="164" fontId="1" fillId="3" borderId="41" xfId="0" applyNumberFormat="1" applyFont="1" applyFill="1" applyBorder="1" applyAlignment="1">
      <alignment horizontal="center" vertical="top"/>
    </xf>
    <xf numFmtId="3" fontId="4" fillId="3" borderId="1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18" fillId="0" borderId="0" xfId="0" applyNumberFormat="1" applyFont="1" applyAlignment="1">
      <alignment horizontal="center"/>
    </xf>
    <xf numFmtId="164" fontId="15" fillId="0" borderId="0" xfId="0" applyNumberFormat="1" applyFont="1" applyAlignment="1">
      <alignment horizontal="center"/>
    </xf>
    <xf numFmtId="164" fontId="4" fillId="0" borderId="2" xfId="0" applyNumberFormat="1" applyFont="1" applyFill="1" applyBorder="1" applyAlignment="1">
      <alignment horizontal="center" vertical="top"/>
    </xf>
    <xf numFmtId="164" fontId="1" fillId="4" borderId="46" xfId="0" applyNumberFormat="1" applyFont="1" applyFill="1" applyBorder="1" applyAlignment="1">
      <alignment horizontal="center" vertical="top" wrapText="1"/>
    </xf>
    <xf numFmtId="3" fontId="6" fillId="4" borderId="27" xfId="0" applyNumberFormat="1" applyFont="1" applyFill="1" applyBorder="1" applyAlignment="1">
      <alignment vertical="top" wrapText="1"/>
    </xf>
    <xf numFmtId="164" fontId="1" fillId="0" borderId="42" xfId="0" applyNumberFormat="1" applyFont="1" applyFill="1" applyBorder="1" applyAlignment="1">
      <alignment horizontal="center" vertical="top"/>
    </xf>
    <xf numFmtId="0" fontId="4" fillId="0" borderId="25" xfId="0" applyFont="1" applyFill="1" applyBorder="1" applyAlignment="1">
      <alignment vertical="top" wrapText="1"/>
    </xf>
    <xf numFmtId="164" fontId="7" fillId="0" borderId="7" xfId="0" applyNumberFormat="1" applyFont="1" applyBorder="1" applyAlignment="1">
      <alignment horizontal="center" vertical="center" wrapText="1"/>
    </xf>
    <xf numFmtId="3" fontId="1" fillId="4" borderId="30" xfId="0" applyNumberFormat="1" applyFont="1" applyFill="1" applyBorder="1" applyAlignment="1">
      <alignment vertical="top" wrapText="1"/>
    </xf>
    <xf numFmtId="3" fontId="1" fillId="4" borderId="30" xfId="0" applyNumberFormat="1" applyFont="1" applyFill="1" applyBorder="1" applyAlignment="1">
      <alignment horizontal="left" vertical="top" wrapText="1"/>
    </xf>
    <xf numFmtId="3" fontId="4" fillId="3" borderId="30" xfId="0" applyNumberFormat="1" applyFont="1" applyFill="1" applyBorder="1" applyAlignment="1">
      <alignment vertical="top" wrapText="1"/>
    </xf>
    <xf numFmtId="3" fontId="4" fillId="3"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7" xfId="0" applyNumberFormat="1" applyFont="1" applyBorder="1" applyAlignment="1">
      <alignment horizontal="center" vertical="top"/>
    </xf>
    <xf numFmtId="3" fontId="4" fillId="0" borderId="15" xfId="0" applyNumberFormat="1" applyFont="1" applyBorder="1" applyAlignment="1">
      <alignment vertical="top" wrapText="1"/>
    </xf>
    <xf numFmtId="3" fontId="1" fillId="0" borderId="24" xfId="0" applyNumberFormat="1" applyFont="1" applyBorder="1" applyAlignment="1">
      <alignment horizontal="center" vertical="top" wrapText="1"/>
    </xf>
    <xf numFmtId="3" fontId="4" fillId="0" borderId="0"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3" fontId="1" fillId="0" borderId="0" xfId="0" applyNumberFormat="1" applyFont="1" applyAlignment="1">
      <alignment horizontal="center" vertical="top" wrapText="1"/>
    </xf>
    <xf numFmtId="0" fontId="15" fillId="0" borderId="0" xfId="0" applyFont="1" applyAlignment="1">
      <alignment vertical="top" wrapText="1"/>
    </xf>
    <xf numFmtId="3" fontId="1" fillId="2" borderId="14"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3" fontId="1" fillId="2" borderId="13" xfId="0" applyNumberFormat="1" applyFont="1" applyFill="1" applyBorder="1" applyAlignment="1">
      <alignment horizontal="center" vertical="top"/>
    </xf>
    <xf numFmtId="0" fontId="4" fillId="3" borderId="30" xfId="0" applyFont="1" applyFill="1" applyBorder="1" applyAlignment="1">
      <alignment horizontal="left" vertical="top" wrapText="1"/>
    </xf>
    <xf numFmtId="0" fontId="4" fillId="3" borderId="12" xfId="0" applyFont="1" applyFill="1" applyBorder="1" applyAlignment="1">
      <alignment horizontal="center" vertical="top" wrapText="1"/>
    </xf>
    <xf numFmtId="3" fontId="4" fillId="3" borderId="40" xfId="0" applyNumberFormat="1" applyFont="1" applyFill="1" applyBorder="1" applyAlignment="1">
      <alignment horizontal="center" vertical="top"/>
    </xf>
    <xf numFmtId="0" fontId="4" fillId="3" borderId="47" xfId="0" applyFont="1" applyFill="1" applyBorder="1" applyAlignment="1">
      <alignment horizontal="center" vertical="top" wrapText="1"/>
    </xf>
    <xf numFmtId="3" fontId="3" fillId="0" borderId="50" xfId="0" applyNumberFormat="1" applyFont="1" applyFill="1" applyBorder="1" applyAlignment="1">
      <alignment horizontal="center" vertical="top"/>
    </xf>
    <xf numFmtId="164" fontId="1" fillId="4" borderId="30" xfId="0" applyNumberFormat="1" applyFont="1" applyFill="1" applyBorder="1" applyAlignment="1">
      <alignment horizontal="center" vertical="top" wrapText="1"/>
    </xf>
    <xf numFmtId="3" fontId="6" fillId="0" borderId="47" xfId="0" applyNumberFormat="1" applyFont="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0" fontId="15" fillId="0" borderId="0" xfId="0" applyFont="1" applyAlignment="1">
      <alignment horizontal="center" vertical="top"/>
    </xf>
    <xf numFmtId="3" fontId="1" fillId="0" borderId="39" xfId="0" applyNumberFormat="1" applyFont="1" applyFill="1" applyBorder="1" applyAlignment="1">
      <alignment vertical="center" textRotation="90" wrapText="1"/>
    </xf>
    <xf numFmtId="0" fontId="4" fillId="3" borderId="48" xfId="0" applyFont="1" applyFill="1" applyBorder="1" applyAlignment="1">
      <alignment horizontal="center" vertical="top" wrapText="1"/>
    </xf>
    <xf numFmtId="164" fontId="4" fillId="3" borderId="27" xfId="0" applyNumberFormat="1" applyFont="1" applyFill="1" applyBorder="1" applyAlignment="1">
      <alignment horizontal="center" vertical="top" wrapText="1"/>
    </xf>
    <xf numFmtId="3" fontId="3" fillId="2" borderId="44" xfId="0" applyNumberFormat="1" applyFont="1" applyFill="1" applyBorder="1" applyAlignment="1">
      <alignment horizontal="center" vertical="top"/>
    </xf>
    <xf numFmtId="49" fontId="3" fillId="4" borderId="44" xfId="0" applyNumberFormat="1" applyFont="1" applyFill="1" applyBorder="1" applyAlignment="1">
      <alignment horizontal="center" vertical="top"/>
    </xf>
    <xf numFmtId="164" fontId="1" fillId="3" borderId="7" xfId="0" applyNumberFormat="1" applyFont="1" applyFill="1" applyBorder="1" applyAlignment="1">
      <alignment horizontal="center" vertical="top"/>
    </xf>
    <xf numFmtId="164" fontId="1" fillId="3" borderId="37" xfId="0" applyNumberFormat="1" applyFont="1" applyFill="1" applyBorder="1" applyAlignment="1">
      <alignment horizontal="center" vertical="top"/>
    </xf>
    <xf numFmtId="164" fontId="1" fillId="3" borderId="6" xfId="0" applyNumberFormat="1" applyFont="1" applyFill="1" applyBorder="1" applyAlignment="1">
      <alignment horizontal="center" vertical="top"/>
    </xf>
    <xf numFmtId="0" fontId="6" fillId="5" borderId="58" xfId="0" applyFont="1" applyFill="1" applyBorder="1" applyAlignment="1">
      <alignment horizontal="center" vertical="top"/>
    </xf>
    <xf numFmtId="0" fontId="1" fillId="3" borderId="36" xfId="0" applyFont="1" applyFill="1" applyBorder="1" applyAlignment="1">
      <alignment horizontal="left" vertical="top" wrapText="1"/>
    </xf>
    <xf numFmtId="49" fontId="6" fillId="4" borderId="61" xfId="0" applyNumberFormat="1"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3" borderId="45"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48" xfId="0" applyNumberFormat="1" applyFont="1" applyFill="1" applyBorder="1" applyAlignment="1">
      <alignment horizontal="left" vertical="top" wrapText="1"/>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164" fontId="1" fillId="0" borderId="16" xfId="0" applyNumberFormat="1" applyFont="1" applyBorder="1" applyAlignment="1">
      <alignment horizontal="center" vertical="top"/>
    </xf>
    <xf numFmtId="164" fontId="1" fillId="3" borderId="42" xfId="0" applyNumberFormat="1" applyFont="1" applyFill="1" applyBorder="1" applyAlignment="1">
      <alignment horizontal="center" vertical="top"/>
    </xf>
    <xf numFmtId="164" fontId="1" fillId="3" borderId="40"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3" fontId="1" fillId="3" borderId="46"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4" borderId="46"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3" fontId="1" fillId="4" borderId="16"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164" fontId="1" fillId="4" borderId="36"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4" fillId="3" borderId="16" xfId="0" applyNumberFormat="1" applyFont="1" applyFill="1" applyBorder="1" applyAlignment="1">
      <alignment horizontal="center" vertical="top" wrapText="1"/>
    </xf>
    <xf numFmtId="3" fontId="1" fillId="0" borderId="7" xfId="0" applyNumberFormat="1" applyFont="1" applyBorder="1" applyAlignment="1">
      <alignment vertical="top" wrapText="1"/>
    </xf>
    <xf numFmtId="3" fontId="1" fillId="3" borderId="4" xfId="0" applyNumberFormat="1" applyFont="1" applyFill="1" applyBorder="1" applyAlignment="1">
      <alignment horizontal="center" vertical="top"/>
    </xf>
    <xf numFmtId="3" fontId="1" fillId="3" borderId="44" xfId="0" applyNumberFormat="1" applyFont="1" applyFill="1" applyBorder="1" applyAlignment="1">
      <alignment horizontal="center" vertical="top"/>
    </xf>
    <xf numFmtId="3" fontId="1" fillId="3" borderId="13"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3" borderId="13" xfId="0" applyNumberFormat="1" applyFont="1" applyFill="1" applyBorder="1" applyAlignment="1">
      <alignment horizontal="center" vertical="top" wrapText="1"/>
    </xf>
    <xf numFmtId="164" fontId="1" fillId="3" borderId="13" xfId="0" applyNumberFormat="1" applyFont="1" applyFill="1" applyBorder="1" applyAlignment="1">
      <alignment horizontal="center" vertical="top" wrapText="1"/>
    </xf>
    <xf numFmtId="3" fontId="1" fillId="3" borderId="16" xfId="0" applyNumberFormat="1" applyFont="1" applyFill="1" applyBorder="1" applyAlignment="1">
      <alignment vertical="top" wrapText="1"/>
    </xf>
    <xf numFmtId="0" fontId="17" fillId="0" borderId="62" xfId="0" applyFont="1" applyBorder="1" applyAlignment="1">
      <alignment vertical="top" wrapText="1"/>
    </xf>
    <xf numFmtId="0" fontId="4" fillId="0" borderId="40" xfId="0" applyFont="1" applyFill="1" applyBorder="1" applyAlignment="1">
      <alignment horizontal="center" vertical="top"/>
    </xf>
    <xf numFmtId="3" fontId="4" fillId="3" borderId="16" xfId="0" applyNumberFormat="1" applyFont="1" applyFill="1" applyBorder="1" applyAlignment="1">
      <alignment horizontal="center" vertical="top"/>
    </xf>
    <xf numFmtId="164" fontId="1" fillId="3" borderId="41" xfId="0" applyNumberFormat="1" applyFont="1" applyFill="1" applyBorder="1" applyAlignment="1">
      <alignment horizontal="center" vertical="top" wrapText="1"/>
    </xf>
    <xf numFmtId="3" fontId="4" fillId="4" borderId="37" xfId="0" applyNumberFormat="1" applyFont="1" applyFill="1" applyBorder="1" applyAlignment="1">
      <alignment vertical="top" wrapText="1"/>
    </xf>
    <xf numFmtId="3" fontId="4" fillId="4" borderId="37" xfId="0" applyNumberFormat="1" applyFont="1" applyFill="1" applyBorder="1" applyAlignment="1">
      <alignment horizontal="center" vertical="top" wrapText="1"/>
    </xf>
    <xf numFmtId="3" fontId="4" fillId="4" borderId="4"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165" fontId="1" fillId="0" borderId="40" xfId="0" applyNumberFormat="1" applyFont="1" applyBorder="1" applyAlignment="1">
      <alignment horizontal="center" vertical="top"/>
    </xf>
    <xf numFmtId="3" fontId="4" fillId="3" borderId="54" xfId="0" applyNumberFormat="1" applyFont="1" applyFill="1" applyBorder="1" applyAlignment="1">
      <alignment horizontal="center" vertical="top" wrapText="1"/>
    </xf>
    <xf numFmtId="3" fontId="4" fillId="3"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0" fontId="4" fillId="3" borderId="41" xfId="0" applyFont="1" applyFill="1" applyBorder="1" applyAlignment="1">
      <alignment horizontal="left" vertical="top" wrapText="1"/>
    </xf>
    <xf numFmtId="3" fontId="4" fillId="0" borderId="37" xfId="0" applyNumberFormat="1" applyFont="1" applyFill="1" applyBorder="1" applyAlignment="1">
      <alignment horizontal="center" vertical="center"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164" fontId="1" fillId="3" borderId="66" xfId="0" applyNumberFormat="1" applyFont="1" applyFill="1" applyBorder="1" applyAlignment="1">
      <alignment horizontal="center" vertical="top"/>
    </xf>
    <xf numFmtId="0" fontId="1" fillId="3"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49" fontId="3" fillId="4" borderId="14"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0" fontId="4" fillId="3" borderId="42" xfId="0" applyFont="1" applyFill="1" applyBorder="1" applyAlignment="1">
      <alignment horizontal="left" vertical="top" wrapText="1"/>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4" fillId="3" borderId="46" xfId="0" applyNumberFormat="1" applyFont="1" applyFill="1" applyBorder="1" applyAlignment="1">
      <alignment horizontal="center" vertical="top"/>
    </xf>
    <xf numFmtId="0" fontId="4" fillId="3" borderId="40"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0" borderId="16" xfId="0" applyFont="1" applyFill="1" applyBorder="1" applyAlignment="1">
      <alignment horizontal="center" vertical="top"/>
    </xf>
    <xf numFmtId="164" fontId="1" fillId="0" borderId="37" xfId="0" applyNumberFormat="1" applyFont="1" applyFill="1" applyBorder="1" applyAlignment="1">
      <alignment horizontal="center" vertical="top"/>
    </xf>
    <xf numFmtId="0" fontId="4" fillId="0" borderId="46" xfId="0" applyFont="1" applyFill="1" applyBorder="1" applyAlignment="1">
      <alignment vertical="top" wrapText="1"/>
    </xf>
    <xf numFmtId="3" fontId="4" fillId="0" borderId="41" xfId="0" applyNumberFormat="1" applyFont="1" applyFill="1" applyBorder="1" applyAlignment="1">
      <alignment vertical="center" textRotation="90" wrapText="1"/>
    </xf>
    <xf numFmtId="3" fontId="1" fillId="0" borderId="7"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1" fillId="4" borderId="7"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164" fontId="4" fillId="4"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164" fontId="3" fillId="5" borderId="18"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0"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3" borderId="13"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3" fillId="5" borderId="44"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4" fillId="3"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2" borderId="34"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164" fontId="3" fillId="3" borderId="0" xfId="0" applyNumberFormat="1" applyFont="1" applyFill="1" applyBorder="1" applyAlignment="1">
      <alignment horizontal="center" vertical="top"/>
    </xf>
    <xf numFmtId="164" fontId="4" fillId="0" borderId="0" xfId="0" applyNumberFormat="1" applyFont="1" applyFill="1" applyBorder="1" applyAlignment="1">
      <alignment horizontal="center" vertical="top" wrapText="1"/>
    </xf>
    <xf numFmtId="164" fontId="4" fillId="4" borderId="51"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1" fillId="4" borderId="35" xfId="0" applyNumberFormat="1" applyFont="1" applyFill="1" applyBorder="1" applyAlignment="1">
      <alignment horizontal="center" vertical="top" wrapText="1"/>
    </xf>
    <xf numFmtId="164" fontId="4" fillId="0" borderId="75"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4" fillId="4" borderId="13" xfId="0" applyNumberFormat="1" applyFont="1" applyFill="1" applyBorder="1" applyAlignment="1">
      <alignment horizontal="center" vertical="top" wrapText="1"/>
    </xf>
    <xf numFmtId="164" fontId="4" fillId="3"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6" fillId="5"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4" borderId="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4" fillId="3" borderId="28" xfId="0" applyNumberFormat="1" applyFont="1" applyFill="1" applyBorder="1" applyAlignment="1">
      <alignment horizontal="center" vertical="top" wrapText="1"/>
    </xf>
    <xf numFmtId="164" fontId="4" fillId="3" borderId="51"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50"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wrapText="1"/>
    </xf>
    <xf numFmtId="164" fontId="1" fillId="4" borderId="12"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4" fillId="3" borderId="18" xfId="0" applyNumberFormat="1" applyFont="1" applyFill="1" applyBorder="1" applyAlignment="1">
      <alignment horizontal="center" vertical="top"/>
    </xf>
    <xf numFmtId="164" fontId="4" fillId="4" borderId="3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4" borderId="44" xfId="0" applyNumberFormat="1" applyFont="1" applyFill="1" applyBorder="1" applyAlignment="1">
      <alignment horizontal="center" vertical="top" wrapText="1"/>
    </xf>
    <xf numFmtId="164" fontId="6" fillId="2" borderId="34" xfId="0" applyNumberFormat="1" applyFont="1" applyFill="1" applyBorder="1" applyAlignment="1">
      <alignment horizontal="center" vertical="top"/>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6" fillId="5" borderId="34"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xf>
    <xf numFmtId="3" fontId="4" fillId="0" borderId="42" xfId="0" applyNumberFormat="1" applyFont="1" applyFill="1" applyBorder="1" applyAlignment="1">
      <alignment vertical="top" wrapText="1"/>
    </xf>
    <xf numFmtId="3" fontId="6"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3" fillId="0" borderId="74" xfId="0" applyNumberFormat="1" applyFont="1" applyBorder="1" applyAlignment="1">
      <alignment horizontal="center" vertical="top"/>
    </xf>
    <xf numFmtId="3" fontId="1" fillId="0" borderId="46" xfId="0" applyNumberFormat="1" applyFont="1" applyBorder="1" applyAlignment="1">
      <alignment horizontal="center" vertical="top" wrapText="1"/>
    </xf>
    <xf numFmtId="164" fontId="1" fillId="0" borderId="44" xfId="0" applyNumberFormat="1" applyFont="1" applyBorder="1" applyAlignment="1">
      <alignment horizontal="center" vertical="top" wrapText="1"/>
    </xf>
    <xf numFmtId="164" fontId="4" fillId="4" borderId="54" xfId="0" applyNumberFormat="1" applyFont="1" applyFill="1" applyBorder="1" applyAlignment="1">
      <alignment horizontal="center" vertical="top"/>
    </xf>
    <xf numFmtId="164" fontId="1" fillId="0" borderId="35" xfId="0" applyNumberFormat="1" applyFont="1" applyBorder="1" applyAlignment="1">
      <alignment horizontal="center" vertical="top" wrapText="1"/>
    </xf>
    <xf numFmtId="164" fontId="1" fillId="0" borderId="31" xfId="0" applyNumberFormat="1" applyFont="1" applyBorder="1" applyAlignment="1">
      <alignment horizontal="center" vertical="top" wrapText="1"/>
    </xf>
    <xf numFmtId="164" fontId="6" fillId="5" borderId="9" xfId="0" applyNumberFormat="1" applyFont="1" applyFill="1" applyBorder="1" applyAlignment="1">
      <alignment horizontal="center" vertical="top" wrapText="1"/>
    </xf>
    <xf numFmtId="164" fontId="1" fillId="0" borderId="48" xfId="0" applyNumberFormat="1" applyFont="1" applyBorder="1" applyAlignment="1">
      <alignment horizontal="center" vertical="top" wrapText="1"/>
    </xf>
    <xf numFmtId="164" fontId="7" fillId="0" borderId="35" xfId="0" applyNumberFormat="1" applyFont="1" applyBorder="1" applyAlignment="1">
      <alignment horizontal="center" vertical="center" wrapText="1"/>
    </xf>
    <xf numFmtId="164" fontId="1" fillId="0" borderId="38" xfId="0" applyNumberFormat="1" applyFont="1" applyBorder="1" applyAlignment="1">
      <alignment horizontal="center" vertical="top" wrapText="1"/>
    </xf>
    <xf numFmtId="3" fontId="4" fillId="0" borderId="37" xfId="0" applyNumberFormat="1" applyFont="1" applyFill="1" applyBorder="1" applyAlignment="1">
      <alignment horizontal="center" vertical="center" textRotation="90" wrapText="1"/>
    </xf>
    <xf numFmtId="165" fontId="1" fillId="0" borderId="32" xfId="0" applyNumberFormat="1" applyFont="1" applyBorder="1" applyAlignment="1">
      <alignment horizontal="center" vertical="top"/>
    </xf>
    <xf numFmtId="164" fontId="4" fillId="0" borderId="46" xfId="0" applyNumberFormat="1" applyFont="1" applyFill="1" applyBorder="1" applyAlignment="1">
      <alignment horizontal="center" vertical="top" wrapText="1"/>
    </xf>
    <xf numFmtId="3" fontId="4" fillId="3" borderId="30" xfId="0" applyNumberFormat="1" applyFont="1" applyFill="1" applyBorder="1" applyAlignment="1">
      <alignment horizontal="center" vertical="top"/>
    </xf>
    <xf numFmtId="3" fontId="4" fillId="3" borderId="17"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3" fontId="4" fillId="3" borderId="72" xfId="0" applyNumberFormat="1" applyFont="1" applyFill="1" applyBorder="1" applyAlignment="1">
      <alignment horizontal="center" vertical="top"/>
    </xf>
    <xf numFmtId="3" fontId="4" fillId="3" borderId="31" xfId="0" applyNumberFormat="1" applyFont="1" applyFill="1" applyBorder="1" applyAlignment="1">
      <alignment horizontal="center" vertical="top"/>
    </xf>
    <xf numFmtId="3" fontId="1" fillId="3" borderId="48"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3" fontId="3" fillId="2" borderId="74" xfId="0" applyNumberFormat="1" applyFont="1" applyFill="1" applyBorder="1" applyAlignment="1">
      <alignment horizontal="center" vertical="top"/>
    </xf>
    <xf numFmtId="49" fontId="3" fillId="0" borderId="74" xfId="0" applyNumberFormat="1" applyFont="1" applyBorder="1" applyAlignment="1">
      <alignment horizontal="center" vertical="top" wrapText="1"/>
    </xf>
    <xf numFmtId="164" fontId="1" fillId="4"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3" fillId="2" borderId="50" xfId="0" applyNumberFormat="1" applyFont="1" applyFill="1" applyBorder="1" applyAlignment="1">
      <alignment horizontal="center" vertical="top" wrapText="1"/>
    </xf>
    <xf numFmtId="3" fontId="2" fillId="0" borderId="49" xfId="0" applyNumberFormat="1" applyFont="1" applyBorder="1" applyAlignment="1">
      <alignment horizontal="center" vertical="center" wrapText="1"/>
    </xf>
    <xf numFmtId="49" fontId="4" fillId="0" borderId="80" xfId="0" applyNumberFormat="1" applyFont="1" applyFill="1" applyBorder="1" applyAlignment="1">
      <alignment horizontal="center" vertical="top"/>
    </xf>
    <xf numFmtId="3" fontId="4" fillId="0" borderId="51" xfId="0" applyNumberFormat="1" applyFont="1" applyFill="1" applyBorder="1" applyAlignment="1">
      <alignment horizontal="center" vertical="top" wrapText="1"/>
    </xf>
    <xf numFmtId="3" fontId="1" fillId="0" borderId="52" xfId="0" applyNumberFormat="1" applyFont="1" applyFill="1" applyBorder="1" applyAlignment="1">
      <alignment vertical="center" textRotation="90" wrapText="1"/>
    </xf>
    <xf numFmtId="3" fontId="4" fillId="0" borderId="51" xfId="0" applyNumberFormat="1" applyFont="1" applyBorder="1" applyAlignment="1">
      <alignment horizontal="center" vertical="top" wrapText="1"/>
    </xf>
    <xf numFmtId="164" fontId="4" fillId="0" borderId="48" xfId="0" applyNumberFormat="1" applyFont="1" applyFill="1" applyBorder="1" applyAlignment="1">
      <alignment horizontal="center" vertical="top" wrapText="1"/>
    </xf>
    <xf numFmtId="3" fontId="4" fillId="0" borderId="66" xfId="0" applyNumberFormat="1" applyFont="1" applyBorder="1" applyAlignment="1">
      <alignment horizontal="center" vertical="top" wrapText="1"/>
    </xf>
    <xf numFmtId="3" fontId="4" fillId="0" borderId="49" xfId="0" applyNumberFormat="1" applyFont="1" applyFill="1" applyBorder="1" applyAlignment="1">
      <alignment vertical="center" textRotation="90" wrapText="1"/>
    </xf>
    <xf numFmtId="3" fontId="1" fillId="3" borderId="49" xfId="0" applyNumberFormat="1" applyFont="1" applyFill="1" applyBorder="1" applyAlignment="1">
      <alignment vertical="top" wrapText="1"/>
    </xf>
    <xf numFmtId="3" fontId="4" fillId="3" borderId="30" xfId="0" applyNumberFormat="1" applyFont="1" applyFill="1" applyBorder="1" applyAlignment="1">
      <alignment horizontal="left" vertical="top" wrapText="1"/>
    </xf>
    <xf numFmtId="49" fontId="3" fillId="4" borderId="50" xfId="0" applyNumberFormat="1" applyFont="1" applyFill="1" applyBorder="1" applyAlignment="1">
      <alignment horizontal="center" vertical="top"/>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164" fontId="3" fillId="2" borderId="9" xfId="0" applyNumberFormat="1" applyFont="1" applyFill="1" applyBorder="1" applyAlignment="1">
      <alignment horizontal="center" vertical="top"/>
    </xf>
    <xf numFmtId="164" fontId="6" fillId="2" borderId="64" xfId="0" applyNumberFormat="1" applyFont="1" applyFill="1" applyBorder="1" applyAlignment="1">
      <alignment horizontal="center" vertical="top"/>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5" borderId="8"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49" fontId="1" fillId="3" borderId="52"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53"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164" fontId="1" fillId="0" borderId="49" xfId="0" applyNumberFormat="1" applyFont="1" applyBorder="1" applyAlignment="1">
      <alignment horizontal="center" vertical="top"/>
    </xf>
    <xf numFmtId="0" fontId="4" fillId="0" borderId="13" xfId="0" applyNumberFormat="1" applyFont="1" applyFill="1" applyBorder="1" applyAlignment="1">
      <alignment horizontal="center" vertical="top"/>
    </xf>
    <xf numFmtId="0" fontId="4" fillId="0" borderId="54" xfId="0" applyNumberFormat="1" applyFont="1" applyFill="1" applyBorder="1" applyAlignment="1">
      <alignment horizontal="center" vertical="top"/>
    </xf>
    <xf numFmtId="0" fontId="4" fillId="3" borderId="39" xfId="0" applyFont="1" applyFill="1" applyBorder="1" applyAlignment="1">
      <alignment horizontal="center" vertical="top" wrapText="1"/>
    </xf>
    <xf numFmtId="0" fontId="4" fillId="3" borderId="13" xfId="0" applyFont="1" applyFill="1" applyBorder="1" applyAlignment="1">
      <alignment horizontal="center" vertical="top" wrapText="1"/>
    </xf>
    <xf numFmtId="0" fontId="4" fillId="3" borderId="54" xfId="0" applyFont="1" applyFill="1" applyBorder="1" applyAlignment="1">
      <alignment horizontal="center" vertical="top" wrapText="1"/>
    </xf>
    <xf numFmtId="3" fontId="4" fillId="3" borderId="12"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3" borderId="31"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xf>
    <xf numFmtId="3" fontId="1" fillId="3" borderId="48" xfId="0" applyNumberFormat="1" applyFont="1" applyFill="1" applyBorder="1" applyAlignment="1">
      <alignment vertical="top" wrapText="1"/>
    </xf>
    <xf numFmtId="164" fontId="1" fillId="4" borderId="18"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4" fillId="4" borderId="63" xfId="0" applyNumberFormat="1" applyFont="1" applyFill="1" applyBorder="1" applyAlignment="1">
      <alignment horizontal="center" vertical="top" wrapText="1"/>
    </xf>
    <xf numFmtId="164" fontId="3" fillId="3" borderId="63" xfId="0" applyNumberFormat="1" applyFont="1" applyFill="1" applyBorder="1" applyAlignment="1">
      <alignment horizontal="center" vertical="top"/>
    </xf>
    <xf numFmtId="164" fontId="4" fillId="4" borderId="80"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xf>
    <xf numFmtId="164" fontId="1" fillId="4" borderId="1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5" fontId="1" fillId="0" borderId="66" xfId="0" applyNumberFormat="1" applyFont="1" applyBorder="1" applyAlignment="1">
      <alignment horizontal="center" vertical="top"/>
    </xf>
    <xf numFmtId="164" fontId="4" fillId="4" borderId="15" xfId="0" applyNumberFormat="1" applyFont="1" applyFill="1" applyBorder="1" applyAlignment="1">
      <alignment horizontal="center" vertical="top" wrapText="1"/>
    </xf>
    <xf numFmtId="164" fontId="4" fillId="4" borderId="66" xfId="0" applyNumberFormat="1" applyFont="1" applyFill="1" applyBorder="1" applyAlignment="1">
      <alignment horizontal="center" vertical="top" wrapText="1"/>
    </xf>
    <xf numFmtId="164" fontId="4" fillId="3" borderId="0" xfId="0" applyNumberFormat="1" applyFont="1" applyFill="1" applyBorder="1" applyAlignment="1">
      <alignment vertical="top"/>
    </xf>
    <xf numFmtId="3" fontId="4" fillId="3" borderId="0" xfId="0" applyNumberFormat="1" applyFont="1" applyFill="1" applyBorder="1" applyAlignment="1">
      <alignment vertical="top"/>
    </xf>
    <xf numFmtId="3" fontId="4" fillId="3" borderId="0" xfId="0" applyNumberFormat="1" applyFont="1" applyFill="1" applyAlignment="1">
      <alignment vertical="top"/>
    </xf>
    <xf numFmtId="164" fontId="1" fillId="4" borderId="71" xfId="0" applyNumberFormat="1" applyFont="1" applyFill="1" applyBorder="1" applyAlignment="1">
      <alignment horizontal="center" vertical="top"/>
    </xf>
    <xf numFmtId="164" fontId="1" fillId="4" borderId="19"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0" fontId="14" fillId="0" borderId="0" xfId="0" applyFont="1" applyAlignment="1">
      <alignment horizontal="left" vertical="center"/>
    </xf>
    <xf numFmtId="3" fontId="1" fillId="0" borderId="41" xfId="0" applyNumberFormat="1" applyFont="1" applyBorder="1" applyAlignment="1">
      <alignment horizontal="center" vertical="top" textRotation="90"/>
    </xf>
    <xf numFmtId="3" fontId="6" fillId="0" borderId="45" xfId="0" applyNumberFormat="1" applyFont="1" applyBorder="1" applyAlignment="1">
      <alignment horizontal="center" vertical="top" wrapText="1"/>
    </xf>
    <xf numFmtId="3" fontId="1" fillId="0" borderId="32" xfId="0" applyNumberFormat="1" applyFont="1" applyBorder="1" applyAlignment="1">
      <alignment horizontal="center" vertical="top" wrapText="1"/>
    </xf>
    <xf numFmtId="3" fontId="1" fillId="0" borderId="39" xfId="0" applyNumberFormat="1" applyFont="1" applyBorder="1" applyAlignment="1">
      <alignment horizontal="center" vertical="top" textRotation="90"/>
    </xf>
    <xf numFmtId="164" fontId="6" fillId="5" borderId="42" xfId="0" applyNumberFormat="1" applyFont="1" applyFill="1" applyBorder="1" applyAlignment="1">
      <alignment horizontal="center" vertical="top"/>
    </xf>
    <xf numFmtId="164" fontId="6" fillId="5" borderId="44" xfId="0" applyNumberFormat="1" applyFont="1" applyFill="1" applyBorder="1" applyAlignment="1">
      <alignment horizontal="center" vertical="top"/>
    </xf>
    <xf numFmtId="164" fontId="6" fillId="5" borderId="3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4" fillId="4" borderId="6"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1" fillId="3" borderId="11" xfId="0" applyNumberFormat="1" applyFont="1" applyFill="1" applyBorder="1" applyAlignment="1">
      <alignment horizontal="center" vertical="top"/>
    </xf>
    <xf numFmtId="164" fontId="4" fillId="4" borderId="32" xfId="0" applyNumberFormat="1" applyFont="1" applyFill="1" applyBorder="1" applyAlignment="1">
      <alignment horizontal="center" vertical="top" wrapText="1"/>
    </xf>
    <xf numFmtId="165" fontId="1" fillId="0" borderId="15" xfId="0" applyNumberFormat="1" applyFont="1" applyBorder="1" applyAlignment="1">
      <alignment horizontal="center" vertical="top"/>
    </xf>
    <xf numFmtId="165" fontId="1" fillId="0" borderId="15" xfId="0" applyNumberFormat="1" applyFont="1" applyFill="1" applyBorder="1" applyAlignment="1">
      <alignment horizontal="center" vertical="top"/>
    </xf>
    <xf numFmtId="165" fontId="1" fillId="4" borderId="15"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3" borderId="32" xfId="0" applyNumberFormat="1" applyFont="1" applyFill="1" applyBorder="1" applyAlignment="1">
      <alignment horizontal="center" vertical="top" wrapText="1"/>
    </xf>
    <xf numFmtId="164" fontId="21" fillId="4" borderId="18" xfId="0" applyNumberFormat="1" applyFont="1" applyFill="1" applyBorder="1" applyAlignment="1">
      <alignment horizontal="center" vertical="top"/>
    </xf>
    <xf numFmtId="164" fontId="20" fillId="3" borderId="50" xfId="0" applyNumberFormat="1" applyFont="1" applyFill="1" applyBorder="1" applyAlignment="1">
      <alignment horizontal="center" vertical="top"/>
    </xf>
    <xf numFmtId="164" fontId="20" fillId="3" borderId="51" xfId="0" applyNumberFormat="1" applyFont="1" applyFill="1" applyBorder="1" applyAlignment="1">
      <alignment horizontal="center" vertical="top"/>
    </xf>
    <xf numFmtId="3" fontId="4" fillId="3" borderId="43"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164" fontId="21" fillId="3" borderId="50" xfId="0" applyNumberFormat="1" applyFont="1" applyFill="1" applyBorder="1" applyAlignment="1">
      <alignment horizontal="center" vertical="top"/>
    </xf>
    <xf numFmtId="164" fontId="21" fillId="3" borderId="51" xfId="0" applyNumberFormat="1" applyFont="1" applyFill="1" applyBorder="1" applyAlignment="1">
      <alignment horizontal="center" vertical="top"/>
    </xf>
    <xf numFmtId="164" fontId="3" fillId="5" borderId="77" xfId="0" applyNumberFormat="1" applyFont="1" applyFill="1" applyBorder="1" applyAlignment="1">
      <alignment horizontal="center" vertical="top"/>
    </xf>
    <xf numFmtId="164" fontId="6" fillId="5" borderId="45" xfId="0" applyNumberFormat="1" applyFont="1" applyFill="1" applyBorder="1" applyAlignment="1">
      <alignment horizontal="center" vertical="top"/>
    </xf>
    <xf numFmtId="164" fontId="3" fillId="5" borderId="57"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4" fillId="0" borderId="41" xfId="0" applyNumberFormat="1" applyFont="1" applyFill="1" applyBorder="1" applyAlignment="1">
      <alignment horizontal="center" vertical="top" textRotation="180" wrapText="1"/>
    </xf>
    <xf numFmtId="3" fontId="1" fillId="3" borderId="40" xfId="0" applyNumberFormat="1" applyFont="1" applyFill="1" applyBorder="1" applyAlignment="1">
      <alignment vertical="top" wrapText="1"/>
    </xf>
    <xf numFmtId="164" fontId="6" fillId="5" borderId="32" xfId="0" applyNumberFormat="1" applyFont="1" applyFill="1" applyBorder="1" applyAlignment="1">
      <alignment horizontal="center" vertical="top"/>
    </xf>
    <xf numFmtId="164" fontId="6" fillId="5" borderId="26" xfId="0" applyNumberFormat="1" applyFont="1" applyFill="1" applyBorder="1" applyAlignment="1">
      <alignment horizontal="center" vertical="top"/>
    </xf>
    <xf numFmtId="164" fontId="1" fillId="0" borderId="4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3" borderId="32"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49" fontId="6" fillId="4" borderId="54" xfId="0" applyNumberFormat="1" applyFont="1" applyFill="1" applyBorder="1" applyAlignment="1">
      <alignment horizontal="center" vertical="top"/>
    </xf>
    <xf numFmtId="3" fontId="4" fillId="0" borderId="43" xfId="0" applyNumberFormat="1" applyFont="1" applyFill="1" applyBorder="1" applyAlignment="1">
      <alignment horizontal="center" vertical="top"/>
    </xf>
    <xf numFmtId="49" fontId="6" fillId="0" borderId="53" xfId="0" applyNumberFormat="1" applyFont="1" applyBorder="1" applyAlignment="1">
      <alignment horizontal="center" vertical="top"/>
    </xf>
    <xf numFmtId="164" fontId="1" fillId="0" borderId="50"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1" fillId="3" borderId="66" xfId="0" applyNumberFormat="1" applyFont="1" applyFill="1" applyBorder="1" applyAlignment="1">
      <alignment horizontal="center" vertical="top" wrapText="1"/>
    </xf>
    <xf numFmtId="3" fontId="6" fillId="5" borderId="40" xfId="0" applyNumberFormat="1" applyFont="1" applyFill="1" applyBorder="1" applyAlignment="1">
      <alignment horizontal="center" vertical="top"/>
    </xf>
    <xf numFmtId="3" fontId="4" fillId="3" borderId="41" xfId="0" applyNumberFormat="1" applyFont="1" applyFill="1" applyBorder="1" applyAlignment="1">
      <alignment vertical="top" wrapText="1"/>
    </xf>
    <xf numFmtId="3" fontId="1" fillId="4" borderId="12" xfId="0" applyNumberFormat="1" applyFont="1" applyFill="1" applyBorder="1" applyAlignment="1">
      <alignment horizontal="center" vertical="top" wrapText="1"/>
    </xf>
    <xf numFmtId="3" fontId="1" fillId="4" borderId="47" xfId="0" applyNumberFormat="1" applyFont="1" applyFill="1" applyBorder="1" applyAlignment="1">
      <alignment horizontal="center" vertical="top" wrapText="1"/>
    </xf>
    <xf numFmtId="3" fontId="4" fillId="0" borderId="2" xfId="0" applyNumberFormat="1" applyFont="1" applyBorder="1" applyAlignment="1">
      <alignment horizontal="center" vertical="top" textRotation="90"/>
    </xf>
    <xf numFmtId="3" fontId="3" fillId="0" borderId="67" xfId="0" applyNumberFormat="1" applyFont="1" applyBorder="1" applyAlignment="1">
      <alignment horizontal="center" vertical="top" wrapText="1"/>
    </xf>
    <xf numFmtId="164" fontId="4" fillId="4" borderId="29" xfId="0" applyNumberFormat="1" applyFont="1" applyFill="1" applyBorder="1" applyAlignment="1">
      <alignment horizontal="center" vertical="top" wrapText="1"/>
    </xf>
    <xf numFmtId="3" fontId="4" fillId="4" borderId="38" xfId="0" applyNumberFormat="1" applyFont="1" applyFill="1" applyBorder="1" applyAlignment="1">
      <alignment vertical="top" wrapText="1"/>
    </xf>
    <xf numFmtId="3" fontId="21" fillId="3" borderId="40" xfId="0" applyNumberFormat="1" applyFont="1" applyFill="1" applyBorder="1" applyAlignment="1">
      <alignment horizontal="center" vertical="top"/>
    </xf>
    <xf numFmtId="49" fontId="3" fillId="0" borderId="53" xfId="0" applyNumberFormat="1" applyFont="1" applyBorder="1" applyAlignment="1">
      <alignment horizontal="center" vertical="top" wrapText="1"/>
    </xf>
    <xf numFmtId="164" fontId="21" fillId="3" borderId="13" xfId="0" applyNumberFormat="1" applyFont="1" applyFill="1" applyBorder="1" applyAlignment="1">
      <alignment horizontal="center" vertical="top"/>
    </xf>
    <xf numFmtId="164" fontId="21" fillId="3" borderId="0" xfId="0" applyNumberFormat="1" applyFont="1" applyFill="1" applyBorder="1" applyAlignment="1">
      <alignment horizontal="center" vertical="top"/>
    </xf>
    <xf numFmtId="164" fontId="4" fillId="0" borderId="15" xfId="0" applyNumberFormat="1" applyFont="1" applyFill="1" applyBorder="1" applyAlignment="1">
      <alignment horizontal="center" vertical="top"/>
    </xf>
    <xf numFmtId="3" fontId="10" fillId="0" borderId="52" xfId="0" applyNumberFormat="1" applyFont="1" applyFill="1" applyBorder="1" applyAlignment="1">
      <alignment horizontal="center" vertical="center" textRotation="90" wrapText="1"/>
    </xf>
    <xf numFmtId="164" fontId="4" fillId="0" borderId="51"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13" xfId="0" applyNumberFormat="1" applyFont="1" applyFill="1" applyBorder="1" applyAlignment="1">
      <alignment vertical="top"/>
    </xf>
    <xf numFmtId="3" fontId="4" fillId="0" borderId="54" xfId="0" applyNumberFormat="1" applyFont="1" applyFill="1" applyBorder="1" applyAlignment="1">
      <alignment vertical="top"/>
    </xf>
    <xf numFmtId="164" fontId="1" fillId="4" borderId="7"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4" borderId="42" xfId="0" applyNumberFormat="1" applyFont="1" applyFill="1" applyBorder="1" applyAlignment="1">
      <alignment horizontal="center" vertical="top" wrapText="1"/>
    </xf>
    <xf numFmtId="3" fontId="3" fillId="5" borderId="42" xfId="0" applyNumberFormat="1" applyFont="1" applyFill="1" applyBorder="1" applyAlignment="1">
      <alignment horizontal="center" vertical="top" wrapText="1"/>
    </xf>
    <xf numFmtId="3" fontId="4" fillId="3" borderId="74"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3"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0" borderId="14" xfId="0" applyNumberFormat="1" applyFont="1" applyFill="1" applyBorder="1" applyAlignment="1">
      <alignment vertical="top"/>
    </xf>
    <xf numFmtId="3" fontId="4" fillId="4" borderId="35"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4" xfId="0" applyFont="1" applyFill="1" applyBorder="1" applyAlignment="1">
      <alignment horizontal="center" vertical="top"/>
    </xf>
    <xf numFmtId="3" fontId="17" fillId="0" borderId="77" xfId="0" applyNumberFormat="1" applyFont="1" applyBorder="1" applyAlignment="1">
      <alignment horizontal="center" vertical="center" textRotation="90"/>
    </xf>
    <xf numFmtId="3" fontId="1" fillId="0" borderId="57" xfId="0" applyNumberFormat="1" applyFont="1" applyBorder="1" applyAlignment="1">
      <alignment horizontal="center" vertical="center" textRotation="90"/>
    </xf>
    <xf numFmtId="3" fontId="23" fillId="0" borderId="37" xfId="0" applyNumberFormat="1" applyFont="1" applyFill="1" applyBorder="1" applyAlignment="1">
      <alignment horizontal="center" vertical="top"/>
    </xf>
    <xf numFmtId="3" fontId="23" fillId="0" borderId="41" xfId="0" applyNumberFormat="1" applyFont="1" applyFill="1" applyBorder="1" applyAlignment="1">
      <alignment horizontal="center" vertical="top"/>
    </xf>
    <xf numFmtId="3" fontId="23" fillId="0" borderId="30" xfId="0" applyNumberFormat="1" applyFont="1" applyFill="1" applyBorder="1" applyAlignment="1">
      <alignment horizontal="center" vertical="top"/>
    </xf>
    <xf numFmtId="3" fontId="23" fillId="0" borderId="43" xfId="0" applyNumberFormat="1" applyFont="1" applyFill="1" applyBorder="1" applyAlignment="1">
      <alignment horizontal="center" vertical="top"/>
    </xf>
    <xf numFmtId="0" fontId="23" fillId="0" borderId="49" xfId="0" applyFont="1" applyBorder="1" applyAlignment="1">
      <alignment horizontal="center" vertical="top" wrapText="1"/>
    </xf>
    <xf numFmtId="3" fontId="23" fillId="3" borderId="52" xfId="0" applyNumberFormat="1" applyFont="1" applyFill="1" applyBorder="1" applyAlignment="1">
      <alignment horizontal="center" vertical="top" wrapText="1"/>
    </xf>
    <xf numFmtId="3" fontId="23" fillId="0" borderId="52" xfId="0" applyNumberFormat="1" applyFont="1" applyFill="1" applyBorder="1" applyAlignment="1">
      <alignment horizontal="center" vertical="top"/>
    </xf>
    <xf numFmtId="3" fontId="23" fillId="3" borderId="41" xfId="0" applyNumberFormat="1" applyFont="1" applyFill="1" applyBorder="1" applyAlignment="1">
      <alignment horizontal="center" vertical="top"/>
    </xf>
    <xf numFmtId="3" fontId="23" fillId="0" borderId="41" xfId="0" applyNumberFormat="1" applyFont="1" applyFill="1" applyBorder="1" applyAlignment="1">
      <alignment horizontal="center" vertical="top" wrapText="1"/>
    </xf>
    <xf numFmtId="3" fontId="23" fillId="0" borderId="62" xfId="0" applyNumberFormat="1" applyFont="1" applyFill="1" applyBorder="1" applyAlignment="1">
      <alignment horizontal="center" vertical="top" wrapText="1"/>
    </xf>
    <xf numFmtId="3" fontId="23" fillId="0" borderId="62" xfId="0" applyNumberFormat="1" applyFont="1" applyFill="1" applyBorder="1" applyAlignment="1">
      <alignment horizontal="center" vertical="top"/>
    </xf>
    <xf numFmtId="3" fontId="23" fillId="0" borderId="36" xfId="0" applyNumberFormat="1" applyFont="1" applyFill="1" applyBorder="1" applyAlignment="1">
      <alignment horizontal="center" vertical="top"/>
    </xf>
    <xf numFmtId="3" fontId="17" fillId="3" borderId="37" xfId="0" applyNumberFormat="1" applyFont="1" applyFill="1" applyBorder="1" applyAlignment="1">
      <alignment horizontal="center" vertical="top"/>
    </xf>
    <xf numFmtId="3" fontId="23" fillId="3" borderId="36" xfId="0" applyNumberFormat="1" applyFont="1" applyFill="1" applyBorder="1" applyAlignment="1">
      <alignment horizontal="center" vertical="top" wrapText="1"/>
    </xf>
    <xf numFmtId="49" fontId="23" fillId="0" borderId="59" xfId="0" applyNumberFormat="1" applyFont="1" applyFill="1" applyBorder="1" applyAlignment="1">
      <alignment horizontal="center" vertical="top"/>
    </xf>
    <xf numFmtId="3" fontId="23" fillId="0" borderId="2" xfId="0" applyNumberFormat="1" applyFont="1" applyFill="1" applyBorder="1" applyAlignment="1">
      <alignment horizontal="center" vertical="top"/>
    </xf>
    <xf numFmtId="3" fontId="23" fillId="0" borderId="39" xfId="0" applyNumberFormat="1" applyFont="1" applyFill="1" applyBorder="1" applyAlignment="1">
      <alignment vertical="top"/>
    </xf>
    <xf numFmtId="3" fontId="23" fillId="0" borderId="39" xfId="0" applyNumberFormat="1" applyFont="1" applyFill="1" applyBorder="1" applyAlignment="1">
      <alignment horizontal="center" vertical="top"/>
    </xf>
    <xf numFmtId="3" fontId="23" fillId="4" borderId="37" xfId="0" applyNumberFormat="1" applyFont="1" applyFill="1" applyBorder="1" applyAlignment="1">
      <alignment horizontal="center" vertical="top" wrapText="1"/>
    </xf>
    <xf numFmtId="3" fontId="23" fillId="0" borderId="59" xfId="0" applyNumberFormat="1" applyFont="1" applyFill="1" applyBorder="1" applyAlignment="1">
      <alignment horizontal="center" vertical="top"/>
    </xf>
    <xf numFmtId="3" fontId="23" fillId="0" borderId="42" xfId="0" applyNumberFormat="1" applyFont="1" applyBorder="1" applyAlignment="1">
      <alignment horizontal="center" vertical="top" wrapText="1"/>
    </xf>
    <xf numFmtId="3" fontId="23" fillId="0" borderId="41" xfId="0" applyNumberFormat="1" applyFont="1" applyBorder="1" applyAlignment="1">
      <alignment horizontal="center" vertical="top" wrapText="1"/>
    </xf>
    <xf numFmtId="3" fontId="25" fillId="0" borderId="41" xfId="0" applyNumberFormat="1" applyFont="1" applyFill="1" applyBorder="1" applyAlignment="1">
      <alignment horizontal="center" vertical="top"/>
    </xf>
    <xf numFmtId="0" fontId="23" fillId="0" borderId="43" xfId="0" applyFont="1" applyFill="1" applyBorder="1" applyAlignment="1">
      <alignment horizontal="center" vertical="top"/>
    </xf>
    <xf numFmtId="0" fontId="23" fillId="0" borderId="52" xfId="0" applyFont="1" applyFill="1" applyBorder="1" applyAlignment="1">
      <alignment horizontal="center" vertical="top"/>
    </xf>
    <xf numFmtId="0" fontId="23" fillId="0" borderId="39" xfId="0" applyFont="1" applyFill="1" applyBorder="1" applyAlignment="1">
      <alignment horizontal="center" vertical="top"/>
    </xf>
    <xf numFmtId="3" fontId="25" fillId="0" borderId="0" xfId="0" applyNumberFormat="1" applyFont="1" applyFill="1" applyBorder="1" applyAlignment="1">
      <alignment horizontal="center" vertical="center" wrapText="1"/>
    </xf>
    <xf numFmtId="164" fontId="17" fillId="4" borderId="0" xfId="0" applyNumberFormat="1" applyFont="1" applyFill="1" applyBorder="1" applyAlignment="1">
      <alignment horizontal="center" vertical="top" wrapText="1"/>
    </xf>
    <xf numFmtId="3" fontId="17" fillId="4" borderId="0" xfId="0" applyNumberFormat="1" applyFont="1" applyFill="1" applyBorder="1" applyAlignment="1">
      <alignment horizontal="center" vertical="top" wrapText="1"/>
    </xf>
    <xf numFmtId="3" fontId="24" fillId="0" borderId="0" xfId="0" applyNumberFormat="1" applyFont="1" applyAlignment="1">
      <alignment horizontal="center"/>
    </xf>
    <xf numFmtId="0" fontId="26" fillId="0" borderId="0" xfId="0" applyFont="1" applyAlignment="1">
      <alignment horizontal="center"/>
    </xf>
    <xf numFmtId="165" fontId="3" fillId="5" borderId="55" xfId="0" applyNumberFormat="1" applyFont="1" applyFill="1" applyBorder="1" applyAlignment="1">
      <alignment horizontal="center" vertical="top"/>
    </xf>
    <xf numFmtId="165" fontId="4" fillId="0" borderId="37" xfId="0" applyNumberFormat="1" applyFont="1" applyBorder="1" applyAlignment="1">
      <alignment horizontal="center" vertical="top" wrapText="1"/>
    </xf>
    <xf numFmtId="165" fontId="3" fillId="5" borderId="55" xfId="0" applyNumberFormat="1" applyFont="1" applyFill="1" applyBorder="1" applyAlignment="1">
      <alignment horizontal="center" vertical="top" wrapText="1"/>
    </xf>
    <xf numFmtId="164" fontId="1" fillId="3" borderId="73" xfId="0" applyNumberFormat="1" applyFont="1" applyFill="1" applyBorder="1" applyAlignment="1">
      <alignment horizontal="center" vertical="top"/>
    </xf>
    <xf numFmtId="164" fontId="1" fillId="3" borderId="43"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xf>
    <xf numFmtId="165" fontId="1" fillId="3" borderId="63" xfId="0" applyNumberFormat="1" applyFont="1" applyFill="1" applyBorder="1" applyAlignment="1">
      <alignment horizontal="center" vertical="top"/>
    </xf>
    <xf numFmtId="165" fontId="1" fillId="3" borderId="73" xfId="0" applyNumberFormat="1" applyFont="1" applyFill="1" applyBorder="1" applyAlignment="1">
      <alignment horizontal="center" vertical="top"/>
    </xf>
    <xf numFmtId="165" fontId="6" fillId="2" borderId="33" xfId="0" applyNumberFormat="1" applyFont="1" applyFill="1" applyBorder="1" applyAlignment="1">
      <alignment horizontal="center" vertical="top"/>
    </xf>
    <xf numFmtId="3" fontId="4" fillId="3" borderId="0" xfId="0" applyNumberFormat="1" applyFont="1" applyFill="1" applyBorder="1" applyAlignment="1">
      <alignment horizontal="center" vertical="center" wrapText="1"/>
    </xf>
    <xf numFmtId="164" fontId="1" fillId="0" borderId="46" xfId="0" applyNumberFormat="1" applyFont="1" applyFill="1" applyBorder="1" applyAlignment="1">
      <alignment horizontal="center" vertical="top"/>
    </xf>
    <xf numFmtId="164" fontId="4" fillId="3" borderId="67"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wrapText="1"/>
    </xf>
    <xf numFmtId="164" fontId="1" fillId="4" borderId="47" xfId="0" applyNumberFormat="1" applyFont="1" applyFill="1" applyBorder="1" applyAlignment="1">
      <alignment horizontal="center" vertical="top" wrapText="1"/>
    </xf>
    <xf numFmtId="164" fontId="1" fillId="3" borderId="53" xfId="0" applyNumberFormat="1" applyFont="1" applyFill="1" applyBorder="1" applyAlignment="1">
      <alignment horizontal="center" vertical="top" wrapText="1"/>
    </xf>
    <xf numFmtId="164" fontId="3" fillId="5" borderId="26"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3" borderId="47" xfId="0" applyNumberFormat="1" applyFont="1" applyFill="1" applyBorder="1" applyAlignment="1">
      <alignment horizontal="center" vertical="top"/>
    </xf>
    <xf numFmtId="164" fontId="1" fillId="3" borderId="45" xfId="0" applyNumberFormat="1" applyFont="1" applyFill="1" applyBorder="1" applyAlignment="1">
      <alignment horizontal="center" vertical="top"/>
    </xf>
    <xf numFmtId="164" fontId="4" fillId="4" borderId="54"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wrapText="1"/>
    </xf>
    <xf numFmtId="164" fontId="3" fillId="5" borderId="45" xfId="0" applyNumberFormat="1" applyFont="1" applyFill="1" applyBorder="1" applyAlignment="1">
      <alignment horizontal="center" vertical="top"/>
    </xf>
    <xf numFmtId="164" fontId="1" fillId="3" borderId="61" xfId="0" applyNumberFormat="1" applyFont="1" applyFill="1" applyBorder="1" applyAlignment="1">
      <alignment horizontal="center" vertical="top"/>
    </xf>
    <xf numFmtId="164" fontId="3" fillId="2" borderId="79"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5" fontId="3" fillId="5" borderId="71" xfId="0" applyNumberFormat="1" applyFont="1" applyFill="1" applyBorder="1" applyAlignment="1">
      <alignment horizontal="center" vertical="top" wrapText="1"/>
    </xf>
    <xf numFmtId="164" fontId="4" fillId="4" borderId="61" xfId="0" applyNumberFormat="1" applyFont="1" applyFill="1" applyBorder="1" applyAlignment="1">
      <alignment horizontal="center" vertical="top" wrapText="1"/>
    </xf>
    <xf numFmtId="164" fontId="3" fillId="5" borderId="47" xfId="0" applyNumberFormat="1" applyFont="1" applyFill="1" applyBorder="1" applyAlignment="1">
      <alignment horizontal="center" vertical="top"/>
    </xf>
    <xf numFmtId="164" fontId="4" fillId="4" borderId="45" xfId="0" applyNumberFormat="1" applyFont="1" applyFill="1" applyBorder="1" applyAlignment="1">
      <alignment horizontal="center" vertical="top" wrapText="1"/>
    </xf>
    <xf numFmtId="164" fontId="1" fillId="0" borderId="5" xfId="0" applyNumberFormat="1" applyFont="1" applyBorder="1" applyAlignment="1">
      <alignment horizontal="center" vertical="top" wrapText="1"/>
    </xf>
    <xf numFmtId="164" fontId="1" fillId="0" borderId="17" xfId="0" applyNumberFormat="1" applyFont="1" applyBorder="1" applyAlignment="1">
      <alignment horizontal="center" vertical="top" wrapText="1"/>
    </xf>
    <xf numFmtId="164" fontId="1" fillId="0" borderId="72" xfId="0" applyNumberFormat="1" applyFont="1" applyBorder="1" applyAlignment="1">
      <alignment horizontal="center" vertical="top" wrapText="1"/>
    </xf>
    <xf numFmtId="164" fontId="1" fillId="0" borderId="14" xfId="0" applyNumberFormat="1" applyFont="1" applyBorder="1" applyAlignment="1">
      <alignment horizontal="center" vertical="top" wrapText="1"/>
    </xf>
    <xf numFmtId="164" fontId="6" fillId="5" borderId="65" xfId="0" applyNumberFormat="1" applyFont="1" applyFill="1" applyBorder="1" applyAlignment="1">
      <alignment horizontal="center" vertical="top" wrapText="1"/>
    </xf>
    <xf numFmtId="165" fontId="1" fillId="4" borderId="48" xfId="0" applyNumberFormat="1" applyFont="1" applyFill="1" applyBorder="1" applyAlignment="1">
      <alignment horizontal="center" vertical="top" wrapText="1"/>
    </xf>
    <xf numFmtId="165" fontId="1" fillId="4" borderId="66" xfId="0" applyNumberFormat="1" applyFont="1" applyFill="1" applyBorder="1" applyAlignment="1">
      <alignment horizontal="center" vertical="top" wrapText="1"/>
    </xf>
    <xf numFmtId="165" fontId="3" fillId="5" borderId="46" xfId="0" applyNumberFormat="1" applyFont="1" applyFill="1" applyBorder="1" applyAlignment="1">
      <alignment horizontal="center" vertical="top" wrapText="1"/>
    </xf>
    <xf numFmtId="164" fontId="4" fillId="3" borderId="38"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3" fillId="2" borderId="70" xfId="0" applyNumberFormat="1" applyFont="1" applyFill="1" applyBorder="1" applyAlignment="1">
      <alignment horizontal="center" vertical="top"/>
    </xf>
    <xf numFmtId="164" fontId="1" fillId="3" borderId="45" xfId="0" applyNumberFormat="1" applyFont="1" applyFill="1" applyBorder="1" applyAlignment="1">
      <alignment horizontal="center" vertical="top" wrapText="1"/>
    </xf>
    <xf numFmtId="3" fontId="4" fillId="3" borderId="5" xfId="0" applyNumberFormat="1" applyFont="1" applyFill="1" applyBorder="1" applyAlignment="1">
      <alignment horizontal="center" vertical="top" wrapText="1"/>
    </xf>
    <xf numFmtId="3" fontId="1" fillId="3" borderId="61" xfId="0" applyNumberFormat="1" applyFont="1" applyFill="1" applyBorder="1" applyAlignment="1">
      <alignment horizontal="center" vertical="top"/>
    </xf>
    <xf numFmtId="49" fontId="1" fillId="3" borderId="54" xfId="0" applyNumberFormat="1" applyFont="1" applyFill="1" applyBorder="1" applyAlignment="1">
      <alignment horizontal="center" vertical="top"/>
    </xf>
    <xf numFmtId="164" fontId="4" fillId="4" borderId="12"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164" fontId="4" fillId="4" borderId="46" xfId="0" applyNumberFormat="1" applyFont="1" applyFill="1" applyBorder="1" applyAlignment="1">
      <alignment horizontal="center" vertical="top"/>
    </xf>
    <xf numFmtId="3" fontId="4" fillId="4" borderId="61" xfId="0"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3" fontId="4" fillId="0" borderId="6" xfId="0" applyNumberFormat="1" applyFont="1" applyBorder="1" applyAlignment="1">
      <alignment horizontal="center" vertical="top" wrapText="1"/>
    </xf>
    <xf numFmtId="3" fontId="4" fillId="0" borderId="0" xfId="0" applyNumberFormat="1" applyFont="1" applyBorder="1" applyAlignment="1">
      <alignment vertical="top" wrapText="1"/>
    </xf>
    <xf numFmtId="0" fontId="1" fillId="0" borderId="0" xfId="0" applyNumberFormat="1" applyFont="1" applyAlignment="1">
      <alignment horizontal="center" vertical="top"/>
    </xf>
    <xf numFmtId="0" fontId="18" fillId="0" borderId="0" xfId="0" applyFont="1" applyAlignment="1">
      <alignment horizontal="center" vertical="top"/>
    </xf>
    <xf numFmtId="3" fontId="1" fillId="4" borderId="17"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3" fontId="1" fillId="4" borderId="18" xfId="0" applyNumberFormat="1" applyFont="1" applyFill="1" applyBorder="1" applyAlignment="1">
      <alignment horizontal="center" vertical="top" wrapText="1"/>
    </xf>
    <xf numFmtId="3" fontId="6" fillId="0" borderId="11" xfId="0" applyNumberFormat="1" applyFont="1" applyFill="1" applyBorder="1" applyAlignment="1">
      <alignment horizontal="center" vertical="top" wrapText="1"/>
    </xf>
    <xf numFmtId="3" fontId="4" fillId="3" borderId="45"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xf>
    <xf numFmtId="164" fontId="1" fillId="4" borderId="48" xfId="0" applyNumberFormat="1" applyFont="1" applyFill="1" applyBorder="1" applyAlignment="1">
      <alignment horizontal="center" vertical="top"/>
    </xf>
    <xf numFmtId="164" fontId="1" fillId="4" borderId="3" xfId="0" applyNumberFormat="1" applyFont="1" applyFill="1" applyBorder="1" applyAlignment="1">
      <alignment horizontal="center" vertical="top"/>
    </xf>
    <xf numFmtId="164" fontId="1" fillId="4" borderId="75" xfId="0" applyNumberFormat="1" applyFont="1" applyFill="1" applyBorder="1" applyAlignment="1">
      <alignment horizontal="center" vertical="top"/>
    </xf>
    <xf numFmtId="164" fontId="4" fillId="4" borderId="71" xfId="0" applyNumberFormat="1" applyFont="1" applyFill="1" applyBorder="1" applyAlignment="1">
      <alignment horizontal="center" vertical="top"/>
    </xf>
    <xf numFmtId="164" fontId="4" fillId="3" borderId="71" xfId="0" applyNumberFormat="1" applyFont="1" applyFill="1" applyBorder="1" applyAlignment="1">
      <alignment horizontal="center" vertical="top"/>
    </xf>
    <xf numFmtId="165" fontId="1" fillId="3" borderId="11" xfId="0" applyNumberFormat="1" applyFont="1" applyFill="1" applyBorder="1" applyAlignment="1">
      <alignment horizontal="center" vertical="top"/>
    </xf>
    <xf numFmtId="164" fontId="4" fillId="3" borderId="47" xfId="0" applyNumberFormat="1" applyFont="1" applyFill="1" applyBorder="1" applyAlignment="1">
      <alignment horizontal="center" vertical="top"/>
    </xf>
    <xf numFmtId="164" fontId="1" fillId="4" borderId="76"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4" borderId="74" xfId="0" applyNumberFormat="1" applyFont="1" applyFill="1" applyBorder="1" applyAlignment="1">
      <alignment horizontal="center" vertical="top"/>
    </xf>
    <xf numFmtId="164" fontId="4" fillId="4" borderId="17" xfId="0" applyNumberFormat="1" applyFont="1" applyFill="1" applyBorder="1" applyAlignment="1">
      <alignment horizontal="center" vertical="top"/>
    </xf>
    <xf numFmtId="164" fontId="4" fillId="3" borderId="17" xfId="0" applyNumberFormat="1" applyFont="1" applyFill="1" applyBorder="1" applyAlignment="1">
      <alignment horizontal="center" vertical="top"/>
    </xf>
    <xf numFmtId="164" fontId="1" fillId="4" borderId="38" xfId="0" applyNumberFormat="1" applyFont="1" applyFill="1" applyBorder="1" applyAlignment="1">
      <alignment horizontal="center" vertical="top"/>
    </xf>
    <xf numFmtId="164" fontId="4" fillId="3" borderId="46" xfId="0" applyNumberFormat="1" applyFont="1" applyFill="1" applyBorder="1" applyAlignment="1">
      <alignment horizontal="center" vertical="top"/>
    </xf>
    <xf numFmtId="164" fontId="1" fillId="4" borderId="28" xfId="0" applyNumberFormat="1" applyFont="1" applyFill="1" applyBorder="1" applyAlignment="1">
      <alignment horizontal="center" vertical="top"/>
    </xf>
    <xf numFmtId="3" fontId="4" fillId="3" borderId="12" xfId="0" applyNumberFormat="1" applyFont="1" applyFill="1" applyBorder="1" applyAlignment="1">
      <alignment horizontal="center" vertical="top" wrapText="1"/>
    </xf>
    <xf numFmtId="3" fontId="4" fillId="3" borderId="47" xfId="0" applyNumberFormat="1" applyFont="1" applyFill="1" applyBorder="1" applyAlignment="1">
      <alignment horizontal="center" vertical="top" wrapText="1"/>
    </xf>
    <xf numFmtId="164" fontId="3" fillId="5" borderId="41" xfId="0" applyNumberFormat="1" applyFont="1" applyFill="1" applyBorder="1" applyAlignment="1">
      <alignment horizontal="center" vertical="top"/>
    </xf>
    <xf numFmtId="164" fontId="4" fillId="0" borderId="11" xfId="0" applyNumberFormat="1" applyFont="1" applyFill="1" applyBorder="1" applyAlignment="1">
      <alignment horizontal="center" vertical="top"/>
    </xf>
    <xf numFmtId="164" fontId="3" fillId="5" borderId="46"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23" fillId="3" borderId="11" xfId="0" applyNumberFormat="1" applyFont="1" applyFill="1" applyBorder="1" applyAlignment="1">
      <alignment horizontal="center" vertical="top" wrapText="1"/>
    </xf>
    <xf numFmtId="3" fontId="23" fillId="3" borderId="43"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xf>
    <xf numFmtId="3" fontId="3" fillId="3" borderId="40" xfId="0" applyNumberFormat="1" applyFont="1" applyFill="1" applyBorder="1" applyAlignment="1">
      <alignment horizontal="center" vertical="top"/>
    </xf>
    <xf numFmtId="0" fontId="1" fillId="0" borderId="0" xfId="0" applyFont="1" applyBorder="1" applyAlignment="1">
      <alignment horizontal="center" vertical="top"/>
    </xf>
    <xf numFmtId="165" fontId="6" fillId="5" borderId="55" xfId="0" applyNumberFormat="1" applyFont="1" applyFill="1" applyBorder="1" applyAlignment="1">
      <alignment horizontal="center" vertical="top" wrapText="1"/>
    </xf>
    <xf numFmtId="3" fontId="1" fillId="3" borderId="18" xfId="0" applyNumberFormat="1" applyFont="1" applyFill="1" applyBorder="1" applyAlignment="1">
      <alignment vertical="top" wrapText="1"/>
    </xf>
    <xf numFmtId="3" fontId="17" fillId="3" borderId="11" xfId="0" applyNumberFormat="1" applyFont="1" applyFill="1" applyBorder="1" applyAlignment="1">
      <alignment horizontal="center" vertical="top"/>
    </xf>
    <xf numFmtId="3" fontId="1" fillId="3" borderId="12" xfId="0" applyNumberFormat="1" applyFont="1" applyFill="1" applyBorder="1" applyAlignment="1">
      <alignment horizontal="center" vertical="top"/>
    </xf>
    <xf numFmtId="3" fontId="1" fillId="3"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4" borderId="6" xfId="0" applyNumberFormat="1" applyFont="1" applyFill="1" applyBorder="1" applyAlignment="1">
      <alignment horizontal="center" vertical="top"/>
    </xf>
    <xf numFmtId="3" fontId="1" fillId="0" borderId="31" xfId="0" applyNumberFormat="1" applyFont="1" applyFill="1" applyBorder="1" applyAlignment="1">
      <alignment horizontal="center" vertical="top" wrapText="1"/>
    </xf>
    <xf numFmtId="3" fontId="1" fillId="3" borderId="31" xfId="0" applyNumberFormat="1" applyFont="1" applyFill="1" applyBorder="1" applyAlignment="1">
      <alignment horizontal="center" vertical="top" wrapText="1"/>
    </xf>
    <xf numFmtId="3" fontId="4" fillId="0" borderId="78" xfId="0" applyNumberFormat="1" applyFont="1" applyFill="1" applyBorder="1" applyAlignment="1">
      <alignment horizontal="center" vertical="top"/>
    </xf>
    <xf numFmtId="3" fontId="4" fillId="0" borderId="7" xfId="0" applyNumberFormat="1" applyFont="1" applyFill="1" applyBorder="1" applyAlignment="1">
      <alignment vertical="top" wrapText="1"/>
    </xf>
    <xf numFmtId="164" fontId="3" fillId="5" borderId="0" xfId="0" applyNumberFormat="1" applyFont="1" applyFill="1" applyBorder="1" applyAlignment="1">
      <alignment horizontal="center" vertical="top"/>
    </xf>
    <xf numFmtId="164" fontId="1" fillId="4" borderId="69"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4" fontId="3" fillId="5" borderId="72" xfId="0" applyNumberFormat="1" applyFont="1" applyFill="1" applyBorder="1" applyAlignment="1">
      <alignment horizontal="center" vertical="top"/>
    </xf>
    <xf numFmtId="3" fontId="4" fillId="0" borderId="66" xfId="0" applyNumberFormat="1" applyFont="1" applyFill="1" applyBorder="1" applyAlignment="1">
      <alignment vertical="top" wrapText="1"/>
    </xf>
    <xf numFmtId="3" fontId="4" fillId="4" borderId="41" xfId="0" applyNumberFormat="1" applyFont="1" applyFill="1" applyBorder="1" applyAlignment="1">
      <alignment vertical="top" wrapText="1"/>
    </xf>
    <xf numFmtId="3" fontId="23" fillId="0" borderId="39" xfId="0" applyNumberFormat="1" applyFont="1" applyBorder="1" applyAlignment="1">
      <alignment horizontal="center" vertical="top"/>
    </xf>
    <xf numFmtId="3" fontId="4" fillId="4" borderId="13" xfId="0" applyNumberFormat="1" applyFont="1" applyFill="1" applyBorder="1" applyAlignment="1">
      <alignment horizontal="center" vertical="top" wrapText="1"/>
    </xf>
    <xf numFmtId="3" fontId="17" fillId="0" borderId="43" xfId="0" applyNumberFormat="1" applyFont="1" applyBorder="1" applyAlignment="1">
      <alignment horizontal="center" vertical="top"/>
    </xf>
    <xf numFmtId="3" fontId="1" fillId="4" borderId="73" xfId="0" applyNumberFormat="1" applyFont="1" applyFill="1" applyBorder="1" applyAlignment="1">
      <alignment horizontal="center" vertical="top" wrapText="1"/>
    </xf>
    <xf numFmtId="3" fontId="1" fillId="4" borderId="49" xfId="0" applyNumberFormat="1" applyFont="1" applyFill="1" applyBorder="1" applyAlignment="1">
      <alignment vertical="top" wrapText="1"/>
    </xf>
    <xf numFmtId="3" fontId="17" fillId="0" borderId="52" xfId="0" applyNumberFormat="1" applyFont="1" applyBorder="1" applyAlignment="1">
      <alignment horizontal="center" vertical="top"/>
    </xf>
    <xf numFmtId="3" fontId="1" fillId="4" borderId="80" xfId="0" applyNumberFormat="1" applyFont="1" applyFill="1" applyBorder="1" applyAlignment="1">
      <alignment horizontal="center" vertical="top" wrapText="1"/>
    </xf>
    <xf numFmtId="165" fontId="1" fillId="0" borderId="16" xfId="0" applyNumberFormat="1" applyFont="1" applyBorder="1" applyAlignment="1">
      <alignment horizontal="center" vertical="top"/>
    </xf>
    <xf numFmtId="0" fontId="1" fillId="0" borderId="0" xfId="0" applyNumberFormat="1" applyFont="1" applyAlignment="1">
      <alignment vertical="top" wrapText="1"/>
    </xf>
    <xf numFmtId="3" fontId="1" fillId="0" borderId="29" xfId="0" applyNumberFormat="1" applyFont="1" applyBorder="1" applyAlignment="1">
      <alignment horizontal="center" vertical="top" wrapText="1"/>
    </xf>
    <xf numFmtId="49" fontId="1" fillId="0" borderId="48" xfId="0" applyNumberFormat="1" applyFont="1" applyBorder="1" applyAlignment="1">
      <alignment horizontal="center" vertical="top" wrapText="1"/>
    </xf>
    <xf numFmtId="3" fontId="4" fillId="0" borderId="1" xfId="0" applyNumberFormat="1" applyFont="1" applyBorder="1" applyAlignment="1">
      <alignment horizontal="center" vertical="top" wrapText="1"/>
    </xf>
    <xf numFmtId="3" fontId="1" fillId="0" borderId="66" xfId="0" applyNumberFormat="1" applyFont="1" applyBorder="1" applyAlignment="1">
      <alignment vertical="top" wrapText="1"/>
    </xf>
    <xf numFmtId="3" fontId="1" fillId="4"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4" borderId="45" xfId="0" applyNumberFormat="1" applyFont="1" applyFill="1" applyBorder="1" applyAlignment="1">
      <alignment horizontal="center" vertical="top" wrapText="1"/>
    </xf>
    <xf numFmtId="165" fontId="4" fillId="3" borderId="0" xfId="0" applyNumberFormat="1" applyFont="1" applyFill="1" applyBorder="1" applyAlignment="1">
      <alignment horizontal="left" vertical="top"/>
    </xf>
    <xf numFmtId="3" fontId="1" fillId="3" borderId="0" xfId="0" applyNumberFormat="1" applyFont="1" applyFill="1" applyBorder="1" applyAlignment="1">
      <alignment vertical="top"/>
    </xf>
    <xf numFmtId="164" fontId="1" fillId="4" borderId="67" xfId="0" applyNumberFormat="1" applyFont="1" applyFill="1" applyBorder="1" applyAlignment="1">
      <alignment horizontal="center" vertical="top"/>
    </xf>
    <xf numFmtId="164" fontId="1" fillId="4" borderId="47" xfId="0" applyNumberFormat="1" applyFont="1" applyFill="1" applyBorder="1" applyAlignment="1">
      <alignment horizontal="center" vertical="top"/>
    </xf>
    <xf numFmtId="164" fontId="1" fillId="3" borderId="17" xfId="0" applyNumberFormat="1" applyFont="1" applyFill="1" applyBorder="1" applyAlignment="1">
      <alignment horizontal="center" vertical="top"/>
    </xf>
    <xf numFmtId="164" fontId="4" fillId="3" borderId="53" xfId="0" applyNumberFormat="1" applyFont="1" applyFill="1" applyBorder="1" applyAlignment="1">
      <alignment horizontal="center" vertical="top"/>
    </xf>
    <xf numFmtId="164" fontId="4" fillId="3" borderId="48" xfId="0" applyNumberFormat="1" applyFont="1" applyFill="1" applyBorder="1" applyAlignment="1">
      <alignment horizontal="center" vertical="top"/>
    </xf>
    <xf numFmtId="164" fontId="4" fillId="0" borderId="53" xfId="0" applyNumberFormat="1" applyFont="1" applyFill="1" applyBorder="1" applyAlignment="1">
      <alignment horizontal="center" vertical="top"/>
    </xf>
    <xf numFmtId="49" fontId="23" fillId="0" borderId="52" xfId="0" applyNumberFormat="1" applyFont="1" applyFill="1" applyBorder="1" applyAlignment="1">
      <alignment horizontal="center" vertical="top"/>
    </xf>
    <xf numFmtId="49" fontId="4" fillId="0" borderId="74" xfId="0" applyNumberFormat="1" applyFont="1" applyFill="1" applyBorder="1" applyAlignment="1">
      <alignment horizontal="center" vertical="top"/>
    </xf>
    <xf numFmtId="164" fontId="3" fillId="5" borderId="43" xfId="0" applyNumberFormat="1" applyFont="1" applyFill="1" applyBorder="1" applyAlignment="1">
      <alignment horizontal="center" vertical="top"/>
    </xf>
    <xf numFmtId="49" fontId="23" fillId="0" borderId="39"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164" fontId="4" fillId="0" borderId="47" xfId="0" applyNumberFormat="1" applyFont="1" applyFill="1" applyBorder="1" applyAlignment="1">
      <alignment horizontal="center" vertical="top"/>
    </xf>
    <xf numFmtId="3" fontId="23" fillId="0" borderId="42" xfId="0" applyNumberFormat="1" applyFont="1" applyFill="1" applyBorder="1" applyAlignment="1">
      <alignment horizontal="center" vertical="top"/>
    </xf>
    <xf numFmtId="164" fontId="1" fillId="3" borderId="63" xfId="0" applyNumberFormat="1" applyFont="1" applyFill="1" applyBorder="1" applyAlignment="1">
      <alignment horizontal="center" vertical="top" wrapText="1"/>
    </xf>
    <xf numFmtId="164" fontId="4" fillId="3" borderId="54" xfId="0" applyNumberFormat="1" applyFont="1" applyFill="1" applyBorder="1" applyAlignment="1">
      <alignment horizontal="center" vertical="top" wrapText="1"/>
    </xf>
    <xf numFmtId="3" fontId="23" fillId="3" borderId="39" xfId="0" applyNumberFormat="1" applyFont="1" applyFill="1" applyBorder="1" applyAlignment="1">
      <alignment horizontal="center" vertical="top"/>
    </xf>
    <xf numFmtId="3" fontId="4" fillId="3" borderId="14" xfId="0" applyNumberFormat="1" applyFont="1" applyFill="1" applyBorder="1" applyAlignment="1">
      <alignment horizontal="center" vertical="top"/>
    </xf>
    <xf numFmtId="164" fontId="4" fillId="3" borderId="31" xfId="0" applyNumberFormat="1" applyFont="1" applyFill="1" applyBorder="1" applyAlignment="1">
      <alignment horizontal="center" vertical="top"/>
    </xf>
    <xf numFmtId="164" fontId="4" fillId="3" borderId="45" xfId="0" applyNumberFormat="1" applyFont="1" applyFill="1" applyBorder="1" applyAlignment="1">
      <alignment horizontal="center" vertical="top"/>
    </xf>
    <xf numFmtId="164" fontId="1" fillId="3" borderId="71" xfId="0" applyNumberFormat="1" applyFont="1" applyFill="1" applyBorder="1" applyAlignment="1">
      <alignment horizontal="center" vertical="top"/>
    </xf>
    <xf numFmtId="164" fontId="1" fillId="3" borderId="11"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wrapText="1"/>
    </xf>
    <xf numFmtId="164" fontId="1" fillId="3" borderId="47"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wrapText="1"/>
    </xf>
    <xf numFmtId="164" fontId="1" fillId="3" borderId="46" xfId="0" applyNumberFormat="1" applyFont="1" applyFill="1" applyBorder="1" applyAlignment="1">
      <alignment horizontal="center" vertical="top" wrapText="1"/>
    </xf>
    <xf numFmtId="3" fontId="1" fillId="3" borderId="18" xfId="0" applyNumberFormat="1" applyFont="1" applyFill="1" applyBorder="1" applyAlignment="1">
      <alignment horizontal="left" vertical="top" wrapText="1"/>
    </xf>
    <xf numFmtId="3" fontId="17" fillId="3" borderId="43" xfId="0" applyNumberFormat="1" applyFont="1" applyFill="1" applyBorder="1" applyAlignment="1">
      <alignment horizontal="center" vertical="top"/>
    </xf>
    <xf numFmtId="3" fontId="1" fillId="3" borderId="45" xfId="0" applyNumberFormat="1" applyFont="1" applyFill="1" applyBorder="1" applyAlignment="1">
      <alignment horizontal="center" vertical="top"/>
    </xf>
    <xf numFmtId="164" fontId="6" fillId="5" borderId="30" xfId="0" applyNumberFormat="1" applyFont="1" applyFill="1" applyBorder="1" applyAlignment="1">
      <alignment horizontal="center" vertical="top"/>
    </xf>
    <xf numFmtId="164" fontId="6" fillId="5" borderId="12" xfId="0" applyNumberFormat="1" applyFont="1" applyFill="1" applyBorder="1" applyAlignment="1">
      <alignment horizontal="center" vertical="top"/>
    </xf>
    <xf numFmtId="164" fontId="6" fillId="5" borderId="18" xfId="0" applyNumberFormat="1" applyFont="1" applyFill="1" applyBorder="1" applyAlignment="1">
      <alignment horizontal="center" vertical="top"/>
    </xf>
    <xf numFmtId="164" fontId="6" fillId="5" borderId="47" xfId="0" applyNumberFormat="1" applyFont="1" applyFill="1" applyBorder="1" applyAlignment="1">
      <alignment horizontal="center" vertical="top"/>
    </xf>
    <xf numFmtId="164" fontId="6" fillId="5" borderId="46" xfId="0" applyNumberFormat="1" applyFont="1" applyFill="1" applyBorder="1" applyAlignment="1">
      <alignment horizontal="center" vertical="top"/>
    </xf>
    <xf numFmtId="3" fontId="17" fillId="0" borderId="49"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164" fontId="1" fillId="3" borderId="73" xfId="0" applyNumberFormat="1" applyFont="1" applyFill="1" applyBorder="1" applyAlignment="1">
      <alignment horizontal="center" vertical="top" wrapText="1"/>
    </xf>
    <xf numFmtId="3" fontId="17" fillId="0" borderId="41"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3" borderId="42" xfId="0" applyNumberFormat="1" applyFont="1" applyFill="1" applyBorder="1" applyAlignment="1">
      <alignment horizontal="center" vertical="top"/>
    </xf>
    <xf numFmtId="164" fontId="6" fillId="3"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0" borderId="54" xfId="0" applyNumberFormat="1" applyFont="1" applyFill="1" applyBorder="1" applyAlignment="1">
      <alignment horizontal="center" vertical="top"/>
    </xf>
    <xf numFmtId="164" fontId="4" fillId="3" borderId="28" xfId="0" applyNumberFormat="1" applyFont="1" applyFill="1" applyBorder="1" applyAlignment="1">
      <alignment horizontal="center" vertical="top"/>
    </xf>
    <xf numFmtId="164" fontId="4" fillId="0" borderId="67" xfId="0" applyNumberFormat="1" applyFont="1" applyFill="1" applyBorder="1" applyAlignment="1">
      <alignment horizontal="center" vertical="top"/>
    </xf>
    <xf numFmtId="164" fontId="4" fillId="0" borderId="38" xfId="0" applyNumberFormat="1" applyFont="1" applyFill="1" applyBorder="1" applyAlignment="1">
      <alignment horizontal="center" vertical="top"/>
    </xf>
    <xf numFmtId="164" fontId="1" fillId="3" borderId="28"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3" fontId="24" fillId="0" borderId="59"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164" fontId="23" fillId="0" borderId="43" xfId="0" applyNumberFormat="1" applyFont="1" applyFill="1" applyBorder="1" applyAlignment="1">
      <alignment horizontal="center" vertical="top"/>
    </xf>
    <xf numFmtId="164" fontId="4" fillId="3"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164" fontId="23" fillId="0" borderId="41" xfId="0" applyNumberFormat="1" applyFont="1" applyFill="1" applyBorder="1" applyAlignment="1">
      <alignment horizontal="center" vertical="top"/>
    </xf>
    <xf numFmtId="164" fontId="4" fillId="3" borderId="14" xfId="0" applyNumberFormat="1" applyFont="1" applyFill="1" applyBorder="1" applyAlignment="1">
      <alignment horizontal="center" vertical="top" wrapText="1"/>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3" borderId="5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3" fontId="17" fillId="0" borderId="41" xfId="0" applyNumberFormat="1" applyFont="1" applyFill="1" applyBorder="1" applyAlignment="1">
      <alignment horizontal="center" vertical="top"/>
    </xf>
    <xf numFmtId="3" fontId="1" fillId="0" borderId="13"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3" fontId="1" fillId="0" borderId="40" xfId="0" applyNumberFormat="1" applyFont="1" applyFill="1" applyBorder="1" applyAlignment="1">
      <alignment vertical="top" wrapText="1"/>
    </xf>
    <xf numFmtId="3" fontId="1" fillId="0" borderId="31"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7" fillId="0" borderId="1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1" fillId="0" borderId="46" xfId="0" applyNumberFormat="1" applyFont="1" applyBorder="1" applyAlignment="1">
      <alignment horizontal="center" vertical="top"/>
    </xf>
    <xf numFmtId="165" fontId="1" fillId="0" borderId="18" xfId="0" applyNumberFormat="1" applyFont="1" applyBorder="1" applyAlignment="1">
      <alignment horizontal="left" vertical="top" wrapText="1"/>
    </xf>
    <xf numFmtId="2" fontId="17" fillId="0" borderId="11" xfId="0" applyNumberFormat="1" applyFont="1" applyFill="1" applyBorder="1" applyAlignment="1">
      <alignment horizontal="center" vertical="top"/>
    </xf>
    <xf numFmtId="1" fontId="1" fillId="3" borderId="12" xfId="0" applyNumberFormat="1" applyFont="1" applyFill="1" applyBorder="1" applyAlignment="1">
      <alignment horizontal="center" vertical="top"/>
    </xf>
    <xf numFmtId="2" fontId="1" fillId="3" borderId="12" xfId="0" applyNumberFormat="1" applyFont="1" applyFill="1" applyBorder="1" applyAlignment="1">
      <alignment horizontal="center" vertical="top"/>
    </xf>
    <xf numFmtId="2" fontId="1" fillId="3" borderId="47" xfId="0" applyNumberFormat="1" applyFont="1" applyFill="1" applyBorder="1" applyAlignment="1">
      <alignment horizontal="center" vertical="top"/>
    </xf>
    <xf numFmtId="2" fontId="28" fillId="0" borderId="11" xfId="0" applyNumberFormat="1" applyFont="1" applyFill="1" applyBorder="1" applyAlignment="1">
      <alignment horizontal="center" vertical="top"/>
    </xf>
    <xf numFmtId="2" fontId="19" fillId="3" borderId="12" xfId="0" applyNumberFormat="1" applyFont="1" applyFill="1" applyBorder="1" applyAlignment="1">
      <alignment horizontal="center" vertical="top"/>
    </xf>
    <xf numFmtId="2" fontId="19" fillId="3" borderId="47" xfId="0" applyNumberFormat="1" applyFont="1" applyFill="1" applyBorder="1" applyAlignment="1">
      <alignment horizontal="center" vertical="top"/>
    </xf>
    <xf numFmtId="49" fontId="17" fillId="3" borderId="43" xfId="0" applyNumberFormat="1" applyFont="1" applyFill="1" applyBorder="1" applyAlignment="1">
      <alignment horizontal="center" vertical="top"/>
    </xf>
    <xf numFmtId="49" fontId="1" fillId="3" borderId="44" xfId="0" applyNumberFormat="1" applyFont="1" applyFill="1" applyBorder="1" applyAlignment="1">
      <alignment horizontal="center" vertical="top"/>
    </xf>
    <xf numFmtId="3" fontId="1" fillId="3" borderId="18" xfId="0" applyNumberFormat="1" applyFont="1" applyFill="1" applyBorder="1" applyAlignment="1">
      <alignment horizontal="center" vertical="top" wrapText="1"/>
    </xf>
    <xf numFmtId="165" fontId="4" fillId="3" borderId="42" xfId="0" applyNumberFormat="1" applyFont="1" applyFill="1" applyBorder="1" applyAlignment="1">
      <alignment horizontal="center" vertical="top"/>
    </xf>
    <xf numFmtId="164" fontId="4" fillId="0" borderId="45"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0" fontId="4" fillId="0" borderId="18" xfId="0" applyFont="1" applyFill="1" applyBorder="1" applyAlignment="1">
      <alignment horizontal="left" vertical="top" wrapText="1"/>
    </xf>
    <xf numFmtId="49" fontId="23" fillId="0" borderId="1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0" fontId="4" fillId="0" borderId="31" xfId="0" applyFont="1" applyFill="1" applyBorder="1" applyAlignment="1">
      <alignment horizontal="left" vertical="top" wrapText="1"/>
    </xf>
    <xf numFmtId="49" fontId="23" fillId="0" borderId="43" xfId="0" applyNumberFormat="1" applyFont="1" applyFill="1" applyBorder="1" applyAlignment="1">
      <alignment horizontal="center" vertical="top"/>
    </xf>
    <xf numFmtId="49" fontId="4" fillId="0" borderId="44"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wrapText="1"/>
    </xf>
    <xf numFmtId="164" fontId="4" fillId="0" borderId="28"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wrapText="1"/>
    </xf>
    <xf numFmtId="3" fontId="17" fillId="0" borderId="18" xfId="0" applyNumberFormat="1" applyFont="1" applyFill="1" applyBorder="1" applyAlignment="1">
      <alignment horizontal="center" vertical="top"/>
    </xf>
    <xf numFmtId="164" fontId="17" fillId="3" borderId="47" xfId="0" applyNumberFormat="1" applyFont="1" applyFill="1" applyBorder="1" applyAlignment="1">
      <alignment horizontal="center" vertical="top" wrapText="1"/>
    </xf>
    <xf numFmtId="164" fontId="4" fillId="3" borderId="12"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wrapText="1"/>
    </xf>
    <xf numFmtId="164" fontId="4" fillId="3" borderId="46"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xf>
    <xf numFmtId="164" fontId="1" fillId="3" borderId="63" xfId="0" applyNumberFormat="1" applyFont="1" applyFill="1" applyBorder="1" applyAlignment="1">
      <alignment horizontal="center" vertical="top"/>
    </xf>
    <xf numFmtId="164" fontId="1" fillId="3" borderId="16" xfId="0" applyNumberFormat="1" applyFont="1" applyFill="1" applyBorder="1" applyAlignment="1">
      <alignment horizontal="center" vertical="top"/>
    </xf>
    <xf numFmtId="3" fontId="4" fillId="3" borderId="18" xfId="0" applyNumberFormat="1" applyFont="1" applyFill="1" applyBorder="1" applyAlignment="1">
      <alignment vertical="top" wrapText="1"/>
    </xf>
    <xf numFmtId="3" fontId="1" fillId="3" borderId="51" xfId="0" applyNumberFormat="1" applyFont="1" applyFill="1" applyBorder="1" applyAlignment="1">
      <alignment horizontal="center" vertical="top" wrapText="1"/>
    </xf>
    <xf numFmtId="164" fontId="1" fillId="3" borderId="80" xfId="0" applyNumberFormat="1" applyFont="1" applyFill="1" applyBorder="1" applyAlignment="1">
      <alignment horizontal="center" vertical="top"/>
    </xf>
    <xf numFmtId="164" fontId="1" fillId="3" borderId="48" xfId="0" applyNumberFormat="1" applyFont="1" applyFill="1" applyBorder="1" applyAlignment="1">
      <alignment horizontal="center" vertical="top"/>
    </xf>
    <xf numFmtId="3" fontId="4" fillId="3" borderId="51" xfId="0" applyNumberFormat="1" applyFont="1" applyFill="1" applyBorder="1" applyAlignment="1">
      <alignment vertical="top" wrapText="1"/>
    </xf>
    <xf numFmtId="164" fontId="1" fillId="3" borderId="56" xfId="0" applyNumberFormat="1" applyFont="1" applyFill="1" applyBorder="1" applyAlignment="1">
      <alignment horizontal="center" vertical="top"/>
    </xf>
    <xf numFmtId="164" fontId="1" fillId="3" borderId="57" xfId="0" applyNumberFormat="1" applyFont="1" applyFill="1" applyBorder="1" applyAlignment="1">
      <alignment horizontal="center" vertical="top"/>
    </xf>
    <xf numFmtId="164" fontId="1" fillId="3" borderId="58" xfId="0" applyNumberFormat="1" applyFont="1" applyFill="1" applyBorder="1" applyAlignment="1">
      <alignment horizontal="center" vertical="top"/>
    </xf>
    <xf numFmtId="3" fontId="4" fillId="0" borderId="28" xfId="0" applyNumberFormat="1" applyFont="1" applyFill="1" applyBorder="1" applyAlignment="1">
      <alignment vertical="top" wrapText="1"/>
    </xf>
    <xf numFmtId="164" fontId="4" fillId="3" borderId="47" xfId="0" applyNumberFormat="1" applyFont="1" applyFill="1" applyBorder="1" applyAlignment="1">
      <alignment horizontal="center" vertical="top" wrapText="1"/>
    </xf>
    <xf numFmtId="164" fontId="4" fillId="0" borderId="71" xfId="0" applyNumberFormat="1" applyFont="1" applyFill="1" applyBorder="1" applyAlignment="1">
      <alignment horizontal="center" vertical="top" wrapText="1"/>
    </xf>
    <xf numFmtId="164" fontId="4" fillId="0" borderId="18" xfId="0" applyNumberFormat="1" applyFont="1" applyFill="1" applyBorder="1" applyAlignment="1">
      <alignment horizontal="center" vertical="top" wrapText="1"/>
    </xf>
    <xf numFmtId="164" fontId="4" fillId="0" borderId="12" xfId="0" applyNumberFormat="1" applyFont="1" applyFill="1" applyBorder="1" applyAlignment="1">
      <alignment horizontal="center" vertical="top" wrapText="1"/>
    </xf>
    <xf numFmtId="164" fontId="4" fillId="0" borderId="56" xfId="0" applyNumberFormat="1" applyFont="1" applyFill="1" applyBorder="1" applyAlignment="1">
      <alignment horizontal="center" vertical="top" wrapText="1"/>
    </xf>
    <xf numFmtId="164" fontId="4" fillId="0" borderId="58" xfId="0" applyNumberFormat="1" applyFont="1" applyFill="1" applyBorder="1" applyAlignment="1">
      <alignment horizontal="center" vertical="top" wrapText="1"/>
    </xf>
    <xf numFmtId="3" fontId="4" fillId="0" borderId="56" xfId="0" applyNumberFormat="1" applyFont="1" applyFill="1" applyBorder="1" applyAlignment="1">
      <alignment vertical="top" wrapText="1"/>
    </xf>
    <xf numFmtId="3" fontId="23" fillId="0" borderId="20"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0" borderId="56"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3" fontId="4" fillId="0" borderId="1" xfId="0" applyNumberFormat="1" applyFont="1" applyFill="1" applyBorder="1" applyAlignment="1">
      <alignment vertical="top" wrapText="1"/>
    </xf>
    <xf numFmtId="164" fontId="4" fillId="0" borderId="28" xfId="0" applyNumberFormat="1" applyFont="1" applyBorder="1" applyAlignment="1">
      <alignment horizontal="center" vertical="top"/>
    </xf>
    <xf numFmtId="164" fontId="4" fillId="0" borderId="38" xfId="0" applyNumberFormat="1" applyFont="1" applyBorder="1" applyAlignment="1">
      <alignment horizontal="center" vertical="top"/>
    </xf>
    <xf numFmtId="3" fontId="4" fillId="0" borderId="29" xfId="0" applyNumberFormat="1" applyFont="1" applyFill="1" applyBorder="1" applyAlignment="1">
      <alignment vertical="top" wrapText="1"/>
    </xf>
    <xf numFmtId="164" fontId="4" fillId="0" borderId="18" xfId="0" applyNumberFormat="1" applyFont="1" applyBorder="1" applyAlignment="1">
      <alignment horizontal="center" vertical="top"/>
    </xf>
    <xf numFmtId="164" fontId="4" fillId="0" borderId="46" xfId="0" applyNumberFormat="1" applyFont="1" applyBorder="1" applyAlignment="1">
      <alignment horizontal="center" vertical="top"/>
    </xf>
    <xf numFmtId="164" fontId="4" fillId="4" borderId="2"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71" xfId="0" applyNumberFormat="1" applyFont="1" applyFill="1" applyBorder="1" applyAlignment="1">
      <alignment horizontal="center" vertical="top" wrapText="1"/>
    </xf>
    <xf numFmtId="164" fontId="4" fillId="4" borderId="12"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4" fillId="3" borderId="74" xfId="0" applyNumberFormat="1" applyFont="1" applyFill="1" applyBorder="1" applyAlignment="1">
      <alignment horizontal="center" vertical="top" wrapText="1"/>
    </xf>
    <xf numFmtId="164" fontId="4" fillId="3" borderId="17"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4" fillId="3" borderId="72" xfId="0" applyNumberFormat="1" applyFont="1" applyFill="1" applyBorder="1" applyAlignment="1">
      <alignment horizontal="center" vertical="top" wrapText="1"/>
    </xf>
    <xf numFmtId="3" fontId="4" fillId="0" borderId="55" xfId="0" applyNumberFormat="1" applyFont="1" applyFill="1" applyBorder="1" applyAlignment="1">
      <alignment horizontal="center" vertical="top"/>
    </xf>
    <xf numFmtId="164" fontId="4" fillId="4" borderId="26" xfId="0" applyNumberFormat="1" applyFont="1" applyFill="1" applyBorder="1" applyAlignment="1">
      <alignment horizontal="center" vertical="top" wrapText="1"/>
    </xf>
    <xf numFmtId="164" fontId="4" fillId="4" borderId="58"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xf>
    <xf numFmtId="165" fontId="6" fillId="5" borderId="77" xfId="0" applyNumberFormat="1" applyFont="1" applyFill="1" applyBorder="1" applyAlignment="1">
      <alignment horizontal="center" vertical="top" wrapText="1"/>
    </xf>
    <xf numFmtId="164" fontId="1" fillId="0" borderId="61"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3" fontId="17" fillId="0" borderId="37"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164" fontId="6" fillId="5" borderId="43" xfId="0" applyNumberFormat="1" applyFont="1" applyFill="1" applyBorder="1" applyAlignment="1">
      <alignment horizontal="center" vertical="top"/>
    </xf>
    <xf numFmtId="164" fontId="6" fillId="5" borderId="40" xfId="0" applyNumberFormat="1" applyFont="1" applyFill="1" applyBorder="1" applyAlignment="1">
      <alignment horizontal="center" vertical="top"/>
    </xf>
    <xf numFmtId="164" fontId="4" fillId="0" borderId="47" xfId="0" applyNumberFormat="1" applyFont="1" applyFill="1" applyBorder="1" applyAlignment="1">
      <alignment horizontal="center" vertical="top" wrapText="1"/>
    </xf>
    <xf numFmtId="164" fontId="4" fillId="0" borderId="11"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49" fontId="4" fillId="0" borderId="51" xfId="0" applyNumberFormat="1" applyFont="1" applyFill="1" applyBorder="1" applyAlignment="1">
      <alignment horizontal="center" vertical="top"/>
    </xf>
    <xf numFmtId="164" fontId="4" fillId="4" borderId="30" xfId="0" applyNumberFormat="1" applyFont="1" applyFill="1" applyBorder="1" applyAlignment="1">
      <alignment horizontal="center" vertical="top" wrapText="1"/>
    </xf>
    <xf numFmtId="164" fontId="4" fillId="4" borderId="18" xfId="0" applyNumberFormat="1" applyFont="1" applyFill="1" applyBorder="1" applyAlignment="1">
      <alignment horizontal="center" vertical="top" wrapText="1"/>
    </xf>
    <xf numFmtId="0" fontId="10" fillId="0" borderId="71" xfId="0" applyFont="1" applyFill="1" applyBorder="1" applyAlignment="1">
      <alignment vertical="top" wrapText="1"/>
    </xf>
    <xf numFmtId="0" fontId="7" fillId="0" borderId="71" xfId="0" applyFont="1" applyFill="1" applyBorder="1" applyAlignment="1">
      <alignment vertical="top" wrapText="1"/>
    </xf>
    <xf numFmtId="3" fontId="23" fillId="0" borderId="30"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1" fontId="23" fillId="0" borderId="30" xfId="0" applyNumberFormat="1" applyFont="1" applyFill="1" applyBorder="1" applyAlignment="1">
      <alignment horizontal="center" vertical="top"/>
    </xf>
    <xf numFmtId="1" fontId="4" fillId="0" borderId="12" xfId="0" applyNumberFormat="1" applyFont="1" applyFill="1" applyBorder="1" applyAlignment="1">
      <alignment horizontal="center" vertical="top"/>
    </xf>
    <xf numFmtId="1" fontId="4" fillId="0" borderId="71"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23" fillId="0" borderId="41"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165" fontId="3" fillId="5" borderId="21" xfId="0" applyNumberFormat="1" applyFont="1" applyFill="1" applyBorder="1" applyAlignment="1">
      <alignment horizontal="center" vertical="top"/>
    </xf>
    <xf numFmtId="165" fontId="3" fillId="5" borderId="56" xfId="0" applyNumberFormat="1" applyFont="1" applyFill="1" applyBorder="1" applyAlignment="1">
      <alignment horizontal="center" vertical="top"/>
    </xf>
    <xf numFmtId="165" fontId="3" fillId="5" borderId="58" xfId="0" applyNumberFormat="1" applyFont="1" applyFill="1" applyBorder="1" applyAlignment="1">
      <alignment horizontal="center" vertical="top"/>
    </xf>
    <xf numFmtId="3" fontId="23" fillId="0" borderId="49" xfId="0" applyNumberFormat="1" applyFont="1" applyFill="1" applyBorder="1" applyAlignment="1">
      <alignment horizontal="center" vertical="top"/>
    </xf>
    <xf numFmtId="0" fontId="23" fillId="0" borderId="2" xfId="0" applyNumberFormat="1" applyFont="1" applyFill="1" applyBorder="1" applyAlignment="1">
      <alignment horizontal="center" vertical="top"/>
    </xf>
    <xf numFmtId="0" fontId="4" fillId="0" borderId="76" xfId="0" applyNumberFormat="1" applyFont="1" applyFill="1" applyBorder="1" applyAlignment="1">
      <alignment horizontal="center" vertical="top"/>
    </xf>
    <xf numFmtId="0" fontId="23" fillId="0" borderId="11"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165" fontId="4" fillId="0" borderId="42" xfId="0" applyNumberFormat="1" applyFont="1" applyBorder="1" applyAlignment="1">
      <alignment horizontal="center" vertical="top" wrapText="1"/>
    </xf>
    <xf numFmtId="0" fontId="23" fillId="0" borderId="43"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4" fillId="0" borderId="72"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0" fontId="23" fillId="0" borderId="41" xfId="0" applyNumberFormat="1" applyFont="1" applyFill="1" applyBorder="1" applyAlignment="1">
      <alignment horizontal="center" vertical="top"/>
    </xf>
    <xf numFmtId="0" fontId="4" fillId="0" borderId="0" xfId="0" applyNumberFormat="1" applyFont="1" applyFill="1" applyBorder="1" applyAlignment="1">
      <alignment horizontal="center" vertical="top"/>
    </xf>
    <xf numFmtId="0" fontId="4" fillId="0" borderId="58" xfId="0" applyFont="1" applyFill="1" applyBorder="1" applyAlignment="1">
      <alignment vertical="top" wrapText="1"/>
    </xf>
    <xf numFmtId="3" fontId="23" fillId="0" borderId="55"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5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xf>
    <xf numFmtId="164" fontId="4" fillId="0" borderId="7"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23" fillId="0" borderId="37"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164" fontId="1" fillId="3" borderId="67" xfId="0" applyNumberFormat="1" applyFont="1" applyFill="1" applyBorder="1" applyAlignment="1">
      <alignment horizontal="center" vertical="top" wrapText="1"/>
    </xf>
    <xf numFmtId="164" fontId="1" fillId="3" borderId="3" xfId="0" applyNumberFormat="1" applyFont="1" applyFill="1" applyBorder="1" applyAlignment="1">
      <alignment horizontal="center" vertical="top" wrapText="1"/>
    </xf>
    <xf numFmtId="164" fontId="1" fillId="3" borderId="28" xfId="0" applyNumberFormat="1" applyFont="1" applyFill="1" applyBorder="1" applyAlignment="1">
      <alignment horizontal="center" vertical="top" wrapText="1"/>
    </xf>
    <xf numFmtId="3" fontId="4" fillId="0" borderId="28" xfId="0" applyNumberFormat="1" applyFont="1" applyFill="1" applyBorder="1" applyAlignment="1">
      <alignment horizontal="left" vertical="top" wrapText="1"/>
    </xf>
    <xf numFmtId="3" fontId="4" fillId="0" borderId="76" xfId="0" applyNumberFormat="1" applyFont="1" applyFill="1" applyBorder="1" applyAlignment="1">
      <alignment horizontal="center" vertical="top"/>
    </xf>
    <xf numFmtId="3" fontId="23" fillId="0" borderId="43" xfId="0" applyNumberFormat="1" applyFont="1" applyFill="1" applyBorder="1" applyAlignment="1">
      <alignment vertical="top"/>
    </xf>
    <xf numFmtId="164" fontId="4" fillId="4" borderId="76" xfId="0" applyNumberFormat="1" applyFont="1" applyFill="1" applyBorder="1" applyAlignment="1">
      <alignment horizontal="center" vertical="top" wrapText="1"/>
    </xf>
    <xf numFmtId="164" fontId="4" fillId="4" borderId="67" xfId="0" applyNumberFormat="1" applyFont="1" applyFill="1" applyBorder="1" applyAlignment="1">
      <alignment horizontal="center" vertical="top" wrapText="1"/>
    </xf>
    <xf numFmtId="164" fontId="3" fillId="5" borderId="54" xfId="0" applyNumberFormat="1" applyFont="1" applyFill="1" applyBorder="1" applyAlignment="1">
      <alignment horizontal="center" vertical="top"/>
    </xf>
    <xf numFmtId="3" fontId="3" fillId="3" borderId="43" xfId="0" applyNumberFormat="1" applyFont="1" applyFill="1" applyBorder="1" applyAlignment="1">
      <alignment horizontal="center" vertical="top" wrapText="1"/>
    </xf>
    <xf numFmtId="164" fontId="4" fillId="3" borderId="48" xfId="0" applyNumberFormat="1" applyFont="1" applyFill="1" applyBorder="1" applyAlignment="1">
      <alignment horizontal="center" vertical="top" wrapText="1"/>
    </xf>
    <xf numFmtId="0" fontId="23" fillId="3" borderId="11" xfId="0" applyFont="1" applyFill="1" applyBorder="1" applyAlignment="1">
      <alignment horizontal="center" vertical="top" wrapText="1"/>
    </xf>
    <xf numFmtId="3" fontId="4" fillId="3" borderId="18" xfId="0" applyNumberFormat="1" applyFont="1" applyFill="1" applyBorder="1" applyAlignment="1">
      <alignment horizontal="center" vertical="top" wrapText="1"/>
    </xf>
    <xf numFmtId="3" fontId="23" fillId="3" borderId="42" xfId="0" applyNumberFormat="1" applyFont="1" applyFill="1" applyBorder="1" applyAlignment="1">
      <alignment horizontal="center" vertical="top"/>
    </xf>
    <xf numFmtId="3" fontId="3" fillId="3" borderId="39" xfId="0" applyNumberFormat="1" applyFont="1" applyFill="1" applyBorder="1" applyAlignment="1">
      <alignment vertical="top" wrapText="1"/>
    </xf>
    <xf numFmtId="3" fontId="23" fillId="3" borderId="30" xfId="0" applyNumberFormat="1" applyFont="1" applyFill="1" applyBorder="1" applyAlignment="1">
      <alignment horizontal="center" vertical="top"/>
    </xf>
    <xf numFmtId="3" fontId="4" fillId="3" borderId="18" xfId="0" applyNumberFormat="1" applyFont="1" applyFill="1" applyBorder="1" applyAlignment="1">
      <alignment horizontal="center" vertical="top"/>
    </xf>
    <xf numFmtId="0" fontId="23" fillId="3" borderId="39"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46" xfId="0" applyFont="1" applyFill="1" applyBorder="1" applyAlignment="1">
      <alignment horizontal="left" vertical="top" wrapText="1"/>
    </xf>
    <xf numFmtId="0" fontId="4" fillId="3" borderId="17" xfId="0" applyFont="1" applyFill="1" applyBorder="1" applyAlignment="1">
      <alignment horizontal="center" vertical="top" wrapText="1"/>
    </xf>
    <xf numFmtId="3" fontId="1" fillId="3" borderId="72" xfId="0" applyNumberFormat="1" applyFont="1" applyFill="1" applyBorder="1" applyAlignment="1">
      <alignment horizontal="center" vertical="top"/>
    </xf>
    <xf numFmtId="164" fontId="1" fillId="3" borderId="16" xfId="0" applyNumberFormat="1" applyFont="1" applyFill="1" applyBorder="1" applyAlignment="1">
      <alignment horizontal="center" vertical="top" wrapText="1"/>
    </xf>
    <xf numFmtId="3" fontId="1" fillId="3" borderId="30" xfId="0" applyNumberFormat="1" applyFont="1" applyFill="1" applyBorder="1" applyAlignment="1">
      <alignment horizontal="left" vertical="top" wrapText="1"/>
    </xf>
    <xf numFmtId="3" fontId="1" fillId="3" borderId="17"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3" fontId="17" fillId="3" borderId="39" xfId="0" applyNumberFormat="1" applyFont="1" applyFill="1" applyBorder="1" applyAlignment="1">
      <alignment horizontal="center" vertical="top"/>
    </xf>
    <xf numFmtId="3" fontId="1" fillId="3" borderId="63" xfId="0" applyNumberFormat="1" applyFont="1" applyFill="1" applyBorder="1" applyAlignment="1">
      <alignment horizontal="center" vertical="top"/>
    </xf>
    <xf numFmtId="3" fontId="1" fillId="3" borderId="14" xfId="0" applyNumberFormat="1" applyFont="1" applyFill="1" applyBorder="1" applyAlignment="1">
      <alignment horizontal="center" vertical="top"/>
    </xf>
    <xf numFmtId="3" fontId="1" fillId="3" borderId="54"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17" fillId="0" borderId="11" xfId="0" applyNumberFormat="1" applyFont="1" applyBorder="1" applyAlignment="1">
      <alignment horizontal="center" vertical="top"/>
    </xf>
    <xf numFmtId="49" fontId="6" fillId="0" borderId="47" xfId="0" applyNumberFormat="1" applyFont="1" applyBorder="1" applyAlignment="1">
      <alignment horizontal="center" vertical="top"/>
    </xf>
    <xf numFmtId="49" fontId="1" fillId="0" borderId="46" xfId="0" applyNumberFormat="1" applyFont="1" applyBorder="1" applyAlignment="1">
      <alignment horizontal="center" vertical="top" wrapText="1"/>
    </xf>
    <xf numFmtId="3" fontId="17" fillId="3" borderId="42" xfId="0" applyNumberFormat="1" applyFont="1" applyFill="1" applyBorder="1" applyAlignment="1">
      <alignment horizontal="center" vertical="top" wrapText="1"/>
    </xf>
    <xf numFmtId="3" fontId="1" fillId="3" borderId="44" xfId="0" applyNumberFormat="1" applyFont="1" applyFill="1" applyBorder="1" applyAlignment="1">
      <alignment horizontal="center" vertical="top" wrapText="1"/>
    </xf>
    <xf numFmtId="3" fontId="17" fillId="3" borderId="41" xfId="0" applyNumberFormat="1" applyFont="1" applyFill="1" applyBorder="1" applyAlignment="1">
      <alignment horizontal="center" vertical="top" wrapText="1"/>
    </xf>
    <xf numFmtId="3" fontId="4" fillId="0" borderId="51" xfId="0" applyNumberFormat="1" applyFont="1" applyBorder="1" applyAlignment="1">
      <alignment vertical="top" wrapText="1"/>
    </xf>
    <xf numFmtId="3" fontId="3" fillId="5" borderId="30" xfId="0" applyNumberFormat="1" applyFont="1" applyFill="1" applyBorder="1" applyAlignment="1">
      <alignment horizontal="center" vertical="top" wrapText="1"/>
    </xf>
    <xf numFmtId="3" fontId="25" fillId="0" borderId="49"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1" fillId="4" borderId="42"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wrapText="1"/>
    </xf>
    <xf numFmtId="3" fontId="29" fillId="0" borderId="41" xfId="0" applyNumberFormat="1" applyFont="1" applyFill="1" applyBorder="1" applyAlignment="1">
      <alignment horizontal="center" vertical="top"/>
    </xf>
    <xf numFmtId="164" fontId="6" fillId="2" borderId="65" xfId="0" applyNumberFormat="1" applyFont="1" applyFill="1" applyBorder="1" applyAlignment="1">
      <alignment horizontal="center" vertical="top"/>
    </xf>
    <xf numFmtId="164" fontId="7" fillId="0" borderId="65" xfId="0" applyNumberFormat="1" applyFont="1" applyBorder="1" applyAlignment="1">
      <alignment horizontal="center" vertical="center" wrapText="1"/>
    </xf>
    <xf numFmtId="49" fontId="1" fillId="3" borderId="45" xfId="0" applyNumberFormat="1" applyFont="1" applyFill="1" applyBorder="1" applyAlignment="1">
      <alignment horizontal="center" vertical="top"/>
    </xf>
    <xf numFmtId="0" fontId="4" fillId="0" borderId="28" xfId="0" applyFont="1" applyFill="1" applyBorder="1" applyAlignment="1">
      <alignment horizontal="left" vertical="top" wrapText="1"/>
    </xf>
    <xf numFmtId="49" fontId="23" fillId="0" borderId="2" xfId="0" applyNumberFormat="1" applyFont="1" applyFill="1" applyBorder="1" applyAlignment="1">
      <alignment horizontal="center" vertical="top"/>
    </xf>
    <xf numFmtId="49" fontId="4" fillId="0" borderId="3" xfId="0" applyNumberFormat="1" applyFont="1" applyFill="1" applyBorder="1" applyAlignment="1">
      <alignment horizontal="center" vertical="top" wrapText="1"/>
    </xf>
    <xf numFmtId="49" fontId="4" fillId="0" borderId="67" xfId="0" applyNumberFormat="1" applyFont="1" applyFill="1" applyBorder="1" applyAlignment="1">
      <alignment horizontal="center" vertical="top" wrapText="1"/>
    </xf>
    <xf numFmtId="3" fontId="1" fillId="3" borderId="7" xfId="0" applyNumberFormat="1" applyFont="1" applyFill="1" applyBorder="1" applyAlignment="1">
      <alignment vertical="top" wrapText="1"/>
    </xf>
    <xf numFmtId="3" fontId="1" fillId="3" borderId="25" xfId="0" applyNumberFormat="1" applyFont="1" applyFill="1" applyBorder="1" applyAlignment="1">
      <alignment vertical="top" wrapText="1"/>
    </xf>
    <xf numFmtId="3" fontId="2" fillId="0" borderId="1" xfId="0" applyNumberFormat="1" applyFont="1" applyFill="1" applyBorder="1" applyAlignment="1">
      <alignment vertical="top"/>
    </xf>
    <xf numFmtId="3" fontId="2" fillId="0" borderId="23" xfId="0" applyNumberFormat="1" applyFont="1" applyFill="1" applyBorder="1" applyAlignment="1">
      <alignment vertical="top"/>
    </xf>
    <xf numFmtId="3" fontId="19" fillId="0" borderId="3" xfId="0" applyNumberFormat="1" applyFont="1" applyFill="1" applyBorder="1" applyAlignment="1">
      <alignment horizontal="center" vertical="top"/>
    </xf>
    <xf numFmtId="3" fontId="19" fillId="0" borderId="67" xfId="0" applyNumberFormat="1" applyFont="1" applyFill="1" applyBorder="1" applyAlignment="1">
      <alignment horizontal="center" vertical="top"/>
    </xf>
    <xf numFmtId="3" fontId="19" fillId="0" borderId="13" xfId="0" applyNumberFormat="1" applyFont="1" applyFill="1" applyBorder="1" applyAlignment="1">
      <alignment horizontal="center" vertical="top"/>
    </xf>
    <xf numFmtId="3" fontId="19" fillId="0" borderId="54" xfId="0" applyNumberFormat="1" applyFont="1" applyFill="1" applyBorder="1" applyAlignment="1">
      <alignment horizontal="center" vertical="top"/>
    </xf>
    <xf numFmtId="0" fontId="10" fillId="3" borderId="27" xfId="0" applyFont="1" applyFill="1" applyBorder="1" applyAlignment="1">
      <alignment vertical="top" wrapText="1"/>
    </xf>
    <xf numFmtId="3" fontId="19" fillId="0" borderId="2" xfId="0" applyNumberFormat="1" applyFont="1" applyFill="1" applyBorder="1" applyAlignment="1">
      <alignment horizontal="center" vertical="top"/>
    </xf>
    <xf numFmtId="3" fontId="19" fillId="0" borderId="39" xfId="0" applyNumberFormat="1" applyFont="1" applyFill="1" applyBorder="1" applyAlignment="1">
      <alignment horizontal="center" vertical="top"/>
    </xf>
    <xf numFmtId="3" fontId="19" fillId="0" borderId="76" xfId="0" applyNumberFormat="1" applyFont="1" applyFill="1" applyBorder="1" applyAlignment="1">
      <alignment horizontal="center" vertical="top"/>
    </xf>
    <xf numFmtId="3" fontId="19" fillId="0" borderId="14" xfId="0" applyNumberFormat="1" applyFont="1" applyFill="1" applyBorder="1" applyAlignment="1">
      <alignment horizontal="center" vertical="top"/>
    </xf>
    <xf numFmtId="164" fontId="1" fillId="3" borderId="5"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7" fillId="0" borderId="52" xfId="0" applyNumberFormat="1" applyFont="1" applyFill="1" applyBorder="1" applyAlignment="1">
      <alignment horizontal="center" vertical="top"/>
    </xf>
    <xf numFmtId="49" fontId="17" fillId="3" borderId="39" xfId="0" applyNumberFormat="1" applyFont="1" applyFill="1" applyBorder="1" applyAlignment="1">
      <alignment horizontal="center" vertical="top"/>
    </xf>
    <xf numFmtId="49" fontId="1" fillId="3" borderId="13" xfId="0" applyNumberFormat="1" applyFont="1" applyFill="1" applyBorder="1" applyAlignment="1">
      <alignment horizontal="center" vertical="top"/>
    </xf>
    <xf numFmtId="165" fontId="4" fillId="3" borderId="39" xfId="0" applyNumberFormat="1" applyFont="1" applyFill="1" applyBorder="1" applyAlignment="1">
      <alignment horizontal="center" vertical="top"/>
    </xf>
    <xf numFmtId="165" fontId="4" fillId="0" borderId="35" xfId="0" applyNumberFormat="1" applyFont="1" applyBorder="1" applyAlignment="1">
      <alignment horizontal="center" vertical="top" wrapText="1"/>
    </xf>
    <xf numFmtId="164" fontId="4" fillId="4" borderId="53" xfId="0" applyNumberFormat="1" applyFont="1" applyFill="1" applyBorder="1" applyAlignment="1">
      <alignment horizontal="center" vertical="top"/>
    </xf>
    <xf numFmtId="164" fontId="4" fillId="4" borderId="48" xfId="0" applyNumberFormat="1" applyFont="1" applyFill="1" applyBorder="1" applyAlignment="1">
      <alignment horizontal="center" vertical="top"/>
    </xf>
    <xf numFmtId="165" fontId="4" fillId="0" borderId="36" xfId="0" applyNumberFormat="1" applyFont="1" applyBorder="1" applyAlignment="1">
      <alignment horizontal="center" vertical="top" wrapText="1"/>
    </xf>
    <xf numFmtId="165" fontId="4" fillId="0" borderId="4" xfId="0" applyNumberFormat="1" applyFont="1" applyBorder="1" applyAlignment="1">
      <alignment horizontal="center" vertical="top" wrapText="1"/>
    </xf>
    <xf numFmtId="165" fontId="4" fillId="3" borderId="11" xfId="0" applyNumberFormat="1" applyFont="1" applyFill="1" applyBorder="1" applyAlignment="1">
      <alignment horizontal="center" vertical="top"/>
    </xf>
    <xf numFmtId="3" fontId="4" fillId="3" borderId="18" xfId="0" applyNumberFormat="1" applyFont="1" applyFill="1" applyBorder="1" applyAlignment="1">
      <alignment horizontal="left" vertical="top" wrapText="1"/>
    </xf>
    <xf numFmtId="3" fontId="23" fillId="3" borderId="11" xfId="0" applyNumberFormat="1" applyFont="1" applyFill="1" applyBorder="1" applyAlignment="1">
      <alignment horizontal="center" vertical="top"/>
    </xf>
    <xf numFmtId="0" fontId="4" fillId="3" borderId="44" xfId="0" applyFont="1" applyFill="1" applyBorder="1" applyAlignment="1">
      <alignment horizontal="center" vertical="top"/>
    </xf>
    <xf numFmtId="164" fontId="4" fillId="3" borderId="40" xfId="0" applyNumberFormat="1" applyFont="1" applyFill="1" applyBorder="1" applyAlignment="1">
      <alignment horizontal="center" vertical="top" wrapText="1"/>
    </xf>
    <xf numFmtId="3" fontId="23" fillId="3" borderId="41" xfId="0" applyNumberFormat="1" applyFont="1" applyFill="1" applyBorder="1" applyAlignment="1">
      <alignment horizontal="center" vertical="top" wrapText="1"/>
    </xf>
    <xf numFmtId="3" fontId="1" fillId="3" borderId="54" xfId="0" applyNumberFormat="1" applyFont="1" applyFill="1" applyBorder="1" applyAlignment="1">
      <alignment horizontal="center" vertical="top" wrapText="1"/>
    </xf>
    <xf numFmtId="49" fontId="3" fillId="3" borderId="53" xfId="0" applyNumberFormat="1" applyFont="1" applyFill="1" applyBorder="1" applyAlignment="1">
      <alignment horizontal="center" vertical="top"/>
    </xf>
    <xf numFmtId="3" fontId="23" fillId="3" borderId="42"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xf>
    <xf numFmtId="3" fontId="1" fillId="0" borderId="31" xfId="0" applyNumberFormat="1" applyFont="1" applyFill="1" applyBorder="1" applyAlignment="1">
      <alignment horizontal="left" vertical="top" wrapText="1"/>
    </xf>
    <xf numFmtId="49" fontId="17" fillId="0" borderId="43" xfId="0" applyNumberFormat="1" applyFont="1" applyFill="1" applyBorder="1" applyAlignment="1">
      <alignment horizontal="center" vertical="top" textRotation="90"/>
    </xf>
    <xf numFmtId="49" fontId="17" fillId="0" borderId="44" xfId="0" applyNumberFormat="1" applyFont="1" applyFill="1" applyBorder="1" applyAlignment="1">
      <alignment horizontal="center" vertical="top" textRotation="90"/>
    </xf>
    <xf numFmtId="49" fontId="17" fillId="0" borderId="45" xfId="0" applyNumberFormat="1" applyFont="1" applyFill="1" applyBorder="1" applyAlignment="1">
      <alignment horizontal="center" vertical="top" textRotation="90"/>
    </xf>
    <xf numFmtId="3" fontId="1" fillId="0" borderId="30"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165" fontId="1" fillId="3" borderId="27"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164" fontId="1" fillId="3" borderId="19"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xf>
    <xf numFmtId="164" fontId="1" fillId="0" borderId="55"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19"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4" fontId="1" fillId="3" borderId="67"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1" fillId="3" borderId="26"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0" borderId="29" xfId="0" applyNumberFormat="1" applyFont="1" applyBorder="1" applyAlignment="1">
      <alignment horizontal="center" vertical="top"/>
    </xf>
    <xf numFmtId="164" fontId="1" fillId="0" borderId="19" xfId="0" applyNumberFormat="1" applyFont="1" applyBorder="1" applyAlignment="1">
      <alignment horizontal="center" vertical="top"/>
    </xf>
    <xf numFmtId="165" fontId="4" fillId="3" borderId="30" xfId="0" applyNumberFormat="1" applyFont="1" applyFill="1" applyBorder="1" applyAlignment="1">
      <alignment horizontal="center" vertical="top"/>
    </xf>
    <xf numFmtId="164" fontId="4" fillId="3" borderId="76" xfId="0" applyNumberFormat="1" applyFont="1" applyFill="1" applyBorder="1" applyAlignment="1">
      <alignment horizontal="center" vertical="top" wrapText="1"/>
    </xf>
    <xf numFmtId="164" fontId="3" fillId="3" borderId="72" xfId="0" applyNumberFormat="1" applyFont="1" applyFill="1" applyBorder="1" applyAlignment="1">
      <alignment horizontal="center" vertical="top" wrapText="1"/>
    </xf>
    <xf numFmtId="164" fontId="3" fillId="3" borderId="17"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xf>
    <xf numFmtId="164" fontId="1" fillId="4" borderId="17" xfId="0" applyNumberFormat="1" applyFont="1" applyFill="1" applyBorder="1" applyAlignment="1">
      <alignment horizontal="center" vertical="top" wrapText="1"/>
    </xf>
    <xf numFmtId="164" fontId="1" fillId="3" borderId="74" xfId="0" applyNumberFormat="1" applyFont="1" applyFill="1" applyBorder="1" applyAlignment="1">
      <alignment horizontal="center" vertical="top" wrapText="1"/>
    </xf>
    <xf numFmtId="165" fontId="3" fillId="5" borderId="58" xfId="0" applyNumberFormat="1" applyFont="1" applyFill="1" applyBorder="1" applyAlignment="1">
      <alignment horizontal="center" vertical="top" wrapText="1"/>
    </xf>
    <xf numFmtId="0" fontId="1" fillId="3" borderId="16" xfId="0" applyFont="1" applyFill="1" applyBorder="1" applyAlignment="1">
      <alignment horizontal="center" vertical="top"/>
    </xf>
    <xf numFmtId="3" fontId="1" fillId="3" borderId="73" xfId="0" applyNumberFormat="1" applyFont="1" applyFill="1" applyBorder="1" applyAlignment="1">
      <alignment horizontal="center" vertical="top"/>
    </xf>
    <xf numFmtId="165" fontId="6" fillId="5" borderId="56" xfId="0" applyNumberFormat="1" applyFont="1" applyFill="1" applyBorder="1" applyAlignment="1">
      <alignment horizontal="center" vertical="top" wrapText="1"/>
    </xf>
    <xf numFmtId="165" fontId="6" fillId="5" borderId="58" xfId="0" applyNumberFormat="1" applyFont="1" applyFill="1" applyBorder="1" applyAlignment="1">
      <alignment horizontal="center" vertical="top" wrapText="1"/>
    </xf>
    <xf numFmtId="0" fontId="1" fillId="3" borderId="40" xfId="0" applyFont="1" applyFill="1" applyBorder="1" applyAlignment="1">
      <alignment horizontal="center" vertical="top"/>
    </xf>
    <xf numFmtId="164" fontId="1" fillId="3" borderId="74" xfId="0" applyNumberFormat="1" applyFont="1" applyFill="1" applyBorder="1" applyAlignment="1">
      <alignment horizontal="center" vertical="top"/>
    </xf>
    <xf numFmtId="0" fontId="4" fillId="3" borderId="45" xfId="0" applyFont="1" applyFill="1" applyBorder="1" applyAlignment="1">
      <alignment horizontal="center" vertical="top"/>
    </xf>
    <xf numFmtId="164" fontId="1" fillId="3" borderId="30" xfId="0" applyNumberFormat="1" applyFont="1" applyFill="1" applyBorder="1" applyAlignment="1">
      <alignment horizontal="center" vertical="top" wrapText="1"/>
    </xf>
    <xf numFmtId="164" fontId="6" fillId="2" borderId="9" xfId="0" applyNumberFormat="1" applyFont="1" applyFill="1" applyBorder="1" applyAlignment="1">
      <alignment horizontal="center" vertical="top"/>
    </xf>
    <xf numFmtId="164" fontId="6" fillId="2" borderId="79" xfId="0" applyNumberFormat="1" applyFont="1" applyFill="1" applyBorder="1" applyAlignment="1">
      <alignment horizontal="center" vertical="top"/>
    </xf>
    <xf numFmtId="164" fontId="6" fillId="2" borderId="70" xfId="0" applyNumberFormat="1" applyFont="1" applyFill="1" applyBorder="1" applyAlignment="1">
      <alignment horizontal="center" vertical="top"/>
    </xf>
    <xf numFmtId="165" fontId="4" fillId="3" borderId="0" xfId="0" applyNumberFormat="1" applyFont="1" applyFill="1" applyAlignment="1">
      <alignment vertical="top"/>
    </xf>
    <xf numFmtId="165" fontId="4" fillId="3" borderId="50" xfId="0" applyNumberFormat="1" applyFont="1" applyFill="1" applyBorder="1" applyAlignment="1">
      <alignment horizontal="center" vertical="top"/>
    </xf>
    <xf numFmtId="164" fontId="4" fillId="3" borderId="11" xfId="0" applyNumberFormat="1" applyFont="1" applyFill="1" applyBorder="1" applyAlignment="1">
      <alignment horizontal="center" vertical="top" wrapText="1"/>
    </xf>
    <xf numFmtId="3" fontId="17" fillId="0" borderId="49"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164" fontId="4" fillId="3" borderId="54" xfId="0" applyNumberFormat="1" applyFont="1" applyFill="1" applyBorder="1" applyAlignment="1">
      <alignment horizontal="center" vertical="top"/>
    </xf>
    <xf numFmtId="3" fontId="4" fillId="3" borderId="4" xfId="0" applyNumberFormat="1" applyFont="1" applyFill="1" applyBorder="1" applyAlignment="1">
      <alignment horizontal="center" vertical="top" wrapText="1"/>
    </xf>
    <xf numFmtId="164" fontId="4" fillId="3" borderId="61" xfId="0" applyNumberFormat="1" applyFont="1" applyFill="1" applyBorder="1" applyAlignment="1">
      <alignment horizontal="center" vertical="top" wrapText="1"/>
    </xf>
    <xf numFmtId="164" fontId="1" fillId="0" borderId="38" xfId="0" applyNumberFormat="1" applyFont="1" applyFill="1" applyBorder="1" applyAlignment="1">
      <alignment horizontal="center" vertical="top"/>
    </xf>
    <xf numFmtId="3" fontId="1" fillId="0" borderId="28" xfId="0" applyNumberFormat="1" applyFont="1" applyFill="1" applyBorder="1" applyAlignment="1">
      <alignment horizontal="left" vertical="top" wrapText="1"/>
    </xf>
    <xf numFmtId="164" fontId="17" fillId="0" borderId="27" xfId="0" applyNumberFormat="1" applyFont="1" applyFill="1" applyBorder="1" applyAlignment="1">
      <alignment horizontal="center" vertical="top"/>
    </xf>
    <xf numFmtId="3" fontId="1" fillId="0" borderId="62" xfId="0" applyNumberFormat="1" applyFont="1" applyFill="1" applyBorder="1" applyAlignment="1">
      <alignment horizontal="center" vertical="top" wrapText="1"/>
    </xf>
    <xf numFmtId="164" fontId="1" fillId="3" borderId="62" xfId="0" applyNumberFormat="1" applyFont="1" applyFill="1" applyBorder="1" applyAlignment="1">
      <alignment horizontal="center" vertical="top"/>
    </xf>
    <xf numFmtId="164" fontId="1" fillId="3" borderId="60" xfId="0" applyNumberFormat="1" applyFont="1" applyFill="1" applyBorder="1" applyAlignment="1">
      <alignment horizontal="center" vertical="top"/>
    </xf>
    <xf numFmtId="164" fontId="1" fillId="0" borderId="1" xfId="0" applyNumberFormat="1" applyFont="1" applyBorder="1" applyAlignment="1">
      <alignment horizontal="center" vertical="top"/>
    </xf>
    <xf numFmtId="164" fontId="1" fillId="0" borderId="25" xfId="0" applyNumberFormat="1" applyFont="1" applyBorder="1" applyAlignment="1">
      <alignment horizontal="center" vertical="top"/>
    </xf>
    <xf numFmtId="0" fontId="1" fillId="0" borderId="1" xfId="0" applyFont="1" applyFill="1" applyBorder="1" applyAlignment="1">
      <alignment horizontal="left" vertical="top" wrapText="1"/>
    </xf>
    <xf numFmtId="49" fontId="17" fillId="3" borderId="59" xfId="0" applyNumberFormat="1" applyFont="1" applyFill="1" applyBorder="1" applyAlignment="1">
      <alignment horizontal="center" vertical="top"/>
    </xf>
    <xf numFmtId="49" fontId="1" fillId="3" borderId="22" xfId="0" applyNumberFormat="1" applyFont="1" applyFill="1" applyBorder="1" applyAlignment="1">
      <alignment horizontal="center" vertical="top"/>
    </xf>
    <xf numFmtId="49" fontId="1" fillId="3" borderId="60" xfId="0" applyNumberFormat="1" applyFont="1" applyFill="1" applyBorder="1" applyAlignment="1">
      <alignment horizontal="center" vertical="top"/>
    </xf>
    <xf numFmtId="165" fontId="4" fillId="3" borderId="0" xfId="0" applyNumberFormat="1" applyFont="1" applyFill="1" applyBorder="1" applyAlignment="1">
      <alignment vertical="top"/>
    </xf>
    <xf numFmtId="165" fontId="1" fillId="3" borderId="0" xfId="0" applyNumberFormat="1" applyFont="1" applyFill="1" applyBorder="1" applyAlignment="1">
      <alignment vertical="top"/>
    </xf>
    <xf numFmtId="165" fontId="12" fillId="3" borderId="0" xfId="0" applyNumberFormat="1" applyFont="1" applyFill="1"/>
    <xf numFmtId="165" fontId="14" fillId="3" borderId="0" xfId="0" applyNumberFormat="1" applyFont="1" applyFill="1" applyAlignment="1">
      <alignment vertical="top"/>
    </xf>
    <xf numFmtId="165" fontId="1" fillId="3" borderId="0" xfId="0" applyNumberFormat="1" applyFont="1" applyFill="1" applyAlignment="1">
      <alignment vertical="top"/>
    </xf>
    <xf numFmtId="165" fontId="4" fillId="3" borderId="0" xfId="0" applyNumberFormat="1" applyFont="1" applyFill="1" applyBorder="1" applyAlignment="1">
      <alignment horizontal="center" vertical="top"/>
    </xf>
    <xf numFmtId="165" fontId="2" fillId="3" borderId="0" xfId="0" applyNumberFormat="1" applyFont="1" applyFill="1"/>
    <xf numFmtId="165" fontId="2" fillId="3" borderId="0" xfId="0" applyNumberFormat="1" applyFont="1" applyFill="1" applyBorder="1"/>
    <xf numFmtId="165" fontId="15" fillId="3" borderId="0" xfId="0" applyNumberFormat="1" applyFont="1" applyFill="1"/>
    <xf numFmtId="3" fontId="4" fillId="3" borderId="4" xfId="0" applyNumberFormat="1" applyFont="1" applyFill="1" applyBorder="1" applyAlignment="1">
      <alignment horizontal="center" vertical="top"/>
    </xf>
    <xf numFmtId="3" fontId="4" fillId="3" borderId="5" xfId="0" applyNumberFormat="1" applyFont="1" applyFill="1" applyBorder="1" applyAlignment="1">
      <alignment horizontal="center" vertical="top"/>
    </xf>
    <xf numFmtId="3" fontId="4" fillId="3" borderId="61" xfId="0" applyNumberFormat="1" applyFont="1" applyFill="1" applyBorder="1" applyAlignment="1">
      <alignment horizontal="center" vertical="top"/>
    </xf>
    <xf numFmtId="3" fontId="17" fillId="0" borderId="42"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3" fontId="1" fillId="0" borderId="45" xfId="0" applyNumberFormat="1" applyFont="1" applyFill="1" applyBorder="1" applyAlignment="1">
      <alignment horizontal="center" vertical="top"/>
    </xf>
    <xf numFmtId="3" fontId="1" fillId="3" borderId="27" xfId="0" applyNumberFormat="1" applyFont="1" applyFill="1" applyBorder="1" applyAlignment="1">
      <alignment horizontal="center" vertical="top"/>
    </xf>
    <xf numFmtId="164" fontId="4" fillId="3" borderId="67" xfId="0" applyNumberFormat="1" applyFont="1" applyFill="1" applyBorder="1" applyAlignment="1">
      <alignment horizontal="center" vertical="top"/>
    </xf>
    <xf numFmtId="164" fontId="4" fillId="3" borderId="53" xfId="0" applyNumberFormat="1" applyFont="1" applyFill="1" applyBorder="1" applyAlignment="1">
      <alignment horizontal="center" vertical="top" wrapText="1"/>
    </xf>
    <xf numFmtId="164" fontId="3" fillId="3" borderId="44" xfId="0" applyNumberFormat="1" applyFont="1" applyFill="1" applyBorder="1" applyAlignment="1">
      <alignment horizontal="center" vertical="top" wrapText="1"/>
    </xf>
    <xf numFmtId="164" fontId="3" fillId="3" borderId="31" xfId="0" applyNumberFormat="1" applyFont="1" applyFill="1" applyBorder="1" applyAlignment="1">
      <alignment horizontal="center" vertical="top" wrapText="1"/>
    </xf>
    <xf numFmtId="165" fontId="6" fillId="2" borderId="8" xfId="0" applyNumberFormat="1" applyFont="1" applyFill="1" applyBorder="1" applyAlignment="1">
      <alignment horizontal="center" vertical="top"/>
    </xf>
    <xf numFmtId="164" fontId="1" fillId="0" borderId="0" xfId="0" applyNumberFormat="1" applyFont="1" applyBorder="1" applyAlignment="1">
      <alignment horizontal="center" vertical="top"/>
    </xf>
    <xf numFmtId="0" fontId="1" fillId="0" borderId="0" xfId="0" applyFont="1" applyFill="1" applyBorder="1" applyAlignment="1">
      <alignment horizontal="left" vertical="top" wrapText="1"/>
    </xf>
    <xf numFmtId="3" fontId="1" fillId="3" borderId="37" xfId="0" applyNumberFormat="1" applyFont="1" applyFill="1" applyBorder="1" applyAlignment="1">
      <alignment horizontal="center" vertical="top" wrapText="1"/>
    </xf>
    <xf numFmtId="49" fontId="17" fillId="3" borderId="36" xfId="0" applyNumberFormat="1" applyFont="1" applyFill="1" applyBorder="1" applyAlignment="1">
      <alignment horizontal="center" vertical="top"/>
    </xf>
    <xf numFmtId="49" fontId="1" fillId="3" borderId="4" xfId="0" applyNumberFormat="1" applyFont="1" applyFill="1" applyBorder="1" applyAlignment="1">
      <alignment horizontal="center" vertical="top"/>
    </xf>
    <xf numFmtId="49" fontId="1" fillId="3" borderId="61" xfId="0" applyNumberFormat="1" applyFont="1" applyFill="1" applyBorder="1" applyAlignment="1">
      <alignment horizontal="center" vertical="top"/>
    </xf>
    <xf numFmtId="3" fontId="1" fillId="3" borderId="42" xfId="0" applyNumberFormat="1" applyFont="1" applyFill="1" applyBorder="1" applyAlignment="1">
      <alignment horizontal="center" vertical="top" wrapText="1"/>
    </xf>
    <xf numFmtId="3" fontId="1" fillId="3" borderId="55" xfId="0" applyNumberFormat="1" applyFont="1" applyFill="1" applyBorder="1" applyAlignment="1">
      <alignment horizontal="center" vertical="top" wrapText="1"/>
    </xf>
    <xf numFmtId="164" fontId="1" fillId="3" borderId="72" xfId="0" applyNumberFormat="1" applyFont="1" applyFill="1" applyBorder="1" applyAlignment="1">
      <alignment horizontal="center" vertical="top" wrapText="1"/>
    </xf>
    <xf numFmtId="164" fontId="1" fillId="3" borderId="5" xfId="0" applyNumberFormat="1" applyFont="1" applyFill="1" applyBorder="1" applyAlignment="1">
      <alignment horizontal="center" vertical="top" wrapText="1"/>
    </xf>
    <xf numFmtId="164" fontId="1" fillId="3" borderId="17" xfId="0" applyNumberFormat="1" applyFont="1" applyFill="1" applyBorder="1" applyAlignment="1">
      <alignment horizontal="center" vertical="top" wrapText="1"/>
    </xf>
    <xf numFmtId="164" fontId="1" fillId="3" borderId="77" xfId="0" applyNumberFormat="1" applyFont="1" applyFill="1" applyBorder="1" applyAlignment="1">
      <alignment horizontal="center" vertical="top" wrapText="1"/>
    </xf>
    <xf numFmtId="164" fontId="1" fillId="4" borderId="54" xfId="0" applyNumberFormat="1" applyFont="1" applyFill="1" applyBorder="1" applyAlignment="1">
      <alignment horizontal="center" vertical="top" wrapText="1"/>
    </xf>
    <xf numFmtId="164" fontId="1" fillId="0" borderId="47" xfId="0" applyNumberFormat="1" applyFont="1" applyFill="1" applyBorder="1" applyAlignment="1">
      <alignment horizontal="center" vertical="top" wrapText="1"/>
    </xf>
    <xf numFmtId="164" fontId="6" fillId="5" borderId="71" xfId="0" applyNumberFormat="1" applyFont="1" applyFill="1" applyBorder="1" applyAlignment="1">
      <alignment horizontal="center" vertical="top"/>
    </xf>
    <xf numFmtId="3" fontId="1" fillId="3" borderId="40"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1" fillId="3" borderId="16"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5"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3" borderId="40"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23"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59" xfId="0" applyNumberFormat="1" applyFont="1" applyFill="1" applyBorder="1" applyAlignment="1">
      <alignment horizontal="center" vertical="center" textRotation="90" wrapText="1"/>
    </xf>
    <xf numFmtId="3" fontId="1" fillId="0" borderId="7" xfId="0" applyNumberFormat="1" applyFont="1" applyBorder="1" applyAlignment="1">
      <alignment horizontal="center" vertical="top" wrapText="1"/>
    </xf>
    <xf numFmtId="49" fontId="3" fillId="0" borderId="54"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0" xfId="0" applyNumberFormat="1" applyFont="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3" fontId="1" fillId="3" borderId="42" xfId="0" applyNumberFormat="1" applyFont="1" applyFill="1" applyBorder="1" applyAlignment="1">
      <alignment horizontal="left" vertical="top" wrapText="1"/>
    </xf>
    <xf numFmtId="3" fontId="1" fillId="4" borderId="48"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43"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0" borderId="61" xfId="0" applyNumberFormat="1" applyFont="1" applyFill="1" applyBorder="1" applyAlignment="1">
      <alignment horizontal="center" vertical="top"/>
    </xf>
    <xf numFmtId="3" fontId="4" fillId="0" borderId="52" xfId="0" applyNumberFormat="1" applyFont="1" applyFill="1" applyBorder="1" applyAlignment="1">
      <alignment horizontal="center" vertical="center" textRotation="90"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49" fontId="3" fillId="0" borderId="14" xfId="0" applyNumberFormat="1" applyFont="1" applyBorder="1" applyAlignment="1">
      <alignment horizontal="center" vertical="top"/>
    </xf>
    <xf numFmtId="0" fontId="4" fillId="0" borderId="16" xfId="0"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horizontal="left" vertical="top" wrapText="1"/>
    </xf>
    <xf numFmtId="3" fontId="4" fillId="0" borderId="35"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1" fillId="4" borderId="37"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164" fontId="3" fillId="3" borderId="12" xfId="0" applyNumberFormat="1" applyFont="1" applyFill="1" applyBorder="1" applyAlignment="1">
      <alignment horizontal="center" vertical="top" wrapText="1"/>
    </xf>
    <xf numFmtId="164" fontId="3" fillId="3" borderId="18"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4" fillId="0" borderId="40" xfId="0"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6" fillId="0" borderId="43"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4" fillId="3" borderId="42"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40" xfId="0" applyNumberFormat="1" applyFont="1" applyBorder="1" applyAlignment="1">
      <alignment horizontal="center" vertical="top" wrapText="1"/>
    </xf>
    <xf numFmtId="3" fontId="4" fillId="3" borderId="40"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164" fontId="7" fillId="0" borderId="8" xfId="0" applyNumberFormat="1" applyFont="1" applyBorder="1" applyAlignment="1">
      <alignment horizontal="center" vertical="center" wrapText="1"/>
    </xf>
    <xf numFmtId="3" fontId="1" fillId="3" borderId="41" xfId="0" applyNumberFormat="1" applyFont="1" applyFill="1" applyBorder="1" applyAlignment="1">
      <alignment vertical="top" wrapText="1"/>
    </xf>
    <xf numFmtId="164" fontId="3" fillId="5" borderId="16" xfId="0" applyNumberFormat="1" applyFont="1" applyFill="1" applyBorder="1" applyAlignment="1">
      <alignment horizontal="center" vertical="top"/>
    </xf>
    <xf numFmtId="164" fontId="6" fillId="3" borderId="40" xfId="0" applyNumberFormat="1" applyFont="1" applyFill="1" applyBorder="1" applyAlignment="1">
      <alignment horizontal="center" vertical="top"/>
    </xf>
    <xf numFmtId="165" fontId="6" fillId="2" borderId="70" xfId="0" applyNumberFormat="1" applyFont="1" applyFill="1" applyBorder="1" applyAlignment="1">
      <alignment horizontal="center" vertical="top"/>
    </xf>
    <xf numFmtId="3" fontId="1" fillId="3" borderId="42" xfId="0" applyNumberFormat="1" applyFont="1" applyFill="1" applyBorder="1" applyAlignment="1">
      <alignment vertical="top" wrapText="1"/>
    </xf>
    <xf numFmtId="3" fontId="1" fillId="3" borderId="62" xfId="0" applyNumberFormat="1" applyFont="1" applyFill="1" applyBorder="1" applyAlignment="1">
      <alignment vertical="top" wrapText="1"/>
    </xf>
    <xf numFmtId="3" fontId="4" fillId="3" borderId="4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wrapText="1"/>
    </xf>
    <xf numFmtId="3" fontId="1" fillId="3" borderId="11" xfId="0" applyNumberFormat="1" applyFont="1" applyFill="1" applyBorder="1" applyAlignment="1">
      <alignment horizontal="center" vertical="top"/>
    </xf>
    <xf numFmtId="3" fontId="1" fillId="3" borderId="43" xfId="0" applyNumberFormat="1" applyFont="1" applyFill="1" applyBorder="1" applyAlignment="1">
      <alignment horizontal="center" vertical="top"/>
    </xf>
    <xf numFmtId="3" fontId="1" fillId="3"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4" fillId="3"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3" borderId="37" xfId="0" applyFont="1" applyFill="1" applyBorder="1" applyAlignment="1">
      <alignment horizontal="left" vertical="top" wrapText="1"/>
    </xf>
    <xf numFmtId="0" fontId="1" fillId="3" borderId="42" xfId="0" applyFont="1" applyFill="1" applyBorder="1" applyAlignment="1">
      <alignment horizontal="left" vertical="top" wrapText="1"/>
    </xf>
    <xf numFmtId="3" fontId="1" fillId="3"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3"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1" fillId="3" borderId="43"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0" borderId="11" xfId="0" applyNumberFormat="1" applyFont="1" applyFill="1" applyBorder="1" applyAlignment="1">
      <alignment horizontal="center" vertical="top"/>
    </xf>
    <xf numFmtId="3" fontId="4" fillId="3"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0" fontId="4" fillId="0" borderId="43"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4" borderId="36"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165" fontId="3" fillId="5" borderId="19" xfId="0" applyNumberFormat="1" applyFont="1" applyFill="1" applyBorder="1" applyAlignment="1">
      <alignment horizontal="center" vertical="top" wrapText="1"/>
    </xf>
    <xf numFmtId="164" fontId="7" fillId="0" borderId="70" xfId="0" applyNumberFormat="1" applyFont="1" applyBorder="1" applyAlignment="1">
      <alignment horizontal="center" vertical="center" wrapText="1"/>
    </xf>
    <xf numFmtId="164" fontId="4" fillId="0" borderId="19" xfId="0" applyNumberFormat="1" applyFont="1" applyFill="1" applyBorder="1" applyAlignment="1">
      <alignment horizontal="center" vertical="top"/>
    </xf>
    <xf numFmtId="164" fontId="4" fillId="3" borderId="66" xfId="0" applyNumberFormat="1" applyFont="1" applyFill="1" applyBorder="1" applyAlignment="1">
      <alignment horizontal="center" vertical="top"/>
    </xf>
    <xf numFmtId="164" fontId="3" fillId="5" borderId="71" xfId="0" applyNumberFormat="1" applyFont="1" applyFill="1" applyBorder="1" applyAlignment="1">
      <alignment horizontal="center" vertical="top"/>
    </xf>
    <xf numFmtId="164" fontId="3" fillId="5" borderId="73" xfId="0" applyNumberFormat="1" applyFont="1" applyFill="1" applyBorder="1" applyAlignment="1">
      <alignment horizontal="center" vertical="top"/>
    </xf>
    <xf numFmtId="164" fontId="4" fillId="3" borderId="32" xfId="0" applyNumberFormat="1" applyFont="1" applyFill="1" applyBorder="1" applyAlignment="1">
      <alignment horizontal="center" vertical="top"/>
    </xf>
    <xf numFmtId="164" fontId="6" fillId="5" borderId="19"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4" fillId="3" borderId="15" xfId="0" applyNumberFormat="1" applyFont="1" applyFill="1" applyBorder="1" applyAlignment="1">
      <alignment horizontal="center" vertical="top"/>
    </xf>
    <xf numFmtId="3" fontId="3" fillId="0" borderId="54" xfId="0" applyNumberFormat="1" applyFont="1" applyBorder="1" applyAlignment="1">
      <alignment vertical="top"/>
    </xf>
    <xf numFmtId="3" fontId="4" fillId="0" borderId="42" xfId="0" applyNumberFormat="1" applyFont="1" applyFill="1" applyBorder="1" applyAlignment="1">
      <alignment vertical="center" textRotation="90" wrapText="1"/>
    </xf>
    <xf numFmtId="3" fontId="1" fillId="3"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3" borderId="11" xfId="0" applyNumberFormat="1" applyFont="1" applyFill="1" applyBorder="1" applyAlignment="1">
      <alignment horizontal="center" vertical="top"/>
    </xf>
    <xf numFmtId="49" fontId="1" fillId="3" borderId="12" xfId="0" applyNumberFormat="1" applyFont="1" applyFill="1" applyBorder="1" applyAlignment="1">
      <alignment horizontal="center" vertical="top"/>
    </xf>
    <xf numFmtId="49" fontId="1" fillId="3" borderId="47" xfId="0" applyNumberFormat="1" applyFont="1" applyFill="1" applyBorder="1" applyAlignment="1">
      <alignment horizontal="center" vertical="top"/>
    </xf>
    <xf numFmtId="0" fontId="1" fillId="3" borderId="0" xfId="0" applyFont="1" applyFill="1" applyBorder="1" applyAlignment="1">
      <alignment horizontal="center" vertical="center"/>
    </xf>
    <xf numFmtId="49" fontId="4" fillId="3" borderId="44" xfId="0" applyNumberFormat="1" applyFont="1" applyFill="1" applyBorder="1" applyAlignment="1">
      <alignment horizontal="center" vertical="top" wrapText="1"/>
    </xf>
    <xf numFmtId="3" fontId="17" fillId="0" borderId="16" xfId="0" applyNumberFormat="1" applyFont="1" applyFill="1" applyBorder="1" applyAlignment="1">
      <alignment horizontal="center" vertical="top"/>
    </xf>
    <xf numFmtId="164" fontId="17" fillId="3" borderId="0"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xf>
    <xf numFmtId="0" fontId="4" fillId="0" borderId="30" xfId="0" applyFont="1" applyFill="1" applyBorder="1" applyAlignment="1">
      <alignment horizontal="left" vertical="top" wrapText="1"/>
    </xf>
    <xf numFmtId="165" fontId="4" fillId="0" borderId="40" xfId="0" applyNumberFormat="1" applyFont="1" applyBorder="1" applyAlignment="1">
      <alignment horizontal="center" vertical="top" wrapText="1"/>
    </xf>
    <xf numFmtId="0" fontId="4" fillId="3" borderId="43" xfId="0"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52" xfId="0" applyNumberFormat="1" applyFont="1" applyFill="1" applyBorder="1" applyAlignment="1">
      <alignment horizontal="center" vertical="top"/>
    </xf>
    <xf numFmtId="3" fontId="4" fillId="3" borderId="5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0" fontId="4" fillId="3" borderId="72" xfId="0" applyFont="1" applyFill="1" applyBorder="1" applyAlignment="1">
      <alignment horizontal="center" vertical="top" wrapText="1"/>
    </xf>
    <xf numFmtId="3" fontId="1" fillId="3" borderId="52" xfId="0" applyNumberFormat="1" applyFont="1" applyFill="1" applyBorder="1" applyAlignment="1">
      <alignment horizontal="center" vertical="top"/>
    </xf>
    <xf numFmtId="3" fontId="1" fillId="3" borderId="74"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165" fontId="1" fillId="0" borderId="16" xfId="0" applyNumberFormat="1" applyFont="1" applyFill="1" applyBorder="1" applyAlignment="1">
      <alignment horizontal="center" vertical="top"/>
    </xf>
    <xf numFmtId="3" fontId="3" fillId="0" borderId="66"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3" fontId="3" fillId="0" borderId="54" xfId="0" applyNumberFormat="1" applyFont="1" applyBorder="1" applyAlignment="1">
      <alignment horizontal="center" vertical="top"/>
    </xf>
    <xf numFmtId="3" fontId="4" fillId="0" borderId="41" xfId="0" applyNumberFormat="1" applyFont="1" applyFill="1" applyBorder="1" applyAlignment="1">
      <alignment horizontal="center" vertical="center" textRotation="90" wrapText="1"/>
    </xf>
    <xf numFmtId="3" fontId="1" fillId="3" borderId="42" xfId="0" applyNumberFormat="1" applyFont="1" applyFill="1" applyBorder="1" applyAlignment="1">
      <alignment horizontal="left" vertical="top" wrapText="1"/>
    </xf>
    <xf numFmtId="3" fontId="4" fillId="0" borderId="74"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3" borderId="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1" fillId="3" borderId="16" xfId="0" applyNumberFormat="1" applyFont="1" applyFill="1" applyBorder="1" applyAlignment="1">
      <alignment horizontal="left" vertical="top" wrapText="1"/>
    </xf>
    <xf numFmtId="0" fontId="1" fillId="3" borderId="41" xfId="0" applyFont="1" applyFill="1" applyBorder="1" applyAlignment="1">
      <alignment horizontal="left" vertical="top" wrapText="1"/>
    </xf>
    <xf numFmtId="49" fontId="3" fillId="0" borderId="13" xfId="0" applyNumberFormat="1" applyFont="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18"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4" fillId="0" borderId="7" xfId="0" applyNumberFormat="1" applyFont="1" applyFill="1" applyBorder="1" applyAlignment="1">
      <alignment horizontal="left" vertical="top" wrapText="1"/>
    </xf>
    <xf numFmtId="49" fontId="3" fillId="0" borderId="54"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3" borderId="54" xfId="0" applyNumberFormat="1" applyFont="1" applyFill="1" applyBorder="1" applyAlignment="1">
      <alignment horizontal="center" vertical="top"/>
    </xf>
    <xf numFmtId="3" fontId="4" fillId="0" borderId="16" xfId="0" applyNumberFormat="1" applyFont="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7"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23" fillId="0" borderId="11" xfId="0" applyNumberFormat="1" applyFont="1" applyFill="1" applyBorder="1" applyAlignment="1">
      <alignment horizontal="center" vertical="top"/>
    </xf>
    <xf numFmtId="3" fontId="1" fillId="3" borderId="48" xfId="0" applyNumberFormat="1" applyFont="1" applyFill="1" applyBorder="1" applyAlignment="1">
      <alignment horizontal="left" vertical="top" wrapText="1"/>
    </xf>
    <xf numFmtId="0" fontId="1" fillId="3" borderId="40" xfId="0" applyFont="1" applyFill="1" applyBorder="1" applyAlignment="1">
      <alignment horizontal="left" vertical="top" wrapText="1"/>
    </xf>
    <xf numFmtId="3" fontId="23" fillId="0" borderId="5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3" fontId="3" fillId="0" borderId="60" xfId="0" applyNumberFormat="1" applyFont="1" applyBorder="1" applyAlignment="1">
      <alignment horizontal="center" vertical="top"/>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0" fontId="1" fillId="3" borderId="27" xfId="0" applyFont="1" applyFill="1" applyBorder="1" applyAlignment="1">
      <alignment vertical="top" wrapText="1"/>
    </xf>
    <xf numFmtId="0" fontId="1" fillId="0" borderId="18" xfId="0" applyFont="1" applyFill="1" applyBorder="1" applyAlignment="1">
      <alignment vertical="top" wrapText="1"/>
    </xf>
    <xf numFmtId="49" fontId="6" fillId="4" borderId="61"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0" borderId="48" xfId="0" applyNumberFormat="1" applyFont="1" applyFill="1" applyBorder="1" applyAlignment="1">
      <alignment horizontal="left" vertical="top" wrapText="1"/>
    </xf>
    <xf numFmtId="3" fontId="3" fillId="0" borderId="7" xfId="0" applyNumberFormat="1" applyFont="1" applyBorder="1" applyAlignment="1">
      <alignment horizontal="left" vertical="top" wrapText="1"/>
    </xf>
    <xf numFmtId="3" fontId="4" fillId="0" borderId="18"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13"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center" textRotation="90" wrapText="1"/>
    </xf>
    <xf numFmtId="3" fontId="4" fillId="0" borderId="5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7" xfId="0" applyNumberFormat="1" applyFont="1" applyBorder="1" applyAlignment="1">
      <alignment horizontal="center" vertical="top" wrapText="1"/>
    </xf>
    <xf numFmtId="3" fontId="4" fillId="3" borderId="7" xfId="0" applyNumberFormat="1" applyFont="1" applyFill="1" applyBorder="1" applyAlignment="1">
      <alignment vertical="top" wrapText="1"/>
    </xf>
    <xf numFmtId="3" fontId="23" fillId="0" borderId="11"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4" fillId="3" borderId="16" xfId="0" applyNumberFormat="1" applyFont="1" applyFill="1" applyBorder="1" applyAlignment="1">
      <alignment horizontal="center" vertical="top" wrapText="1"/>
    </xf>
    <xf numFmtId="3" fontId="6" fillId="4" borderId="7"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3" fillId="0" borderId="45" xfId="0" applyNumberFormat="1" applyFont="1" applyBorder="1" applyAlignment="1">
      <alignment horizontal="center" vertical="top"/>
    </xf>
    <xf numFmtId="49" fontId="3" fillId="0" borderId="54" xfId="0" applyNumberFormat="1" applyFont="1" applyBorder="1" applyAlignment="1">
      <alignment horizontal="center" vertical="top" wrapText="1"/>
    </xf>
    <xf numFmtId="3" fontId="3" fillId="2" borderId="50" xfId="0" applyNumberFormat="1" applyFont="1" applyFill="1" applyBorder="1" applyAlignment="1">
      <alignment horizontal="center" vertical="top"/>
    </xf>
    <xf numFmtId="3" fontId="6" fillId="0" borderId="54" xfId="0" applyNumberFormat="1" applyFont="1" applyBorder="1" applyAlignment="1">
      <alignment horizontal="center" vertical="top" wrapText="1"/>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3" fontId="4" fillId="0" borderId="54" xfId="0" applyNumberFormat="1" applyFont="1" applyFill="1" applyBorder="1" applyAlignment="1">
      <alignment horizontal="center" vertical="top"/>
    </xf>
    <xf numFmtId="3" fontId="1" fillId="0" borderId="50" xfId="0" applyNumberFormat="1" applyFont="1" applyFill="1" applyBorder="1" applyAlignment="1">
      <alignment horizontal="center" vertical="top" wrapText="1"/>
    </xf>
    <xf numFmtId="3" fontId="4" fillId="0" borderId="4" xfId="0" applyNumberFormat="1" applyFont="1" applyFill="1" applyBorder="1" applyAlignment="1">
      <alignment horizontal="center" vertical="top"/>
    </xf>
    <xf numFmtId="3" fontId="4" fillId="0" borderId="48" xfId="0" applyNumberFormat="1" applyFont="1" applyBorder="1" applyAlignment="1">
      <alignment horizontal="center" vertical="top" wrapText="1"/>
    </xf>
    <xf numFmtId="3" fontId="4" fillId="0" borderId="40"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4" fillId="0" borderId="15" xfId="0" applyNumberFormat="1" applyFont="1" applyFill="1" applyBorder="1" applyAlignment="1">
      <alignment vertical="top" wrapText="1"/>
    </xf>
    <xf numFmtId="3" fontId="6" fillId="0" borderId="74" xfId="0" applyNumberFormat="1" applyFont="1" applyBorder="1" applyAlignment="1">
      <alignment horizontal="center" vertical="top"/>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4" xfId="0" applyNumberFormat="1" applyFont="1" applyBorder="1" applyAlignment="1">
      <alignment horizontal="center" vertical="top"/>
    </xf>
    <xf numFmtId="3" fontId="4" fillId="0" borderId="53" xfId="0" applyNumberFormat="1" applyFont="1" applyBorder="1" applyAlignment="1">
      <alignment horizontal="center" vertical="top"/>
    </xf>
    <xf numFmtId="165" fontId="1" fillId="0" borderId="48" xfId="0" applyNumberFormat="1" applyFont="1" applyBorder="1" applyAlignment="1">
      <alignment horizontal="center" vertical="top"/>
    </xf>
    <xf numFmtId="0" fontId="4" fillId="3" borderId="12" xfId="0" applyFont="1" applyFill="1" applyBorder="1" applyAlignment="1">
      <alignment horizontal="center" vertical="top"/>
    </xf>
    <xf numFmtId="0" fontId="4" fillId="3" borderId="47" xfId="0" applyFont="1" applyFill="1" applyBorder="1" applyAlignment="1">
      <alignment horizontal="center" vertical="top"/>
    </xf>
    <xf numFmtId="3" fontId="4" fillId="3" borderId="37" xfId="0" applyNumberFormat="1" applyFont="1" applyFill="1" applyBorder="1" applyAlignment="1">
      <alignment horizontal="center" vertical="top"/>
    </xf>
    <xf numFmtId="164" fontId="4" fillId="3"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3" fontId="16" fillId="0" borderId="39" xfId="0" applyNumberFormat="1" applyFont="1" applyFill="1" applyBorder="1" applyAlignment="1">
      <alignment vertical="center" textRotation="90" wrapText="1"/>
    </xf>
    <xf numFmtId="3" fontId="16" fillId="0" borderId="52" xfId="0" applyNumberFormat="1" applyFont="1" applyFill="1" applyBorder="1" applyAlignment="1">
      <alignment vertical="center" textRotation="90" wrapText="1"/>
    </xf>
    <xf numFmtId="164" fontId="6" fillId="3" borderId="41" xfId="0" applyNumberFormat="1" applyFont="1" applyFill="1" applyBorder="1" applyAlignment="1">
      <alignment horizontal="center" vertical="top"/>
    </xf>
    <xf numFmtId="164" fontId="6" fillId="3" borderId="13" xfId="0" applyNumberFormat="1" applyFont="1" applyFill="1" applyBorder="1" applyAlignment="1">
      <alignment horizontal="center" vertical="top"/>
    </xf>
    <xf numFmtId="164" fontId="6" fillId="3" borderId="0" xfId="0" applyNumberFormat="1" applyFont="1" applyFill="1" applyBorder="1" applyAlignment="1">
      <alignment horizontal="center" vertical="top"/>
    </xf>
    <xf numFmtId="164" fontId="6" fillId="3" borderId="54" xfId="0" applyNumberFormat="1" applyFont="1" applyFill="1" applyBorder="1" applyAlignment="1">
      <alignment horizontal="center" vertical="top"/>
    </xf>
    <xf numFmtId="3" fontId="1" fillId="3" borderId="30" xfId="0" applyNumberFormat="1" applyFont="1" applyFill="1" applyBorder="1" applyAlignment="1">
      <alignment horizontal="center" vertical="top"/>
    </xf>
    <xf numFmtId="164" fontId="4" fillId="3" borderId="39" xfId="0" applyNumberFormat="1" applyFont="1" applyFill="1" applyBorder="1" applyAlignment="1">
      <alignment horizontal="center" vertical="top"/>
    </xf>
    <xf numFmtId="0" fontId="4" fillId="0" borderId="51" xfId="0" applyFont="1" applyFill="1" applyBorder="1" applyAlignment="1">
      <alignment horizontal="left" vertical="top" wrapText="1"/>
    </xf>
    <xf numFmtId="49" fontId="4" fillId="0" borderId="50" xfId="0" applyNumberFormat="1" applyFont="1" applyFill="1" applyBorder="1" applyAlignment="1">
      <alignment horizontal="center" vertical="top" wrapText="1"/>
    </xf>
    <xf numFmtId="49" fontId="4" fillId="0" borderId="53" xfId="0" applyNumberFormat="1" applyFont="1" applyFill="1" applyBorder="1" applyAlignment="1">
      <alignment horizontal="center" vertical="top" wrapText="1"/>
    </xf>
    <xf numFmtId="164" fontId="1" fillId="0" borderId="66" xfId="0" applyNumberFormat="1" applyFont="1" applyBorder="1" applyAlignment="1">
      <alignment horizontal="center" vertical="top"/>
    </xf>
    <xf numFmtId="164" fontId="4" fillId="0" borderId="51" xfId="0" applyNumberFormat="1" applyFont="1" applyBorder="1" applyAlignment="1">
      <alignment horizontal="center" vertical="top"/>
    </xf>
    <xf numFmtId="164" fontId="4" fillId="0" borderId="48" xfId="0" applyNumberFormat="1" applyFont="1" applyBorder="1" applyAlignment="1">
      <alignment horizontal="center" vertical="top"/>
    </xf>
    <xf numFmtId="164" fontId="1" fillId="4" borderId="53"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0" fontId="10" fillId="0" borderId="80" xfId="0" applyFont="1" applyFill="1" applyBorder="1" applyAlignment="1">
      <alignment vertical="top" wrapText="1"/>
    </xf>
    <xf numFmtId="3" fontId="23" fillId="0" borderId="49" xfId="0" applyNumberFormat="1" applyFont="1" applyBorder="1" applyAlignment="1">
      <alignment horizontal="center" vertical="top"/>
    </xf>
    <xf numFmtId="3" fontId="3" fillId="3" borderId="52" xfId="0" applyNumberFormat="1" applyFont="1" applyFill="1" applyBorder="1" applyAlignment="1">
      <alignment vertical="top" wrapText="1"/>
    </xf>
    <xf numFmtId="3" fontId="3" fillId="3" borderId="53" xfId="0" applyNumberFormat="1" applyFont="1" applyFill="1" applyBorder="1" applyAlignment="1">
      <alignment horizontal="center" vertical="top"/>
    </xf>
    <xf numFmtId="3" fontId="1" fillId="4" borderId="41" xfId="0" applyNumberFormat="1" applyFont="1" applyFill="1" applyBorder="1" applyAlignment="1">
      <alignment horizontal="center" vertical="top" wrapText="1"/>
    </xf>
    <xf numFmtId="3" fontId="4" fillId="0" borderId="62" xfId="0" applyNumberFormat="1" applyFont="1" applyFill="1" applyBorder="1" applyAlignment="1">
      <alignment vertical="center" textRotation="90" wrapText="1"/>
    </xf>
    <xf numFmtId="3" fontId="3" fillId="0" borderId="60" xfId="0" applyNumberFormat="1" applyFont="1" applyBorder="1" applyAlignment="1">
      <alignment vertical="top"/>
    </xf>
    <xf numFmtId="3" fontId="3" fillId="0" borderId="53" xfId="0" applyNumberFormat="1" applyFont="1" applyBorder="1" applyAlignment="1">
      <alignment vertical="top"/>
    </xf>
    <xf numFmtId="3" fontId="3" fillId="3" borderId="48" xfId="0" applyNumberFormat="1" applyFont="1" applyFill="1" applyBorder="1" applyAlignment="1">
      <alignment horizontal="center" vertical="top"/>
    </xf>
    <xf numFmtId="164" fontId="3" fillId="3" borderId="51" xfId="0" applyNumberFormat="1" applyFont="1" applyFill="1" applyBorder="1" applyAlignment="1">
      <alignment horizontal="center" vertical="top"/>
    </xf>
    <xf numFmtId="164" fontId="6" fillId="3" borderId="49" xfId="0" applyNumberFormat="1" applyFont="1" applyFill="1" applyBorder="1" applyAlignment="1">
      <alignment horizontal="center" vertical="top"/>
    </xf>
    <xf numFmtId="164" fontId="6" fillId="3" borderId="50" xfId="0" applyNumberFormat="1" applyFont="1" applyFill="1" applyBorder="1" applyAlignment="1">
      <alignment horizontal="center" vertical="top"/>
    </xf>
    <xf numFmtId="164" fontId="6" fillId="3" borderId="51" xfId="0" applyNumberFormat="1" applyFont="1" applyFill="1" applyBorder="1" applyAlignment="1">
      <alignment horizontal="center" vertical="top"/>
    </xf>
    <xf numFmtId="164" fontId="6" fillId="3" borderId="53" xfId="0" applyNumberFormat="1" applyFont="1" applyFill="1" applyBorder="1" applyAlignment="1">
      <alignment horizontal="center" vertical="top"/>
    </xf>
    <xf numFmtId="164" fontId="1" fillId="0" borderId="51" xfId="0" applyNumberFormat="1" applyFont="1" applyBorder="1" applyAlignment="1">
      <alignment horizontal="center" vertical="top"/>
    </xf>
    <xf numFmtId="164" fontId="1" fillId="0" borderId="48" xfId="0" applyNumberFormat="1" applyFont="1" applyBorder="1" applyAlignment="1">
      <alignment horizontal="center" vertical="top"/>
    </xf>
    <xf numFmtId="2" fontId="17" fillId="0" borderId="52" xfId="0" applyNumberFormat="1" applyFont="1" applyFill="1" applyBorder="1" applyAlignment="1">
      <alignment horizontal="center" vertical="top"/>
    </xf>
    <xf numFmtId="1" fontId="1" fillId="3" borderId="50" xfId="0" applyNumberFormat="1" applyFont="1" applyFill="1" applyBorder="1" applyAlignment="1">
      <alignment horizontal="center" vertical="top"/>
    </xf>
    <xf numFmtId="2" fontId="1" fillId="3" borderId="50" xfId="0" applyNumberFormat="1" applyFont="1" applyFill="1" applyBorder="1" applyAlignment="1">
      <alignment horizontal="center" vertical="top"/>
    </xf>
    <xf numFmtId="2" fontId="1" fillId="3" borderId="53" xfId="0" applyNumberFormat="1" applyFont="1" applyFill="1" applyBorder="1" applyAlignment="1">
      <alignment horizontal="center" vertical="top"/>
    </xf>
    <xf numFmtId="164" fontId="4" fillId="3" borderId="66" xfId="0" applyNumberFormat="1" applyFont="1" applyFill="1" applyBorder="1" applyAlignment="1">
      <alignment horizontal="center" vertical="top" wrapText="1"/>
    </xf>
    <xf numFmtId="164" fontId="4" fillId="3" borderId="11" xfId="0" applyNumberFormat="1" applyFont="1" applyFill="1" applyBorder="1" applyAlignment="1">
      <alignment horizontal="center" vertical="top"/>
    </xf>
    <xf numFmtId="3" fontId="4" fillId="0" borderId="51" xfId="0" applyNumberFormat="1" applyFont="1" applyFill="1" applyBorder="1" applyAlignment="1">
      <alignment horizontal="center" vertical="top" textRotation="180" wrapText="1"/>
    </xf>
    <xf numFmtId="3" fontId="23" fillId="0" borderId="49" xfId="0" applyNumberFormat="1" applyFont="1" applyFill="1" applyBorder="1" applyAlignment="1">
      <alignment horizontal="center" vertical="top" wrapText="1"/>
    </xf>
    <xf numFmtId="49" fontId="3" fillId="3" borderId="54" xfId="0" applyNumberFormat="1" applyFont="1" applyFill="1" applyBorder="1" applyAlignment="1">
      <alignment horizontal="center" vertical="top"/>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164" fontId="1" fillId="3" borderId="40"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3" fillId="2" borderId="22" xfId="0" applyNumberFormat="1" applyFont="1" applyFill="1" applyBorder="1" applyAlignment="1">
      <alignment horizontal="center" vertical="top"/>
    </xf>
    <xf numFmtId="49" fontId="3" fillId="0" borderId="22" xfId="0" applyNumberFormat="1" applyFont="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49" fontId="3" fillId="0" borderId="72" xfId="0" applyNumberFormat="1" applyFont="1" applyBorder="1" applyAlignment="1">
      <alignment horizontal="center" vertical="top"/>
    </xf>
    <xf numFmtId="3" fontId="3" fillId="7" borderId="33"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7" borderId="52" xfId="0" applyNumberFormat="1" applyFont="1" applyFill="1" applyBorder="1" applyAlignment="1">
      <alignment horizontal="center" vertical="top"/>
    </xf>
    <xf numFmtId="3" fontId="3" fillId="7" borderId="43"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7" borderId="8"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3" fillId="7" borderId="62" xfId="0" applyNumberFormat="1" applyFont="1" applyFill="1" applyBorder="1" applyAlignment="1">
      <alignment horizontal="center" vertical="top"/>
    </xf>
    <xf numFmtId="3" fontId="3" fillId="7" borderId="36"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3" fontId="3" fillId="7" borderId="52"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xf>
    <xf numFmtId="3" fontId="3" fillId="7" borderId="23" xfId="0" applyNumberFormat="1" applyFont="1" applyFill="1" applyBorder="1" applyAlignment="1">
      <alignment horizontal="center" vertical="top"/>
    </xf>
    <xf numFmtId="164" fontId="3" fillId="7" borderId="70" xfId="0" applyNumberFormat="1" applyFont="1" applyFill="1" applyBorder="1" applyAlignment="1">
      <alignment horizontal="center" vertical="top"/>
    </xf>
    <xf numFmtId="164" fontId="3" fillId="7" borderId="10" xfId="0" applyNumberFormat="1" applyFont="1" applyFill="1" applyBorder="1" applyAlignment="1">
      <alignment horizontal="center" vertical="top"/>
    </xf>
    <xf numFmtId="164" fontId="3" fillId="7" borderId="9"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164" fontId="3" fillId="8" borderId="25" xfId="0" applyNumberFormat="1" applyFont="1" applyFill="1" applyBorder="1" applyAlignment="1">
      <alignment horizontal="center" vertical="top" wrapText="1"/>
    </xf>
    <xf numFmtId="164" fontId="3" fillId="8" borderId="24" xfId="0" applyNumberFormat="1" applyFont="1" applyFill="1" applyBorder="1" applyAlignment="1">
      <alignment horizontal="center" vertical="top" wrapText="1"/>
    </xf>
    <xf numFmtId="164" fontId="3" fillId="8" borderId="1" xfId="0" applyNumberFormat="1" applyFont="1" applyFill="1" applyBorder="1" applyAlignment="1">
      <alignment horizontal="center" vertical="top" wrapText="1"/>
    </xf>
    <xf numFmtId="164" fontId="6" fillId="8" borderId="8" xfId="0" applyNumberFormat="1" applyFont="1" applyFill="1" applyBorder="1" applyAlignment="1">
      <alignment horizontal="center" vertical="top" wrapText="1"/>
    </xf>
    <xf numFmtId="164" fontId="6" fillId="8" borderId="70" xfId="0" applyNumberFormat="1" applyFont="1" applyFill="1" applyBorder="1" applyAlignment="1">
      <alignment horizontal="center" vertical="top" wrapText="1"/>
    </xf>
    <xf numFmtId="164" fontId="3" fillId="7" borderId="65"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7" borderId="34" xfId="0" applyNumberFormat="1" applyFont="1" applyFill="1" applyBorder="1" applyAlignment="1">
      <alignment horizontal="center" vertical="top"/>
    </xf>
    <xf numFmtId="164" fontId="3" fillId="7" borderId="79"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164" fontId="3" fillId="8" borderId="60" xfId="0" applyNumberFormat="1" applyFont="1" applyFill="1" applyBorder="1" applyAlignment="1">
      <alignment horizontal="center" vertical="top" wrapText="1"/>
    </xf>
    <xf numFmtId="164" fontId="6" fillId="8" borderId="9" xfId="0" applyNumberFormat="1" applyFont="1" applyFill="1" applyBorder="1" applyAlignment="1">
      <alignment horizontal="center" vertical="top" wrapText="1"/>
    </xf>
    <xf numFmtId="164" fontId="6" fillId="8" borderId="65" xfId="0" applyNumberFormat="1" applyFont="1" applyFill="1" applyBorder="1" applyAlignment="1">
      <alignment horizontal="center" vertical="top" wrapText="1"/>
    </xf>
    <xf numFmtId="164" fontId="6" fillId="8" borderId="34" xfId="0" applyNumberFormat="1" applyFont="1" applyFill="1" applyBorder="1" applyAlignment="1">
      <alignment horizontal="center" vertical="top" wrapText="1"/>
    </xf>
    <xf numFmtId="3" fontId="3" fillId="9" borderId="34" xfId="0" applyNumberFormat="1" applyFont="1" applyFill="1" applyBorder="1" applyAlignment="1">
      <alignment horizontal="center" vertical="top"/>
    </xf>
    <xf numFmtId="164" fontId="6" fillId="3" borderId="44" xfId="0"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7" fillId="3" borderId="13" xfId="0" applyNumberFormat="1" applyFont="1" applyFill="1" applyBorder="1" applyAlignment="1">
      <alignment horizontal="center" vertical="top" wrapText="1"/>
    </xf>
    <xf numFmtId="164" fontId="7" fillId="0" borderId="9" xfId="0" applyNumberFormat="1" applyFont="1" applyBorder="1" applyAlignment="1">
      <alignment horizontal="center" vertical="center" wrapText="1"/>
    </xf>
    <xf numFmtId="164" fontId="7" fillId="0" borderId="34" xfId="0" applyNumberFormat="1" applyFont="1" applyBorder="1" applyAlignment="1">
      <alignment horizontal="center" vertical="center" wrapText="1"/>
    </xf>
    <xf numFmtId="164" fontId="1" fillId="4" borderId="0"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wrapText="1"/>
    </xf>
    <xf numFmtId="164" fontId="1" fillId="3" borderId="48"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0" borderId="35" xfId="0" applyNumberFormat="1" applyFont="1" applyBorder="1" applyAlignment="1">
      <alignment horizontal="center" vertical="center"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164" fontId="1" fillId="4" borderId="37"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164" fontId="1" fillId="4" borderId="41" xfId="0" applyNumberFormat="1" applyFont="1" applyFill="1" applyBorder="1" applyAlignment="1">
      <alignment horizontal="center" vertical="top" wrapText="1"/>
    </xf>
    <xf numFmtId="164" fontId="21" fillId="3" borderId="11" xfId="0" applyNumberFormat="1" applyFont="1" applyFill="1" applyBorder="1" applyAlignment="1">
      <alignment horizontal="center" vertical="top"/>
    </xf>
    <xf numFmtId="164" fontId="21" fillId="3" borderId="12" xfId="0" applyNumberFormat="1" applyFont="1" applyFill="1" applyBorder="1" applyAlignment="1">
      <alignment horizontal="center" vertical="top"/>
    </xf>
    <xf numFmtId="164" fontId="21" fillId="3" borderId="52" xfId="0" applyNumberFormat="1" applyFont="1" applyFill="1" applyBorder="1" applyAlignment="1">
      <alignment horizontal="center" vertical="top"/>
    </xf>
    <xf numFmtId="164" fontId="20" fillId="3" borderId="49" xfId="0" applyNumberFormat="1" applyFont="1" applyFill="1" applyBorder="1" applyAlignment="1">
      <alignment horizontal="center" vertical="top"/>
    </xf>
    <xf numFmtId="164" fontId="20" fillId="3" borderId="42" xfId="0" applyNumberFormat="1" applyFont="1" applyFill="1" applyBorder="1" applyAlignment="1">
      <alignment horizontal="center" vertical="top"/>
    </xf>
    <xf numFmtId="164" fontId="20" fillId="3" borderId="44" xfId="0" applyNumberFormat="1" applyFont="1" applyFill="1" applyBorder="1" applyAlignment="1">
      <alignment horizontal="center" vertical="top"/>
    </xf>
    <xf numFmtId="164" fontId="20" fillId="3" borderId="31" xfId="0" applyNumberFormat="1" applyFont="1" applyFill="1" applyBorder="1" applyAlignment="1">
      <alignment horizontal="center" vertical="top"/>
    </xf>
    <xf numFmtId="164" fontId="20" fillId="3" borderId="41" xfId="0" applyNumberFormat="1" applyFont="1" applyFill="1" applyBorder="1" applyAlignment="1">
      <alignment horizontal="center" vertical="top"/>
    </xf>
    <xf numFmtId="164" fontId="20" fillId="3" borderId="13" xfId="0" applyNumberFormat="1" applyFont="1" applyFill="1" applyBorder="1" applyAlignment="1">
      <alignment horizontal="center" vertical="top"/>
    </xf>
    <xf numFmtId="164" fontId="20" fillId="3" borderId="27" xfId="0" applyNumberFormat="1" applyFont="1" applyFill="1" applyBorder="1" applyAlignment="1">
      <alignment horizontal="center" vertical="top"/>
    </xf>
    <xf numFmtId="164" fontId="20" fillId="3" borderId="3" xfId="0" applyNumberFormat="1" applyFont="1" applyFill="1" applyBorder="1" applyAlignment="1">
      <alignment horizontal="center" vertical="top"/>
    </xf>
    <xf numFmtId="164" fontId="1" fillId="0" borderId="0" xfId="0" applyNumberFormat="1" applyFont="1" applyAlignment="1">
      <alignment horizontal="center" vertical="top"/>
    </xf>
    <xf numFmtId="164" fontId="4" fillId="0" borderId="22" xfId="0" applyNumberFormat="1" applyFont="1" applyBorder="1" applyAlignment="1">
      <alignment horizontal="center" vertical="center" textRotation="90" wrapText="1"/>
    </xf>
    <xf numFmtId="164" fontId="4" fillId="0" borderId="22" xfId="0" applyNumberFormat="1" applyFont="1" applyFill="1" applyBorder="1" applyAlignment="1">
      <alignment horizontal="center" vertical="center" textRotation="90" wrapText="1"/>
    </xf>
    <xf numFmtId="164" fontId="1" fillId="3" borderId="2" xfId="0" applyNumberFormat="1" applyFont="1" applyFill="1" applyBorder="1" applyAlignment="1">
      <alignment horizontal="center" vertical="top"/>
    </xf>
    <xf numFmtId="164" fontId="1" fillId="4" borderId="52" xfId="0" applyNumberFormat="1" applyFont="1" applyFill="1" applyBorder="1" applyAlignment="1">
      <alignment horizontal="center" vertical="top"/>
    </xf>
    <xf numFmtId="164" fontId="4" fillId="0" borderId="11" xfId="0" applyNumberFormat="1" applyFont="1" applyBorder="1" applyAlignment="1">
      <alignment horizontal="center" vertical="top"/>
    </xf>
    <xf numFmtId="164" fontId="4" fillId="0" borderId="52" xfId="0" applyNumberFormat="1" applyFont="1" applyFill="1" applyBorder="1" applyAlignment="1">
      <alignment horizontal="center" vertical="top"/>
    </xf>
    <xf numFmtId="164" fontId="4" fillId="0" borderId="80" xfId="0" applyNumberFormat="1" applyFont="1" applyFill="1" applyBorder="1" applyAlignment="1">
      <alignment horizontal="center" vertical="top"/>
    </xf>
    <xf numFmtId="164" fontId="3" fillId="5" borderId="11" xfId="0" applyNumberFormat="1" applyFont="1" applyFill="1" applyBorder="1" applyAlignment="1">
      <alignment horizontal="center" vertical="top" wrapText="1"/>
    </xf>
    <xf numFmtId="164" fontId="3" fillId="3" borderId="80" xfId="0" applyNumberFormat="1" applyFont="1" applyFill="1" applyBorder="1" applyAlignment="1">
      <alignment horizontal="center" vertical="top"/>
    </xf>
    <xf numFmtId="164" fontId="6" fillId="5" borderId="68" xfId="0" applyNumberFormat="1" applyFont="1" applyFill="1" applyBorder="1" applyAlignment="1">
      <alignment horizontal="center" vertical="top" wrapText="1"/>
    </xf>
    <xf numFmtId="164" fontId="4" fillId="0" borderId="39" xfId="0" applyNumberFormat="1" applyFont="1" applyFill="1" applyBorder="1" applyAlignment="1">
      <alignment horizontal="center" vertical="top"/>
    </xf>
    <xf numFmtId="164" fontId="4" fillId="0" borderId="36" xfId="0" applyNumberFormat="1" applyFont="1" applyFill="1" applyBorder="1" applyAlignment="1">
      <alignment horizontal="center" vertical="top" wrapText="1"/>
    </xf>
    <xf numFmtId="164" fontId="4" fillId="0" borderId="36" xfId="0" applyNumberFormat="1" applyFont="1" applyBorder="1" applyAlignment="1">
      <alignment horizontal="center" vertical="top"/>
    </xf>
    <xf numFmtId="164" fontId="4" fillId="3" borderId="36" xfId="0" applyNumberFormat="1" applyFont="1" applyFill="1" applyBorder="1" applyAlignment="1">
      <alignment horizontal="center" vertical="top"/>
    </xf>
    <xf numFmtId="164" fontId="6" fillId="2" borderId="33" xfId="0" applyNumberFormat="1" applyFont="1" applyFill="1" applyBorder="1" applyAlignment="1">
      <alignment horizontal="center" vertical="top"/>
    </xf>
    <xf numFmtId="164" fontId="1" fillId="3" borderId="27" xfId="0" applyNumberFormat="1" applyFont="1" applyFill="1" applyBorder="1" applyAlignment="1">
      <alignment horizontal="center" vertical="top"/>
    </xf>
    <xf numFmtId="164" fontId="1" fillId="3" borderId="29" xfId="0" applyNumberFormat="1" applyFont="1" applyFill="1" applyBorder="1" applyAlignment="1">
      <alignment horizontal="center" vertical="center"/>
    </xf>
    <xf numFmtId="164" fontId="1" fillId="0" borderId="12" xfId="0" applyNumberFormat="1" applyFont="1" applyBorder="1" applyAlignment="1">
      <alignment horizontal="center" vertical="top"/>
    </xf>
    <xf numFmtId="164" fontId="1" fillId="0" borderId="47" xfId="0" applyNumberFormat="1" applyFont="1" applyBorder="1" applyAlignment="1">
      <alignment horizontal="center" vertical="top"/>
    </xf>
    <xf numFmtId="164" fontId="1" fillId="0" borderId="53" xfId="0" applyNumberFormat="1" applyFont="1" applyBorder="1" applyAlignment="1">
      <alignment horizontal="center" vertical="top"/>
    </xf>
    <xf numFmtId="164" fontId="1" fillId="3" borderId="55" xfId="0" applyNumberFormat="1" applyFont="1" applyFill="1" applyBorder="1" applyAlignment="1">
      <alignment horizontal="center" vertical="top"/>
    </xf>
    <xf numFmtId="164" fontId="17" fillId="0" borderId="30" xfId="0" applyNumberFormat="1" applyFont="1" applyFill="1" applyBorder="1" applyAlignment="1">
      <alignment horizontal="center" vertical="top"/>
    </xf>
    <xf numFmtId="164" fontId="1" fillId="0" borderId="30" xfId="0" applyNumberFormat="1" applyFont="1" applyBorder="1" applyAlignment="1">
      <alignment horizontal="center" vertical="top"/>
    </xf>
    <xf numFmtId="164" fontId="1" fillId="0" borderId="55" xfId="0" applyNumberFormat="1" applyFont="1" applyFill="1" applyBorder="1" applyAlignment="1">
      <alignment horizontal="center" vertical="top"/>
    </xf>
    <xf numFmtId="164" fontId="4" fillId="0" borderId="55" xfId="0" applyNumberFormat="1" applyFont="1" applyFill="1" applyBorder="1" applyAlignment="1">
      <alignment horizontal="center" vertical="top"/>
    </xf>
    <xf numFmtId="164" fontId="6" fillId="5" borderId="55" xfId="0" applyNumberFormat="1" applyFont="1" applyFill="1" applyBorder="1" applyAlignment="1">
      <alignment horizontal="center" vertical="top" wrapText="1"/>
    </xf>
    <xf numFmtId="164" fontId="6" fillId="5" borderId="77" xfId="0" applyNumberFormat="1" applyFont="1" applyFill="1" applyBorder="1" applyAlignment="1">
      <alignment horizontal="center" vertical="top" wrapText="1"/>
    </xf>
    <xf numFmtId="164" fontId="6" fillId="5" borderId="26" xfId="0" applyNumberFormat="1" applyFont="1" applyFill="1" applyBorder="1" applyAlignment="1">
      <alignment horizontal="center" vertical="top" wrapText="1"/>
    </xf>
    <xf numFmtId="164" fontId="6" fillId="5" borderId="58"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wrapText="1"/>
    </xf>
    <xf numFmtId="164" fontId="4" fillId="0" borderId="41" xfId="0" applyNumberFormat="1" applyFont="1" applyBorder="1" applyAlignment="1">
      <alignment horizontal="center" vertical="top" wrapText="1"/>
    </xf>
    <xf numFmtId="164" fontId="4" fillId="0" borderId="30" xfId="0" applyNumberFormat="1" applyFont="1" applyBorder="1" applyAlignment="1">
      <alignment horizontal="center" vertical="top" wrapText="1"/>
    </xf>
    <xf numFmtId="164" fontId="4" fillId="0" borderId="49" xfId="0" applyNumberFormat="1" applyFont="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5"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3" fillId="5" borderId="55" xfId="0" applyNumberFormat="1" applyFont="1" applyFill="1" applyBorder="1" applyAlignment="1">
      <alignment horizontal="center" vertical="top" wrapText="1"/>
    </xf>
    <xf numFmtId="164" fontId="1" fillId="4" borderId="42" xfId="0" applyNumberFormat="1" applyFont="1" applyFill="1" applyBorder="1" applyAlignment="1">
      <alignment horizontal="center" vertical="top" wrapText="1"/>
    </xf>
    <xf numFmtId="164" fontId="1" fillId="4" borderId="49" xfId="0" applyNumberFormat="1" applyFont="1" applyFill="1" applyBorder="1" applyAlignment="1">
      <alignment horizontal="center" vertical="top" wrapText="1"/>
    </xf>
    <xf numFmtId="164" fontId="3" fillId="5" borderId="56" xfId="0" applyNumberFormat="1" applyFont="1" applyFill="1" applyBorder="1" applyAlignment="1">
      <alignment horizontal="center" vertical="top" wrapText="1"/>
    </xf>
    <xf numFmtId="164" fontId="3" fillId="5" borderId="77" xfId="0" applyNumberFormat="1" applyFont="1" applyFill="1" applyBorder="1" applyAlignment="1">
      <alignment horizontal="center" vertical="top" wrapText="1"/>
    </xf>
    <xf numFmtId="164" fontId="3" fillId="5" borderId="20"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3" fillId="5" borderId="57" xfId="0" applyNumberFormat="1" applyFont="1" applyFill="1" applyBorder="1" applyAlignment="1">
      <alignment horizontal="center" vertical="top" wrapText="1"/>
    </xf>
    <xf numFmtId="164" fontId="3" fillId="5" borderId="58" xfId="0" applyNumberFormat="1" applyFont="1" applyFill="1" applyBorder="1" applyAlignment="1">
      <alignment horizontal="center" vertical="top" wrapText="1"/>
    </xf>
    <xf numFmtId="164" fontId="3" fillId="5" borderId="42" xfId="0" applyNumberFormat="1" applyFont="1" applyFill="1" applyBorder="1" applyAlignment="1">
      <alignment horizontal="center" vertical="top" wrapText="1"/>
    </xf>
    <xf numFmtId="164" fontId="6" fillId="5" borderId="42" xfId="0" applyNumberFormat="1" applyFont="1" applyFill="1" applyBorder="1" applyAlignment="1">
      <alignment horizontal="center" vertical="top" wrapText="1"/>
    </xf>
    <xf numFmtId="164" fontId="3" fillId="5" borderId="30" xfId="0" applyNumberFormat="1" applyFont="1" applyFill="1" applyBorder="1" applyAlignment="1">
      <alignment horizontal="center" vertical="top" wrapText="1"/>
    </xf>
    <xf numFmtId="164" fontId="3" fillId="5" borderId="47" xfId="0" applyNumberFormat="1" applyFont="1" applyFill="1" applyBorder="1" applyAlignment="1">
      <alignment horizontal="center" vertical="top" wrapText="1"/>
    </xf>
    <xf numFmtId="164" fontId="3" fillId="5" borderId="18" xfId="0" applyNumberFormat="1" applyFont="1" applyFill="1" applyBorder="1" applyAlignment="1">
      <alignment horizontal="center" vertical="top" wrapText="1"/>
    </xf>
    <xf numFmtId="164" fontId="3" fillId="5" borderId="12" xfId="0" applyNumberFormat="1" applyFont="1" applyFill="1" applyBorder="1" applyAlignment="1">
      <alignment horizontal="center" vertical="top" wrapText="1"/>
    </xf>
    <xf numFmtId="164" fontId="3" fillId="5" borderId="46" xfId="0" applyNumberFormat="1" applyFont="1" applyFill="1" applyBorder="1" applyAlignment="1">
      <alignment horizontal="center" vertical="top" wrapText="1"/>
    </xf>
    <xf numFmtId="164" fontId="3" fillId="5" borderId="71" xfId="0" applyNumberFormat="1" applyFont="1" applyFill="1" applyBorder="1" applyAlignment="1">
      <alignment horizontal="center" vertical="top" wrapText="1"/>
    </xf>
    <xf numFmtId="164" fontId="1" fillId="0" borderId="54" xfId="0" applyNumberFormat="1" applyFont="1" applyBorder="1" applyAlignment="1">
      <alignment horizontal="center" vertical="top"/>
    </xf>
    <xf numFmtId="164" fontId="1" fillId="0" borderId="15" xfId="0" applyNumberFormat="1" applyFont="1" applyBorder="1" applyAlignment="1">
      <alignment horizontal="center" vertical="top"/>
    </xf>
    <xf numFmtId="164" fontId="1" fillId="0" borderId="49" xfId="0" applyNumberFormat="1" applyFont="1" applyBorder="1" applyAlignment="1">
      <alignment horizontal="center"/>
    </xf>
    <xf numFmtId="164" fontId="1" fillId="0" borderId="50" xfId="0" applyNumberFormat="1" applyFont="1" applyBorder="1" applyAlignment="1">
      <alignment horizontal="center"/>
    </xf>
    <xf numFmtId="164" fontId="1" fillId="0" borderId="51" xfId="0" applyNumberFormat="1" applyFont="1" applyBorder="1" applyAlignment="1">
      <alignment horizontal="center"/>
    </xf>
    <xf numFmtId="164" fontId="1" fillId="0" borderId="53" xfId="0" applyNumberFormat="1" applyFont="1" applyBorder="1" applyAlignment="1">
      <alignment horizontal="center"/>
    </xf>
    <xf numFmtId="164" fontId="1" fillId="0" borderId="48" xfId="0" applyNumberFormat="1" applyFont="1" applyBorder="1" applyAlignment="1">
      <alignment horizontal="center"/>
    </xf>
    <xf numFmtId="164" fontId="1" fillId="0" borderId="66" xfId="0" applyNumberFormat="1" applyFont="1" applyBorder="1" applyAlignment="1">
      <alignment horizontal="center"/>
    </xf>
    <xf numFmtId="164" fontId="1" fillId="4" borderId="13" xfId="0" applyNumberFormat="1" applyFont="1" applyFill="1" applyBorder="1" applyAlignment="1">
      <alignment horizontal="center" vertical="top" wrapText="1"/>
    </xf>
    <xf numFmtId="164" fontId="1" fillId="4" borderId="16"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48"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wrapText="1"/>
    </xf>
    <xf numFmtId="164" fontId="3" fillId="7" borderId="62" xfId="0" applyNumberFormat="1" applyFont="1" applyFill="1" applyBorder="1" applyAlignment="1">
      <alignment horizontal="center" vertical="top"/>
    </xf>
    <xf numFmtId="164" fontId="3" fillId="8" borderId="62" xfId="0" applyNumberFormat="1" applyFont="1" applyFill="1" applyBorder="1" applyAlignment="1">
      <alignment horizontal="center" vertical="center"/>
    </xf>
    <xf numFmtId="164" fontId="2" fillId="0" borderId="0" xfId="0" applyNumberFormat="1" applyFont="1" applyAlignment="1">
      <alignment horizontal="center"/>
    </xf>
    <xf numFmtId="165" fontId="4" fillId="3" borderId="18" xfId="0" applyNumberFormat="1" applyFont="1" applyFill="1" applyBorder="1" applyAlignment="1">
      <alignment horizontal="center" vertical="top"/>
    </xf>
    <xf numFmtId="165" fontId="4" fillId="3" borderId="12" xfId="0" applyNumberFormat="1" applyFont="1" applyFill="1" applyBorder="1" applyAlignment="1">
      <alignment horizontal="center" vertical="top"/>
    </xf>
    <xf numFmtId="165" fontId="4" fillId="3" borderId="13" xfId="0" applyNumberFormat="1" applyFont="1" applyFill="1" applyBorder="1" applyAlignment="1">
      <alignment horizontal="center" vertical="top"/>
    </xf>
    <xf numFmtId="165" fontId="1" fillId="3" borderId="27" xfId="0" applyNumberFormat="1" applyFont="1" applyFill="1" applyBorder="1" applyAlignment="1">
      <alignment horizontal="center" vertical="center"/>
    </xf>
    <xf numFmtId="165" fontId="1" fillId="3" borderId="3" xfId="0" applyNumberFormat="1" applyFont="1" applyFill="1" applyBorder="1" applyAlignment="1">
      <alignment horizontal="center" vertical="center"/>
    </xf>
    <xf numFmtId="165" fontId="4" fillId="3" borderId="51" xfId="0" applyNumberFormat="1" applyFont="1" applyFill="1" applyBorder="1" applyAlignment="1">
      <alignment horizontal="center" vertical="top"/>
    </xf>
    <xf numFmtId="165" fontId="1" fillId="3" borderId="59" xfId="0" applyNumberFormat="1" applyFont="1" applyFill="1" applyBorder="1" applyAlignment="1">
      <alignment horizontal="center" vertical="top"/>
    </xf>
    <xf numFmtId="165" fontId="1" fillId="3" borderId="78" xfId="0" applyNumberFormat="1" applyFont="1" applyFill="1" applyBorder="1" applyAlignment="1">
      <alignment horizontal="center" vertical="top"/>
    </xf>
    <xf numFmtId="165" fontId="1" fillId="3" borderId="22" xfId="0" applyNumberFormat="1" applyFont="1" applyFill="1" applyBorder="1" applyAlignment="1">
      <alignment horizontal="center" vertical="top"/>
    </xf>
    <xf numFmtId="165" fontId="1" fillId="3" borderId="39" xfId="0" applyNumberFormat="1" applyFont="1" applyFill="1" applyBorder="1" applyAlignment="1">
      <alignment horizontal="center" vertical="top"/>
    </xf>
    <xf numFmtId="165" fontId="1" fillId="3" borderId="13" xfId="0" applyNumberFormat="1" applyFont="1" applyFill="1" applyBorder="1" applyAlignment="1">
      <alignment horizontal="center" vertical="top"/>
    </xf>
    <xf numFmtId="165" fontId="1" fillId="3" borderId="36" xfId="0" applyNumberFormat="1" applyFont="1" applyFill="1" applyBorder="1" applyAlignment="1">
      <alignment horizontal="center" vertical="top"/>
    </xf>
    <xf numFmtId="165" fontId="1" fillId="3" borderId="69" xfId="0" applyNumberFormat="1" applyFont="1" applyFill="1" applyBorder="1" applyAlignment="1">
      <alignment horizontal="center" vertical="top"/>
    </xf>
    <xf numFmtId="165" fontId="1" fillId="3" borderId="4" xfId="0" applyNumberFormat="1" applyFont="1" applyFill="1" applyBorder="1" applyAlignment="1">
      <alignment horizontal="center" vertical="top"/>
    </xf>
    <xf numFmtId="165" fontId="1" fillId="3" borderId="43" xfId="0" applyNumberFormat="1" applyFont="1" applyFill="1" applyBorder="1" applyAlignment="1">
      <alignment horizontal="center" vertical="top"/>
    </xf>
    <xf numFmtId="165" fontId="1" fillId="3" borderId="44" xfId="0" applyNumberFormat="1" applyFont="1" applyFill="1" applyBorder="1" applyAlignment="1">
      <alignment horizontal="center" vertical="top"/>
    </xf>
    <xf numFmtId="165" fontId="1" fillId="3" borderId="20" xfId="0" applyNumberFormat="1" applyFont="1" applyFill="1" applyBorder="1" applyAlignment="1">
      <alignment horizontal="center" vertical="top"/>
    </xf>
    <xf numFmtId="165" fontId="1" fillId="3" borderId="68" xfId="0" applyNumberFormat="1" applyFont="1" applyFill="1" applyBorder="1" applyAlignment="1">
      <alignment horizontal="center" vertical="top"/>
    </xf>
    <xf numFmtId="165" fontId="1" fillId="3" borderId="21" xfId="0" applyNumberFormat="1" applyFont="1" applyFill="1" applyBorder="1" applyAlignment="1">
      <alignment horizontal="center" vertical="top"/>
    </xf>
    <xf numFmtId="165" fontId="4" fillId="3" borderId="63" xfId="0" applyNumberFormat="1" applyFont="1" applyFill="1" applyBorder="1" applyAlignment="1">
      <alignment horizontal="center" vertical="top"/>
    </xf>
    <xf numFmtId="165" fontId="4" fillId="3" borderId="52" xfId="0" applyNumberFormat="1" applyFont="1" applyFill="1" applyBorder="1" applyAlignment="1">
      <alignment horizontal="center" vertical="top"/>
    </xf>
    <xf numFmtId="165" fontId="4" fillId="3" borderId="80" xfId="0" applyNumberFormat="1" applyFont="1" applyFill="1" applyBorder="1" applyAlignment="1">
      <alignment horizontal="center" vertical="top"/>
    </xf>
    <xf numFmtId="165" fontId="4" fillId="3" borderId="71" xfId="0" applyNumberFormat="1" applyFont="1" applyFill="1" applyBorder="1" applyAlignment="1">
      <alignment horizontal="center" vertical="top"/>
    </xf>
    <xf numFmtId="165" fontId="17" fillId="3" borderId="71" xfId="0" applyNumberFormat="1" applyFont="1" applyFill="1" applyBorder="1" applyAlignment="1">
      <alignment horizontal="center" vertical="top" wrapText="1"/>
    </xf>
    <xf numFmtId="165" fontId="17" fillId="3" borderId="18" xfId="0" applyNumberFormat="1" applyFont="1" applyFill="1" applyBorder="1" applyAlignment="1">
      <alignment horizontal="center" vertical="top" wrapText="1"/>
    </xf>
    <xf numFmtId="165" fontId="1" fillId="3" borderId="12" xfId="0" applyNumberFormat="1" applyFont="1" applyFill="1" applyBorder="1" applyAlignment="1">
      <alignment horizontal="center" vertical="top" wrapText="1"/>
    </xf>
    <xf numFmtId="165" fontId="1" fillId="3" borderId="31" xfId="0" applyNumberFormat="1" applyFont="1" applyFill="1" applyBorder="1" applyAlignment="1">
      <alignment horizontal="center" vertical="top"/>
    </xf>
    <xf numFmtId="165" fontId="1" fillId="3" borderId="0" xfId="0" applyNumberFormat="1" applyFont="1" applyFill="1" applyBorder="1" applyAlignment="1">
      <alignment horizontal="center" vertical="top"/>
    </xf>
    <xf numFmtId="165" fontId="1" fillId="3" borderId="80" xfId="0" applyNumberFormat="1" applyFont="1" applyFill="1" applyBorder="1" applyAlignment="1">
      <alignment horizontal="center" vertical="top"/>
    </xf>
    <xf numFmtId="165" fontId="1" fillId="3" borderId="51" xfId="0" applyNumberFormat="1" applyFont="1" applyFill="1" applyBorder="1" applyAlignment="1">
      <alignment horizontal="center" vertical="top"/>
    </xf>
    <xf numFmtId="165" fontId="1" fillId="3" borderId="50" xfId="0" applyNumberFormat="1" applyFont="1" applyFill="1" applyBorder="1" applyAlignment="1">
      <alignment horizontal="center" vertical="top"/>
    </xf>
    <xf numFmtId="165" fontId="1" fillId="3" borderId="71" xfId="0" applyNumberFormat="1" applyFont="1" applyFill="1" applyBorder="1" applyAlignment="1">
      <alignment horizontal="center" vertical="top"/>
    </xf>
    <xf numFmtId="165" fontId="1" fillId="3" borderId="18" xfId="0" applyNumberFormat="1" applyFont="1" applyFill="1" applyBorder="1" applyAlignment="1">
      <alignment horizontal="center" vertical="top"/>
    </xf>
    <xf numFmtId="165" fontId="1" fillId="3" borderId="12" xfId="0" applyNumberFormat="1" applyFont="1" applyFill="1" applyBorder="1" applyAlignment="1">
      <alignment horizontal="center" vertical="top"/>
    </xf>
    <xf numFmtId="165" fontId="1" fillId="3" borderId="56" xfId="0" applyNumberFormat="1" applyFont="1" applyFill="1" applyBorder="1" applyAlignment="1">
      <alignment horizontal="center" vertical="top"/>
    </xf>
    <xf numFmtId="165" fontId="4" fillId="3" borderId="71" xfId="0" applyNumberFormat="1" applyFont="1" applyFill="1" applyBorder="1" applyAlignment="1">
      <alignment horizontal="center" vertical="top" wrapText="1"/>
    </xf>
    <xf numFmtId="165" fontId="4" fillId="3" borderId="18" xfId="0" applyNumberFormat="1" applyFont="1" applyFill="1" applyBorder="1" applyAlignment="1">
      <alignment horizontal="center" vertical="top" wrapText="1"/>
    </xf>
    <xf numFmtId="165" fontId="4" fillId="3" borderId="12" xfId="0" applyNumberFormat="1" applyFont="1" applyFill="1" applyBorder="1" applyAlignment="1">
      <alignment horizontal="center" vertical="top" wrapText="1"/>
    </xf>
    <xf numFmtId="165" fontId="4" fillId="3" borderId="68" xfId="0" applyNumberFormat="1" applyFont="1" applyFill="1" applyBorder="1" applyAlignment="1">
      <alignment horizontal="center" vertical="top" wrapText="1"/>
    </xf>
    <xf numFmtId="165" fontId="4" fillId="3" borderId="56" xfId="0" applyNumberFormat="1" applyFont="1" applyFill="1" applyBorder="1" applyAlignment="1">
      <alignment horizontal="center" vertical="top" wrapText="1"/>
    </xf>
    <xf numFmtId="165" fontId="4" fillId="3" borderId="21" xfId="0" applyNumberFormat="1" applyFont="1" applyFill="1" applyBorder="1" applyAlignment="1">
      <alignment horizontal="center" vertical="top" wrapText="1"/>
    </xf>
    <xf numFmtId="165" fontId="4" fillId="3" borderId="73" xfId="0" applyNumberFormat="1" applyFont="1" applyFill="1" applyBorder="1" applyAlignment="1">
      <alignment horizontal="center" vertical="top"/>
    </xf>
    <xf numFmtId="165" fontId="4" fillId="3" borderId="31" xfId="0" applyNumberFormat="1" applyFont="1" applyFill="1" applyBorder="1" applyAlignment="1">
      <alignment horizontal="center" vertical="top"/>
    </xf>
    <xf numFmtId="165" fontId="4" fillId="3" borderId="44" xfId="0" applyNumberFormat="1" applyFont="1" applyFill="1" applyBorder="1" applyAlignment="1">
      <alignment horizontal="center" vertical="top"/>
    </xf>
    <xf numFmtId="165" fontId="4" fillId="3" borderId="68" xfId="0" applyNumberFormat="1" applyFont="1" applyFill="1" applyBorder="1" applyAlignment="1">
      <alignment horizontal="center" vertical="top"/>
    </xf>
    <xf numFmtId="165" fontId="4" fillId="3" borderId="56" xfId="0" applyNumberFormat="1" applyFont="1" applyFill="1" applyBorder="1" applyAlignment="1">
      <alignment horizontal="center" vertical="top"/>
    </xf>
    <xf numFmtId="165" fontId="4" fillId="3" borderId="21" xfId="0" applyNumberFormat="1" applyFont="1" applyFill="1" applyBorder="1" applyAlignment="1">
      <alignment horizontal="center" vertical="top"/>
    </xf>
    <xf numFmtId="165" fontId="4" fillId="3" borderId="11" xfId="0" applyNumberFormat="1" applyFont="1" applyFill="1" applyBorder="1" applyAlignment="1">
      <alignment horizontal="center" vertical="top" wrapText="1"/>
    </xf>
    <xf numFmtId="165" fontId="4" fillId="4" borderId="11" xfId="0" applyNumberFormat="1" applyFont="1" applyFill="1" applyBorder="1" applyAlignment="1">
      <alignment horizontal="center" vertical="top" wrapText="1"/>
    </xf>
    <xf numFmtId="165" fontId="4" fillId="4" borderId="71" xfId="0" applyNumberFormat="1" applyFont="1" applyFill="1" applyBorder="1" applyAlignment="1">
      <alignment horizontal="center" vertical="top" wrapText="1"/>
    </xf>
    <xf numFmtId="165" fontId="4" fillId="4" borderId="12" xfId="0" applyNumberFormat="1" applyFont="1" applyFill="1" applyBorder="1" applyAlignment="1">
      <alignment horizontal="center" vertical="top" wrapText="1"/>
    </xf>
    <xf numFmtId="165" fontId="4" fillId="4" borderId="20" xfId="0" applyNumberFormat="1" applyFont="1" applyFill="1" applyBorder="1" applyAlignment="1">
      <alignment horizontal="center" vertical="top" wrapText="1"/>
    </xf>
    <xf numFmtId="165" fontId="4" fillId="4" borderId="68" xfId="0" applyNumberFormat="1" applyFont="1" applyFill="1" applyBorder="1" applyAlignment="1">
      <alignment horizontal="center" vertical="top" wrapText="1"/>
    </xf>
    <xf numFmtId="165" fontId="4" fillId="4" borderId="21" xfId="0" applyNumberFormat="1" applyFont="1" applyFill="1" applyBorder="1" applyAlignment="1">
      <alignment horizontal="center" vertical="top" wrapText="1"/>
    </xf>
    <xf numFmtId="164" fontId="20" fillId="3" borderId="30" xfId="0" applyNumberFormat="1" applyFont="1" applyFill="1" applyBorder="1" applyAlignment="1">
      <alignment horizontal="center" vertical="top" wrapText="1"/>
    </xf>
    <xf numFmtId="164" fontId="20" fillId="3" borderId="12" xfId="0" applyNumberFormat="1" applyFont="1" applyFill="1" applyBorder="1" applyAlignment="1">
      <alignment horizontal="center" vertical="top" wrapText="1"/>
    </xf>
    <xf numFmtId="164" fontId="20" fillId="3" borderId="18" xfId="0" applyNumberFormat="1" applyFont="1" applyFill="1" applyBorder="1" applyAlignment="1">
      <alignment horizontal="center" vertical="top" wrapText="1"/>
    </xf>
    <xf numFmtId="164" fontId="20" fillId="3" borderId="31" xfId="0" applyNumberFormat="1" applyFont="1" applyFill="1" applyBorder="1" applyAlignment="1">
      <alignment horizontal="center" vertical="top" wrapText="1"/>
    </xf>
    <xf numFmtId="164" fontId="20" fillId="3" borderId="44" xfId="0" applyNumberFormat="1" applyFont="1" applyFill="1" applyBorder="1" applyAlignment="1">
      <alignment horizontal="center" vertical="top" wrapText="1"/>
    </xf>
    <xf numFmtId="165" fontId="20" fillId="3" borderId="18" xfId="0" applyNumberFormat="1" applyFont="1" applyFill="1" applyBorder="1" applyAlignment="1">
      <alignment horizontal="center" vertical="top"/>
    </xf>
    <xf numFmtId="165" fontId="20" fillId="3" borderId="12" xfId="0" applyNumberFormat="1" applyFont="1" applyFill="1" applyBorder="1" applyAlignment="1">
      <alignment horizontal="center" vertical="top"/>
    </xf>
    <xf numFmtId="165" fontId="20" fillId="3" borderId="52" xfId="0" applyNumberFormat="1" applyFont="1" applyFill="1" applyBorder="1" applyAlignment="1">
      <alignment horizontal="center" vertical="top"/>
    </xf>
    <xf numFmtId="165" fontId="20" fillId="3" borderId="50" xfId="0" applyNumberFormat="1" applyFont="1" applyFill="1" applyBorder="1" applyAlignment="1">
      <alignment horizontal="center" vertical="top"/>
    </xf>
    <xf numFmtId="165" fontId="1" fillId="3" borderId="52" xfId="0" applyNumberFormat="1" applyFont="1" applyFill="1" applyBorder="1" applyAlignment="1">
      <alignment horizontal="center" vertical="top"/>
    </xf>
    <xf numFmtId="165" fontId="1" fillId="3" borderId="3" xfId="0" applyNumberFormat="1" applyFont="1" applyFill="1" applyBorder="1" applyAlignment="1">
      <alignment horizontal="center" vertical="top"/>
    </xf>
    <xf numFmtId="165" fontId="1" fillId="3" borderId="75" xfId="0" applyNumberFormat="1" applyFont="1" applyFill="1" applyBorder="1" applyAlignment="1">
      <alignment horizontal="center" vertical="top"/>
    </xf>
    <xf numFmtId="165" fontId="20" fillId="3" borderId="2" xfId="0" applyNumberFormat="1" applyFont="1" applyFill="1" applyBorder="1" applyAlignment="1">
      <alignment horizontal="center" vertical="top"/>
    </xf>
    <xf numFmtId="165" fontId="20" fillId="3" borderId="75" xfId="0" applyNumberFormat="1" applyFont="1" applyFill="1" applyBorder="1" applyAlignment="1">
      <alignment horizontal="center" vertical="top"/>
    </xf>
    <xf numFmtId="165" fontId="20" fillId="3" borderId="3" xfId="0" applyNumberFormat="1" applyFont="1" applyFill="1" applyBorder="1" applyAlignment="1">
      <alignment horizontal="center" vertical="top"/>
    </xf>
    <xf numFmtId="165" fontId="20" fillId="3" borderId="80" xfId="0" applyNumberFormat="1" applyFont="1" applyFill="1" applyBorder="1" applyAlignment="1">
      <alignment horizontal="center" vertical="top" wrapText="1"/>
    </xf>
    <xf numFmtId="165" fontId="20" fillId="3" borderId="51" xfId="0" applyNumberFormat="1" applyFont="1" applyFill="1" applyBorder="1" applyAlignment="1">
      <alignment horizontal="center" vertical="top" wrapText="1"/>
    </xf>
    <xf numFmtId="165" fontId="20" fillId="3" borderId="50" xfId="0" applyNumberFormat="1" applyFont="1" applyFill="1" applyBorder="1" applyAlignment="1">
      <alignment horizontal="center" vertical="top" wrapText="1"/>
    </xf>
    <xf numFmtId="165" fontId="21" fillId="3" borderId="71" xfId="0" applyNumberFormat="1" applyFont="1" applyFill="1" applyBorder="1" applyAlignment="1">
      <alignment horizontal="center" vertical="top"/>
    </xf>
    <xf numFmtId="165" fontId="21" fillId="3" borderId="18" xfId="0" applyNumberFormat="1" applyFont="1" applyFill="1" applyBorder="1" applyAlignment="1">
      <alignment horizontal="center" vertical="top"/>
    </xf>
    <xf numFmtId="165" fontId="21" fillId="3" borderId="12" xfId="0" applyNumberFormat="1" applyFont="1" applyFill="1" applyBorder="1" applyAlignment="1">
      <alignment horizontal="center" vertical="top"/>
    </xf>
    <xf numFmtId="165" fontId="20" fillId="3" borderId="75" xfId="0" applyNumberFormat="1" applyFont="1" applyFill="1" applyBorder="1" applyAlignment="1">
      <alignment horizontal="center" vertical="top" wrapText="1"/>
    </xf>
    <xf numFmtId="165" fontId="20" fillId="3" borderId="28" xfId="0" applyNumberFormat="1" applyFont="1" applyFill="1" applyBorder="1" applyAlignment="1">
      <alignment horizontal="center" vertical="top" wrapText="1"/>
    </xf>
    <xf numFmtId="165" fontId="20" fillId="3" borderId="3" xfId="0" applyNumberFormat="1" applyFont="1" applyFill="1" applyBorder="1" applyAlignment="1">
      <alignment horizontal="center" vertical="top" wrapText="1"/>
    </xf>
    <xf numFmtId="165" fontId="20" fillId="3" borderId="28" xfId="0" applyNumberFormat="1" applyFont="1" applyFill="1" applyBorder="1" applyAlignment="1">
      <alignment horizontal="center" vertical="top"/>
    </xf>
    <xf numFmtId="165" fontId="20" fillId="3" borderId="71" xfId="0" applyNumberFormat="1" applyFont="1" applyFill="1" applyBorder="1" applyAlignment="1">
      <alignment horizontal="center" vertical="top"/>
    </xf>
    <xf numFmtId="165" fontId="20" fillId="3" borderId="52" xfId="0" applyNumberFormat="1" applyFont="1" applyFill="1" applyBorder="1" applyAlignment="1">
      <alignment horizontal="center" vertical="top" wrapText="1"/>
    </xf>
    <xf numFmtId="164" fontId="21" fillId="4" borderId="13" xfId="0" applyNumberFormat="1" applyFont="1" applyFill="1" applyBorder="1" applyAlignment="1">
      <alignment horizontal="center" vertical="top"/>
    </xf>
    <xf numFmtId="164" fontId="21" fillId="4" borderId="0" xfId="0" applyNumberFormat="1" applyFont="1" applyFill="1" applyBorder="1" applyAlignment="1">
      <alignment horizontal="center" vertical="top"/>
    </xf>
    <xf numFmtId="164" fontId="4" fillId="3" borderId="62" xfId="0" applyNumberFormat="1" applyFont="1" applyFill="1" applyBorder="1" applyAlignment="1">
      <alignment horizontal="center" vertical="top"/>
    </xf>
    <xf numFmtId="164" fontId="1" fillId="3" borderId="0" xfId="0" applyNumberFormat="1" applyFont="1" applyFill="1" applyBorder="1" applyAlignment="1">
      <alignment horizontal="center" vertical="center"/>
    </xf>
    <xf numFmtId="164" fontId="1" fillId="3" borderId="13" xfId="0" applyNumberFormat="1" applyFont="1" applyFill="1" applyBorder="1" applyAlignment="1">
      <alignment horizontal="center" vertical="center"/>
    </xf>
    <xf numFmtId="164" fontId="6" fillId="5"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3" fillId="5" borderId="19" xfId="0" applyNumberFormat="1" applyFont="1" applyFill="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3" fillId="0" borderId="45" xfId="0" applyNumberFormat="1" applyFont="1" applyBorder="1" applyAlignment="1">
      <alignment horizontal="center" vertical="top"/>
    </xf>
    <xf numFmtId="3" fontId="3" fillId="0" borderId="53" xfId="0" applyNumberFormat="1" applyFont="1" applyBorder="1" applyAlignment="1">
      <alignment horizontal="center" vertical="top"/>
    </xf>
    <xf numFmtId="3" fontId="4" fillId="0" borderId="16"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3" fillId="2" borderId="50"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4" fillId="0" borderId="40"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xf>
    <xf numFmtId="49" fontId="3" fillId="0" borderId="13" xfId="0" applyNumberFormat="1" applyFont="1" applyBorder="1" applyAlignment="1">
      <alignment horizontal="center" vertical="top"/>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4" fillId="0" borderId="5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0" fontId="1" fillId="0" borderId="51" xfId="0"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4" borderId="4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3" fontId="1" fillId="3" borderId="49" xfId="0" applyNumberFormat="1" applyFont="1" applyFill="1" applyBorder="1" applyAlignment="1">
      <alignment horizontal="center" vertical="top"/>
    </xf>
    <xf numFmtId="3" fontId="1" fillId="3" borderId="51"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4" fontId="1" fillId="3" borderId="40" xfId="0" applyNumberFormat="1" applyFont="1" applyFill="1" applyBorder="1" applyAlignment="1">
      <alignment horizontal="center" vertical="top" wrapText="1"/>
    </xf>
    <xf numFmtId="164" fontId="1" fillId="3" borderId="48"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1" fillId="3" borderId="48" xfId="0" applyNumberFormat="1" applyFont="1" applyFill="1" applyBorder="1" applyAlignment="1">
      <alignment horizontal="left" vertical="top" wrapText="1"/>
    </xf>
    <xf numFmtId="3" fontId="3" fillId="2" borderId="50" xfId="0" applyNumberFormat="1" applyFont="1" applyFill="1" applyBorder="1" applyAlignment="1">
      <alignment horizontal="center" vertical="top"/>
    </xf>
    <xf numFmtId="3" fontId="1" fillId="0" borderId="52" xfId="0" applyNumberFormat="1" applyFont="1" applyFill="1" applyBorder="1" applyAlignment="1">
      <alignment horizontal="center" vertical="top" wrapText="1"/>
    </xf>
    <xf numFmtId="49" fontId="3" fillId="0" borderId="14" xfId="0" applyNumberFormat="1" applyFont="1" applyBorder="1" applyAlignment="1">
      <alignment horizontal="center" vertical="top"/>
    </xf>
    <xf numFmtId="3" fontId="3" fillId="0" borderId="54" xfId="0" applyNumberFormat="1" applyFont="1" applyBorder="1" applyAlignment="1">
      <alignment horizontal="center" vertical="top"/>
    </xf>
    <xf numFmtId="3" fontId="4" fillId="3"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74"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0" fontId="4" fillId="0" borderId="16" xfId="0" applyFont="1" applyFill="1" applyBorder="1" applyAlignment="1">
      <alignment horizontal="left" vertical="top" wrapText="1"/>
    </xf>
    <xf numFmtId="3" fontId="6" fillId="0" borderId="61" xfId="0" applyNumberFormat="1" applyFont="1" applyBorder="1" applyAlignment="1">
      <alignment horizontal="center" vertical="top"/>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3" borderId="43" xfId="0" applyNumberFormat="1" applyFont="1" applyFill="1" applyBorder="1" applyAlignment="1">
      <alignment horizontal="center" vertical="top" wrapText="1"/>
    </xf>
    <xf numFmtId="3" fontId="1"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0" xfId="0" applyNumberFormat="1" applyFont="1" applyBorder="1" applyAlignment="1">
      <alignment horizontal="center" vertical="center" wrapText="1"/>
    </xf>
    <xf numFmtId="3" fontId="4" fillId="0" borderId="52"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1" fillId="3"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164" fontId="1" fillId="4" borderId="4"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wrapText="1"/>
    </xf>
    <xf numFmtId="3" fontId="21" fillId="0" borderId="46" xfId="0" applyNumberFormat="1" applyFont="1" applyFill="1" applyBorder="1" applyAlignment="1">
      <alignment horizontal="center" vertical="top"/>
    </xf>
    <xf numFmtId="164" fontId="21" fillId="4" borderId="11" xfId="0" applyNumberFormat="1" applyFont="1" applyFill="1" applyBorder="1" applyAlignment="1">
      <alignment horizontal="center" vertical="top"/>
    </xf>
    <xf numFmtId="164" fontId="4" fillId="3" borderId="36" xfId="0" applyNumberFormat="1" applyFont="1" applyFill="1" applyBorder="1" applyAlignment="1">
      <alignment horizontal="center" vertical="top" wrapText="1"/>
    </xf>
    <xf numFmtId="164" fontId="4" fillId="3" borderId="19"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3" fillId="5" borderId="24" xfId="0" applyNumberFormat="1" applyFont="1" applyFill="1" applyBorder="1" applyAlignment="1">
      <alignment horizontal="center" vertical="top"/>
    </xf>
    <xf numFmtId="164" fontId="20" fillId="3" borderId="4" xfId="0" applyNumberFormat="1" applyFont="1" applyFill="1" applyBorder="1" applyAlignment="1">
      <alignment horizontal="center" vertical="top" wrapText="1"/>
    </xf>
    <xf numFmtId="164" fontId="20" fillId="3" borderId="6" xfId="0" applyNumberFormat="1" applyFont="1" applyFill="1" applyBorder="1" applyAlignment="1">
      <alignment horizontal="center" vertical="top" wrapText="1"/>
    </xf>
    <xf numFmtId="164" fontId="20" fillId="3" borderId="19" xfId="0" applyNumberFormat="1" applyFont="1" applyFill="1" applyBorder="1" applyAlignment="1">
      <alignment horizontal="center" vertical="top" wrapText="1"/>
    </xf>
    <xf numFmtId="3" fontId="20" fillId="0" borderId="42" xfId="0" applyNumberFormat="1" applyFont="1" applyFill="1" applyBorder="1" applyAlignment="1">
      <alignment horizontal="center" vertical="top"/>
    </xf>
    <xf numFmtId="164" fontId="20" fillId="4" borderId="42" xfId="0" applyNumberFormat="1" applyFont="1" applyFill="1" applyBorder="1" applyAlignment="1">
      <alignment horizontal="center" vertical="top" wrapText="1"/>
    </xf>
    <xf numFmtId="164" fontId="20" fillId="4" borderId="44" xfId="0" applyNumberFormat="1" applyFont="1" applyFill="1" applyBorder="1" applyAlignment="1">
      <alignment horizontal="center" vertical="top" wrapText="1"/>
    </xf>
    <xf numFmtId="3" fontId="6" fillId="0" borderId="29" xfId="0" applyNumberFormat="1" applyFont="1" applyBorder="1" applyAlignment="1">
      <alignment vertical="top" wrapText="1"/>
    </xf>
    <xf numFmtId="3" fontId="3" fillId="7" borderId="37" xfId="0" applyNumberFormat="1" applyFont="1" applyFill="1" applyBorder="1" applyAlignment="1">
      <alignment horizontal="center" vertical="top"/>
    </xf>
    <xf numFmtId="49" fontId="3" fillId="0" borderId="6" xfId="0" applyNumberFormat="1" applyFont="1" applyBorder="1" applyAlignment="1">
      <alignment horizontal="center" vertical="top"/>
    </xf>
    <xf numFmtId="3" fontId="20" fillId="4" borderId="46" xfId="0" applyNumberFormat="1" applyFont="1" applyFill="1" applyBorder="1" applyAlignment="1">
      <alignment horizontal="center" vertical="top" wrapText="1"/>
    </xf>
    <xf numFmtId="164" fontId="20" fillId="4"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0" fillId="3" borderId="0" xfId="0" applyNumberFormat="1" applyFont="1" applyFill="1" applyBorder="1" applyAlignment="1">
      <alignment horizontal="center" vertical="top"/>
    </xf>
    <xf numFmtId="3" fontId="20" fillId="0" borderId="11" xfId="0" applyNumberFormat="1" applyFont="1" applyFill="1" applyBorder="1" applyAlignment="1">
      <alignment horizontal="center" vertical="top" wrapText="1"/>
    </xf>
    <xf numFmtId="0" fontId="7" fillId="0" borderId="12" xfId="0" applyFont="1" applyBorder="1" applyAlignment="1">
      <alignment vertical="top" wrapText="1"/>
    </xf>
    <xf numFmtId="3" fontId="3" fillId="9" borderId="65" xfId="0" applyNumberFormat="1" applyFont="1" applyFill="1" applyBorder="1" applyAlignment="1">
      <alignment horizontal="center" vertical="top"/>
    </xf>
    <xf numFmtId="3" fontId="20" fillId="0" borderId="52"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20" fillId="0" borderId="36" xfId="0" applyNumberFormat="1" applyFont="1" applyFill="1" applyBorder="1" applyAlignment="1">
      <alignment horizontal="center" vertical="top" wrapText="1"/>
    </xf>
    <xf numFmtId="164" fontId="20" fillId="3" borderId="12"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1" fillId="0" borderId="4" xfId="0" applyNumberFormat="1" applyFont="1" applyFill="1" applyBorder="1" applyAlignment="1">
      <alignment horizontal="center" vertical="top"/>
    </xf>
    <xf numFmtId="164" fontId="21" fillId="0" borderId="35" xfId="0" applyNumberFormat="1" applyFont="1" applyFill="1" applyBorder="1" applyAlignment="1">
      <alignment horizontal="center" vertical="top"/>
    </xf>
    <xf numFmtId="3" fontId="21" fillId="0" borderId="36" xfId="0" applyNumberFormat="1" applyFont="1" applyFill="1" applyBorder="1" applyAlignment="1">
      <alignment horizontal="center" vertical="top" wrapText="1"/>
    </xf>
    <xf numFmtId="164" fontId="21" fillId="4" borderId="4" xfId="0" applyNumberFormat="1" applyFont="1" applyFill="1" applyBorder="1" applyAlignment="1">
      <alignment horizontal="center" vertical="top" wrapText="1"/>
    </xf>
    <xf numFmtId="164" fontId="21" fillId="4" borderId="35" xfId="0" applyNumberFormat="1" applyFont="1" applyFill="1" applyBorder="1" applyAlignment="1">
      <alignment horizontal="center" vertical="top" wrapText="1"/>
    </xf>
    <xf numFmtId="3" fontId="20" fillId="0" borderId="48" xfId="0" applyNumberFormat="1" applyFont="1" applyFill="1" applyBorder="1" applyAlignment="1">
      <alignment vertical="top" wrapText="1"/>
    </xf>
    <xf numFmtId="3" fontId="20" fillId="3" borderId="48" xfId="0" applyNumberFormat="1" applyFont="1" applyFill="1" applyBorder="1" applyAlignment="1">
      <alignment vertical="top" wrapText="1"/>
    </xf>
    <xf numFmtId="2" fontId="7" fillId="0" borderId="12" xfId="0" applyNumberFormat="1" applyFont="1" applyBorder="1" applyAlignment="1">
      <alignment vertical="top" wrapText="1"/>
    </xf>
    <xf numFmtId="1" fontId="20" fillId="0" borderId="39" xfId="0" applyNumberFormat="1" applyFont="1" applyFill="1" applyBorder="1" applyAlignment="1">
      <alignment horizontal="center" vertical="top"/>
    </xf>
    <xf numFmtId="3" fontId="10" fillId="0" borderId="46"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8" xfId="0" applyNumberFormat="1" applyFont="1" applyFill="1" applyBorder="1" applyAlignment="1">
      <alignment horizontal="center" vertical="top"/>
    </xf>
    <xf numFmtId="3" fontId="10" fillId="3" borderId="16" xfId="0" applyNumberFormat="1" applyFont="1" applyFill="1" applyBorder="1" applyAlignment="1">
      <alignment horizontal="left" vertical="top" wrapText="1"/>
    </xf>
    <xf numFmtId="3" fontId="10" fillId="3" borderId="48" xfId="0" applyNumberFormat="1" applyFont="1" applyFill="1" applyBorder="1" applyAlignment="1">
      <alignment horizontal="center" vertical="top" wrapText="1"/>
    </xf>
    <xf numFmtId="49" fontId="10" fillId="0" borderId="48" xfId="0" applyNumberFormat="1" applyFont="1" applyFill="1" applyBorder="1" applyAlignment="1">
      <alignment horizontal="center" vertical="top"/>
    </xf>
    <xf numFmtId="49" fontId="10" fillId="0" borderId="16" xfId="0" applyNumberFormat="1" applyFont="1" applyFill="1" applyBorder="1" applyAlignment="1">
      <alignment horizontal="center" vertical="top"/>
    </xf>
    <xf numFmtId="3" fontId="7" fillId="3" borderId="46" xfId="0" applyNumberFormat="1" applyFont="1" applyFill="1" applyBorder="1" applyAlignment="1">
      <alignment horizontal="center" vertical="top"/>
    </xf>
    <xf numFmtId="3" fontId="7" fillId="3" borderId="40" xfId="0" applyNumberFormat="1" applyFont="1" applyFill="1" applyBorder="1" applyAlignment="1">
      <alignment horizontal="center" vertical="top"/>
    </xf>
    <xf numFmtId="3" fontId="7" fillId="0" borderId="48" xfId="0" applyNumberFormat="1" applyFont="1" applyFill="1" applyBorder="1" applyAlignment="1">
      <alignment horizontal="center" vertical="top" wrapText="1"/>
    </xf>
    <xf numFmtId="3" fontId="7" fillId="0" borderId="16" xfId="0" applyNumberFormat="1" applyFont="1" applyFill="1" applyBorder="1" applyAlignment="1">
      <alignment horizontal="center" vertical="top" wrapText="1"/>
    </xf>
    <xf numFmtId="3" fontId="7" fillId="0" borderId="40" xfId="0" applyNumberFormat="1" applyFont="1" applyFill="1" applyBorder="1" applyAlignment="1">
      <alignment horizontal="center" vertical="top" wrapText="1"/>
    </xf>
    <xf numFmtId="3" fontId="10" fillId="0" borderId="25" xfId="0" applyNumberFormat="1" applyFont="1" applyFill="1" applyBorder="1" applyAlignment="1">
      <alignment horizontal="center" vertical="top" wrapText="1"/>
    </xf>
    <xf numFmtId="3" fontId="10" fillId="3" borderId="54" xfId="0" applyNumberFormat="1" applyFont="1" applyFill="1" applyBorder="1" applyAlignment="1">
      <alignment horizontal="left" vertical="top" wrapText="1"/>
    </xf>
    <xf numFmtId="3" fontId="10" fillId="0" borderId="60" xfId="0" applyNumberFormat="1" applyFont="1" applyFill="1" applyBorder="1" applyAlignment="1">
      <alignment horizontal="center" vertical="top"/>
    </xf>
    <xf numFmtId="3" fontId="7" fillId="0" borderId="67" xfId="0" applyNumberFormat="1" applyFont="1" applyFill="1" applyBorder="1" applyAlignment="1">
      <alignment horizontal="center" vertical="top"/>
    </xf>
    <xf numFmtId="3" fontId="7" fillId="0" borderId="54" xfId="0" applyNumberFormat="1" applyFont="1" applyFill="1" applyBorder="1" applyAlignment="1">
      <alignment horizontal="center" vertical="top"/>
    </xf>
    <xf numFmtId="3" fontId="33" fillId="0" borderId="60" xfId="0" applyNumberFormat="1" applyFont="1" applyFill="1" applyBorder="1" applyAlignment="1">
      <alignment vertical="top"/>
    </xf>
    <xf numFmtId="3" fontId="10" fillId="3" borderId="45" xfId="0" applyNumberFormat="1" applyFont="1" applyFill="1" applyBorder="1" applyAlignment="1">
      <alignment horizontal="center" vertical="top" wrapText="1"/>
    </xf>
    <xf numFmtId="3" fontId="7" fillId="0" borderId="66" xfId="0" applyNumberFormat="1" applyFont="1" applyFill="1" applyBorder="1" applyAlignment="1">
      <alignment horizontal="center" vertical="top"/>
    </xf>
    <xf numFmtId="49" fontId="7" fillId="3" borderId="53" xfId="0" applyNumberFormat="1" applyFont="1" applyFill="1" applyBorder="1" applyAlignment="1">
      <alignment horizontal="center" vertical="top"/>
    </xf>
    <xf numFmtId="2" fontId="7" fillId="3" borderId="47" xfId="0" applyNumberFormat="1" applyFont="1" applyFill="1" applyBorder="1" applyAlignment="1">
      <alignment horizontal="center" vertical="top"/>
    </xf>
    <xf numFmtId="3" fontId="7" fillId="0" borderId="47" xfId="0" applyNumberFormat="1" applyFont="1" applyFill="1" applyBorder="1" applyAlignment="1">
      <alignment horizontal="center" vertical="top"/>
    </xf>
    <xf numFmtId="49" fontId="34" fillId="0" borderId="45" xfId="0" applyNumberFormat="1" applyFont="1" applyFill="1" applyBorder="1" applyAlignment="1">
      <alignment horizontal="center" vertical="top" textRotation="90"/>
    </xf>
    <xf numFmtId="49" fontId="7" fillId="3" borderId="47" xfId="0" applyNumberFormat="1" applyFont="1" applyFill="1" applyBorder="1" applyAlignment="1">
      <alignment horizontal="center" vertical="top"/>
    </xf>
    <xf numFmtId="49" fontId="7" fillId="3" borderId="54" xfId="0" applyNumberFormat="1" applyFont="1" applyFill="1" applyBorder="1" applyAlignment="1">
      <alignment horizontal="center" vertical="top"/>
    </xf>
    <xf numFmtId="49" fontId="10" fillId="0" borderId="47" xfId="0" applyNumberFormat="1" applyFont="1" applyFill="1" applyBorder="1" applyAlignment="1">
      <alignment horizontal="center" vertical="top" wrapText="1"/>
    </xf>
    <xf numFmtId="49" fontId="10" fillId="0" borderId="54"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54" xfId="0" applyNumberFormat="1" applyFont="1" applyFill="1" applyBorder="1" applyAlignment="1">
      <alignment horizontal="center" vertical="top"/>
    </xf>
    <xf numFmtId="0" fontId="35" fillId="0" borderId="48" xfId="0" applyFont="1" applyBorder="1" applyAlignment="1">
      <alignment horizontal="center" vertical="top"/>
    </xf>
    <xf numFmtId="3" fontId="10" fillId="0" borderId="32" xfId="0" applyNumberFormat="1" applyFont="1" applyFill="1" applyBorder="1" applyAlignment="1">
      <alignment horizontal="center" vertical="top"/>
    </xf>
    <xf numFmtId="3" fontId="10" fillId="0" borderId="24" xfId="0" applyNumberFormat="1" applyFont="1" applyFill="1" applyBorder="1" applyAlignment="1">
      <alignment horizontal="center" vertical="top"/>
    </xf>
    <xf numFmtId="3" fontId="10" fillId="3" borderId="61" xfId="0" applyNumberFormat="1" applyFont="1" applyFill="1" applyBorder="1" applyAlignment="1">
      <alignment horizontal="center" vertical="top" wrapText="1"/>
    </xf>
    <xf numFmtId="3" fontId="10" fillId="0" borderId="53" xfId="0" applyNumberFormat="1" applyFont="1" applyFill="1" applyBorder="1" applyAlignment="1">
      <alignment horizontal="center" vertical="top" wrapText="1"/>
    </xf>
    <xf numFmtId="49" fontId="10" fillId="0" borderId="53" xfId="0" applyNumberFormat="1" applyFont="1" applyFill="1" applyBorder="1" applyAlignment="1">
      <alignment horizontal="center" vertical="top"/>
    </xf>
    <xf numFmtId="3" fontId="10" fillId="0" borderId="53" xfId="0" applyNumberFormat="1" applyFont="1" applyBorder="1" applyAlignment="1">
      <alignment horizontal="center" vertical="top"/>
    </xf>
    <xf numFmtId="3" fontId="10" fillId="0" borderId="19" xfId="0" applyNumberFormat="1" applyFont="1" applyFill="1" applyBorder="1" applyAlignment="1">
      <alignment horizontal="center" vertical="top" wrapText="1"/>
    </xf>
    <xf numFmtId="3" fontId="10" fillId="0" borderId="6" xfId="0" applyNumberFormat="1" applyFont="1" applyFill="1" applyBorder="1" applyAlignment="1">
      <alignment horizontal="center" vertical="top"/>
    </xf>
    <xf numFmtId="3" fontId="10" fillId="0" borderId="15" xfId="0" applyNumberFormat="1" applyFont="1" applyFill="1" applyBorder="1" applyAlignment="1">
      <alignment horizontal="center" vertical="top"/>
    </xf>
    <xf numFmtId="49" fontId="10" fillId="0" borderId="60" xfId="0" applyNumberFormat="1" applyFont="1" applyFill="1" applyBorder="1" applyAlignment="1">
      <alignment horizontal="center" vertical="top"/>
    </xf>
    <xf numFmtId="0" fontId="10" fillId="0" borderId="67" xfId="0" applyNumberFormat="1" applyFont="1" applyFill="1" applyBorder="1" applyAlignment="1">
      <alignment horizontal="center" vertical="top"/>
    </xf>
    <xf numFmtId="0" fontId="10" fillId="0" borderId="47" xfId="0" applyNumberFormat="1" applyFont="1" applyFill="1" applyBorder="1" applyAlignment="1">
      <alignment horizontal="center" vertical="top"/>
    </xf>
    <xf numFmtId="0" fontId="10" fillId="0" borderId="45"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3" fontId="10" fillId="0" borderId="15" xfId="0" applyNumberFormat="1" applyFont="1" applyFill="1" applyBorder="1" applyAlignment="1">
      <alignment horizontal="center" vertical="top" wrapText="1"/>
    </xf>
    <xf numFmtId="3" fontId="10" fillId="0" borderId="67" xfId="0" applyNumberFormat="1" applyFont="1" applyFill="1" applyBorder="1" applyAlignment="1">
      <alignment horizontal="center" vertical="top"/>
    </xf>
    <xf numFmtId="3" fontId="10" fillId="3" borderId="45" xfId="0" applyNumberFormat="1" applyFont="1" applyFill="1" applyBorder="1" applyAlignment="1">
      <alignment horizontal="center" vertical="top"/>
    </xf>
    <xf numFmtId="3" fontId="10" fillId="0" borderId="60" xfId="0" applyNumberFormat="1" applyFont="1" applyFill="1" applyBorder="1" applyAlignment="1">
      <alignment vertical="top"/>
    </xf>
    <xf numFmtId="3" fontId="10" fillId="0" borderId="61" xfId="0" applyNumberFormat="1" applyFont="1" applyFill="1" applyBorder="1" applyAlignment="1">
      <alignment horizontal="center" vertical="top"/>
    </xf>
    <xf numFmtId="3" fontId="10" fillId="3" borderId="47" xfId="0" applyNumberFormat="1" applyFont="1" applyFill="1" applyBorder="1" applyAlignment="1">
      <alignment horizontal="center" vertical="top"/>
    </xf>
    <xf numFmtId="3" fontId="10" fillId="3" borderId="61" xfId="0" applyNumberFormat="1" applyFont="1" applyFill="1" applyBorder="1" applyAlignment="1">
      <alignment horizontal="center" vertical="top"/>
    </xf>
    <xf numFmtId="3" fontId="10" fillId="3" borderId="15" xfId="0" applyNumberFormat="1" applyFont="1" applyFill="1" applyBorder="1" applyAlignment="1">
      <alignment horizontal="center" vertical="top" wrapText="1"/>
    </xf>
    <xf numFmtId="3" fontId="10" fillId="3" borderId="15" xfId="0" applyNumberFormat="1" applyFont="1" applyFill="1" applyBorder="1" applyAlignment="1">
      <alignment horizontal="center" vertical="top"/>
    </xf>
    <xf numFmtId="3" fontId="10" fillId="3" borderId="66" xfId="0" applyNumberFormat="1" applyFont="1" applyFill="1" applyBorder="1" applyAlignment="1">
      <alignment horizontal="center" vertical="top"/>
    </xf>
    <xf numFmtId="0" fontId="10" fillId="3" borderId="45" xfId="0" applyFont="1" applyFill="1" applyBorder="1" applyAlignment="1">
      <alignment horizontal="center" vertical="top" wrapText="1"/>
    </xf>
    <xf numFmtId="0" fontId="10" fillId="3" borderId="54" xfId="0" applyFont="1" applyFill="1" applyBorder="1" applyAlignment="1">
      <alignment horizontal="center" vertical="top" wrapText="1"/>
    </xf>
    <xf numFmtId="3" fontId="7" fillId="3" borderId="15" xfId="0" applyNumberFormat="1" applyFont="1" applyFill="1" applyBorder="1" applyAlignment="1">
      <alignment horizontal="center" vertical="top" wrapText="1"/>
    </xf>
    <xf numFmtId="3" fontId="7" fillId="0" borderId="32" xfId="0" applyNumberFormat="1" applyFont="1" applyBorder="1" applyAlignment="1">
      <alignment horizontal="center" vertical="top"/>
    </xf>
    <xf numFmtId="3" fontId="7" fillId="4" borderId="66" xfId="0" applyNumberFormat="1" applyFont="1" applyFill="1" applyBorder="1" applyAlignment="1">
      <alignment horizontal="center" vertical="top" wrapText="1"/>
    </xf>
    <xf numFmtId="3" fontId="10" fillId="0" borderId="32" xfId="0" applyNumberFormat="1" applyFont="1" applyBorder="1" applyAlignment="1">
      <alignment horizontal="center" vertical="top" wrapText="1"/>
    </xf>
    <xf numFmtId="3" fontId="7" fillId="0" borderId="15" xfId="0" applyNumberFormat="1" applyFont="1" applyFill="1" applyBorder="1" applyAlignment="1">
      <alignment horizontal="center" vertical="top"/>
    </xf>
    <xf numFmtId="3" fontId="7" fillId="3" borderId="32"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0" fontId="10" fillId="3" borderId="47" xfId="0" applyFont="1" applyFill="1" applyBorder="1" applyAlignment="1">
      <alignment horizontal="center" vertical="top"/>
    </xf>
    <xf numFmtId="0" fontId="10" fillId="0" borderId="53" xfId="0" applyFont="1" applyFill="1" applyBorder="1" applyAlignment="1">
      <alignment horizontal="center" vertical="top"/>
    </xf>
    <xf numFmtId="0" fontId="10" fillId="0" borderId="54" xfId="0" applyFont="1" applyFill="1" applyBorder="1" applyAlignment="1">
      <alignment horizontal="center" vertical="top"/>
    </xf>
    <xf numFmtId="0" fontId="10" fillId="0" borderId="45" xfId="0" applyFont="1" applyFill="1" applyBorder="1" applyAlignment="1">
      <alignment horizontal="center" vertical="top"/>
    </xf>
    <xf numFmtId="3" fontId="10" fillId="0" borderId="15" xfId="0" applyNumberFormat="1" applyFont="1" applyBorder="1" applyAlignment="1">
      <alignment horizontal="center" vertical="top" wrapText="1"/>
    </xf>
    <xf numFmtId="3" fontId="36" fillId="0" borderId="0" xfId="0" applyNumberFormat="1" applyFont="1" applyFill="1" applyBorder="1" applyAlignment="1">
      <alignment horizontal="center" vertical="center" wrapText="1"/>
    </xf>
    <xf numFmtId="164" fontId="7" fillId="4" borderId="0" xfId="0" applyNumberFormat="1" applyFont="1" applyFill="1" applyBorder="1" applyAlignment="1">
      <alignment horizontal="center" vertical="top" wrapText="1"/>
    </xf>
    <xf numFmtId="3" fontId="7" fillId="4" borderId="0" xfId="0" applyNumberFormat="1" applyFont="1" applyFill="1" applyBorder="1" applyAlignment="1">
      <alignment horizontal="center" vertical="top" wrapText="1"/>
    </xf>
    <xf numFmtId="3" fontId="33" fillId="0" borderId="0" xfId="0" applyNumberFormat="1" applyFont="1" applyAlignment="1">
      <alignment horizontal="center"/>
    </xf>
    <xf numFmtId="0" fontId="35" fillId="0" borderId="0" xfId="0" applyFont="1" applyAlignment="1">
      <alignment horizontal="center"/>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4" borderId="0" xfId="0" applyNumberFormat="1" applyFont="1" applyFill="1" applyBorder="1" applyAlignment="1">
      <alignment horizontal="center" vertical="top" wrapText="1"/>
    </xf>
    <xf numFmtId="3" fontId="1" fillId="3" borderId="49" xfId="0" applyNumberFormat="1" applyFont="1" applyFill="1" applyBorder="1" applyAlignment="1">
      <alignment horizontal="left"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40"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164" fontId="21" fillId="0" borderId="4" xfId="0" applyNumberFormat="1" applyFont="1" applyBorder="1" applyAlignment="1">
      <alignment horizontal="center" vertical="top" wrapText="1"/>
    </xf>
    <xf numFmtId="164" fontId="21" fillId="3" borderId="18"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164" fontId="3" fillId="5" borderId="66" xfId="0" applyNumberFormat="1" applyFont="1" applyFill="1" applyBorder="1" applyAlignment="1">
      <alignment horizontal="center" vertical="top"/>
    </xf>
    <xf numFmtId="164" fontId="4" fillId="3" borderId="15"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xf>
    <xf numFmtId="164" fontId="6" fillId="3" borderId="32" xfId="0" applyNumberFormat="1" applyFont="1" applyFill="1" applyBorder="1" applyAlignment="1">
      <alignment horizontal="center" vertical="top"/>
    </xf>
    <xf numFmtId="164" fontId="6" fillId="2" borderId="10"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6" fillId="5" borderId="57"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wrapText="1"/>
    </xf>
    <xf numFmtId="164" fontId="6" fillId="5" borderId="57"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164" fontId="3" fillId="2" borderId="10"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4" fillId="0" borderId="1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3" fillId="5" borderId="26" xfId="0" applyNumberFormat="1" applyFont="1" applyFill="1" applyBorder="1" applyAlignment="1">
      <alignment horizontal="center" vertical="top" wrapText="1"/>
    </xf>
    <xf numFmtId="164" fontId="1" fillId="0" borderId="49"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6" fillId="8" borderId="79" xfId="0" applyNumberFormat="1" applyFont="1" applyFill="1" applyBorder="1" applyAlignment="1">
      <alignment horizontal="center" vertical="top" wrapText="1"/>
    </xf>
    <xf numFmtId="164" fontId="6" fillId="5" borderId="79" xfId="0" applyNumberFormat="1" applyFont="1" applyFill="1" applyBorder="1" applyAlignment="1">
      <alignment horizontal="center" vertical="top" wrapText="1"/>
    </xf>
    <xf numFmtId="164" fontId="7" fillId="0" borderId="10" xfId="0" applyNumberFormat="1" applyFont="1" applyBorder="1" applyAlignment="1">
      <alignment horizontal="center" vertical="center" wrapText="1"/>
    </xf>
    <xf numFmtId="164" fontId="6" fillId="8" borderId="10" xfId="0" applyNumberFormat="1" applyFont="1" applyFill="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66"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3" fillId="5" borderId="68" xfId="0" applyNumberFormat="1" applyFont="1" applyFill="1" applyBorder="1" applyAlignment="1">
      <alignment horizontal="center" vertical="top"/>
    </xf>
    <xf numFmtId="164" fontId="4" fillId="0" borderId="32" xfId="0" applyNumberFormat="1" applyFont="1" applyBorder="1" applyAlignment="1">
      <alignment horizontal="center" vertical="top" wrapText="1"/>
    </xf>
    <xf numFmtId="3" fontId="17" fillId="3" borderId="40" xfId="0" applyNumberFormat="1" applyFont="1" applyFill="1" applyBorder="1" applyAlignment="1">
      <alignment horizontal="center" vertical="top"/>
    </xf>
    <xf numFmtId="164" fontId="17" fillId="3" borderId="42" xfId="0" applyNumberFormat="1" applyFont="1" applyFill="1" applyBorder="1" applyAlignment="1">
      <alignment horizontal="center" vertical="top" wrapText="1"/>
    </xf>
    <xf numFmtId="164" fontId="37" fillId="3" borderId="31" xfId="0" applyNumberFormat="1" applyFont="1" applyFill="1" applyBorder="1" applyAlignment="1">
      <alignment horizontal="center" vertical="top" wrapText="1"/>
    </xf>
    <xf numFmtId="164" fontId="17" fillId="3" borderId="44" xfId="0" applyNumberFormat="1" applyFont="1" applyFill="1" applyBorder="1" applyAlignment="1">
      <alignment horizontal="center" vertical="top" wrapText="1"/>
    </xf>
    <xf numFmtId="164" fontId="3" fillId="2" borderId="65" xfId="0" applyNumberFormat="1" applyFont="1" applyFill="1" applyBorder="1" applyAlignment="1">
      <alignment horizontal="center" vertical="top"/>
    </xf>
    <xf numFmtId="164" fontId="17" fillId="3" borderId="31" xfId="0" applyNumberFormat="1" applyFont="1" applyFill="1" applyBorder="1" applyAlignment="1">
      <alignment horizontal="center" vertical="top" wrapText="1"/>
    </xf>
    <xf numFmtId="164" fontId="3" fillId="5" borderId="68"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164" fontId="37" fillId="3" borderId="32" xfId="0" applyNumberFormat="1" applyFont="1" applyFill="1" applyBorder="1" applyAlignment="1">
      <alignment horizontal="center" vertical="top" wrapText="1"/>
    </xf>
    <xf numFmtId="49" fontId="6" fillId="4" borderId="14" xfId="0" applyNumberFormat="1" applyFont="1" applyFill="1" applyBorder="1" applyAlignment="1">
      <alignment horizontal="center" vertical="top" wrapText="1"/>
    </xf>
    <xf numFmtId="3" fontId="6" fillId="4" borderId="41" xfId="0" applyNumberFormat="1" applyFont="1" applyFill="1" applyBorder="1" applyAlignment="1">
      <alignment vertical="top" wrapText="1"/>
    </xf>
    <xf numFmtId="3" fontId="1" fillId="0" borderId="41" xfId="0" applyNumberFormat="1" applyFont="1" applyFill="1" applyBorder="1" applyAlignment="1">
      <alignment horizontal="center" vertical="top" textRotation="180" wrapText="1"/>
    </xf>
    <xf numFmtId="3" fontId="4" fillId="4" borderId="3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4" fillId="4" borderId="54" xfId="0" applyNumberFormat="1" applyFont="1" applyFill="1" applyBorder="1" applyAlignment="1">
      <alignment horizontal="center" vertical="top" wrapText="1"/>
    </xf>
    <xf numFmtId="3" fontId="10" fillId="4" borderId="15" xfId="0" applyNumberFormat="1" applyFont="1" applyFill="1" applyBorder="1" applyAlignment="1">
      <alignment horizontal="center" vertical="top" wrapText="1"/>
    </xf>
    <xf numFmtId="3" fontId="3" fillId="3" borderId="54" xfId="0" applyNumberFormat="1" applyFont="1" applyFill="1" applyBorder="1" applyAlignment="1">
      <alignment vertical="top"/>
    </xf>
    <xf numFmtId="0" fontId="4" fillId="3" borderId="46" xfId="0" applyFont="1" applyFill="1" applyBorder="1" applyAlignment="1">
      <alignment horizontal="center" vertical="top" wrapText="1"/>
    </xf>
    <xf numFmtId="3" fontId="6" fillId="4" borderId="16" xfId="0" applyNumberFormat="1" applyFont="1" applyFill="1" applyBorder="1" applyAlignment="1">
      <alignment vertical="top" wrapText="1"/>
    </xf>
    <xf numFmtId="164" fontId="20" fillId="3" borderId="13" xfId="0" applyNumberFormat="1" applyFont="1" applyFill="1" applyBorder="1" applyAlignment="1">
      <alignment horizontal="center" vertical="top" wrapText="1"/>
    </xf>
    <xf numFmtId="164" fontId="20" fillId="3" borderId="15" xfId="0" applyNumberFormat="1" applyFont="1" applyFill="1" applyBorder="1" applyAlignment="1">
      <alignment horizontal="center" vertical="top" wrapText="1"/>
    </xf>
    <xf numFmtId="3" fontId="6" fillId="4" borderId="7" xfId="0" applyNumberFormat="1" applyFont="1" applyFill="1" applyBorder="1" applyAlignment="1">
      <alignment vertical="top" wrapText="1"/>
    </xf>
    <xf numFmtId="3" fontId="10" fillId="4" borderId="6" xfId="0" applyNumberFormat="1" applyFont="1" applyFill="1" applyBorder="1" applyAlignment="1">
      <alignment horizontal="center" vertical="top" wrapText="1"/>
    </xf>
    <xf numFmtId="0" fontId="4" fillId="3" borderId="16" xfId="0" applyFont="1" applyFill="1" applyBorder="1" applyAlignment="1">
      <alignment horizontal="left" vertical="top" wrapText="1"/>
    </xf>
    <xf numFmtId="3" fontId="38" fillId="3" borderId="43" xfId="0" applyNumberFormat="1" applyFont="1" applyFill="1" applyBorder="1" applyAlignment="1">
      <alignment horizontal="center" vertical="top"/>
    </xf>
    <xf numFmtId="3" fontId="21" fillId="3" borderId="72" xfId="0" applyNumberFormat="1" applyFont="1" applyFill="1" applyBorder="1" applyAlignment="1">
      <alignment horizontal="center" vertical="top"/>
    </xf>
    <xf numFmtId="3" fontId="38" fillId="3" borderId="74" xfId="0" applyNumberFormat="1" applyFont="1" applyFill="1" applyBorder="1" applyAlignment="1">
      <alignment horizontal="center" vertical="top"/>
    </xf>
    <xf numFmtId="164" fontId="37" fillId="3" borderId="44" xfId="0" applyNumberFormat="1" applyFont="1" applyFill="1" applyBorder="1" applyAlignment="1">
      <alignment horizontal="center" vertical="top" wrapText="1"/>
    </xf>
    <xf numFmtId="164" fontId="21" fillId="0" borderId="12" xfId="0" applyNumberFormat="1" applyFont="1" applyBorder="1" applyAlignment="1">
      <alignment horizontal="center" vertical="top" wrapText="1"/>
    </xf>
    <xf numFmtId="164" fontId="21" fillId="0" borderId="13" xfId="0" applyNumberFormat="1" applyFont="1" applyBorder="1" applyAlignment="1">
      <alignment horizontal="center" vertical="top" wrapText="1"/>
    </xf>
    <xf numFmtId="164" fontId="21" fillId="0" borderId="47" xfId="0" applyNumberFormat="1" applyFont="1" applyBorder="1" applyAlignment="1">
      <alignment horizontal="center" vertical="top" wrapText="1"/>
    </xf>
    <xf numFmtId="164" fontId="21" fillId="0" borderId="26" xfId="0" applyNumberFormat="1" applyFont="1" applyBorder="1" applyAlignment="1">
      <alignment horizontal="center" vertical="top" wrapText="1"/>
    </xf>
    <xf numFmtId="164" fontId="21" fillId="0" borderId="6" xfId="0" applyNumberFormat="1" applyFont="1" applyBorder="1" applyAlignment="1">
      <alignment horizontal="center" vertical="top" wrapText="1"/>
    </xf>
    <xf numFmtId="3" fontId="20" fillId="3" borderId="52" xfId="0" applyNumberFormat="1" applyFont="1" applyFill="1" applyBorder="1" applyAlignment="1">
      <alignment horizontal="center" vertical="top" wrapText="1"/>
    </xf>
    <xf numFmtId="3" fontId="4" fillId="3" borderId="50" xfId="0" applyNumberFormat="1" applyFont="1" applyFill="1" applyBorder="1" applyAlignment="1">
      <alignment horizontal="center" vertical="top"/>
    </xf>
    <xf numFmtId="3" fontId="20" fillId="3" borderId="11" xfId="0" applyNumberFormat="1" applyFont="1" applyFill="1" applyBorder="1" applyAlignment="1">
      <alignment horizontal="center" vertical="top" wrapText="1"/>
    </xf>
    <xf numFmtId="0" fontId="7" fillId="3" borderId="46" xfId="0" applyFont="1" applyFill="1" applyBorder="1" applyAlignment="1">
      <alignment vertical="top" wrapText="1"/>
    </xf>
    <xf numFmtId="3" fontId="6" fillId="3" borderId="41" xfId="0" applyNumberFormat="1" applyFont="1" applyFill="1" applyBorder="1" applyAlignment="1">
      <alignment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1" fillId="4" borderId="0" xfId="0" applyNumberFormat="1" applyFont="1" applyFill="1" applyBorder="1" applyAlignment="1">
      <alignment horizontal="center" vertical="top" wrapText="1"/>
    </xf>
    <xf numFmtId="3" fontId="3" fillId="5" borderId="33" xfId="0" applyNumberFormat="1" applyFont="1" applyFill="1" applyBorder="1" applyAlignment="1">
      <alignment horizontal="right" vertical="top" wrapText="1"/>
    </xf>
    <xf numFmtId="3" fontId="3" fillId="5" borderId="34" xfId="0" applyNumberFormat="1" applyFont="1" applyFill="1" applyBorder="1" applyAlignment="1">
      <alignment horizontal="right" vertical="top" wrapText="1"/>
    </xf>
    <xf numFmtId="3" fontId="3" fillId="5" borderId="79" xfId="0" applyNumberFormat="1" applyFont="1" applyFill="1" applyBorder="1" applyAlignment="1">
      <alignment horizontal="right" vertical="top" wrapText="1"/>
    </xf>
    <xf numFmtId="3" fontId="6" fillId="4" borderId="0" xfId="0" applyNumberFormat="1" applyFont="1" applyFill="1" applyBorder="1" applyAlignment="1">
      <alignment horizontal="center" vertical="top" wrapText="1"/>
    </xf>
    <xf numFmtId="3" fontId="3" fillId="8" borderId="3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79" xfId="0" applyNumberFormat="1"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164" fontId="1" fillId="4" borderId="0" xfId="0" applyNumberFormat="1" applyFont="1" applyFill="1" applyBorder="1" applyAlignment="1">
      <alignment horizontal="center" vertical="top" wrapText="1"/>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6" fillId="5" borderId="30" xfId="0" applyNumberFormat="1" applyFont="1" applyFill="1" applyBorder="1" applyAlignment="1">
      <alignment horizontal="right" vertical="top" wrapText="1"/>
    </xf>
    <xf numFmtId="3" fontId="6" fillId="5" borderId="18" xfId="0" applyNumberFormat="1" applyFont="1" applyFill="1" applyBorder="1" applyAlignment="1">
      <alignment horizontal="right" vertical="top" wrapText="1"/>
    </xf>
    <xf numFmtId="3" fontId="3" fillId="4" borderId="40" xfId="0" applyNumberFormat="1" applyFont="1" applyFill="1" applyBorder="1" applyAlignment="1">
      <alignment horizontal="left" vertical="top" wrapText="1"/>
    </xf>
    <xf numFmtId="3" fontId="3" fillId="4" borderId="16" xfId="0" applyNumberFormat="1" applyFont="1" applyFill="1" applyBorder="1" applyAlignment="1">
      <alignment horizontal="left" vertical="top" wrapText="1"/>
    </xf>
    <xf numFmtId="3" fontId="4" fillId="0" borderId="43"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3" fontId="3" fillId="8" borderId="65" xfId="0" applyNumberFormat="1" applyFont="1" applyFill="1" applyBorder="1" applyAlignment="1">
      <alignment horizontal="right" vertical="center"/>
    </xf>
    <xf numFmtId="3" fontId="3" fillId="8" borderId="9" xfId="0" applyNumberFormat="1" applyFont="1" applyFill="1" applyBorder="1" applyAlignment="1">
      <alignment horizontal="right" vertical="center"/>
    </xf>
    <xf numFmtId="3" fontId="4" fillId="8" borderId="8" xfId="0" applyNumberFormat="1" applyFont="1" applyFill="1" applyBorder="1" applyAlignment="1">
      <alignment horizontal="center" vertical="center" wrapText="1"/>
    </xf>
    <xf numFmtId="3" fontId="4" fillId="8" borderId="9" xfId="0" applyNumberFormat="1" applyFont="1" applyFill="1" applyBorder="1" applyAlignment="1">
      <alignment horizontal="center" vertical="center" wrapText="1"/>
    </xf>
    <xf numFmtId="3" fontId="4" fillId="8" borderId="10" xfId="0" applyNumberFormat="1" applyFont="1" applyFill="1" applyBorder="1" applyAlignment="1">
      <alignment horizontal="center" vertical="center"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1" fillId="4" borderId="0" xfId="0" applyNumberFormat="1" applyFont="1" applyFill="1" applyBorder="1" applyAlignment="1">
      <alignment horizontal="center" vertical="center" wrapText="1"/>
    </xf>
    <xf numFmtId="3" fontId="4" fillId="0" borderId="16"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25" xfId="0" applyFont="1" applyFill="1" applyBorder="1" applyAlignment="1">
      <alignment horizontal="left" vertical="top" wrapText="1"/>
    </xf>
    <xf numFmtId="3" fontId="3" fillId="2" borderId="9" xfId="0" applyNumberFormat="1" applyFont="1" applyFill="1" applyBorder="1" applyAlignment="1">
      <alignment horizontal="right" vertical="top"/>
    </xf>
    <xf numFmtId="3" fontId="4" fillId="2" borderId="8"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3" fontId="3" fillId="7" borderId="1" xfId="0" applyNumberFormat="1" applyFont="1" applyFill="1" applyBorder="1" applyAlignment="1">
      <alignment horizontal="right" vertical="top"/>
    </xf>
    <xf numFmtId="3" fontId="4" fillId="7" borderId="8"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7" borderId="10" xfId="0" applyNumberFormat="1" applyFont="1" applyFill="1" applyBorder="1" applyAlignment="1">
      <alignment horizontal="center" vertical="top"/>
    </xf>
    <xf numFmtId="3" fontId="3" fillId="2" borderId="65" xfId="0" applyNumberFormat="1" applyFont="1" applyFill="1" applyBorder="1" applyAlignment="1">
      <alignment horizontal="left" vertical="top"/>
    </xf>
    <xf numFmtId="3" fontId="3" fillId="2" borderId="9" xfId="0" applyNumberFormat="1" applyFont="1" applyFill="1" applyBorder="1" applyAlignment="1">
      <alignment horizontal="left" vertical="top"/>
    </xf>
    <xf numFmtId="3" fontId="3" fillId="2" borderId="10" xfId="0" applyNumberFormat="1" applyFont="1" applyFill="1" applyBorder="1" applyAlignment="1">
      <alignment horizontal="left" vertical="top"/>
    </xf>
    <xf numFmtId="3" fontId="4" fillId="3" borderId="40"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4" fillId="3" borderId="48" xfId="0" applyNumberFormat="1" applyFont="1" applyFill="1" applyBorder="1" applyAlignment="1">
      <alignment horizontal="left" vertical="top" wrapText="1"/>
    </xf>
    <xf numFmtId="164" fontId="1" fillId="3" borderId="40" xfId="0" applyNumberFormat="1" applyFont="1" applyFill="1" applyBorder="1" applyAlignment="1">
      <alignment horizontal="center" vertical="top" wrapText="1"/>
    </xf>
    <xf numFmtId="164" fontId="1" fillId="3" borderId="48" xfId="0" applyNumberFormat="1" applyFont="1" applyFill="1" applyBorder="1" applyAlignment="1">
      <alignment horizontal="center" vertical="top" wrapText="1"/>
    </xf>
    <xf numFmtId="3" fontId="3" fillId="5" borderId="55" xfId="0" applyNumberFormat="1" applyFont="1" applyFill="1" applyBorder="1" applyAlignment="1">
      <alignment horizontal="right" vertical="top" wrapText="1"/>
    </xf>
    <xf numFmtId="3" fontId="3" fillId="5" borderId="56" xfId="0" applyNumberFormat="1" applyFont="1" applyFill="1" applyBorder="1" applyAlignment="1">
      <alignment horizontal="right" vertical="top" wrapText="1"/>
    </xf>
    <xf numFmtId="3" fontId="3" fillId="5" borderId="57" xfId="0" applyNumberFormat="1" applyFont="1" applyFill="1" applyBorder="1" applyAlignment="1">
      <alignment horizontal="right" vertical="top" wrapText="1"/>
    </xf>
    <xf numFmtId="3" fontId="4" fillId="5" borderId="55" xfId="0" applyNumberFormat="1" applyFont="1" applyFill="1" applyBorder="1" applyAlignment="1">
      <alignment horizontal="center" vertical="top"/>
    </xf>
    <xf numFmtId="3" fontId="4" fillId="5" borderId="56"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1" fillId="4" borderId="40"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40" xfId="0" applyNumberFormat="1" applyFont="1" applyFill="1" applyBorder="1" applyAlignment="1">
      <alignment horizontal="left" vertical="top" wrapText="1"/>
    </xf>
    <xf numFmtId="3" fontId="3" fillId="3" borderId="16" xfId="0" applyNumberFormat="1" applyFont="1" applyFill="1" applyBorder="1" applyAlignment="1">
      <alignment horizontal="left" vertical="top" wrapText="1"/>
    </xf>
    <xf numFmtId="3" fontId="3" fillId="2" borderId="65" xfId="0" applyNumberFormat="1" applyFont="1" applyFill="1" applyBorder="1" applyAlignment="1">
      <alignment horizontal="right" vertical="top"/>
    </xf>
    <xf numFmtId="3" fontId="3" fillId="2" borderId="10" xfId="0" applyNumberFormat="1" applyFont="1" applyFill="1" applyBorder="1" applyAlignment="1">
      <alignment horizontal="right" vertical="top"/>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2"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3" fontId="6" fillId="2" borderId="9" xfId="0" applyNumberFormat="1" applyFont="1" applyFill="1" applyBorder="1" applyAlignment="1">
      <alignment horizontal="left" vertical="top"/>
    </xf>
    <xf numFmtId="3" fontId="6" fillId="2" borderId="10" xfId="0" applyNumberFormat="1" applyFont="1" applyFill="1" applyBorder="1" applyAlignment="1">
      <alignment horizontal="left" vertical="top"/>
    </xf>
    <xf numFmtId="3" fontId="4" fillId="3" borderId="41" xfId="0" applyNumberFormat="1" applyFont="1" applyFill="1" applyBorder="1" applyAlignment="1">
      <alignment horizontal="left" vertical="top" wrapText="1"/>
    </xf>
    <xf numFmtId="49" fontId="3" fillId="7" borderId="36" xfId="0" applyNumberFormat="1" applyFont="1" applyFill="1" applyBorder="1" applyAlignment="1">
      <alignment horizontal="center" vertical="top"/>
    </xf>
    <xf numFmtId="49" fontId="3" fillId="7" borderId="3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3" borderId="37"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3" fontId="1" fillId="0" borderId="7"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49" fontId="3" fillId="7" borderId="59"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0" borderId="60" xfId="0" applyNumberFormat="1" applyFont="1" applyBorder="1" applyAlignment="1">
      <alignment horizontal="center" vertical="top"/>
    </xf>
    <xf numFmtId="3" fontId="1" fillId="3" borderId="62" xfId="0" applyNumberFormat="1" applyFont="1" applyFill="1" applyBorder="1" applyAlignment="1">
      <alignment horizontal="left" vertical="top" wrapText="1"/>
    </xf>
    <xf numFmtId="3" fontId="1" fillId="0" borderId="59" xfId="0" applyNumberFormat="1" applyFont="1" applyFill="1" applyBorder="1" applyAlignment="1">
      <alignment horizontal="center" vertical="top" textRotation="90" wrapText="1"/>
    </xf>
    <xf numFmtId="3" fontId="3" fillId="0" borderId="60" xfId="0" applyNumberFormat="1" applyFont="1" applyBorder="1" applyAlignment="1">
      <alignment horizontal="center" vertical="top"/>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4" fillId="0" borderId="59" xfId="0" applyNumberFormat="1" applyFont="1" applyFill="1" applyBorder="1" applyAlignment="1">
      <alignment horizontal="center" vertical="center" textRotation="90" wrapText="1"/>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7"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3" fillId="3" borderId="7" xfId="0" applyNumberFormat="1" applyFont="1" applyFill="1" applyBorder="1" applyAlignment="1">
      <alignment horizontal="left" vertical="top" wrapText="1"/>
    </xf>
    <xf numFmtId="0" fontId="4" fillId="3" borderId="40" xfId="0" applyFont="1" applyFill="1" applyBorder="1" applyAlignment="1">
      <alignment horizontal="left" vertical="top" wrapText="1"/>
    </xf>
    <xf numFmtId="0" fontId="4" fillId="3" borderId="25"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 xfId="0"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6" fillId="7" borderId="36"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2" borderId="4" xfId="0" applyNumberFormat="1" applyFont="1" applyFill="1" applyBorder="1" applyAlignment="1">
      <alignment horizontal="center" vertical="top"/>
    </xf>
    <xf numFmtId="3" fontId="6" fillId="2"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25" xfId="0" applyNumberFormat="1" applyFont="1" applyFill="1" applyBorder="1" applyAlignment="1">
      <alignment horizontal="left" vertical="top" wrapText="1"/>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3" fontId="4" fillId="0" borderId="11" xfId="0" applyNumberFormat="1" applyFont="1" applyFill="1" applyBorder="1" applyAlignment="1">
      <alignment horizontal="center" vertical="top"/>
    </xf>
    <xf numFmtId="0" fontId="15" fillId="0" borderId="11" xfId="0" applyFont="1" applyBorder="1" applyAlignment="1">
      <alignment horizontal="center" vertical="top"/>
    </xf>
    <xf numFmtId="3" fontId="4" fillId="0" borderId="12" xfId="0" applyNumberFormat="1" applyFont="1" applyFill="1" applyBorder="1" applyAlignment="1">
      <alignment horizontal="center" vertical="top"/>
    </xf>
    <xf numFmtId="0" fontId="15" fillId="0" borderId="12" xfId="0" applyFont="1" applyBorder="1" applyAlignment="1">
      <alignment horizontal="center" vertical="top"/>
    </xf>
    <xf numFmtId="3" fontId="4" fillId="0" borderId="47" xfId="0" applyNumberFormat="1" applyFont="1" applyFill="1" applyBorder="1" applyAlignment="1">
      <alignment horizontal="center" vertical="top"/>
    </xf>
    <xf numFmtId="0" fontId="15" fillId="0" borderId="47" xfId="0" applyFont="1" applyBorder="1" applyAlignment="1">
      <alignment horizontal="center" vertical="top"/>
    </xf>
    <xf numFmtId="3" fontId="6" fillId="5" borderId="55" xfId="0" applyNumberFormat="1" applyFont="1" applyFill="1" applyBorder="1" applyAlignment="1">
      <alignment horizontal="right" vertical="top" wrapText="1"/>
    </xf>
    <xf numFmtId="3" fontId="6" fillId="5" borderId="56" xfId="0" applyNumberFormat="1" applyFont="1" applyFill="1" applyBorder="1" applyAlignment="1">
      <alignment horizontal="right" vertical="top" wrapText="1"/>
    </xf>
    <xf numFmtId="3" fontId="6" fillId="5" borderId="57" xfId="0" applyNumberFormat="1" applyFont="1" applyFill="1" applyBorder="1" applyAlignment="1">
      <alignment horizontal="right" vertical="top" wrapText="1"/>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4" fillId="0" borderId="30" xfId="0" applyNumberFormat="1" applyFont="1" applyFill="1" applyBorder="1" applyAlignment="1">
      <alignment horizontal="left" vertical="top" wrapText="1"/>
    </xf>
    <xf numFmtId="0" fontId="15" fillId="0" borderId="30" xfId="0" applyFont="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0" fontId="10" fillId="3" borderId="62" xfId="0" applyFont="1" applyFill="1" applyBorder="1" applyAlignment="1">
      <alignment horizontal="left" vertical="top" wrapText="1"/>
    </xf>
    <xf numFmtId="3" fontId="3" fillId="2" borderId="64" xfId="0" applyNumberFormat="1" applyFont="1" applyFill="1" applyBorder="1" applyAlignment="1">
      <alignment horizontal="right" vertical="top"/>
    </xf>
    <xf numFmtId="3" fontId="4" fillId="2" borderId="34" xfId="0" applyNumberFormat="1" applyFont="1" applyFill="1" applyBorder="1" applyAlignment="1">
      <alignment horizontal="right" vertical="top"/>
    </xf>
    <xf numFmtId="3" fontId="4" fillId="2" borderId="65" xfId="0" applyNumberFormat="1" applyFont="1" applyFill="1" applyBorder="1" applyAlignment="1">
      <alignment horizontal="right" vertical="top"/>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3" borderId="42" xfId="0" applyNumberFormat="1" applyFont="1" applyFill="1" applyBorder="1" applyAlignment="1">
      <alignment horizontal="left" vertical="top" wrapText="1"/>
    </xf>
    <xf numFmtId="3" fontId="4" fillId="0" borderId="42" xfId="0" applyNumberFormat="1" applyFont="1" applyFill="1" applyBorder="1" applyAlignment="1">
      <alignment horizontal="center" vertical="center" textRotation="90" wrapText="1"/>
    </xf>
    <xf numFmtId="3" fontId="3" fillId="0" borderId="45" xfId="0" applyNumberFormat="1" applyFont="1" applyBorder="1" applyAlignment="1">
      <alignment horizontal="center" vertical="top"/>
    </xf>
    <xf numFmtId="0" fontId="1" fillId="0" borderId="0" xfId="0" applyFont="1" applyAlignment="1">
      <alignment horizontal="left" vertical="top" wrapText="1"/>
    </xf>
    <xf numFmtId="3" fontId="3" fillId="6" borderId="27"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8" borderId="30" xfId="0" applyNumberFormat="1" applyFont="1" applyFill="1" applyBorder="1" applyAlignment="1">
      <alignment horizontal="left" vertical="top" wrapText="1"/>
    </xf>
    <xf numFmtId="3" fontId="5" fillId="8" borderId="31" xfId="0" applyNumberFormat="1" applyFont="1" applyFill="1" applyBorder="1" applyAlignment="1">
      <alignment horizontal="left" vertical="top" wrapText="1"/>
    </xf>
    <xf numFmtId="3" fontId="5" fillId="8" borderId="32" xfId="0" applyNumberFormat="1" applyFont="1" applyFill="1" applyBorder="1" applyAlignment="1">
      <alignment horizontal="left" vertical="top" wrapText="1"/>
    </xf>
    <xf numFmtId="3" fontId="3" fillId="7" borderId="9" xfId="0" applyNumberFormat="1" applyFont="1" applyFill="1" applyBorder="1" applyAlignment="1">
      <alignment horizontal="left" vertical="top"/>
    </xf>
    <xf numFmtId="3" fontId="3" fillId="7" borderId="10" xfId="0" applyNumberFormat="1" applyFont="1" applyFill="1" applyBorder="1" applyAlignment="1">
      <alignment horizontal="left" vertical="top"/>
    </xf>
    <xf numFmtId="3" fontId="3" fillId="9" borderId="9" xfId="0" applyNumberFormat="1" applyFont="1" applyFill="1" applyBorder="1" applyAlignment="1">
      <alignment horizontal="left" vertical="top" wrapText="1"/>
    </xf>
    <xf numFmtId="3" fontId="3" fillId="9" borderId="35" xfId="0" applyNumberFormat="1" applyFont="1" applyFill="1" applyBorder="1" applyAlignment="1">
      <alignment horizontal="left" vertical="top" wrapText="1"/>
    </xf>
    <xf numFmtId="3" fontId="3" fillId="9" borderId="6" xfId="0" applyNumberFormat="1" applyFont="1" applyFill="1" applyBorder="1" applyAlignment="1">
      <alignment horizontal="left" vertical="top"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11" fillId="0" borderId="0" xfId="0" applyNumberFormat="1" applyFont="1" applyAlignment="1">
      <alignment horizontal="center"/>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wrapText="1"/>
    </xf>
    <xf numFmtId="3" fontId="4" fillId="3" borderId="49" xfId="0" applyNumberFormat="1" applyFont="1" applyFill="1" applyBorder="1" applyAlignment="1">
      <alignment horizontal="left" vertical="top" wrapText="1"/>
    </xf>
    <xf numFmtId="3" fontId="3" fillId="0" borderId="53" xfId="0" applyNumberFormat="1" applyFont="1" applyBorder="1" applyAlignment="1">
      <alignment horizontal="center" vertical="top"/>
    </xf>
    <xf numFmtId="3" fontId="4" fillId="0" borderId="41"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16" fillId="0" borderId="43" xfId="0" applyNumberFormat="1" applyFont="1" applyFill="1" applyBorder="1" applyAlignment="1">
      <alignment horizontal="center" vertical="center" textRotation="90" wrapText="1"/>
    </xf>
    <xf numFmtId="3" fontId="16" fillId="0"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4" xfId="0" applyNumberFormat="1" applyFont="1" applyFill="1" applyBorder="1" applyAlignment="1">
      <alignment horizontal="center" vertical="top" wrapText="1"/>
    </xf>
    <xf numFmtId="3" fontId="1" fillId="3" borderId="39" xfId="0" applyNumberFormat="1" applyFont="1" applyFill="1" applyBorder="1" applyAlignment="1">
      <alignment horizontal="center" vertical="center" textRotation="90" wrapText="1"/>
    </xf>
    <xf numFmtId="3" fontId="1" fillId="3" borderId="52" xfId="0" applyNumberFormat="1" applyFont="1" applyFill="1" applyBorder="1" applyAlignment="1">
      <alignment horizontal="center" vertical="center" textRotation="90" wrapText="1"/>
    </xf>
    <xf numFmtId="3" fontId="1" fillId="3" borderId="43" xfId="0" applyNumberFormat="1" applyFont="1" applyFill="1" applyBorder="1" applyAlignment="1">
      <alignment horizontal="left" vertical="center" textRotation="90" wrapText="1"/>
    </xf>
    <xf numFmtId="3" fontId="1" fillId="3" borderId="52" xfId="0" applyNumberFormat="1" applyFont="1" applyFill="1" applyBorder="1" applyAlignment="1">
      <alignment horizontal="left" vertical="center" textRotation="90" wrapText="1"/>
    </xf>
    <xf numFmtId="49" fontId="7" fillId="3" borderId="7" xfId="0" applyNumberFormat="1" applyFont="1" applyFill="1" applyBorder="1" applyAlignment="1">
      <alignment horizontal="left" vertical="top" wrapText="1"/>
    </xf>
    <xf numFmtId="49" fontId="7" fillId="3" borderId="25" xfId="0" applyNumberFormat="1" applyFont="1" applyFill="1" applyBorder="1" applyAlignment="1">
      <alignment horizontal="left" vertical="top"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3" fontId="4" fillId="0" borderId="53" xfId="0" applyNumberFormat="1" applyFont="1" applyFill="1" applyBorder="1" applyAlignment="1">
      <alignment horizontal="center" vertical="top"/>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10" fillId="0" borderId="7"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0" borderId="40" xfId="0" applyNumberFormat="1" applyFont="1" applyFill="1" applyBorder="1" applyAlignment="1">
      <alignment horizontal="left" vertical="top" wrapText="1"/>
    </xf>
    <xf numFmtId="3" fontId="10" fillId="0" borderId="48" xfId="0" applyNumberFormat="1" applyFont="1" applyFill="1" applyBorder="1" applyAlignment="1">
      <alignment horizontal="left" vertical="top" wrapText="1"/>
    </xf>
    <xf numFmtId="3" fontId="4" fillId="0" borderId="0" xfId="0" applyNumberFormat="1" applyFont="1" applyBorder="1" applyAlignment="1">
      <alignment horizontal="center" vertical="center" wrapText="1"/>
    </xf>
    <xf numFmtId="3" fontId="1" fillId="4" borderId="0" xfId="0" applyNumberFormat="1" applyFont="1" applyFill="1" applyBorder="1" applyAlignment="1">
      <alignment horizontal="left" vertical="top" wrapText="1"/>
    </xf>
    <xf numFmtId="3" fontId="1" fillId="0" borderId="0" xfId="0" applyNumberFormat="1" applyFont="1" applyAlignment="1">
      <alignment vertical="top"/>
    </xf>
    <xf numFmtId="3" fontId="1" fillId="3" borderId="15" xfId="0" applyNumberFormat="1" applyFont="1" applyFill="1" applyBorder="1" applyAlignment="1">
      <alignment horizontal="left" vertical="top" wrapText="1"/>
    </xf>
    <xf numFmtId="3" fontId="7" fillId="3" borderId="40" xfId="0" applyNumberFormat="1" applyFont="1" applyFill="1" applyBorder="1" applyAlignment="1">
      <alignment horizontal="left" vertical="top" wrapText="1"/>
    </xf>
    <xf numFmtId="3" fontId="7" fillId="3" borderId="48" xfId="0" applyNumberFormat="1"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60" xfId="0" applyNumberFormat="1" applyFont="1" applyBorder="1" applyAlignment="1">
      <alignment horizontal="center" vertical="top" wrapText="1"/>
    </xf>
    <xf numFmtId="0" fontId="20" fillId="3" borderId="40" xfId="0" applyFont="1" applyFill="1" applyBorder="1" applyAlignment="1">
      <alignment horizontal="left" vertical="top" wrapText="1"/>
    </xf>
    <xf numFmtId="0" fontId="20" fillId="3" borderId="25" xfId="0" applyFont="1" applyFill="1" applyBorder="1" applyAlignment="1">
      <alignment horizontal="left" vertical="top" wrapText="1"/>
    </xf>
    <xf numFmtId="3" fontId="21" fillId="0" borderId="7" xfId="0" applyNumberFormat="1" applyFont="1" applyFill="1" applyBorder="1" applyAlignment="1">
      <alignment horizontal="left" vertical="top" wrapText="1"/>
    </xf>
    <xf numFmtId="3" fontId="21" fillId="0" borderId="25"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7" fillId="3" borderId="7" xfId="0" applyNumberFormat="1" applyFont="1" applyFill="1" applyBorder="1" applyAlignment="1">
      <alignment horizontal="left" vertical="top" wrapText="1"/>
    </xf>
    <xf numFmtId="3" fontId="7" fillId="3" borderId="16" xfId="0" applyNumberFormat="1" applyFont="1" applyFill="1" applyBorder="1" applyAlignment="1">
      <alignment horizontal="left" vertical="top" wrapText="1"/>
    </xf>
    <xf numFmtId="3" fontId="10" fillId="0" borderId="25" xfId="0" applyNumberFormat="1" applyFont="1" applyFill="1" applyBorder="1" applyAlignment="1">
      <alignment horizontal="left" vertical="top"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5" fontId="7" fillId="3" borderId="7" xfId="0" applyNumberFormat="1" applyFont="1" applyFill="1" applyBorder="1" applyAlignment="1">
      <alignment horizontal="left" vertical="top" wrapText="1"/>
    </xf>
    <xf numFmtId="165" fontId="7" fillId="3" borderId="16" xfId="0" applyNumberFormat="1" applyFont="1" applyFill="1" applyBorder="1" applyAlignment="1">
      <alignment horizontal="left" vertical="top" wrapText="1"/>
    </xf>
    <xf numFmtId="165" fontId="7" fillId="3" borderId="48" xfId="0" applyNumberFormat="1" applyFont="1" applyFill="1" applyBorder="1" applyAlignment="1">
      <alignment horizontal="left" vertical="top" wrapText="1"/>
    </xf>
    <xf numFmtId="3" fontId="6" fillId="3" borderId="7" xfId="0" applyNumberFormat="1" applyFont="1" applyFill="1" applyBorder="1" applyAlignment="1">
      <alignment horizontal="left" vertical="top" wrapText="1"/>
    </xf>
    <xf numFmtId="3" fontId="6" fillId="3" borderId="16" xfId="0" applyNumberFormat="1" applyFont="1" applyFill="1" applyBorder="1" applyAlignment="1">
      <alignment horizontal="left" vertical="top" wrapText="1"/>
    </xf>
    <xf numFmtId="164" fontId="10" fillId="3" borderId="40" xfId="0" applyNumberFormat="1" applyFont="1" applyFill="1" applyBorder="1" applyAlignment="1">
      <alignment horizontal="left" vertical="top" wrapText="1"/>
    </xf>
    <xf numFmtId="164" fontId="10" fillId="3" borderId="16" xfId="0" applyNumberFormat="1" applyFont="1" applyFill="1" applyBorder="1" applyAlignment="1">
      <alignment horizontal="left" vertical="top" wrapText="1"/>
    </xf>
    <xf numFmtId="164" fontId="10" fillId="3" borderId="48" xfId="0" applyNumberFormat="1" applyFont="1" applyFill="1" applyBorder="1" applyAlignment="1">
      <alignment horizontal="left" vertical="top" wrapText="1"/>
    </xf>
    <xf numFmtId="3" fontId="16" fillId="0" borderId="39" xfId="0" applyNumberFormat="1" applyFont="1" applyFill="1" applyBorder="1" applyAlignment="1">
      <alignment horizontal="center" vertical="center" textRotation="90" wrapText="1"/>
    </xf>
    <xf numFmtId="3" fontId="7" fillId="0" borderId="7" xfId="0" applyNumberFormat="1" applyFont="1" applyFill="1" applyBorder="1" applyAlignment="1">
      <alignment horizontal="left" vertical="top" wrapText="1"/>
    </xf>
    <xf numFmtId="3" fontId="7" fillId="0" borderId="25" xfId="0" applyNumberFormat="1" applyFont="1" applyFill="1" applyBorder="1" applyAlignment="1">
      <alignment horizontal="left" vertical="top" wrapText="1"/>
    </xf>
    <xf numFmtId="3" fontId="20" fillId="0" borderId="37" xfId="0" applyNumberFormat="1" applyFont="1" applyFill="1" applyBorder="1" applyAlignment="1">
      <alignment horizontal="center" vertical="top" wrapText="1"/>
    </xf>
    <xf numFmtId="3" fontId="32" fillId="0" borderId="62" xfId="0" applyNumberFormat="1" applyFont="1" applyFill="1" applyBorder="1" applyAlignment="1">
      <alignment horizontal="center" vertical="top" wrapText="1"/>
    </xf>
    <xf numFmtId="1" fontId="10" fillId="0" borderId="40" xfId="0" applyNumberFormat="1" applyFont="1" applyFill="1" applyBorder="1" applyAlignment="1">
      <alignment horizontal="left" vertical="top" wrapText="1"/>
    </xf>
    <xf numFmtId="1" fontId="10" fillId="0" borderId="25" xfId="0" applyNumberFormat="1" applyFont="1" applyFill="1" applyBorder="1" applyAlignment="1">
      <alignment horizontal="left" vertical="top" wrapText="1"/>
    </xf>
    <xf numFmtId="0" fontId="22" fillId="0" borderId="0" xfId="0" applyFont="1" applyAlignment="1">
      <alignment horizontal="right" vertical="top" wrapText="1"/>
    </xf>
    <xf numFmtId="3" fontId="3" fillId="9" borderId="8" xfId="0" applyNumberFormat="1" applyFont="1" applyFill="1" applyBorder="1" applyAlignment="1">
      <alignment horizontal="left" vertical="top" wrapText="1"/>
    </xf>
    <xf numFmtId="3" fontId="3" fillId="9" borderId="10"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10" fillId="0" borderId="7" xfId="0" applyNumberFormat="1" applyFont="1" applyBorder="1" applyAlignment="1">
      <alignment horizontal="center" vertical="center" wrapText="1"/>
    </xf>
    <xf numFmtId="3" fontId="10" fillId="0" borderId="16" xfId="0" applyNumberFormat="1" applyFont="1" applyBorder="1" applyAlignment="1">
      <alignment horizontal="center" vertical="center" wrapText="1"/>
    </xf>
    <xf numFmtId="3" fontId="10" fillId="0" borderId="25" xfId="0" applyNumberFormat="1" applyFont="1" applyBorder="1" applyAlignment="1">
      <alignment horizontal="center" vertical="center" wrapText="1"/>
    </xf>
    <xf numFmtId="3" fontId="1" fillId="3" borderId="48" xfId="0" applyNumberFormat="1" applyFont="1" applyFill="1" applyBorder="1" applyAlignment="1">
      <alignment horizontal="left" vertical="top" wrapText="1"/>
    </xf>
    <xf numFmtId="0" fontId="11" fillId="0" borderId="0" xfId="0" applyFont="1" applyAlignment="1">
      <alignment horizontal="right" vertical="top" wrapText="1"/>
    </xf>
    <xf numFmtId="3" fontId="3" fillId="2" borderId="9" xfId="0" applyNumberFormat="1" applyFont="1" applyFill="1" applyBorder="1" applyAlignment="1">
      <alignment horizontal="left" vertical="top" wrapText="1"/>
    </xf>
    <xf numFmtId="3" fontId="3" fillId="2" borderId="35" xfId="0" applyNumberFormat="1" applyFont="1" applyFill="1" applyBorder="1" applyAlignment="1">
      <alignment horizontal="left" vertical="top" wrapText="1"/>
    </xf>
    <xf numFmtId="3" fontId="3" fillId="2" borderId="6" xfId="0" applyNumberFormat="1" applyFont="1" applyFill="1" applyBorder="1" applyAlignment="1">
      <alignment horizontal="left" vertical="top" wrapText="1"/>
    </xf>
    <xf numFmtId="3" fontId="1" fillId="0" borderId="17" xfId="0" applyNumberFormat="1" applyFont="1" applyBorder="1" applyAlignment="1">
      <alignment horizontal="center" vertical="center"/>
    </xf>
    <xf numFmtId="164" fontId="6" fillId="0" borderId="37" xfId="0" applyNumberFormat="1" applyFont="1" applyBorder="1" applyAlignment="1">
      <alignment horizontal="center" vertical="center" wrapText="1"/>
    </xf>
    <xf numFmtId="164" fontId="1" fillId="0" borderId="3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164" fontId="4" fillId="0" borderId="43" xfId="0" applyNumberFormat="1" applyFont="1" applyBorder="1" applyAlignment="1">
      <alignment horizontal="center" vertical="center" textRotation="90" wrapText="1"/>
    </xf>
    <xf numFmtId="164" fontId="4" fillId="0" borderId="59" xfId="0" applyNumberFormat="1" applyFont="1" applyBorder="1" applyAlignment="1">
      <alignment horizontal="center" vertical="center" textRotation="90" wrapText="1"/>
    </xf>
    <xf numFmtId="164" fontId="4" fillId="0" borderId="12" xfId="0" applyNumberFormat="1" applyFont="1" applyBorder="1" applyAlignment="1">
      <alignment horizontal="center" vertical="center"/>
    </xf>
    <xf numFmtId="164" fontId="4" fillId="0" borderId="45" xfId="0" applyNumberFormat="1" applyFont="1" applyFill="1" applyBorder="1" applyAlignment="1">
      <alignment horizontal="center" vertical="center" textRotation="90" wrapText="1"/>
    </xf>
    <xf numFmtId="164" fontId="4" fillId="0" borderId="60" xfId="0" applyNumberFormat="1" applyFont="1" applyFill="1" applyBorder="1" applyAlignment="1">
      <alignment horizontal="center" vertical="center" textRotation="90" wrapText="1"/>
    </xf>
    <xf numFmtId="3" fontId="23" fillId="0" borderId="39" xfId="0" applyNumberFormat="1" applyFont="1" applyFill="1" applyBorder="1" applyAlignment="1">
      <alignment horizontal="center" vertical="top" wrapText="1"/>
    </xf>
    <xf numFmtId="3" fontId="23" fillId="0" borderId="5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164" fontId="4" fillId="0" borderId="6" xfId="0" applyNumberFormat="1" applyFont="1" applyBorder="1" applyAlignment="1">
      <alignment horizontal="center" vertical="center" wrapText="1"/>
    </xf>
    <xf numFmtId="164" fontId="4" fillId="0" borderId="15" xfId="0" applyNumberFormat="1" applyFont="1" applyBorder="1" applyAlignment="1">
      <alignment horizontal="center" vertical="center" wrapText="1"/>
    </xf>
    <xf numFmtId="164" fontId="4" fillId="0" borderId="24" xfId="0" applyNumberFormat="1" applyFont="1" applyBorder="1" applyAlignment="1">
      <alignment horizontal="center" vertical="center" wrapText="1"/>
    </xf>
    <xf numFmtId="164" fontId="4" fillId="0" borderId="36" xfId="0" applyNumberFormat="1" applyFont="1" applyBorder="1" applyAlignment="1">
      <alignment horizontal="center" vertical="center" wrapText="1"/>
    </xf>
    <xf numFmtId="164" fontId="4" fillId="0" borderId="39" xfId="0" applyNumberFormat="1" applyFont="1" applyBorder="1" applyAlignment="1">
      <alignment horizontal="center" vertical="center" wrapText="1"/>
    </xf>
    <xf numFmtId="164" fontId="4" fillId="0" borderId="59" xfId="0" applyNumberFormat="1" applyFont="1" applyBorder="1" applyAlignment="1">
      <alignment horizontal="center" vertical="center" wrapText="1"/>
    </xf>
    <xf numFmtId="3" fontId="4" fillId="0" borderId="42" xfId="0" applyNumberFormat="1" applyFont="1" applyFill="1" applyBorder="1" applyAlignment="1">
      <alignment horizontal="left" vertical="top" wrapText="1"/>
    </xf>
    <xf numFmtId="3" fontId="1" fillId="0" borderId="7"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3" fontId="1" fillId="3" borderId="7" xfId="0" applyNumberFormat="1" applyFont="1" applyFill="1" applyBorder="1" applyAlignment="1">
      <alignment horizontal="left" vertical="top" wrapText="1"/>
    </xf>
    <xf numFmtId="0" fontId="10" fillId="3" borderId="40" xfId="0" applyFont="1" applyFill="1" applyBorder="1" applyAlignment="1">
      <alignment horizontal="left" vertical="top" wrapText="1"/>
    </xf>
    <xf numFmtId="0" fontId="10" fillId="3" borderId="25" xfId="0" applyFont="1" applyFill="1" applyBorder="1" applyAlignment="1">
      <alignment horizontal="left" vertical="top" wrapText="1"/>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49" fontId="17" fillId="0" borderId="36" xfId="0" applyNumberFormat="1" applyFont="1" applyFill="1" applyBorder="1" applyAlignment="1">
      <alignment horizontal="center" vertical="top" textRotation="1" wrapText="1"/>
    </xf>
    <xf numFmtId="49" fontId="17" fillId="0" borderId="59" xfId="0" applyNumberFormat="1" applyFont="1" applyFill="1" applyBorder="1" applyAlignment="1">
      <alignment horizontal="center" vertical="top" textRotation="1" wrapText="1"/>
    </xf>
    <xf numFmtId="49" fontId="1" fillId="0" borderId="4" xfId="0" applyNumberFormat="1" applyFont="1" applyFill="1" applyBorder="1" applyAlignment="1">
      <alignment horizontal="center" vertical="top" textRotation="1" wrapText="1"/>
    </xf>
    <xf numFmtId="49" fontId="1" fillId="0" borderId="22" xfId="0" applyNumberFormat="1" applyFont="1" applyFill="1" applyBorder="1" applyAlignment="1">
      <alignment horizontal="center" vertical="top" textRotation="1" wrapText="1"/>
    </xf>
    <xf numFmtId="3" fontId="4" fillId="0" borderId="7"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0" fontId="1" fillId="3" borderId="6" xfId="0" applyFont="1" applyFill="1" applyBorder="1" applyAlignment="1">
      <alignment horizontal="left" vertical="top" wrapText="1"/>
    </xf>
    <xf numFmtId="0" fontId="1" fillId="3" borderId="66" xfId="0" applyFont="1" applyFill="1" applyBorder="1" applyAlignment="1">
      <alignment horizontal="left" vertical="top" wrapText="1"/>
    </xf>
    <xf numFmtId="3" fontId="4" fillId="3" borderId="7" xfId="0" applyNumberFormat="1" applyFont="1" applyFill="1" applyBorder="1" applyAlignment="1">
      <alignment vertical="top" wrapText="1"/>
    </xf>
    <xf numFmtId="3" fontId="1" fillId="0" borderId="48" xfId="0" applyNumberFormat="1" applyFont="1" applyFill="1" applyBorder="1" applyAlignment="1">
      <alignment horizontal="left" vertical="top" wrapText="1"/>
    </xf>
    <xf numFmtId="3" fontId="4" fillId="0" borderId="56" xfId="0" applyNumberFormat="1" applyFont="1" applyFill="1" applyBorder="1" applyAlignment="1">
      <alignment horizontal="left" vertical="top" wrapText="1"/>
    </xf>
    <xf numFmtId="3" fontId="1" fillId="0" borderId="40" xfId="0" applyNumberFormat="1" applyFont="1" applyFill="1" applyBorder="1" applyAlignment="1">
      <alignment horizontal="left" vertical="top" wrapText="1"/>
    </xf>
    <xf numFmtId="0" fontId="1" fillId="3" borderId="40" xfId="0" applyFont="1" applyFill="1" applyBorder="1" applyAlignment="1">
      <alignment horizontal="left" vertical="top" wrapText="1"/>
    </xf>
    <xf numFmtId="0" fontId="1" fillId="3" borderId="25" xfId="0" applyFont="1" applyFill="1" applyBorder="1" applyAlignment="1">
      <alignment horizontal="left" vertical="top" wrapText="1"/>
    </xf>
    <xf numFmtId="3" fontId="1" fillId="0" borderId="52" xfId="0" applyNumberFormat="1" applyFont="1" applyFill="1" applyBorder="1" applyAlignment="1">
      <alignment horizontal="center" vertical="center" textRotation="90" wrapText="1"/>
    </xf>
    <xf numFmtId="3" fontId="4" fillId="0" borderId="19" xfId="0" applyNumberFormat="1" applyFont="1" applyFill="1" applyBorder="1" applyAlignment="1">
      <alignment horizontal="left" vertical="top" wrapText="1"/>
    </xf>
    <xf numFmtId="0" fontId="15" fillId="0" borderId="19" xfId="0" applyFont="1" applyBorder="1" applyAlignment="1">
      <alignment horizontal="left" vertical="top" wrapText="1"/>
    </xf>
    <xf numFmtId="3" fontId="23" fillId="0" borderId="11"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0" fontId="4" fillId="0" borderId="40" xfId="0" applyFont="1" applyFill="1" applyBorder="1" applyAlignment="1">
      <alignment horizontal="left" vertical="top" wrapText="1"/>
    </xf>
    <xf numFmtId="3" fontId="1" fillId="0" borderId="16" xfId="0" applyNumberFormat="1" applyFont="1" applyBorder="1" applyAlignment="1">
      <alignment horizontal="center" vertical="top" wrapText="1"/>
    </xf>
    <xf numFmtId="3" fontId="1" fillId="3" borderId="35" xfId="0" applyNumberFormat="1" applyFont="1" applyFill="1" applyBorder="1" applyAlignment="1">
      <alignment horizontal="left" vertical="top"/>
    </xf>
    <xf numFmtId="3" fontId="4" fillId="0" borderId="17" xfId="0" applyNumberFormat="1" applyFont="1" applyBorder="1" applyAlignment="1">
      <alignment horizontal="left" vertical="top" wrapText="1"/>
    </xf>
    <xf numFmtId="3" fontId="4" fillId="0" borderId="74" xfId="0" applyNumberFormat="1" applyFont="1" applyBorder="1" applyAlignment="1">
      <alignment horizontal="left" vertical="top" wrapText="1"/>
    </xf>
    <xf numFmtId="3" fontId="3" fillId="8" borderId="65" xfId="0" applyNumberFormat="1" applyFont="1" applyFill="1" applyBorder="1" applyAlignment="1">
      <alignment horizontal="left" vertical="top" wrapText="1"/>
    </xf>
    <xf numFmtId="3" fontId="1" fillId="3" borderId="0" xfId="0" applyNumberFormat="1" applyFont="1" applyFill="1" applyBorder="1" applyAlignment="1">
      <alignment horizontal="left" vertical="top"/>
    </xf>
    <xf numFmtId="3" fontId="3" fillId="5" borderId="65" xfId="0" applyNumberFormat="1" applyFont="1" applyFill="1" applyBorder="1" applyAlignment="1">
      <alignment horizontal="right" vertical="top" wrapText="1"/>
    </xf>
    <xf numFmtId="3" fontId="1" fillId="0" borderId="5" xfId="0" applyNumberFormat="1" applyFont="1" applyBorder="1" applyAlignment="1">
      <alignment horizontal="center" vertical="center" wrapText="1"/>
    </xf>
    <xf numFmtId="3" fontId="4" fillId="0" borderId="72" xfId="0" applyNumberFormat="1" applyFont="1" applyBorder="1" applyAlignment="1">
      <alignment horizontal="left" vertical="top" wrapText="1"/>
    </xf>
    <xf numFmtId="164" fontId="27" fillId="0" borderId="8" xfId="0" applyNumberFormat="1" applyFont="1" applyBorder="1" applyAlignment="1">
      <alignment horizontal="center" vertical="center" wrapText="1"/>
    </xf>
    <xf numFmtId="164" fontId="27" fillId="0" borderId="9" xfId="0" applyNumberFormat="1" applyFont="1" applyBorder="1" applyAlignment="1">
      <alignment horizontal="center" vertical="center" wrapText="1"/>
    </xf>
    <xf numFmtId="164" fontId="27" fillId="0" borderId="10" xfId="0" applyNumberFormat="1" applyFont="1" applyBorder="1" applyAlignment="1">
      <alignment horizontal="center" vertical="center" wrapText="1"/>
    </xf>
    <xf numFmtId="3" fontId="4" fillId="0" borderId="40"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3" fillId="3" borderId="48" xfId="0" applyNumberFormat="1" applyFont="1" applyFill="1" applyBorder="1" applyAlignment="1">
      <alignment horizontal="left" vertical="top" wrapText="1"/>
    </xf>
    <xf numFmtId="49" fontId="4" fillId="3" borderId="16" xfId="0" applyNumberFormat="1" applyFont="1" applyFill="1" applyBorder="1" applyAlignment="1">
      <alignment horizontal="center" vertical="top" wrapText="1"/>
    </xf>
    <xf numFmtId="49" fontId="4" fillId="3" borderId="48" xfId="0" applyNumberFormat="1" applyFont="1" applyFill="1" applyBorder="1" applyAlignment="1">
      <alignment horizontal="center" vertical="top" wrapText="1"/>
    </xf>
    <xf numFmtId="49" fontId="4" fillId="0" borderId="40" xfId="0" applyNumberFormat="1" applyFont="1" applyBorder="1" applyAlignment="1">
      <alignment horizontal="center" vertical="top" wrapText="1"/>
    </xf>
    <xf numFmtId="49" fontId="4" fillId="0" borderId="16" xfId="0" applyNumberFormat="1" applyFont="1" applyBorder="1" applyAlignment="1">
      <alignment horizontal="center" vertical="top" wrapText="1"/>
    </xf>
    <xf numFmtId="164" fontId="1" fillId="4" borderId="72" xfId="0" applyNumberFormat="1" applyFont="1" applyFill="1" applyBorder="1" applyAlignment="1">
      <alignment horizontal="center" vertical="top" wrapText="1"/>
    </xf>
    <xf numFmtId="164" fontId="1" fillId="4" borderId="74"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6" fillId="0" borderId="52" xfId="0" applyNumberFormat="1" applyFont="1" applyFill="1" applyBorder="1" applyAlignment="1">
      <alignment horizontal="center" vertical="top" wrapText="1"/>
    </xf>
    <xf numFmtId="3" fontId="4" fillId="3" borderId="40"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3" fontId="4" fillId="3" borderId="48" xfId="0" applyNumberFormat="1" applyFont="1" applyFill="1" applyBorder="1" applyAlignment="1">
      <alignment horizontal="center" vertical="top" wrapText="1"/>
    </xf>
  </cellXfs>
  <cellStyles count="1">
    <cellStyle name="Įprastas" xfId="0" builtinId="0"/>
  </cellStyles>
  <dxfs count="0"/>
  <tableStyles count="0" defaultTableStyle="TableStyleMedium2" defaultPivotStyle="PivotStyleLight16"/>
  <colors>
    <mruColors>
      <color rgb="FFFFFF99"/>
      <color rgb="FFCCFFCC"/>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97"/>
  <sheetViews>
    <sheetView tabSelected="1" zoomScaleNormal="100" zoomScaleSheetLayoutView="100" workbookViewId="0">
      <selection activeCell="R8" sqref="R8"/>
    </sheetView>
  </sheetViews>
  <sheetFormatPr defaultColWidth="9.140625" defaultRowHeight="15" x14ac:dyDescent="0.25"/>
  <cols>
    <col min="1" max="3" width="3.28515625" style="182" customWidth="1"/>
    <col min="4" max="4" width="25.28515625" style="179" customWidth="1"/>
    <col min="5" max="5" width="3.28515625" style="252" customWidth="1"/>
    <col min="6" max="6" width="3.140625" style="677" customWidth="1"/>
    <col min="7" max="7" width="8.5703125" style="179" customWidth="1"/>
    <col min="8" max="8" width="8.7109375" style="182" customWidth="1"/>
    <col min="9" max="10" width="8.140625" style="182" customWidth="1"/>
    <col min="11" max="11" width="24.28515625" style="179" customWidth="1"/>
    <col min="12" max="12" width="5.42578125" style="182" customWidth="1"/>
    <col min="13" max="13" width="5.28515625" style="182" customWidth="1"/>
    <col min="14" max="14" width="6" style="182" customWidth="1"/>
    <col min="15" max="16384" width="9.140625" style="179"/>
  </cols>
  <sheetData>
    <row r="1" spans="1:15" s="336" customFormat="1" ht="55.5" customHeight="1" x14ac:dyDescent="0.25">
      <c r="A1" s="333"/>
      <c r="B1" s="333"/>
      <c r="C1" s="333"/>
      <c r="D1" s="333"/>
      <c r="E1" s="334"/>
      <c r="F1" s="676"/>
      <c r="G1" s="335"/>
      <c r="H1" s="335"/>
      <c r="I1" s="335"/>
      <c r="J1" s="709"/>
      <c r="K1" s="2301" t="s">
        <v>310</v>
      </c>
      <c r="L1" s="2301"/>
      <c r="M1" s="2301"/>
      <c r="N1" s="2301"/>
    </row>
    <row r="2" spans="1:15" s="176" customFormat="1" ht="16.5" customHeight="1" x14ac:dyDescent="0.25">
      <c r="A2" s="2328" t="s">
        <v>308</v>
      </c>
      <c r="B2" s="2328"/>
      <c r="C2" s="2328"/>
      <c r="D2" s="2328"/>
      <c r="E2" s="2328"/>
      <c r="F2" s="2328"/>
      <c r="G2" s="2328"/>
      <c r="H2" s="2328"/>
      <c r="I2" s="2328"/>
      <c r="J2" s="2328"/>
      <c r="K2" s="2328"/>
      <c r="L2" s="2328"/>
      <c r="M2" s="2328"/>
      <c r="N2" s="2328"/>
    </row>
    <row r="3" spans="1:15" s="177" customFormat="1" ht="16.5" customHeight="1" x14ac:dyDescent="0.25">
      <c r="A3" s="2329" t="s">
        <v>0</v>
      </c>
      <c r="B3" s="2329"/>
      <c r="C3" s="2329"/>
      <c r="D3" s="2329"/>
      <c r="E3" s="2329"/>
      <c r="F3" s="2329"/>
      <c r="G3" s="2329"/>
      <c r="H3" s="2329"/>
      <c r="I3" s="2329"/>
      <c r="J3" s="2329"/>
      <c r="K3" s="2329"/>
      <c r="L3" s="2329"/>
      <c r="M3" s="2329"/>
      <c r="N3" s="2329"/>
    </row>
    <row r="4" spans="1:15" s="177" customFormat="1" ht="16.5" customHeight="1" x14ac:dyDescent="0.25">
      <c r="A4" s="2330" t="s">
        <v>1</v>
      </c>
      <c r="B4" s="2330"/>
      <c r="C4" s="2330"/>
      <c r="D4" s="2330"/>
      <c r="E4" s="2330"/>
      <c r="F4" s="2330"/>
      <c r="G4" s="2330"/>
      <c r="H4" s="2330"/>
      <c r="I4" s="2330"/>
      <c r="J4" s="2330"/>
      <c r="K4" s="2330"/>
      <c r="L4" s="2330"/>
      <c r="M4" s="2330"/>
      <c r="N4" s="2330"/>
    </row>
    <row r="5" spans="1:15" s="2" customFormat="1" ht="21.75" customHeight="1" thickBot="1" x14ac:dyDescent="0.25">
      <c r="A5" s="2335" t="s">
        <v>2</v>
      </c>
      <c r="B5" s="2335"/>
      <c r="C5" s="2335"/>
      <c r="D5" s="2335"/>
      <c r="E5" s="2335"/>
      <c r="F5" s="2335"/>
      <c r="G5" s="2335"/>
      <c r="H5" s="2335"/>
      <c r="I5" s="2335"/>
      <c r="J5" s="2335"/>
      <c r="K5" s="2335"/>
      <c r="L5" s="2335"/>
      <c r="M5" s="2335"/>
      <c r="N5" s="2335"/>
    </row>
    <row r="6" spans="1:15" s="3" customFormat="1" ht="18.75" customHeight="1" x14ac:dyDescent="0.25">
      <c r="A6" s="2336" t="s">
        <v>3</v>
      </c>
      <c r="B6" s="2339" t="s">
        <v>4</v>
      </c>
      <c r="C6" s="2342" t="s">
        <v>5</v>
      </c>
      <c r="D6" s="2345" t="s">
        <v>6</v>
      </c>
      <c r="E6" s="2348" t="s">
        <v>7</v>
      </c>
      <c r="F6" s="2322" t="s">
        <v>8</v>
      </c>
      <c r="G6" s="2325" t="s">
        <v>9</v>
      </c>
      <c r="H6" s="2313" t="s">
        <v>206</v>
      </c>
      <c r="I6" s="2313" t="s">
        <v>142</v>
      </c>
      <c r="J6" s="2313" t="s">
        <v>210</v>
      </c>
      <c r="K6" s="2315" t="s">
        <v>10</v>
      </c>
      <c r="L6" s="2316"/>
      <c r="M6" s="2316"/>
      <c r="N6" s="2317"/>
    </row>
    <row r="7" spans="1:15" s="3" customFormat="1" ht="21" customHeight="1" x14ac:dyDescent="0.25">
      <c r="A7" s="2337"/>
      <c r="B7" s="2340"/>
      <c r="C7" s="2343"/>
      <c r="D7" s="2346"/>
      <c r="E7" s="2349"/>
      <c r="F7" s="2323"/>
      <c r="G7" s="2326"/>
      <c r="H7" s="2314"/>
      <c r="I7" s="2314"/>
      <c r="J7" s="2314"/>
      <c r="K7" s="2318" t="s">
        <v>6</v>
      </c>
      <c r="L7" s="2320" t="s">
        <v>11</v>
      </c>
      <c r="M7" s="2320"/>
      <c r="N7" s="2321"/>
    </row>
    <row r="8" spans="1:15" s="3" customFormat="1" ht="82.5" customHeight="1" thickBot="1" x14ac:dyDescent="0.3">
      <c r="A8" s="2338"/>
      <c r="B8" s="2341"/>
      <c r="C8" s="2344"/>
      <c r="D8" s="2347"/>
      <c r="E8" s="2350"/>
      <c r="F8" s="2324"/>
      <c r="G8" s="2327"/>
      <c r="H8" s="2314"/>
      <c r="I8" s="2314"/>
      <c r="J8" s="2314"/>
      <c r="K8" s="2319"/>
      <c r="L8" s="4" t="s">
        <v>13</v>
      </c>
      <c r="M8" s="4" t="s">
        <v>143</v>
      </c>
      <c r="N8" s="586" t="s">
        <v>211</v>
      </c>
    </row>
    <row r="9" spans="1:15" s="2" customFormat="1" ht="16.5" customHeight="1" x14ac:dyDescent="0.25">
      <c r="A9" s="2302" t="s">
        <v>14</v>
      </c>
      <c r="B9" s="2303"/>
      <c r="C9" s="2303"/>
      <c r="D9" s="2303"/>
      <c r="E9" s="2303"/>
      <c r="F9" s="2303"/>
      <c r="G9" s="2303"/>
      <c r="H9" s="2303"/>
      <c r="I9" s="2303"/>
      <c r="J9" s="2303"/>
      <c r="K9" s="2303"/>
      <c r="L9" s="2303"/>
      <c r="M9" s="2303"/>
      <c r="N9" s="2304"/>
    </row>
    <row r="10" spans="1:15" s="2" customFormat="1" ht="16.5" customHeight="1" thickBot="1" x14ac:dyDescent="0.3">
      <c r="A10" s="2305" t="s">
        <v>15</v>
      </c>
      <c r="B10" s="2306"/>
      <c r="C10" s="2306"/>
      <c r="D10" s="2306"/>
      <c r="E10" s="2306"/>
      <c r="F10" s="2306"/>
      <c r="G10" s="2306"/>
      <c r="H10" s="2306"/>
      <c r="I10" s="2306"/>
      <c r="J10" s="2306"/>
      <c r="K10" s="2306"/>
      <c r="L10" s="2306"/>
      <c r="M10" s="2306"/>
      <c r="N10" s="2307"/>
      <c r="O10" s="3"/>
    </row>
    <row r="11" spans="1:15" s="3" customFormat="1" ht="16.5" customHeight="1" thickBot="1" x14ac:dyDescent="0.3">
      <c r="A11" s="1514" t="s">
        <v>16</v>
      </c>
      <c r="B11" s="2308" t="s">
        <v>17</v>
      </c>
      <c r="C11" s="2308"/>
      <c r="D11" s="2308"/>
      <c r="E11" s="2308"/>
      <c r="F11" s="2308"/>
      <c r="G11" s="2308"/>
      <c r="H11" s="2308"/>
      <c r="I11" s="2308"/>
      <c r="J11" s="2308"/>
      <c r="K11" s="2308"/>
      <c r="L11" s="2308"/>
      <c r="M11" s="2308"/>
      <c r="N11" s="2309"/>
    </row>
    <row r="12" spans="1:15" s="3" customFormat="1" ht="28.5" customHeight="1" thickBot="1" x14ac:dyDescent="0.3">
      <c r="A12" s="1515" t="s">
        <v>16</v>
      </c>
      <c r="B12" s="1549" t="s">
        <v>16</v>
      </c>
      <c r="C12" s="2310" t="s">
        <v>18</v>
      </c>
      <c r="D12" s="2310"/>
      <c r="E12" s="2310"/>
      <c r="F12" s="2310"/>
      <c r="G12" s="2311"/>
      <c r="H12" s="2311"/>
      <c r="I12" s="2311"/>
      <c r="J12" s="2311"/>
      <c r="K12" s="2311"/>
      <c r="L12" s="2311"/>
      <c r="M12" s="2311"/>
      <c r="N12" s="2312"/>
    </row>
    <row r="13" spans="1:15" s="3" customFormat="1" ht="30" customHeight="1" x14ac:dyDescent="0.25">
      <c r="A13" s="1516" t="s">
        <v>16</v>
      </c>
      <c r="B13" s="6" t="s">
        <v>16</v>
      </c>
      <c r="C13" s="7" t="s">
        <v>16</v>
      </c>
      <c r="D13" s="2201" t="s">
        <v>19</v>
      </c>
      <c r="E13" s="311"/>
      <c r="F13" s="271" t="s">
        <v>20</v>
      </c>
      <c r="G13" s="329" t="s">
        <v>23</v>
      </c>
      <c r="H13" s="445">
        <v>3002.6</v>
      </c>
      <c r="I13" s="657">
        <v>3028.7</v>
      </c>
      <c r="J13" s="490">
        <v>3028.7</v>
      </c>
      <c r="K13" s="704" t="s">
        <v>24</v>
      </c>
      <c r="L13" s="121">
        <v>1080</v>
      </c>
      <c r="M13" s="8">
        <v>1340</v>
      </c>
      <c r="N13" s="122">
        <v>1340</v>
      </c>
    </row>
    <row r="14" spans="1:15" s="3" customFormat="1" ht="39.75" customHeight="1" x14ac:dyDescent="0.25">
      <c r="A14" s="1517"/>
      <c r="B14" s="9"/>
      <c r="C14" s="10"/>
      <c r="D14" s="2202"/>
      <c r="E14" s="1188"/>
      <c r="F14" s="1157"/>
      <c r="G14" s="321" t="s">
        <v>21</v>
      </c>
      <c r="H14" s="365">
        <v>780.3</v>
      </c>
      <c r="I14" s="287">
        <v>780.3</v>
      </c>
      <c r="J14" s="365">
        <v>780.3</v>
      </c>
      <c r="K14" s="173" t="s">
        <v>25</v>
      </c>
      <c r="L14" s="1262">
        <v>5200</v>
      </c>
      <c r="M14" s="1213">
        <v>4660</v>
      </c>
      <c r="N14" s="1214">
        <v>4660</v>
      </c>
    </row>
    <row r="15" spans="1:15" s="3" customFormat="1" ht="54" customHeight="1" x14ac:dyDescent="0.25">
      <c r="A15" s="1517"/>
      <c r="B15" s="9"/>
      <c r="C15" s="10"/>
      <c r="D15" s="2202"/>
      <c r="E15" s="1188"/>
      <c r="F15" s="1157"/>
      <c r="G15" s="293"/>
      <c r="H15" s="364"/>
      <c r="I15" s="1283"/>
      <c r="J15" s="491"/>
      <c r="K15" s="79" t="s">
        <v>26</v>
      </c>
      <c r="L15" s="1262">
        <v>100</v>
      </c>
      <c r="M15" s="1213">
        <v>100</v>
      </c>
      <c r="N15" s="1214">
        <v>100</v>
      </c>
    </row>
    <row r="16" spans="1:15" s="3" customFormat="1" ht="54.75" customHeight="1" x14ac:dyDescent="0.25">
      <c r="A16" s="1517"/>
      <c r="B16" s="9"/>
      <c r="C16" s="10"/>
      <c r="D16" s="1234" t="s">
        <v>22</v>
      </c>
      <c r="E16" s="1188"/>
      <c r="F16" s="1157"/>
      <c r="G16" s="11"/>
      <c r="H16" s="337"/>
      <c r="I16" s="13"/>
      <c r="J16" s="15"/>
      <c r="K16" s="79" t="s">
        <v>111</v>
      </c>
      <c r="L16" s="270">
        <v>5</v>
      </c>
      <c r="M16" s="148">
        <v>5</v>
      </c>
      <c r="N16" s="1214">
        <v>5</v>
      </c>
    </row>
    <row r="17" spans="1:15" s="3" customFormat="1" ht="41.25" customHeight="1" x14ac:dyDescent="0.25">
      <c r="A17" s="1517"/>
      <c r="B17" s="9"/>
      <c r="C17" s="10"/>
      <c r="D17" s="1234"/>
      <c r="E17" s="1188"/>
      <c r="F17" s="1157"/>
      <c r="G17" s="11"/>
      <c r="H17" s="338"/>
      <c r="I17" s="82"/>
      <c r="J17" s="1284"/>
      <c r="K17" s="101" t="s">
        <v>110</v>
      </c>
      <c r="L17" s="14">
        <v>180</v>
      </c>
      <c r="M17" s="191">
        <v>180</v>
      </c>
      <c r="N17" s="566">
        <v>180</v>
      </c>
    </row>
    <row r="18" spans="1:15" s="3" customFormat="1" ht="36.75" customHeight="1" x14ac:dyDescent="0.25">
      <c r="A18" s="1517"/>
      <c r="B18" s="9"/>
      <c r="C18" s="10"/>
      <c r="D18" s="551"/>
      <c r="E18" s="1188"/>
      <c r="F18" s="1157"/>
      <c r="G18" s="17"/>
      <c r="H18" s="339"/>
      <c r="I18" s="1027"/>
      <c r="J18" s="339"/>
      <c r="K18" s="2351" t="s">
        <v>112</v>
      </c>
      <c r="L18" s="14">
        <v>40</v>
      </c>
      <c r="M18" s="191">
        <v>45</v>
      </c>
      <c r="N18" s="566">
        <v>50</v>
      </c>
    </row>
    <row r="19" spans="1:15" s="3" customFormat="1" ht="17.25" customHeight="1" x14ac:dyDescent="0.25">
      <c r="A19" s="1517"/>
      <c r="B19" s="9"/>
      <c r="C19" s="1180"/>
      <c r="D19" s="1146"/>
      <c r="E19" s="1188"/>
      <c r="F19" s="1157"/>
      <c r="G19" s="18" t="s">
        <v>27</v>
      </c>
      <c r="H19" s="340">
        <f>SUM(H13:H18)</f>
        <v>3782.8999999999996</v>
      </c>
      <c r="I19" s="1235">
        <f>SUM(I13:I18)</f>
        <v>3809</v>
      </c>
      <c r="J19" s="340">
        <f>SUM(J13:J18)</f>
        <v>3809</v>
      </c>
      <c r="K19" s="2352"/>
      <c r="L19" s="1225"/>
      <c r="M19" s="286"/>
      <c r="N19" s="1230"/>
    </row>
    <row r="20" spans="1:15" s="3" customFormat="1" ht="73.5" customHeight="1" x14ac:dyDescent="0.25">
      <c r="A20" s="1517"/>
      <c r="B20" s="9"/>
      <c r="C20" s="10"/>
      <c r="D20" s="2188" t="s">
        <v>28</v>
      </c>
      <c r="E20" s="2353" t="s">
        <v>127</v>
      </c>
      <c r="F20" s="1157"/>
      <c r="G20" s="1232" t="s">
        <v>21</v>
      </c>
      <c r="H20" s="221">
        <v>1976.4</v>
      </c>
      <c r="I20" s="197">
        <v>2432.8000000000002</v>
      </c>
      <c r="J20" s="1059">
        <v>2432.8000000000002</v>
      </c>
      <c r="K20" s="2230" t="s">
        <v>29</v>
      </c>
      <c r="L20" s="24">
        <v>657</v>
      </c>
      <c r="M20" s="25">
        <v>657</v>
      </c>
      <c r="N20" s="227">
        <v>657</v>
      </c>
    </row>
    <row r="21" spans="1:15" s="3" customFormat="1" ht="16.5" customHeight="1" x14ac:dyDescent="0.25">
      <c r="A21" s="1517"/>
      <c r="B21" s="9"/>
      <c r="C21" s="1180"/>
      <c r="D21" s="2331"/>
      <c r="E21" s="2354"/>
      <c r="F21" s="1157"/>
      <c r="G21" s="27" t="s">
        <v>27</v>
      </c>
      <c r="H21" s="195">
        <f>SUM(H20:H20)</f>
        <v>1976.4</v>
      </c>
      <c r="I21" s="703">
        <f>SUM(I20:I20)</f>
        <v>2432.8000000000002</v>
      </c>
      <c r="J21" s="513">
        <f>SUM(J20:J20)</f>
        <v>2432.8000000000002</v>
      </c>
      <c r="K21" s="2231"/>
      <c r="L21" s="1227"/>
      <c r="M21" s="575"/>
      <c r="N21" s="158"/>
    </row>
    <row r="22" spans="1:15" s="3" customFormat="1" ht="27.75" customHeight="1" x14ac:dyDescent="0.25">
      <c r="A22" s="1517"/>
      <c r="B22" s="9"/>
      <c r="C22" s="10"/>
      <c r="D22" s="2188" t="s">
        <v>30</v>
      </c>
      <c r="E22" s="312"/>
      <c r="F22" s="1157"/>
      <c r="G22" s="17" t="s">
        <v>21</v>
      </c>
      <c r="H22" s="84">
        <v>480.1</v>
      </c>
      <c r="I22" s="751">
        <v>436.5</v>
      </c>
      <c r="J22" s="1278">
        <v>436.5</v>
      </c>
      <c r="K22" s="2333" t="s">
        <v>31</v>
      </c>
      <c r="L22" s="2355">
        <v>36</v>
      </c>
      <c r="M22" s="2357">
        <v>36</v>
      </c>
      <c r="N22" s="1228">
        <v>36</v>
      </c>
    </row>
    <row r="23" spans="1:15" s="3" customFormat="1" ht="16.5" customHeight="1" x14ac:dyDescent="0.25">
      <c r="A23" s="1517"/>
      <c r="B23" s="9"/>
      <c r="C23" s="1180"/>
      <c r="D23" s="2331"/>
      <c r="E23" s="313"/>
      <c r="F23" s="1157"/>
      <c r="G23" s="27" t="s">
        <v>27</v>
      </c>
      <c r="H23" s="195">
        <f>+H22</f>
        <v>480.1</v>
      </c>
      <c r="I23" s="703">
        <f>+I22</f>
        <v>436.5</v>
      </c>
      <c r="J23" s="1279">
        <f>+J22</f>
        <v>436.5</v>
      </c>
      <c r="K23" s="2334"/>
      <c r="L23" s="2356"/>
      <c r="M23" s="2358"/>
      <c r="N23" s="1229"/>
    </row>
    <row r="24" spans="1:15" s="3" customFormat="1" ht="39.75" customHeight="1" x14ac:dyDescent="0.25">
      <c r="A24" s="1517"/>
      <c r="B24" s="9"/>
      <c r="C24" s="10"/>
      <c r="D24" s="2188" t="s">
        <v>32</v>
      </c>
      <c r="E24" s="2359" t="s">
        <v>122</v>
      </c>
      <c r="F24" s="1157"/>
      <c r="G24" s="17" t="s">
        <v>21</v>
      </c>
      <c r="H24" s="192">
        <v>469.2</v>
      </c>
      <c r="I24" s="192">
        <v>469.2</v>
      </c>
      <c r="J24" s="192">
        <v>469.2</v>
      </c>
      <c r="K24" s="2333" t="s">
        <v>33</v>
      </c>
      <c r="L24" s="30" t="s">
        <v>227</v>
      </c>
      <c r="M24" s="754" t="s">
        <v>227</v>
      </c>
      <c r="N24" s="32" t="s">
        <v>227</v>
      </c>
    </row>
    <row r="25" spans="1:15" s="3" customFormat="1" ht="16.5" customHeight="1" x14ac:dyDescent="0.25">
      <c r="A25" s="1517"/>
      <c r="B25" s="9"/>
      <c r="C25" s="10"/>
      <c r="D25" s="2188"/>
      <c r="E25" s="2360"/>
      <c r="F25" s="1157"/>
      <c r="G25" s="27" t="s">
        <v>27</v>
      </c>
      <c r="H25" s="19">
        <f>+H24</f>
        <v>469.2</v>
      </c>
      <c r="I25" s="20">
        <f>+I24</f>
        <v>469.2</v>
      </c>
      <c r="J25" s="1280">
        <f>+J24</f>
        <v>469.2</v>
      </c>
      <c r="K25" s="2333"/>
      <c r="L25" s="33" t="s">
        <v>228</v>
      </c>
      <c r="M25" s="757" t="s">
        <v>228</v>
      </c>
      <c r="N25" s="35" t="s">
        <v>228</v>
      </c>
    </row>
    <row r="26" spans="1:15" s="3" customFormat="1" ht="36.75" customHeight="1" x14ac:dyDescent="0.25">
      <c r="A26" s="2218"/>
      <c r="B26" s="2220"/>
      <c r="C26" s="1190"/>
      <c r="D26" s="2298" t="s">
        <v>34</v>
      </c>
      <c r="E26" s="2361" t="s">
        <v>122</v>
      </c>
      <c r="F26" s="1142"/>
      <c r="G26" s="17" t="s">
        <v>23</v>
      </c>
      <c r="H26" s="36">
        <v>77.5</v>
      </c>
      <c r="I26" s="23">
        <v>77.5</v>
      </c>
      <c r="J26" s="1277">
        <v>77.5</v>
      </c>
      <c r="K26" s="1147" t="s">
        <v>113</v>
      </c>
      <c r="L26" s="544">
        <v>1260</v>
      </c>
      <c r="M26" s="149">
        <v>1260</v>
      </c>
      <c r="N26" s="566">
        <v>1260</v>
      </c>
    </row>
    <row r="27" spans="1:15" s="3" customFormat="1" ht="21" customHeight="1" x14ac:dyDescent="0.25">
      <c r="A27" s="2218"/>
      <c r="B27" s="2220"/>
      <c r="C27" s="1190"/>
      <c r="D27" s="2331"/>
      <c r="E27" s="2362"/>
      <c r="F27" s="1142"/>
      <c r="G27" s="37" t="s">
        <v>27</v>
      </c>
      <c r="H27" s="195">
        <f>+H26</f>
        <v>77.5</v>
      </c>
      <c r="I27" s="703">
        <f>+I26</f>
        <v>77.5</v>
      </c>
      <c r="J27" s="1279">
        <f>+J26</f>
        <v>77.5</v>
      </c>
      <c r="K27" s="141"/>
      <c r="L27" s="39"/>
      <c r="M27" s="146"/>
      <c r="N27" s="40"/>
    </row>
    <row r="28" spans="1:15" s="2" customFormat="1" ht="16.5" customHeight="1" x14ac:dyDescent="0.25">
      <c r="A28" s="2218"/>
      <c r="B28" s="2220"/>
      <c r="C28" s="1190"/>
      <c r="D28" s="2188" t="s">
        <v>331</v>
      </c>
      <c r="E28" s="2267" t="s">
        <v>131</v>
      </c>
      <c r="F28" s="2200"/>
      <c r="G28" s="440" t="s">
        <v>21</v>
      </c>
      <c r="H28" s="483">
        <v>331.7</v>
      </c>
      <c r="I28" s="288">
        <v>287.60000000000002</v>
      </c>
      <c r="J28" s="369">
        <v>71.900000000000006</v>
      </c>
      <c r="K28" s="2188" t="s">
        <v>162</v>
      </c>
      <c r="L28" s="123">
        <v>108</v>
      </c>
      <c r="M28" s="763">
        <v>108</v>
      </c>
      <c r="N28" s="418">
        <v>108</v>
      </c>
    </row>
    <row r="29" spans="1:15" s="2" customFormat="1" ht="16.5" customHeight="1" x14ac:dyDescent="0.25">
      <c r="A29" s="2218"/>
      <c r="B29" s="2220"/>
      <c r="C29" s="1190"/>
      <c r="D29" s="2188"/>
      <c r="E29" s="2267"/>
      <c r="F29" s="2200"/>
      <c r="G29" s="275" t="s">
        <v>200</v>
      </c>
      <c r="H29" s="483">
        <v>197.2</v>
      </c>
      <c r="I29" s="45"/>
      <c r="J29" s="1281"/>
      <c r="K29" s="2188"/>
      <c r="L29" s="123"/>
      <c r="M29" s="165"/>
      <c r="N29" s="418"/>
    </row>
    <row r="30" spans="1:15" s="2" customFormat="1" ht="21" customHeight="1" x14ac:dyDescent="0.25">
      <c r="A30" s="1517"/>
      <c r="B30" s="1148"/>
      <c r="C30" s="1190"/>
      <c r="D30" s="2188"/>
      <c r="E30" s="2267"/>
      <c r="F30" s="2200"/>
      <c r="G30" s="275" t="s">
        <v>186</v>
      </c>
      <c r="H30" s="410">
        <v>44.7</v>
      </c>
      <c r="I30" s="45">
        <v>198.3</v>
      </c>
      <c r="J30" s="1281">
        <v>16.600000000000001</v>
      </c>
      <c r="K30" s="2188"/>
      <c r="L30" s="123"/>
      <c r="M30" s="165"/>
      <c r="N30" s="418"/>
      <c r="O30" s="3"/>
    </row>
    <row r="31" spans="1:15" s="2" customFormat="1" ht="17.25" customHeight="1" x14ac:dyDescent="0.25">
      <c r="A31" s="1517"/>
      <c r="B31" s="1148"/>
      <c r="C31" s="1166"/>
      <c r="D31" s="2331"/>
      <c r="E31" s="2268"/>
      <c r="F31" s="2200"/>
      <c r="G31" s="27" t="s">
        <v>27</v>
      </c>
      <c r="H31" s="19">
        <f>SUM(H28:H30)</f>
        <v>573.6</v>
      </c>
      <c r="I31" s="20">
        <f>SUM(I28:I30)</f>
        <v>485.90000000000003</v>
      </c>
      <c r="J31" s="340">
        <f>SUM(J28:J30)</f>
        <v>88.5</v>
      </c>
      <c r="K31" s="1145"/>
      <c r="L31" s="1241"/>
      <c r="M31" s="55"/>
      <c r="N31" s="1228"/>
      <c r="O31" s="3"/>
    </row>
    <row r="32" spans="1:15" s="2" customFormat="1" ht="41.25" customHeight="1" x14ac:dyDescent="0.25">
      <c r="A32" s="1778"/>
      <c r="B32" s="1777"/>
      <c r="C32" s="1786"/>
      <c r="D32" s="2188" t="s">
        <v>195</v>
      </c>
      <c r="E32" s="2267"/>
      <c r="F32" s="2200"/>
      <c r="G32" s="275" t="s">
        <v>23</v>
      </c>
      <c r="H32" s="1781">
        <v>39.200000000000003</v>
      </c>
      <c r="I32" s="1779">
        <v>41.8</v>
      </c>
      <c r="J32" s="521">
        <v>41.8</v>
      </c>
      <c r="K32" s="772" t="s">
        <v>229</v>
      </c>
      <c r="L32" s="1242">
        <v>6</v>
      </c>
      <c r="M32" s="713">
        <v>6</v>
      </c>
      <c r="N32" s="714">
        <v>6</v>
      </c>
    </row>
    <row r="33" spans="1:15" s="2" customFormat="1" ht="23.25" customHeight="1" x14ac:dyDescent="0.25">
      <c r="A33" s="1778"/>
      <c r="B33" s="1777"/>
      <c r="C33" s="1786"/>
      <c r="D33" s="2188"/>
      <c r="E33" s="2267"/>
      <c r="F33" s="2200"/>
      <c r="G33" s="440"/>
      <c r="H33" s="1782"/>
      <c r="I33" s="1780"/>
      <c r="J33" s="549"/>
      <c r="K33" s="2171" t="s">
        <v>315</v>
      </c>
      <c r="L33" s="1243">
        <v>10</v>
      </c>
      <c r="M33" s="291">
        <v>10</v>
      </c>
      <c r="N33" s="774">
        <v>10</v>
      </c>
    </row>
    <row r="34" spans="1:15" s="2" customFormat="1" ht="17.25" customHeight="1" x14ac:dyDescent="0.25">
      <c r="A34" s="1518"/>
      <c r="B34" s="1784"/>
      <c r="C34" s="175"/>
      <c r="D34" s="2331"/>
      <c r="E34" s="2268"/>
      <c r="F34" s="2332"/>
      <c r="G34" s="27" t="s">
        <v>27</v>
      </c>
      <c r="H34" s="775">
        <f>SUM(H32:H33)</f>
        <v>39.200000000000003</v>
      </c>
      <c r="I34" s="779">
        <f>SUM(I32:I33)</f>
        <v>41.8</v>
      </c>
      <c r="J34" s="1282">
        <f>SUM(J32:J33)</f>
        <v>41.8</v>
      </c>
      <c r="K34" s="2172"/>
      <c r="L34" s="1785"/>
      <c r="M34" s="781"/>
      <c r="N34" s="782"/>
    </row>
    <row r="35" spans="1:15" s="2" customFormat="1" ht="27.75" customHeight="1" x14ac:dyDescent="0.25">
      <c r="A35" s="1519"/>
      <c r="B35" s="256"/>
      <c r="C35" s="1513"/>
      <c r="D35" s="2298" t="s">
        <v>196</v>
      </c>
      <c r="E35" s="2299"/>
      <c r="F35" s="2300"/>
      <c r="G35" s="276" t="s">
        <v>38</v>
      </c>
      <c r="H35" s="1492">
        <v>157.4</v>
      </c>
      <c r="I35" s="1491">
        <v>157.4</v>
      </c>
      <c r="J35" s="1500">
        <v>157.4</v>
      </c>
      <c r="K35" s="2171" t="s">
        <v>197</v>
      </c>
      <c r="L35" s="1243">
        <v>30</v>
      </c>
      <c r="M35" s="975">
        <v>30</v>
      </c>
      <c r="N35" s="774">
        <v>30</v>
      </c>
    </row>
    <row r="36" spans="1:15" s="2" customFormat="1" ht="17.25" customHeight="1" x14ac:dyDescent="0.25">
      <c r="A36" s="1517"/>
      <c r="B36" s="1494"/>
      <c r="C36" s="1511"/>
      <c r="D36" s="2188"/>
      <c r="E36" s="2267"/>
      <c r="F36" s="2200"/>
      <c r="G36" s="18" t="s">
        <v>27</v>
      </c>
      <c r="H36" s="507">
        <f>SUM(H35:H35)</f>
        <v>157.4</v>
      </c>
      <c r="I36" s="910">
        <f>SUM(I35:I35)</f>
        <v>157.4</v>
      </c>
      <c r="J36" s="509">
        <f>SUM(J35:J35)</f>
        <v>157.4</v>
      </c>
      <c r="K36" s="2196"/>
      <c r="L36" s="1245"/>
      <c r="M36" s="786"/>
      <c r="N36" s="787"/>
    </row>
    <row r="37" spans="1:15" s="2" customFormat="1" ht="64.5" customHeight="1" x14ac:dyDescent="0.25">
      <c r="A37" s="1517"/>
      <c r="B37" s="1494"/>
      <c r="C37" s="1511"/>
      <c r="D37" s="104" t="s">
        <v>231</v>
      </c>
      <c r="E37" s="1286"/>
      <c r="F37" s="1285"/>
      <c r="G37" s="708"/>
      <c r="H37" s="788"/>
      <c r="I37" s="1236"/>
      <c r="J37" s="789"/>
      <c r="K37" s="1238" t="s">
        <v>232</v>
      </c>
      <c r="L37" s="1503">
        <v>2500</v>
      </c>
      <c r="M37" s="718">
        <v>2500</v>
      </c>
      <c r="N37" s="790">
        <v>2500</v>
      </c>
    </row>
    <row r="38" spans="1:15" s="2" customFormat="1" ht="53.25" customHeight="1" x14ac:dyDescent="0.25">
      <c r="A38" s="1517"/>
      <c r="B38" s="1494"/>
      <c r="C38" s="1511"/>
      <c r="D38" s="2160" t="s">
        <v>304</v>
      </c>
      <c r="E38" s="328"/>
      <c r="F38" s="1285"/>
      <c r="G38" s="708"/>
      <c r="H38" s="788"/>
      <c r="I38" s="1236"/>
      <c r="J38" s="789"/>
      <c r="K38" s="1238" t="s">
        <v>232</v>
      </c>
      <c r="L38" s="1503">
        <v>2500</v>
      </c>
      <c r="M38" s="718">
        <v>2500</v>
      </c>
      <c r="N38" s="790">
        <v>2500</v>
      </c>
    </row>
    <row r="39" spans="1:15" s="2" customFormat="1" ht="17.25" customHeight="1" thickBot="1" x14ac:dyDescent="0.3">
      <c r="A39" s="1520"/>
      <c r="B39" s="1496"/>
      <c r="C39" s="1512"/>
      <c r="D39" s="2222"/>
      <c r="E39" s="2259" t="s">
        <v>35</v>
      </c>
      <c r="F39" s="2260"/>
      <c r="G39" s="2261"/>
      <c r="H39" s="47">
        <f>H31+H27+H25+H23+H21+H19+H34+H36</f>
        <v>7556.2999999999993</v>
      </c>
      <c r="I39" s="48">
        <f>I31+I27+I25+I23+I21+I19+I34+I36</f>
        <v>7910.1</v>
      </c>
      <c r="J39" s="345">
        <f>J31+J27+J25+J23+J21+J19+J34+J36</f>
        <v>7512.7</v>
      </c>
      <c r="K39" s="1239"/>
      <c r="L39" s="1246"/>
      <c r="M39" s="576"/>
      <c r="N39" s="316"/>
      <c r="O39" s="3"/>
    </row>
    <row r="40" spans="1:15" s="3" customFormat="1" ht="64.5" customHeight="1" x14ac:dyDescent="0.25">
      <c r="A40" s="2218" t="s">
        <v>16</v>
      </c>
      <c r="B40" s="2220" t="s">
        <v>16</v>
      </c>
      <c r="C40" s="2292" t="s">
        <v>36</v>
      </c>
      <c r="D40" s="2161" t="s">
        <v>37</v>
      </c>
      <c r="E40" s="2294"/>
      <c r="F40" s="2296" t="s">
        <v>20</v>
      </c>
      <c r="G40" s="11" t="s">
        <v>38</v>
      </c>
      <c r="H40" s="41">
        <v>13213.2</v>
      </c>
      <c r="I40" s="46">
        <v>12529</v>
      </c>
      <c r="J40" s="46">
        <v>12529</v>
      </c>
      <c r="K40" s="1510" t="s">
        <v>39</v>
      </c>
      <c r="L40" s="1504">
        <v>6800</v>
      </c>
      <c r="M40" s="147">
        <v>6800</v>
      </c>
      <c r="N40" s="1508">
        <v>6800</v>
      </c>
    </row>
    <row r="41" spans="1:15" s="3" customFormat="1" ht="16.5" customHeight="1" thickBot="1" x14ac:dyDescent="0.3">
      <c r="A41" s="2275"/>
      <c r="B41" s="2276"/>
      <c r="C41" s="2293"/>
      <c r="D41" s="2222"/>
      <c r="E41" s="2295"/>
      <c r="F41" s="2297"/>
      <c r="G41" s="50" t="s">
        <v>27</v>
      </c>
      <c r="H41" s="47">
        <f>+H40</f>
        <v>13213.2</v>
      </c>
      <c r="I41" s="48">
        <f>+I40</f>
        <v>12529</v>
      </c>
      <c r="J41" s="48">
        <f>+J40</f>
        <v>12529</v>
      </c>
      <c r="K41" s="143"/>
      <c r="L41" s="1505"/>
      <c r="M41" s="577"/>
      <c r="N41" s="1509"/>
    </row>
    <row r="42" spans="1:15" s="3" customFormat="1" ht="21.75" customHeight="1" x14ac:dyDescent="0.25">
      <c r="A42" s="1516" t="s">
        <v>16</v>
      </c>
      <c r="B42" s="6" t="s">
        <v>16</v>
      </c>
      <c r="C42" s="269" t="s">
        <v>40</v>
      </c>
      <c r="D42" s="2221" t="s">
        <v>41</v>
      </c>
      <c r="E42" s="309"/>
      <c r="F42" s="152" t="s">
        <v>20</v>
      </c>
      <c r="G42" s="1499" t="s">
        <v>38</v>
      </c>
      <c r="H42" s="194">
        <v>13641.4</v>
      </c>
      <c r="I42" s="794">
        <v>2514.1999999999998</v>
      </c>
      <c r="J42" s="794">
        <v>2514.1999999999998</v>
      </c>
      <c r="K42" s="2247" t="s">
        <v>39</v>
      </c>
      <c r="L42" s="2249">
        <v>5868</v>
      </c>
      <c r="M42" s="2251">
        <v>5868</v>
      </c>
      <c r="N42" s="2284">
        <v>5869</v>
      </c>
    </row>
    <row r="43" spans="1:15" s="3" customFormat="1" ht="16.5" customHeight="1" thickBot="1" x14ac:dyDescent="0.3">
      <c r="A43" s="1520"/>
      <c r="B43" s="52"/>
      <c r="C43" s="1497"/>
      <c r="D43" s="2222"/>
      <c r="E43" s="53"/>
      <c r="F43" s="1498"/>
      <c r="G43" s="50" t="s">
        <v>27</v>
      </c>
      <c r="H43" s="47">
        <f>+H42</f>
        <v>13641.4</v>
      </c>
      <c r="I43" s="48">
        <f>+I42</f>
        <v>2514.1999999999998</v>
      </c>
      <c r="J43" s="51">
        <f>+J42</f>
        <v>2514.1999999999998</v>
      </c>
      <c r="K43" s="2248"/>
      <c r="L43" s="2250"/>
      <c r="M43" s="2252"/>
      <c r="N43" s="2285"/>
    </row>
    <row r="44" spans="1:15" s="2" customFormat="1" ht="54" customHeight="1" x14ac:dyDescent="0.25">
      <c r="A44" s="2217" t="s">
        <v>16</v>
      </c>
      <c r="B44" s="2219" t="s">
        <v>16</v>
      </c>
      <c r="C44" s="2277" t="s">
        <v>42</v>
      </c>
      <c r="D44" s="2221" t="s">
        <v>189</v>
      </c>
      <c r="E44" s="309"/>
      <c r="F44" s="1495" t="s">
        <v>20</v>
      </c>
      <c r="G44" s="54" t="s">
        <v>23</v>
      </c>
      <c r="H44" s="172">
        <v>452.2</v>
      </c>
      <c r="I44" s="1092">
        <v>401.2</v>
      </c>
      <c r="J44" s="172">
        <v>401.2</v>
      </c>
      <c r="K44" s="2286" t="s">
        <v>190</v>
      </c>
      <c r="L44" s="2288">
        <v>420</v>
      </c>
      <c r="M44" s="2290">
        <v>350</v>
      </c>
      <c r="N44" s="1506">
        <v>350</v>
      </c>
    </row>
    <row r="45" spans="1:15" s="3" customFormat="1" ht="16.5" customHeight="1" thickBot="1" x14ac:dyDescent="0.3">
      <c r="A45" s="2275"/>
      <c r="B45" s="2276"/>
      <c r="C45" s="2279"/>
      <c r="D45" s="2222"/>
      <c r="E45" s="53"/>
      <c r="F45" s="1498"/>
      <c r="G45" s="50" t="s">
        <v>27</v>
      </c>
      <c r="H45" s="47">
        <f>+H44</f>
        <v>452.2</v>
      </c>
      <c r="I45" s="48">
        <f>+I44</f>
        <v>401.2</v>
      </c>
      <c r="J45" s="51">
        <f>+J44</f>
        <v>401.2</v>
      </c>
      <c r="K45" s="2287"/>
      <c r="L45" s="2289"/>
      <c r="M45" s="2291"/>
      <c r="N45" s="1507"/>
    </row>
    <row r="46" spans="1:15" s="2" customFormat="1" ht="41.25" customHeight="1" x14ac:dyDescent="0.25">
      <c r="A46" s="2217" t="s">
        <v>16</v>
      </c>
      <c r="B46" s="2219" t="s">
        <v>16</v>
      </c>
      <c r="C46" s="2277" t="s">
        <v>43</v>
      </c>
      <c r="D46" s="2221" t="s">
        <v>286</v>
      </c>
      <c r="E46" s="309"/>
      <c r="F46" s="1495" t="s">
        <v>20</v>
      </c>
      <c r="G46" s="54" t="s">
        <v>21</v>
      </c>
      <c r="H46" s="326">
        <v>238.4</v>
      </c>
      <c r="I46" s="326">
        <v>238.4</v>
      </c>
      <c r="J46" s="326">
        <v>238.4</v>
      </c>
      <c r="K46" s="1377" t="s">
        <v>284</v>
      </c>
      <c r="L46" s="1015">
        <v>200</v>
      </c>
      <c r="M46" s="1017">
        <v>200</v>
      </c>
      <c r="N46" s="1011">
        <v>200</v>
      </c>
      <c r="O46" s="3"/>
    </row>
    <row r="47" spans="1:15" s="2" customFormat="1" ht="24" customHeight="1" x14ac:dyDescent="0.25">
      <c r="A47" s="2218"/>
      <c r="B47" s="2220"/>
      <c r="C47" s="2278"/>
      <c r="D47" s="2161"/>
      <c r="E47" s="55"/>
      <c r="F47" s="105"/>
      <c r="G47" s="330"/>
      <c r="H47" s="87"/>
      <c r="I47" s="277"/>
      <c r="J47" s="87"/>
      <c r="K47" s="2269" t="s">
        <v>285</v>
      </c>
      <c r="L47" s="1016">
        <v>50</v>
      </c>
      <c r="M47" s="1018">
        <v>50</v>
      </c>
      <c r="N47" s="1013">
        <v>50</v>
      </c>
    </row>
    <row r="48" spans="1:15" s="3" customFormat="1" ht="16.5" customHeight="1" thickBot="1" x14ac:dyDescent="0.3">
      <c r="A48" s="2275"/>
      <c r="B48" s="2276"/>
      <c r="C48" s="2279"/>
      <c r="D48" s="2222"/>
      <c r="E48" s="53"/>
      <c r="F48" s="1498"/>
      <c r="G48" s="50" t="s">
        <v>27</v>
      </c>
      <c r="H48" s="47">
        <f>+H46</f>
        <v>238.4</v>
      </c>
      <c r="I48" s="48">
        <f>+I46</f>
        <v>238.4</v>
      </c>
      <c r="J48" s="51">
        <f>+J46</f>
        <v>238.4</v>
      </c>
      <c r="K48" s="2280"/>
      <c r="L48" s="1247"/>
      <c r="M48" s="1009"/>
      <c r="N48" s="1507"/>
    </row>
    <row r="49" spans="1:14" s="2" customFormat="1" ht="16.5" customHeight="1" thickBot="1" x14ac:dyDescent="0.3">
      <c r="A49" s="1515" t="s">
        <v>16</v>
      </c>
      <c r="B49" s="5" t="s">
        <v>16</v>
      </c>
      <c r="C49" s="2281" t="s">
        <v>44</v>
      </c>
      <c r="D49" s="2282"/>
      <c r="E49" s="2282"/>
      <c r="F49" s="2282"/>
      <c r="G49" s="2283"/>
      <c r="H49" s="1124">
        <f t="shared" ref="H49:J49" si="0">H45+H43+H41+H39+H48</f>
        <v>35101.500000000007</v>
      </c>
      <c r="I49" s="1237">
        <f t="shared" si="0"/>
        <v>23592.9</v>
      </c>
      <c r="J49" s="626">
        <f t="shared" si="0"/>
        <v>23195.5</v>
      </c>
      <c r="K49" s="2150"/>
      <c r="L49" s="2151"/>
      <c r="M49" s="2151"/>
      <c r="N49" s="2152"/>
    </row>
    <row r="50" spans="1:14" s="2" customFormat="1" ht="16.5" customHeight="1" thickBot="1" x14ac:dyDescent="0.3">
      <c r="A50" s="1521" t="s">
        <v>16</v>
      </c>
      <c r="B50" s="5" t="s">
        <v>36</v>
      </c>
      <c r="C50" s="2158" t="s">
        <v>45</v>
      </c>
      <c r="D50" s="2158"/>
      <c r="E50" s="2158"/>
      <c r="F50" s="2158"/>
      <c r="G50" s="2158"/>
      <c r="H50" s="2158"/>
      <c r="I50" s="2158"/>
      <c r="J50" s="2158"/>
      <c r="K50" s="2158"/>
      <c r="L50" s="2158"/>
      <c r="M50" s="2158"/>
      <c r="N50" s="2159"/>
    </row>
    <row r="51" spans="1:14" s="3" customFormat="1" ht="16.5" customHeight="1" x14ac:dyDescent="0.25">
      <c r="A51" s="1516" t="s">
        <v>16</v>
      </c>
      <c r="B51" s="1493" t="s">
        <v>36</v>
      </c>
      <c r="C51" s="58" t="s">
        <v>16</v>
      </c>
      <c r="D51" s="1501" t="s">
        <v>46</v>
      </c>
      <c r="E51" s="2271" t="s">
        <v>128</v>
      </c>
      <c r="F51" s="716">
        <v>3</v>
      </c>
      <c r="G51" s="331" t="s">
        <v>23</v>
      </c>
      <c r="H51" s="445">
        <v>4187.2</v>
      </c>
      <c r="I51" s="657">
        <v>3983.5</v>
      </c>
      <c r="J51" s="445">
        <v>3981.9</v>
      </c>
      <c r="K51" s="289"/>
      <c r="L51" s="1255"/>
      <c r="M51" s="578"/>
      <c r="N51" s="661"/>
    </row>
    <row r="52" spans="1:14" s="3" customFormat="1" ht="16.5" customHeight="1" x14ac:dyDescent="0.25">
      <c r="A52" s="1517"/>
      <c r="B52" s="1494"/>
      <c r="C52" s="279"/>
      <c r="D52" s="1502"/>
      <c r="E52" s="2272"/>
      <c r="F52" s="420"/>
      <c r="G52" s="320" t="s">
        <v>47</v>
      </c>
      <c r="H52" s="281">
        <v>648.4</v>
      </c>
      <c r="I52" s="282">
        <v>648.4</v>
      </c>
      <c r="J52" s="485">
        <v>648.4</v>
      </c>
      <c r="K52" s="1288"/>
      <c r="L52" s="1244"/>
      <c r="M52" s="570"/>
      <c r="N52" s="983"/>
    </row>
    <row r="53" spans="1:14" s="3" customFormat="1" ht="16.5" customHeight="1" x14ac:dyDescent="0.25">
      <c r="A53" s="1795"/>
      <c r="B53" s="1793"/>
      <c r="C53" s="279"/>
      <c r="D53" s="1875"/>
      <c r="E53" s="2272"/>
      <c r="F53" s="420"/>
      <c r="G53" s="320" t="s">
        <v>101</v>
      </c>
      <c r="H53" s="364">
        <v>70.5</v>
      </c>
      <c r="I53" s="1283"/>
      <c r="J53" s="364"/>
      <c r="K53" s="1288"/>
      <c r="L53" s="1244"/>
      <c r="M53" s="570"/>
      <c r="N53" s="983"/>
    </row>
    <row r="54" spans="1:14" s="3" customFormat="1" ht="16.5" customHeight="1" x14ac:dyDescent="0.25">
      <c r="A54" s="1517"/>
      <c r="B54" s="1494"/>
      <c r="C54" s="279"/>
      <c r="D54" s="1502"/>
      <c r="E54" s="2272"/>
      <c r="F54" s="420"/>
      <c r="G54" s="293" t="s">
        <v>21</v>
      </c>
      <c r="H54" s="281">
        <v>254.3</v>
      </c>
      <c r="I54" s="282">
        <v>113.3</v>
      </c>
      <c r="J54" s="500">
        <v>111.6</v>
      </c>
      <c r="K54" s="1288"/>
      <c r="L54" s="1244"/>
      <c r="M54" s="570"/>
      <c r="N54" s="983"/>
    </row>
    <row r="55" spans="1:14" s="3" customFormat="1" ht="16.5" customHeight="1" x14ac:dyDescent="0.25">
      <c r="A55" s="1517"/>
      <c r="B55" s="1494"/>
      <c r="C55" s="279"/>
      <c r="D55" s="1502"/>
      <c r="E55" s="2272"/>
      <c r="F55" s="420"/>
      <c r="G55" s="1248" t="s">
        <v>187</v>
      </c>
      <c r="H55" s="281">
        <v>69.5</v>
      </c>
      <c r="I55" s="282"/>
      <c r="J55" s="485"/>
      <c r="K55" s="1288"/>
      <c r="L55" s="1244"/>
      <c r="M55" s="570"/>
      <c r="N55" s="983"/>
    </row>
    <row r="56" spans="1:14" s="3" customFormat="1" ht="16.5" customHeight="1" x14ac:dyDescent="0.25">
      <c r="A56" s="1517"/>
      <c r="B56" s="1494"/>
      <c r="C56" s="279"/>
      <c r="D56" s="1502"/>
      <c r="E56" s="2272"/>
      <c r="F56" s="420"/>
      <c r="G56" s="275" t="s">
        <v>186</v>
      </c>
      <c r="H56" s="364">
        <v>30.3</v>
      </c>
      <c r="I56" s="1283">
        <v>18.600000000000001</v>
      </c>
      <c r="J56" s="364"/>
      <c r="K56" s="1288"/>
      <c r="L56" s="1244"/>
      <c r="M56" s="570"/>
      <c r="N56" s="983"/>
    </row>
    <row r="57" spans="1:14" s="3" customFormat="1" ht="16.5" customHeight="1" x14ac:dyDescent="0.25">
      <c r="A57" s="1517"/>
      <c r="B57" s="1494"/>
      <c r="C57" s="279"/>
      <c r="D57" s="1502"/>
      <c r="E57" s="2272"/>
      <c r="F57" s="420"/>
      <c r="G57" s="276" t="s">
        <v>65</v>
      </c>
      <c r="H57" s="281">
        <v>50.3</v>
      </c>
      <c r="I57" s="282">
        <v>43.1</v>
      </c>
      <c r="J57" s="485">
        <v>43.1</v>
      </c>
      <c r="K57" s="1288"/>
      <c r="L57" s="1244"/>
      <c r="M57" s="570"/>
      <c r="N57" s="983"/>
    </row>
    <row r="58" spans="1:14" s="3" customFormat="1" ht="16.5" customHeight="1" x14ac:dyDescent="0.25">
      <c r="A58" s="1517"/>
      <c r="B58" s="1494"/>
      <c r="C58" s="279"/>
      <c r="D58" s="1502"/>
      <c r="E58" s="2272"/>
      <c r="F58" s="420"/>
      <c r="G58" s="1287" t="s">
        <v>38</v>
      </c>
      <c r="H58" s="364">
        <v>190.7</v>
      </c>
      <c r="I58" s="1283">
        <v>153.5</v>
      </c>
      <c r="J58" s="364">
        <v>153.5</v>
      </c>
      <c r="K58" s="1288"/>
      <c r="L58" s="1244"/>
      <c r="M58" s="570"/>
      <c r="N58" s="983"/>
    </row>
    <row r="59" spans="1:14" s="3" customFormat="1" ht="16.5" customHeight="1" x14ac:dyDescent="0.25">
      <c r="A59" s="1517"/>
      <c r="B59" s="1494"/>
      <c r="C59" s="279"/>
      <c r="D59" s="1502"/>
      <c r="E59" s="2272"/>
      <c r="F59" s="420"/>
      <c r="G59" s="280" t="s">
        <v>48</v>
      </c>
      <c r="H59" s="281">
        <v>3</v>
      </c>
      <c r="I59" s="282">
        <v>3</v>
      </c>
      <c r="J59" s="485">
        <v>3</v>
      </c>
      <c r="K59" s="1288"/>
      <c r="L59" s="1244"/>
      <c r="M59" s="570"/>
      <c r="N59" s="983"/>
    </row>
    <row r="60" spans="1:14" s="3" customFormat="1" ht="30" customHeight="1" x14ac:dyDescent="0.25">
      <c r="A60" s="1517"/>
      <c r="B60" s="1494"/>
      <c r="C60" s="1511"/>
      <c r="D60" s="1489" t="s">
        <v>166</v>
      </c>
      <c r="E60" s="2272"/>
      <c r="F60" s="420"/>
      <c r="G60" s="321"/>
      <c r="H60" s="764"/>
      <c r="I60" s="45"/>
      <c r="J60" s="1281"/>
      <c r="K60" s="284" t="s">
        <v>100</v>
      </c>
      <c r="L60" s="1240">
        <v>82</v>
      </c>
      <c r="M60" s="25">
        <v>82</v>
      </c>
      <c r="N60" s="682">
        <v>82</v>
      </c>
    </row>
    <row r="61" spans="1:14" s="3" customFormat="1" ht="15.75" customHeight="1" x14ac:dyDescent="0.25">
      <c r="A61" s="1517"/>
      <c r="B61" s="1494"/>
      <c r="C61" s="1511"/>
      <c r="D61" s="2127" t="s">
        <v>194</v>
      </c>
      <c r="E61" s="2272"/>
      <c r="F61" s="420"/>
      <c r="G61" s="1287"/>
      <c r="H61" s="1293"/>
      <c r="I61" s="82"/>
      <c r="J61" s="82"/>
      <c r="K61" s="2273" t="s">
        <v>201</v>
      </c>
      <c r="L61" s="1240">
        <v>60</v>
      </c>
      <c r="M61" s="25">
        <v>60</v>
      </c>
      <c r="N61" s="800"/>
    </row>
    <row r="62" spans="1:14" s="3" customFormat="1" ht="54" customHeight="1" x14ac:dyDescent="0.25">
      <c r="A62" s="1517"/>
      <c r="B62" s="1494"/>
      <c r="C62" s="1511"/>
      <c r="D62" s="2127"/>
      <c r="E62" s="2272"/>
      <c r="F62" s="420"/>
      <c r="G62" s="293"/>
      <c r="H62" s="338"/>
      <c r="I62" s="82"/>
      <c r="J62" s="82"/>
      <c r="K62" s="2274"/>
      <c r="L62" s="1256"/>
      <c r="M62" s="805"/>
      <c r="N62" s="1088"/>
    </row>
    <row r="63" spans="1:14" s="3" customFormat="1" ht="29.25" customHeight="1" x14ac:dyDescent="0.25">
      <c r="A63" s="1517"/>
      <c r="B63" s="1494"/>
      <c r="C63" s="1511"/>
      <c r="D63" s="534" t="s">
        <v>311</v>
      </c>
      <c r="E63" s="2272"/>
      <c r="F63" s="420"/>
      <c r="G63" s="293"/>
      <c r="H63" s="338"/>
      <c r="I63" s="82"/>
      <c r="J63" s="82"/>
      <c r="K63" s="1020" t="s">
        <v>238</v>
      </c>
      <c r="L63" s="469" t="s">
        <v>239</v>
      </c>
      <c r="M63" s="470" t="s">
        <v>239</v>
      </c>
      <c r="N63" s="471" t="s">
        <v>239</v>
      </c>
    </row>
    <row r="64" spans="1:14" s="3" customFormat="1" ht="41.25" customHeight="1" x14ac:dyDescent="0.25">
      <c r="A64" s="1517"/>
      <c r="B64" s="1494"/>
      <c r="C64" s="1511"/>
      <c r="D64" s="296"/>
      <c r="E64" s="253"/>
      <c r="F64" s="420"/>
      <c r="G64" s="293"/>
      <c r="H64" s="1125"/>
      <c r="I64" s="272"/>
      <c r="J64" s="272"/>
      <c r="K64" s="825" t="s">
        <v>316</v>
      </c>
      <c r="L64" s="1257" t="s">
        <v>146</v>
      </c>
      <c r="M64" s="828" t="s">
        <v>146</v>
      </c>
      <c r="N64" s="829" t="s">
        <v>146</v>
      </c>
    </row>
    <row r="65" spans="1:14" s="3" customFormat="1" ht="27" customHeight="1" x14ac:dyDescent="0.25">
      <c r="A65" s="1517"/>
      <c r="B65" s="1494"/>
      <c r="C65" s="1511"/>
      <c r="D65" s="1490"/>
      <c r="E65" s="253"/>
      <c r="F65" s="420"/>
      <c r="G65" s="293"/>
      <c r="H65" s="366"/>
      <c r="I65" s="277"/>
      <c r="J65" s="277"/>
      <c r="K65" s="819" t="s">
        <v>236</v>
      </c>
      <c r="L65" s="1258">
        <v>250</v>
      </c>
      <c r="M65" s="821">
        <v>250</v>
      </c>
      <c r="N65" s="822">
        <v>250</v>
      </c>
    </row>
    <row r="66" spans="1:14" s="3" customFormat="1" ht="45.75" customHeight="1" x14ac:dyDescent="0.25">
      <c r="A66" s="1517"/>
      <c r="B66" s="1494"/>
      <c r="C66" s="1511"/>
      <c r="D66" s="1490"/>
      <c r="E66" s="253"/>
      <c r="F66" s="420"/>
      <c r="G66" s="283"/>
      <c r="H66" s="366"/>
      <c r="I66" s="277"/>
      <c r="J66" s="277"/>
      <c r="K66" s="1040" t="s">
        <v>237</v>
      </c>
      <c r="L66" s="1041" t="s">
        <v>235</v>
      </c>
      <c r="M66" s="1042" t="s">
        <v>235</v>
      </c>
      <c r="N66" s="1043" t="s">
        <v>235</v>
      </c>
    </row>
    <row r="67" spans="1:14" s="3" customFormat="1" ht="43.5" customHeight="1" x14ac:dyDescent="0.25">
      <c r="A67" s="1795"/>
      <c r="B67" s="1793"/>
      <c r="C67" s="1825"/>
      <c r="D67" s="1783" t="s">
        <v>184</v>
      </c>
      <c r="E67" s="253"/>
      <c r="F67" s="420"/>
      <c r="G67" s="293"/>
      <c r="H67" s="366"/>
      <c r="I67" s="277"/>
      <c r="J67" s="277"/>
      <c r="K67" s="1289" t="s">
        <v>160</v>
      </c>
      <c r="L67" s="1290" t="s">
        <v>109</v>
      </c>
      <c r="M67" s="1291" t="s">
        <v>109</v>
      </c>
      <c r="N67" s="1292" t="s">
        <v>109</v>
      </c>
    </row>
    <row r="68" spans="1:14" s="3" customFormat="1" ht="42" customHeight="1" x14ac:dyDescent="0.25">
      <c r="A68" s="1517"/>
      <c r="B68" s="1148"/>
      <c r="C68" s="1190"/>
      <c r="D68" s="1208" t="s">
        <v>183</v>
      </c>
      <c r="E68" s="253"/>
      <c r="F68" s="420"/>
      <c r="G68" s="1249"/>
      <c r="H68" s="367"/>
      <c r="I68" s="272"/>
      <c r="J68" s="272"/>
      <c r="K68" s="1126" t="s">
        <v>160</v>
      </c>
      <c r="L68" s="1259" t="s">
        <v>20</v>
      </c>
      <c r="M68" s="1023" t="s">
        <v>20</v>
      </c>
      <c r="N68" s="662"/>
    </row>
    <row r="69" spans="1:14" s="3" customFormat="1" ht="21" customHeight="1" x14ac:dyDescent="0.25">
      <c r="A69" s="1517"/>
      <c r="B69" s="1148"/>
      <c r="C69" s="1190"/>
      <c r="D69" s="2127" t="s">
        <v>245</v>
      </c>
      <c r="E69" s="253"/>
      <c r="F69" s="420"/>
      <c r="G69" s="1249"/>
      <c r="H69" s="367"/>
      <c r="I69" s="857"/>
      <c r="J69" s="857"/>
      <c r="K69" s="2269" t="s">
        <v>248</v>
      </c>
      <c r="L69" s="1260" t="s">
        <v>145</v>
      </c>
      <c r="M69" s="834" t="s">
        <v>20</v>
      </c>
      <c r="N69" s="1001"/>
    </row>
    <row r="70" spans="1:14" s="3" customFormat="1" ht="21" customHeight="1" x14ac:dyDescent="0.25">
      <c r="A70" s="1517"/>
      <c r="B70" s="1148"/>
      <c r="C70" s="1190"/>
      <c r="D70" s="2127"/>
      <c r="E70" s="253"/>
      <c r="F70" s="420"/>
      <c r="G70" s="1249"/>
      <c r="H70" s="367"/>
      <c r="I70" s="857"/>
      <c r="J70" s="857"/>
      <c r="K70" s="2270"/>
      <c r="L70" s="1259"/>
      <c r="M70" s="1023"/>
      <c r="N70" s="662"/>
    </row>
    <row r="71" spans="1:14" s="3" customFormat="1" ht="41.25" customHeight="1" x14ac:dyDescent="0.25">
      <c r="A71" s="1517"/>
      <c r="B71" s="1148"/>
      <c r="C71" s="1166"/>
      <c r="D71" s="534" t="s">
        <v>167</v>
      </c>
      <c r="E71" s="253"/>
      <c r="F71" s="420"/>
      <c r="G71" s="293"/>
      <c r="H71" s="338"/>
      <c r="I71" s="46"/>
      <c r="J71" s="46"/>
      <c r="K71" s="1298" t="s">
        <v>254</v>
      </c>
      <c r="L71" s="1261" t="s">
        <v>249</v>
      </c>
      <c r="M71" s="841" t="s">
        <v>249</v>
      </c>
      <c r="N71" s="842" t="s">
        <v>249</v>
      </c>
    </row>
    <row r="72" spans="1:14" s="3" customFormat="1" ht="33" customHeight="1" x14ac:dyDescent="0.25">
      <c r="A72" s="1517"/>
      <c r="B72" s="1148"/>
      <c r="C72" s="1190"/>
      <c r="D72" s="296"/>
      <c r="E72" s="253"/>
      <c r="F72" s="420"/>
      <c r="G72" s="293"/>
      <c r="H72" s="338"/>
      <c r="I72" s="46"/>
      <c r="J72" s="46"/>
      <c r="K72" s="1298" t="s">
        <v>255</v>
      </c>
      <c r="L72" s="1261" t="s">
        <v>250</v>
      </c>
      <c r="M72" s="841" t="s">
        <v>250</v>
      </c>
      <c r="N72" s="842" t="s">
        <v>250</v>
      </c>
    </row>
    <row r="73" spans="1:14" s="3" customFormat="1" ht="44.25" customHeight="1" x14ac:dyDescent="0.25">
      <c r="A73" s="1517"/>
      <c r="B73" s="1148"/>
      <c r="C73" s="1190"/>
      <c r="D73" s="484"/>
      <c r="E73" s="253"/>
      <c r="F73" s="420"/>
      <c r="G73" s="293"/>
      <c r="H73" s="338"/>
      <c r="I73" s="46"/>
      <c r="J73" s="46"/>
      <c r="K73" s="1298" t="s">
        <v>256</v>
      </c>
      <c r="L73" s="1261" t="s">
        <v>253</v>
      </c>
      <c r="M73" s="841" t="s">
        <v>253</v>
      </c>
      <c r="N73" s="842" t="s">
        <v>253</v>
      </c>
    </row>
    <row r="74" spans="1:14" s="3" customFormat="1" ht="30.75" customHeight="1" x14ac:dyDescent="0.25">
      <c r="A74" s="1517"/>
      <c r="B74" s="1148"/>
      <c r="C74" s="1166"/>
      <c r="D74" s="1210" t="s">
        <v>49</v>
      </c>
      <c r="E74" s="253"/>
      <c r="F74" s="421"/>
      <c r="G74" s="293"/>
      <c r="H74" s="369"/>
      <c r="I74" s="62"/>
      <c r="J74" s="62"/>
      <c r="K74" s="1217" t="s">
        <v>259</v>
      </c>
      <c r="L74" s="33" t="s">
        <v>258</v>
      </c>
      <c r="M74" s="34" t="s">
        <v>258</v>
      </c>
      <c r="N74" s="35" t="s">
        <v>258</v>
      </c>
    </row>
    <row r="75" spans="1:14" s="3" customFormat="1" ht="42.75" customHeight="1" x14ac:dyDescent="0.25">
      <c r="A75" s="1517"/>
      <c r="B75" s="1148"/>
      <c r="C75" s="1190"/>
      <c r="D75" s="1160" t="s">
        <v>151</v>
      </c>
      <c r="E75" s="253"/>
      <c r="F75" s="421"/>
      <c r="G75" s="1295"/>
      <c r="H75" s="1296"/>
      <c r="I75" s="288"/>
      <c r="J75" s="288"/>
      <c r="K75" s="858" t="s">
        <v>261</v>
      </c>
      <c r="L75" s="1262">
        <v>12</v>
      </c>
      <c r="M75" s="1213">
        <v>12</v>
      </c>
      <c r="N75" s="1214">
        <v>12</v>
      </c>
    </row>
    <row r="76" spans="1:14" s="3" customFormat="1" ht="39.75" customHeight="1" x14ac:dyDescent="0.25">
      <c r="A76" s="1517"/>
      <c r="B76" s="1148"/>
      <c r="C76" s="1190"/>
      <c r="D76" s="2161" t="s">
        <v>152</v>
      </c>
      <c r="E76" s="253"/>
      <c r="F76" s="421"/>
      <c r="G76" s="1295"/>
      <c r="H76" s="1296"/>
      <c r="I76" s="288"/>
      <c r="J76" s="288"/>
      <c r="K76" s="858" t="s">
        <v>317</v>
      </c>
      <c r="L76" s="1262">
        <v>12</v>
      </c>
      <c r="M76" s="1213">
        <v>12</v>
      </c>
      <c r="N76" s="1214">
        <v>12</v>
      </c>
    </row>
    <row r="77" spans="1:14" s="3" customFormat="1" ht="41.25" customHeight="1" x14ac:dyDescent="0.25">
      <c r="A77" s="1517"/>
      <c r="B77" s="1148"/>
      <c r="C77" s="1190"/>
      <c r="D77" s="2161"/>
      <c r="E77" s="253"/>
      <c r="F77" s="421"/>
      <c r="G77" s="1249"/>
      <c r="H77" s="367"/>
      <c r="I77" s="857"/>
      <c r="J77" s="857"/>
      <c r="K77" s="858" t="s">
        <v>318</v>
      </c>
      <c r="L77" s="1262">
        <v>1</v>
      </c>
      <c r="M77" s="1213">
        <v>0.75</v>
      </c>
      <c r="N77" s="1214">
        <v>0.75</v>
      </c>
    </row>
    <row r="78" spans="1:14" s="3" customFormat="1" ht="31.5" customHeight="1" x14ac:dyDescent="0.25">
      <c r="A78" s="1517"/>
      <c r="B78" s="1148"/>
      <c r="C78" s="1190"/>
      <c r="D78" s="2161"/>
      <c r="E78" s="253"/>
      <c r="F78" s="421"/>
      <c r="G78" s="1249"/>
      <c r="H78" s="367"/>
      <c r="I78" s="857"/>
      <c r="J78" s="857"/>
      <c r="K78" s="1216" t="s">
        <v>320</v>
      </c>
      <c r="L78" s="544">
        <v>130</v>
      </c>
      <c r="M78" s="565">
        <v>130</v>
      </c>
      <c r="N78" s="566">
        <v>130</v>
      </c>
    </row>
    <row r="79" spans="1:14" s="3" customFormat="1" ht="20.25" customHeight="1" x14ac:dyDescent="0.25">
      <c r="A79" s="1517"/>
      <c r="B79" s="1148"/>
      <c r="C79" s="1190"/>
      <c r="D79" s="2161" t="s">
        <v>163</v>
      </c>
      <c r="E79" s="253"/>
      <c r="F79" s="421"/>
      <c r="G79" s="293"/>
      <c r="H79" s="367"/>
      <c r="I79" s="857"/>
      <c r="J79" s="857"/>
      <c r="K79" s="2262" t="s">
        <v>164</v>
      </c>
      <c r="L79" s="544">
        <v>104</v>
      </c>
      <c r="M79" s="565">
        <v>104</v>
      </c>
      <c r="N79" s="566"/>
    </row>
    <row r="80" spans="1:14" s="3" customFormat="1" ht="21.75" customHeight="1" x14ac:dyDescent="0.25">
      <c r="A80" s="1517"/>
      <c r="B80" s="1148"/>
      <c r="C80" s="1190"/>
      <c r="D80" s="2161"/>
      <c r="E80" s="253"/>
      <c r="F80" s="421"/>
      <c r="G80" s="293"/>
      <c r="H80" s="367"/>
      <c r="I80" s="857"/>
      <c r="J80" s="857"/>
      <c r="K80" s="2263"/>
      <c r="L80" s="1225"/>
      <c r="M80" s="1224"/>
      <c r="N80" s="1230"/>
    </row>
    <row r="81" spans="1:20" s="3" customFormat="1" ht="16.5" customHeight="1" x14ac:dyDescent="0.25">
      <c r="A81" s="1517"/>
      <c r="B81" s="1148"/>
      <c r="C81" s="1166"/>
      <c r="D81" s="2160" t="s">
        <v>168</v>
      </c>
      <c r="E81" s="253"/>
      <c r="F81" s="421"/>
      <c r="G81" s="293"/>
      <c r="H81" s="369"/>
      <c r="I81" s="62"/>
      <c r="J81" s="62"/>
      <c r="K81" s="79" t="s">
        <v>100</v>
      </c>
      <c r="L81" s="1262">
        <v>174</v>
      </c>
      <c r="M81" s="1213">
        <v>174</v>
      </c>
      <c r="N81" s="1214">
        <v>174</v>
      </c>
    </row>
    <row r="82" spans="1:20" s="3" customFormat="1" ht="29.25" customHeight="1" x14ac:dyDescent="0.25">
      <c r="A82" s="1517"/>
      <c r="B82" s="1148"/>
      <c r="C82" s="1190"/>
      <c r="D82" s="2162"/>
      <c r="E82" s="253"/>
      <c r="F82" s="421"/>
      <c r="G82" s="293"/>
      <c r="H82" s="369"/>
      <c r="I82" s="62"/>
      <c r="J82" s="62"/>
      <c r="K82" s="79" t="s">
        <v>266</v>
      </c>
      <c r="L82" s="1262">
        <v>55</v>
      </c>
      <c r="M82" s="1213">
        <v>55</v>
      </c>
      <c r="N82" s="1214">
        <v>55</v>
      </c>
    </row>
    <row r="83" spans="1:20" s="3" customFormat="1" ht="15" customHeight="1" x14ac:dyDescent="0.25">
      <c r="A83" s="1517"/>
      <c r="B83" s="1148"/>
      <c r="C83" s="1190"/>
      <c r="D83" s="2264" t="s">
        <v>169</v>
      </c>
      <c r="E83" s="253"/>
      <c r="F83" s="421"/>
      <c r="G83" s="293"/>
      <c r="H83" s="338"/>
      <c r="I83" s="46"/>
      <c r="J83" s="46"/>
      <c r="K83" s="1231" t="s">
        <v>267</v>
      </c>
      <c r="L83" s="1225">
        <v>35</v>
      </c>
      <c r="M83" s="1224">
        <v>35</v>
      </c>
      <c r="N83" s="1230">
        <v>35</v>
      </c>
    </row>
    <row r="84" spans="1:20" s="3" customFormat="1" ht="15" customHeight="1" x14ac:dyDescent="0.25">
      <c r="A84" s="1517"/>
      <c r="B84" s="1148"/>
      <c r="C84" s="1190"/>
      <c r="D84" s="2264"/>
      <c r="E84" s="715"/>
      <c r="F84" s="421"/>
      <c r="G84" s="293"/>
      <c r="H84" s="338"/>
      <c r="I84" s="46"/>
      <c r="J84" s="46"/>
      <c r="K84" s="1189"/>
      <c r="L84" s="1204"/>
      <c r="M84" s="1200"/>
      <c r="N84" s="1197"/>
    </row>
    <row r="85" spans="1:20" s="3" customFormat="1" ht="29.25" customHeight="1" x14ac:dyDescent="0.25">
      <c r="A85" s="1517"/>
      <c r="B85" s="1148"/>
      <c r="C85" s="1190"/>
      <c r="D85" s="2160" t="s">
        <v>170</v>
      </c>
      <c r="E85" s="715"/>
      <c r="F85" s="421"/>
      <c r="G85" s="293"/>
      <c r="H85" s="338"/>
      <c r="I85" s="63"/>
      <c r="J85" s="63"/>
      <c r="K85" s="79" t="s">
        <v>164</v>
      </c>
      <c r="L85" s="1262">
        <v>40</v>
      </c>
      <c r="M85" s="1213">
        <v>40</v>
      </c>
      <c r="N85" s="1214">
        <v>40</v>
      </c>
    </row>
    <row r="86" spans="1:20" s="3" customFormat="1" ht="14.25" customHeight="1" x14ac:dyDescent="0.25">
      <c r="A86" s="1517"/>
      <c r="B86" s="1148"/>
      <c r="C86" s="1190"/>
      <c r="D86" s="2161"/>
      <c r="E86" s="183"/>
      <c r="F86" s="421"/>
      <c r="G86" s="293"/>
      <c r="H86" s="338"/>
      <c r="I86" s="63"/>
      <c r="J86" s="63"/>
      <c r="K86" s="2265" t="s">
        <v>319</v>
      </c>
      <c r="L86" s="2253">
        <v>22</v>
      </c>
      <c r="M86" s="2255">
        <v>22</v>
      </c>
      <c r="N86" s="2257">
        <v>22</v>
      </c>
    </row>
    <row r="87" spans="1:20" s="3" customFormat="1" ht="14.25" customHeight="1" x14ac:dyDescent="0.25">
      <c r="A87" s="1517"/>
      <c r="B87" s="1148"/>
      <c r="C87" s="1190"/>
      <c r="D87" s="2162"/>
      <c r="E87" s="183"/>
      <c r="F87" s="421"/>
      <c r="G87" s="293"/>
      <c r="H87" s="338"/>
      <c r="I87" s="63"/>
      <c r="J87" s="63"/>
      <c r="K87" s="2266"/>
      <c r="L87" s="2254"/>
      <c r="M87" s="2256"/>
      <c r="N87" s="2258"/>
    </row>
    <row r="88" spans="1:20" s="3" customFormat="1" ht="27.75" customHeight="1" x14ac:dyDescent="0.25">
      <c r="A88" s="1517"/>
      <c r="B88" s="1148"/>
      <c r="C88" s="1190"/>
      <c r="D88" s="1210" t="s">
        <v>50</v>
      </c>
      <c r="E88" s="183"/>
      <c r="F88" s="421"/>
      <c r="G88" s="293"/>
      <c r="H88" s="201"/>
      <c r="I88" s="61"/>
      <c r="J88" s="61"/>
      <c r="K88" s="804" t="s">
        <v>267</v>
      </c>
      <c r="L88" s="1225">
        <v>45</v>
      </c>
      <c r="M88" s="1224">
        <v>45</v>
      </c>
      <c r="N88" s="1230">
        <v>45</v>
      </c>
    </row>
    <row r="89" spans="1:20" s="66" customFormat="1" ht="44.25" customHeight="1" x14ac:dyDescent="0.25">
      <c r="A89" s="1522"/>
      <c r="B89" s="1148"/>
      <c r="C89" s="65"/>
      <c r="D89" s="307" t="s">
        <v>155</v>
      </c>
      <c r="E89" s="183"/>
      <c r="F89" s="421"/>
      <c r="G89" s="11"/>
      <c r="H89" s="372"/>
      <c r="I89" s="61"/>
      <c r="J89" s="494"/>
      <c r="K89" s="419" t="s">
        <v>272</v>
      </c>
      <c r="L89" s="544">
        <v>5</v>
      </c>
      <c r="M89" s="1297">
        <v>5</v>
      </c>
      <c r="N89" s="566">
        <v>5</v>
      </c>
    </row>
    <row r="90" spans="1:20" s="66" customFormat="1" ht="17.25" customHeight="1" thickBot="1" x14ac:dyDescent="0.3">
      <c r="A90" s="1523"/>
      <c r="B90" s="1151"/>
      <c r="C90" s="442"/>
      <c r="D90" s="2259" t="s">
        <v>35</v>
      </c>
      <c r="E90" s="2260"/>
      <c r="F90" s="2260"/>
      <c r="G90" s="2261"/>
      <c r="H90" s="710">
        <f>SUM(H51:H89)-H75-H76</f>
        <v>5504.2</v>
      </c>
      <c r="I90" s="1075">
        <f>SUM(I51:I89)-I75-I76</f>
        <v>4963.4000000000005</v>
      </c>
      <c r="J90" s="1074">
        <f>SUM(J51:J89)-J75-J76</f>
        <v>4941.5000000000009</v>
      </c>
      <c r="K90" s="1250"/>
      <c r="L90" s="1205"/>
      <c r="M90" s="720"/>
      <c r="N90" s="1198"/>
    </row>
    <row r="91" spans="1:20" s="69" customFormat="1" ht="47.25" customHeight="1" x14ac:dyDescent="0.25">
      <c r="A91" s="2232" t="s">
        <v>16</v>
      </c>
      <c r="B91" s="2234" t="s">
        <v>36</v>
      </c>
      <c r="C91" s="2236" t="s">
        <v>36</v>
      </c>
      <c r="D91" s="2203" t="s">
        <v>51</v>
      </c>
      <c r="E91" s="2239" t="s">
        <v>129</v>
      </c>
      <c r="F91" s="2241" t="s">
        <v>20</v>
      </c>
      <c r="G91" s="1165" t="s">
        <v>23</v>
      </c>
      <c r="H91" s="326">
        <v>417.7</v>
      </c>
      <c r="I91" s="905">
        <v>380</v>
      </c>
      <c r="J91" s="905">
        <v>380</v>
      </c>
      <c r="K91" s="2223" t="s">
        <v>114</v>
      </c>
      <c r="L91" s="304">
        <v>85</v>
      </c>
      <c r="M91" s="907">
        <v>78</v>
      </c>
      <c r="N91" s="908">
        <v>78</v>
      </c>
      <c r="O91" s="73"/>
    </row>
    <row r="92" spans="1:20" s="73" customFormat="1" ht="21.75" customHeight="1" thickBot="1" x14ac:dyDescent="0.3">
      <c r="A92" s="2233"/>
      <c r="B92" s="2235"/>
      <c r="C92" s="2237"/>
      <c r="D92" s="2238"/>
      <c r="E92" s="2240"/>
      <c r="F92" s="2242"/>
      <c r="G92" s="70" t="s">
        <v>27</v>
      </c>
      <c r="H92" s="507">
        <f>SUM(H91)</f>
        <v>417.7</v>
      </c>
      <c r="I92" s="910">
        <f>SUM(I91)</f>
        <v>380</v>
      </c>
      <c r="J92" s="910">
        <f>SUM(J91)</f>
        <v>380</v>
      </c>
      <c r="K92" s="2224"/>
      <c r="L92" s="532"/>
      <c r="M92" s="572"/>
      <c r="N92" s="812"/>
    </row>
    <row r="93" spans="1:20" s="2" customFormat="1" ht="42" customHeight="1" x14ac:dyDescent="0.25">
      <c r="A93" s="1524" t="s">
        <v>16</v>
      </c>
      <c r="B93" s="74" t="s">
        <v>36</v>
      </c>
      <c r="C93" s="269" t="s">
        <v>40</v>
      </c>
      <c r="D93" s="2225" t="s">
        <v>52</v>
      </c>
      <c r="E93" s="432"/>
      <c r="F93" s="152" t="s">
        <v>20</v>
      </c>
      <c r="G93" s="1165" t="s">
        <v>23</v>
      </c>
      <c r="H93" s="1199">
        <v>575.9</v>
      </c>
      <c r="I93" s="569">
        <v>695.8</v>
      </c>
      <c r="J93" s="569">
        <v>695.8</v>
      </c>
      <c r="K93" s="1194"/>
      <c r="L93" s="1263"/>
      <c r="M93" s="660"/>
      <c r="N93" s="157"/>
    </row>
    <row r="94" spans="1:20" s="2" customFormat="1" ht="53.25" customHeight="1" x14ac:dyDescent="0.25">
      <c r="A94" s="1525"/>
      <c r="B94" s="77"/>
      <c r="C94" s="1156"/>
      <c r="D94" s="2178"/>
      <c r="E94" s="1141"/>
      <c r="F94" s="86"/>
      <c r="G94" s="1218"/>
      <c r="H94" s="78"/>
      <c r="I94" s="61"/>
      <c r="J94" s="61"/>
      <c r="K94" s="892"/>
      <c r="L94" s="538"/>
      <c r="M94" s="1196"/>
      <c r="N94" s="1203"/>
    </row>
    <row r="95" spans="1:20" s="2" customFormat="1" ht="66.75" customHeight="1" x14ac:dyDescent="0.25">
      <c r="A95" s="1525"/>
      <c r="B95" s="77"/>
      <c r="C95" s="1871"/>
      <c r="D95" s="60" t="s">
        <v>104</v>
      </c>
      <c r="E95" s="1767"/>
      <c r="F95" s="86"/>
      <c r="G95" s="1851"/>
      <c r="H95" s="189"/>
      <c r="I95" s="62"/>
      <c r="J95" s="62"/>
      <c r="K95" s="913" t="s">
        <v>313</v>
      </c>
      <c r="L95" s="1264" t="s">
        <v>145</v>
      </c>
      <c r="M95" s="754" t="s">
        <v>145</v>
      </c>
      <c r="N95" s="32" t="s">
        <v>145</v>
      </c>
      <c r="R95" s="3"/>
    </row>
    <row r="96" spans="1:20" s="2" customFormat="1" ht="62.25" customHeight="1" x14ac:dyDescent="0.25">
      <c r="A96" s="1525"/>
      <c r="B96" s="77"/>
      <c r="C96" s="1180"/>
      <c r="D96" s="38" t="s">
        <v>105</v>
      </c>
      <c r="E96" s="563" t="s">
        <v>132</v>
      </c>
      <c r="F96" s="86"/>
      <c r="G96" s="1219"/>
      <c r="H96" s="78"/>
      <c r="I96" s="61"/>
      <c r="J96" s="61"/>
      <c r="K96" s="1436" t="s">
        <v>273</v>
      </c>
      <c r="L96" s="1437">
        <v>20</v>
      </c>
      <c r="M96" s="1438">
        <v>20</v>
      </c>
      <c r="N96" s="1439">
        <v>20</v>
      </c>
      <c r="T96" s="3"/>
    </row>
    <row r="97" spans="1:17" s="2" customFormat="1" ht="55.5" customHeight="1" x14ac:dyDescent="0.25">
      <c r="A97" s="1525"/>
      <c r="B97" s="77"/>
      <c r="C97" s="1180"/>
      <c r="D97" s="38" t="s">
        <v>106</v>
      </c>
      <c r="E97" s="1149"/>
      <c r="F97" s="86"/>
      <c r="G97" s="1219"/>
      <c r="H97" s="78"/>
      <c r="I97" s="61"/>
      <c r="J97" s="61"/>
      <c r="K97" s="1378" t="s">
        <v>312</v>
      </c>
      <c r="L97" s="138">
        <v>34</v>
      </c>
      <c r="M97" s="145">
        <v>34</v>
      </c>
      <c r="N97" s="139">
        <v>10</v>
      </c>
      <c r="O97" s="3"/>
      <c r="P97" s="3"/>
    </row>
    <row r="98" spans="1:17" s="2" customFormat="1" ht="56.25" customHeight="1" x14ac:dyDescent="0.25">
      <c r="A98" s="1525"/>
      <c r="B98" s="77"/>
      <c r="C98" s="1180"/>
      <c r="D98" s="38" t="s">
        <v>107</v>
      </c>
      <c r="E98" s="1183" t="s">
        <v>123</v>
      </c>
      <c r="F98" s="86"/>
      <c r="G98" s="1219"/>
      <c r="H98" s="41"/>
      <c r="I98" s="46"/>
      <c r="J98" s="46"/>
      <c r="K98" s="1378" t="s">
        <v>274</v>
      </c>
      <c r="L98" s="138">
        <v>100</v>
      </c>
      <c r="M98" s="145">
        <v>100</v>
      </c>
      <c r="N98" s="139">
        <v>100</v>
      </c>
      <c r="O98" s="3"/>
    </row>
    <row r="99" spans="1:17" s="2" customFormat="1" ht="78.75" customHeight="1" x14ac:dyDescent="0.25">
      <c r="A99" s="1525"/>
      <c r="B99" s="77"/>
      <c r="C99" s="1180"/>
      <c r="D99" s="80" t="s">
        <v>119</v>
      </c>
      <c r="E99" s="1149" t="s">
        <v>122</v>
      </c>
      <c r="F99" s="86"/>
      <c r="G99" s="1219"/>
      <c r="H99" s="78"/>
      <c r="I99" s="61"/>
      <c r="J99" s="61"/>
      <c r="K99" s="1378" t="s">
        <v>277</v>
      </c>
      <c r="L99" s="138">
        <v>150</v>
      </c>
      <c r="M99" s="145">
        <v>200</v>
      </c>
      <c r="N99" s="139">
        <v>200</v>
      </c>
      <c r="O99" s="3"/>
    </row>
    <row r="100" spans="1:17" s="2" customFormat="1" ht="69" customHeight="1" x14ac:dyDescent="0.25">
      <c r="A100" s="1517"/>
      <c r="B100" s="1148"/>
      <c r="C100" s="1153"/>
      <c r="D100" s="81" t="s">
        <v>118</v>
      </c>
      <c r="E100" s="185" t="s">
        <v>130</v>
      </c>
      <c r="F100" s="1142"/>
      <c r="G100" s="1219"/>
      <c r="H100" s="16"/>
      <c r="I100" s="82"/>
      <c r="J100" s="82"/>
      <c r="K100" s="1378" t="s">
        <v>278</v>
      </c>
      <c r="L100" s="1265">
        <v>1</v>
      </c>
      <c r="M100" s="923">
        <v>1</v>
      </c>
      <c r="N100" s="924">
        <v>1</v>
      </c>
    </row>
    <row r="101" spans="1:17" s="2" customFormat="1" ht="38.25" customHeight="1" x14ac:dyDescent="0.25">
      <c r="A101" s="1517"/>
      <c r="B101" s="1148"/>
      <c r="C101" s="1153"/>
      <c r="D101" s="2226" t="s">
        <v>54</v>
      </c>
      <c r="E101" s="1179" t="s">
        <v>124</v>
      </c>
      <c r="F101" s="1142"/>
      <c r="G101" s="1168"/>
      <c r="H101" s="84"/>
      <c r="I101" s="751"/>
      <c r="J101" s="751"/>
      <c r="K101" s="2228" t="s">
        <v>279</v>
      </c>
      <c r="L101" s="1266">
        <v>15</v>
      </c>
      <c r="M101" s="926">
        <v>20</v>
      </c>
      <c r="N101" s="927">
        <v>20</v>
      </c>
    </row>
    <row r="102" spans="1:17" s="2" customFormat="1" ht="19.5" customHeight="1" thickBot="1" x14ac:dyDescent="0.3">
      <c r="A102" s="1520"/>
      <c r="B102" s="1151"/>
      <c r="C102" s="1154"/>
      <c r="D102" s="2227"/>
      <c r="E102" s="1164"/>
      <c r="F102" s="1143"/>
      <c r="G102" s="50" t="s">
        <v>27</v>
      </c>
      <c r="H102" s="618">
        <f>SUM(H93:H101)</f>
        <v>575.9</v>
      </c>
      <c r="I102" s="930">
        <f t="shared" ref="I102:J102" si="1">SUM(I93:I101)</f>
        <v>695.8</v>
      </c>
      <c r="J102" s="930">
        <f t="shared" si="1"/>
        <v>695.8</v>
      </c>
      <c r="K102" s="2229"/>
      <c r="L102" s="1205"/>
      <c r="M102" s="278"/>
      <c r="N102" s="1198"/>
    </row>
    <row r="103" spans="1:17" s="2" customFormat="1" ht="15.75" customHeight="1" x14ac:dyDescent="0.25">
      <c r="A103" s="1524" t="s">
        <v>16</v>
      </c>
      <c r="B103" s="74" t="s">
        <v>36</v>
      </c>
      <c r="C103" s="269" t="s">
        <v>42</v>
      </c>
      <c r="D103" s="2243" t="s">
        <v>55</v>
      </c>
      <c r="E103" s="2246" t="s">
        <v>126</v>
      </c>
      <c r="F103" s="152" t="s">
        <v>20</v>
      </c>
      <c r="G103" s="1158" t="s">
        <v>23</v>
      </c>
      <c r="H103" s="619">
        <v>201.2</v>
      </c>
      <c r="I103" s="619">
        <v>201.2</v>
      </c>
      <c r="J103" s="619">
        <v>201.2</v>
      </c>
      <c r="K103" s="2245" t="s">
        <v>56</v>
      </c>
      <c r="L103" s="49">
        <v>46</v>
      </c>
      <c r="M103" s="1195">
        <v>46</v>
      </c>
      <c r="N103" s="1201">
        <v>46</v>
      </c>
    </row>
    <row r="104" spans="1:17" s="2" customFormat="1" ht="15.75" customHeight="1" x14ac:dyDescent="0.25">
      <c r="A104" s="1525"/>
      <c r="B104" s="77"/>
      <c r="C104" s="1215"/>
      <c r="D104" s="2244"/>
      <c r="E104" s="2215"/>
      <c r="F104" s="86"/>
      <c r="G104" s="1220" t="s">
        <v>38</v>
      </c>
      <c r="H104" s="936">
        <v>220.7</v>
      </c>
      <c r="I104" s="936">
        <v>221</v>
      </c>
      <c r="J104" s="1299">
        <v>221</v>
      </c>
      <c r="K104" s="2145"/>
      <c r="L104" s="1225"/>
      <c r="M104" s="286"/>
      <c r="N104" s="1230"/>
    </row>
    <row r="105" spans="1:17" s="2" customFormat="1" ht="30" customHeight="1" x14ac:dyDescent="0.25">
      <c r="A105" s="1525"/>
      <c r="B105" s="77"/>
      <c r="C105" s="1156"/>
      <c r="D105" s="85" t="s">
        <v>57</v>
      </c>
      <c r="E105" s="2215"/>
      <c r="F105" s="86"/>
      <c r="G105" s="1218"/>
      <c r="H105" s="12"/>
      <c r="I105" s="13"/>
      <c r="J105" s="13"/>
      <c r="K105" s="2145"/>
      <c r="L105" s="1225"/>
      <c r="M105" s="147"/>
      <c r="N105" s="1230"/>
      <c r="Q105" s="3"/>
    </row>
    <row r="106" spans="1:17" s="2" customFormat="1" ht="15.75" customHeight="1" x14ac:dyDescent="0.25">
      <c r="A106" s="2218"/>
      <c r="B106" s="2220"/>
      <c r="C106" s="1153"/>
      <c r="D106" s="2230" t="s">
        <v>58</v>
      </c>
      <c r="E106" s="2215"/>
      <c r="F106" s="1181"/>
      <c r="G106" s="1218"/>
      <c r="H106" s="87"/>
      <c r="I106" s="87"/>
      <c r="J106" s="277"/>
      <c r="K106" s="2147"/>
      <c r="L106" s="33"/>
      <c r="M106" s="757"/>
      <c r="N106" s="35"/>
    </row>
    <row r="107" spans="1:17" s="2" customFormat="1" ht="15.75" customHeight="1" x14ac:dyDescent="0.25">
      <c r="A107" s="2218"/>
      <c r="B107" s="2220"/>
      <c r="C107" s="1153"/>
      <c r="D107" s="2145"/>
      <c r="E107" s="246"/>
      <c r="F107" s="1181"/>
      <c r="G107" s="11"/>
      <c r="H107" s="87"/>
      <c r="I107" s="277"/>
      <c r="J107" s="277"/>
      <c r="K107" s="2147"/>
      <c r="L107" s="33"/>
      <c r="M107" s="757"/>
      <c r="N107" s="35"/>
    </row>
    <row r="108" spans="1:17" s="2" customFormat="1" ht="13.5" customHeight="1" x14ac:dyDescent="0.25">
      <c r="A108" s="2218"/>
      <c r="B108" s="2220"/>
      <c r="C108" s="1153" t="s">
        <v>141</v>
      </c>
      <c r="D108" s="2231"/>
      <c r="E108" s="448"/>
      <c r="F108" s="1181"/>
      <c r="G108" s="11"/>
      <c r="H108" s="87"/>
      <c r="I108" s="277"/>
      <c r="J108" s="277"/>
      <c r="K108" s="2147"/>
      <c r="L108" s="33"/>
      <c r="M108" s="757"/>
      <c r="N108" s="35"/>
    </row>
    <row r="109" spans="1:17" s="2" customFormat="1" ht="105.6" customHeight="1" x14ac:dyDescent="0.25">
      <c r="A109" s="1525"/>
      <c r="B109" s="77"/>
      <c r="C109" s="1156"/>
      <c r="D109" s="2213" t="s">
        <v>135</v>
      </c>
      <c r="E109" s="2215" t="s">
        <v>125</v>
      </c>
      <c r="F109" s="86"/>
      <c r="G109" s="11"/>
      <c r="H109" s="12"/>
      <c r="I109" s="13"/>
      <c r="J109" s="13"/>
      <c r="K109" s="308"/>
      <c r="L109" s="33"/>
      <c r="M109" s="757"/>
      <c r="N109" s="35"/>
      <c r="Q109" s="3"/>
    </row>
    <row r="110" spans="1:17" s="2" customFormat="1" ht="16.5" customHeight="1" thickBot="1" x14ac:dyDescent="0.3">
      <c r="A110" s="1520"/>
      <c r="B110" s="1151"/>
      <c r="C110" s="1154"/>
      <c r="D110" s="2214"/>
      <c r="E110" s="2216"/>
      <c r="F110" s="1167"/>
      <c r="G110" s="70" t="s">
        <v>27</v>
      </c>
      <c r="H110" s="71">
        <f>SUM(H103:H109)</f>
        <v>421.9</v>
      </c>
      <c r="I110" s="72">
        <f t="shared" ref="I110:J110" si="2">SUM(I103:I109)</f>
        <v>422.2</v>
      </c>
      <c r="J110" s="72">
        <f t="shared" si="2"/>
        <v>422.2</v>
      </c>
      <c r="K110" s="1251"/>
      <c r="L110" s="88"/>
      <c r="M110" s="579"/>
      <c r="N110" s="90"/>
    </row>
    <row r="111" spans="1:17" s="2" customFormat="1" ht="27" customHeight="1" x14ac:dyDescent="0.25">
      <c r="A111" s="2217" t="s">
        <v>16</v>
      </c>
      <c r="B111" s="2219" t="s">
        <v>36</v>
      </c>
      <c r="C111" s="1152" t="s">
        <v>43</v>
      </c>
      <c r="D111" s="2221" t="s">
        <v>59</v>
      </c>
      <c r="E111" s="56"/>
      <c r="F111" s="271" t="s">
        <v>60</v>
      </c>
      <c r="G111" s="1158" t="s">
        <v>23</v>
      </c>
      <c r="H111" s="194">
        <v>90</v>
      </c>
      <c r="I111" s="794">
        <v>90</v>
      </c>
      <c r="J111" s="376">
        <f>+I111</f>
        <v>90</v>
      </c>
      <c r="K111" s="91" t="s">
        <v>61</v>
      </c>
      <c r="L111" s="92">
        <v>37</v>
      </c>
      <c r="M111" s="933">
        <v>37</v>
      </c>
      <c r="N111" s="94">
        <v>37</v>
      </c>
    </row>
    <row r="112" spans="1:17" s="2" customFormat="1" ht="43.15" customHeight="1" x14ac:dyDescent="0.25">
      <c r="A112" s="2218"/>
      <c r="B112" s="2220"/>
      <c r="C112" s="1153"/>
      <c r="D112" s="2161"/>
      <c r="E112" s="55"/>
      <c r="F112" s="1157"/>
      <c r="G112" s="298" t="s">
        <v>38</v>
      </c>
      <c r="H112" s="480">
        <v>110</v>
      </c>
      <c r="I112" s="59">
        <v>110</v>
      </c>
      <c r="J112" s="878">
        <v>110</v>
      </c>
      <c r="K112" s="102" t="s">
        <v>115</v>
      </c>
      <c r="L112" s="154">
        <v>10</v>
      </c>
      <c r="M112" s="935">
        <v>10</v>
      </c>
      <c r="N112" s="156">
        <v>10</v>
      </c>
    </row>
    <row r="113" spans="1:17" s="2" customFormat="1" ht="29.25" customHeight="1" thickBot="1" x14ac:dyDescent="0.3">
      <c r="A113" s="1517"/>
      <c r="B113" s="1148"/>
      <c r="C113" s="1153"/>
      <c r="D113" s="2222"/>
      <c r="E113" s="55"/>
      <c r="F113" s="1157"/>
      <c r="G113" s="57" t="s">
        <v>27</v>
      </c>
      <c r="H113" s="47">
        <f>SUM(H111:H112)</f>
        <v>200</v>
      </c>
      <c r="I113" s="48">
        <f>SUM(I111:I112)</f>
        <v>200</v>
      </c>
      <c r="J113" s="48">
        <f>SUM(J111:J112)</f>
        <v>200</v>
      </c>
      <c r="K113" s="1252" t="s">
        <v>161</v>
      </c>
      <c r="L113" s="1267">
        <v>30</v>
      </c>
      <c r="M113" s="939">
        <v>30</v>
      </c>
      <c r="N113" s="940">
        <v>30</v>
      </c>
    </row>
    <row r="114" spans="1:17" s="2" customFormat="1" ht="24.75" customHeight="1" x14ac:dyDescent="0.25">
      <c r="A114" s="1516" t="s">
        <v>16</v>
      </c>
      <c r="B114" s="1150" t="s">
        <v>36</v>
      </c>
      <c r="C114" s="1152" t="s">
        <v>62</v>
      </c>
      <c r="D114" s="2203" t="s">
        <v>120</v>
      </c>
      <c r="E114" s="56"/>
      <c r="F114" s="2205">
        <v>3</v>
      </c>
      <c r="G114" s="1158" t="s">
        <v>23</v>
      </c>
      <c r="H114" s="95">
        <v>4.5</v>
      </c>
      <c r="I114" s="949">
        <v>4.5</v>
      </c>
      <c r="J114" s="949">
        <v>4.5</v>
      </c>
      <c r="K114" s="950" t="s">
        <v>121</v>
      </c>
      <c r="L114" s="1268">
        <v>2</v>
      </c>
      <c r="M114" s="56">
        <v>2</v>
      </c>
      <c r="N114" s="952">
        <v>2</v>
      </c>
    </row>
    <row r="115" spans="1:17" s="2" customFormat="1" ht="16.5" customHeight="1" thickBot="1" x14ac:dyDescent="0.3">
      <c r="A115" s="1517"/>
      <c r="B115" s="1148"/>
      <c r="C115" s="1762"/>
      <c r="D115" s="2204"/>
      <c r="E115" s="247"/>
      <c r="F115" s="2206"/>
      <c r="G115" s="550" t="s">
        <v>27</v>
      </c>
      <c r="H115" s="19">
        <f>H114</f>
        <v>4.5</v>
      </c>
      <c r="I115" s="20">
        <f>I114</f>
        <v>4.5</v>
      </c>
      <c r="J115" s="20">
        <f>J114</f>
        <v>4.5</v>
      </c>
      <c r="K115" s="1145"/>
      <c r="L115" s="1241"/>
      <c r="M115" s="55"/>
      <c r="N115" s="1202"/>
    </row>
    <row r="116" spans="1:17" s="2" customFormat="1" ht="16.5" customHeight="1" x14ac:dyDescent="0.25">
      <c r="A116" s="2189" t="s">
        <v>16</v>
      </c>
      <c r="B116" s="2191" t="s">
        <v>36</v>
      </c>
      <c r="C116" s="2193" t="s">
        <v>63</v>
      </c>
      <c r="D116" s="2195" t="s">
        <v>140</v>
      </c>
      <c r="E116" s="2197"/>
      <c r="F116" s="2199">
        <v>3</v>
      </c>
      <c r="G116" s="1443" t="s">
        <v>21</v>
      </c>
      <c r="H116" s="1444">
        <v>94.4</v>
      </c>
      <c r="I116" s="76">
        <v>111.2</v>
      </c>
      <c r="J116" s="76">
        <v>49.5</v>
      </c>
      <c r="K116" s="1764" t="s">
        <v>138</v>
      </c>
      <c r="L116" s="49">
        <v>350</v>
      </c>
      <c r="M116" s="1763">
        <v>350</v>
      </c>
      <c r="N116" s="1766">
        <v>350</v>
      </c>
    </row>
    <row r="117" spans="1:17" s="2" customFormat="1" ht="16.5" customHeight="1" x14ac:dyDescent="0.25">
      <c r="A117" s="2190"/>
      <c r="B117" s="2192"/>
      <c r="C117" s="2194"/>
      <c r="D117" s="2196"/>
      <c r="E117" s="2198"/>
      <c r="F117" s="2200"/>
      <c r="G117" s="322" t="s">
        <v>186</v>
      </c>
      <c r="H117" s="851">
        <v>212</v>
      </c>
      <c r="I117" s="853">
        <v>249.9</v>
      </c>
      <c r="J117" s="853">
        <v>111.4</v>
      </c>
      <c r="K117" s="1769"/>
      <c r="L117" s="1768"/>
      <c r="M117" s="147"/>
      <c r="N117" s="1765"/>
    </row>
    <row r="118" spans="1:17" s="2" customFormat="1" ht="16.5" customHeight="1" x14ac:dyDescent="0.25">
      <c r="A118" s="2190"/>
      <c r="B118" s="2192"/>
      <c r="C118" s="2194"/>
      <c r="D118" s="2196"/>
      <c r="E118" s="2198"/>
      <c r="F118" s="2200"/>
      <c r="G118" s="322" t="s">
        <v>200</v>
      </c>
      <c r="H118" s="851">
        <v>3.7</v>
      </c>
      <c r="I118" s="1034"/>
      <c r="J118" s="540"/>
      <c r="K118" s="1769"/>
      <c r="L118" s="1768"/>
      <c r="M118" s="147"/>
      <c r="N118" s="1765"/>
    </row>
    <row r="119" spans="1:17" s="2" customFormat="1" ht="15" customHeight="1" thickBot="1" x14ac:dyDescent="0.3">
      <c r="A119" s="2207"/>
      <c r="B119" s="2208"/>
      <c r="C119" s="2209"/>
      <c r="D119" s="2210"/>
      <c r="E119" s="2211"/>
      <c r="F119" s="2212"/>
      <c r="G119" s="50" t="s">
        <v>27</v>
      </c>
      <c r="H119" s="529">
        <f>SUM(H116:H118)</f>
        <v>310.09999999999997</v>
      </c>
      <c r="I119" s="48">
        <f>SUM(I116:I117)</f>
        <v>361.1</v>
      </c>
      <c r="J119" s="633">
        <f>SUM(J116:J117)</f>
        <v>160.9</v>
      </c>
      <c r="K119" s="143"/>
      <c r="L119" s="1445"/>
      <c r="M119" s="1446"/>
      <c r="N119" s="1447"/>
    </row>
    <row r="120" spans="1:17" s="2" customFormat="1" ht="18.75" customHeight="1" x14ac:dyDescent="0.25">
      <c r="A120" s="2189" t="s">
        <v>16</v>
      </c>
      <c r="B120" s="2191" t="s">
        <v>36</v>
      </c>
      <c r="C120" s="2193" t="s">
        <v>102</v>
      </c>
      <c r="D120" s="2201" t="s">
        <v>191</v>
      </c>
      <c r="E120" s="2197"/>
      <c r="F120" s="2199">
        <v>3</v>
      </c>
      <c r="G120" s="953" t="s">
        <v>23</v>
      </c>
      <c r="H120" s="190">
        <v>26.7</v>
      </c>
      <c r="I120" s="42">
        <v>18</v>
      </c>
      <c r="J120" s="888">
        <v>7.1</v>
      </c>
      <c r="K120" s="950" t="s">
        <v>139</v>
      </c>
      <c r="L120" s="49"/>
      <c r="M120" s="1193"/>
      <c r="N120" s="1201"/>
    </row>
    <row r="121" spans="1:17" s="2" customFormat="1" ht="54.75" customHeight="1" x14ac:dyDescent="0.25">
      <c r="A121" s="2190"/>
      <c r="B121" s="2192"/>
      <c r="C121" s="2194"/>
      <c r="D121" s="2202"/>
      <c r="E121" s="2198"/>
      <c r="F121" s="2200"/>
      <c r="G121" s="1232" t="s">
        <v>186</v>
      </c>
      <c r="H121" s="202">
        <v>122.6</v>
      </c>
      <c r="I121" s="1034">
        <v>102</v>
      </c>
      <c r="J121" s="1034">
        <v>40.5</v>
      </c>
      <c r="K121" s="1031" t="s">
        <v>293</v>
      </c>
      <c r="L121" s="1269">
        <v>1</v>
      </c>
      <c r="M121" s="479"/>
      <c r="N121" s="437"/>
    </row>
    <row r="122" spans="1:17" s="2" customFormat="1" ht="36.75" customHeight="1" x14ac:dyDescent="0.25">
      <c r="A122" s="2190"/>
      <c r="B122" s="2192"/>
      <c r="C122" s="2194"/>
      <c r="D122" s="2202"/>
      <c r="E122" s="2198"/>
      <c r="F122" s="2200"/>
      <c r="G122" s="1177"/>
      <c r="H122" s="180"/>
      <c r="I122" s="964"/>
      <c r="J122" s="964"/>
      <c r="K122" s="457" t="s">
        <v>321</v>
      </c>
      <c r="L122" s="1269"/>
      <c r="M122" s="436">
        <v>340</v>
      </c>
      <c r="N122" s="437"/>
    </row>
    <row r="123" spans="1:17" s="2" customFormat="1" ht="15.75" customHeight="1" thickBot="1" x14ac:dyDescent="0.3">
      <c r="A123" s="2190"/>
      <c r="B123" s="2192"/>
      <c r="C123" s="2194"/>
      <c r="D123" s="2196"/>
      <c r="E123" s="2198"/>
      <c r="F123" s="2200"/>
      <c r="G123" s="50" t="s">
        <v>27</v>
      </c>
      <c r="H123" s="701">
        <f>SUM(H120:H122)</f>
        <v>149.29999999999998</v>
      </c>
      <c r="I123" s="1235">
        <f t="shared" ref="I123:J123" si="3">SUM(I120:I122)</f>
        <v>120</v>
      </c>
      <c r="J123" s="701">
        <f t="shared" si="3"/>
        <v>47.6</v>
      </c>
      <c r="K123" s="419" t="s">
        <v>291</v>
      </c>
      <c r="L123" s="1205"/>
      <c r="M123" s="577"/>
      <c r="N123" s="1198">
        <v>1</v>
      </c>
    </row>
    <row r="124" spans="1:17" s="2" customFormat="1" ht="20.25" customHeight="1" x14ac:dyDescent="0.25">
      <c r="A124" s="2189" t="s">
        <v>16</v>
      </c>
      <c r="B124" s="2191" t="s">
        <v>36</v>
      </c>
      <c r="C124" s="2193" t="s">
        <v>103</v>
      </c>
      <c r="D124" s="2195" t="s">
        <v>171</v>
      </c>
      <c r="E124" s="2197"/>
      <c r="F124" s="2199">
        <v>5</v>
      </c>
      <c r="G124" s="315" t="s">
        <v>23</v>
      </c>
      <c r="H124" s="259">
        <f>132.3-100</f>
        <v>32.300000000000011</v>
      </c>
      <c r="I124" s="258">
        <v>137.30000000000001</v>
      </c>
      <c r="J124" s="260">
        <v>97</v>
      </c>
      <c r="K124" s="1253" t="s">
        <v>157</v>
      </c>
      <c r="L124" s="1270">
        <v>5</v>
      </c>
      <c r="M124" s="1114">
        <v>4</v>
      </c>
      <c r="N124" s="1115">
        <v>2</v>
      </c>
    </row>
    <row r="125" spans="1:17" s="2" customFormat="1" ht="30.75" customHeight="1" x14ac:dyDescent="0.25">
      <c r="A125" s="2190"/>
      <c r="B125" s="2192"/>
      <c r="C125" s="2194"/>
      <c r="D125" s="2196"/>
      <c r="E125" s="2198"/>
      <c r="F125" s="2200"/>
      <c r="G125" s="1076" t="s">
        <v>180</v>
      </c>
      <c r="H125" s="273">
        <v>100</v>
      </c>
      <c r="I125" s="274"/>
      <c r="J125" s="539"/>
      <c r="K125" s="1254" t="s">
        <v>158</v>
      </c>
      <c r="L125" s="525"/>
      <c r="M125" s="438"/>
      <c r="N125" s="265"/>
    </row>
    <row r="126" spans="1:17" s="2" customFormat="1" ht="15" customHeight="1" thickBot="1" x14ac:dyDescent="0.3">
      <c r="A126" s="2190"/>
      <c r="B126" s="2192"/>
      <c r="C126" s="2194"/>
      <c r="D126" s="2196"/>
      <c r="E126" s="2198"/>
      <c r="F126" s="2200"/>
      <c r="G126" s="261" t="s">
        <v>27</v>
      </c>
      <c r="H126" s="71">
        <f>SUM(H124:H125)</f>
        <v>132.30000000000001</v>
      </c>
      <c r="I126" s="72">
        <f>SUM(I124:I125)</f>
        <v>137.30000000000001</v>
      </c>
      <c r="J126" s="71">
        <f>SUM(J124:J125)</f>
        <v>97</v>
      </c>
      <c r="K126" s="297"/>
      <c r="L126" s="1205"/>
      <c r="M126" s="577"/>
      <c r="N126" s="1198"/>
    </row>
    <row r="127" spans="1:17" s="2" customFormat="1" ht="16.5" customHeight="1" thickBot="1" x14ac:dyDescent="0.3">
      <c r="A127" s="1515" t="s">
        <v>16</v>
      </c>
      <c r="B127" s="5" t="s">
        <v>36</v>
      </c>
      <c r="C127" s="2149" t="s">
        <v>44</v>
      </c>
      <c r="D127" s="2149"/>
      <c r="E127" s="2149"/>
      <c r="F127" s="2149"/>
      <c r="G127" s="2149"/>
      <c r="H127" s="97">
        <f>H115+H113+H110+H102+H92+H90+H119+H123+H126</f>
        <v>7715.9000000000005</v>
      </c>
      <c r="I127" s="658">
        <f>I115+I113+I110+I102+I92+I90+I119+I123+I126</f>
        <v>7284.3000000000011</v>
      </c>
      <c r="J127" s="658">
        <f>J115+J113+J110+J102+J92+J90+J119+J123+J126</f>
        <v>6949.5000000000009</v>
      </c>
      <c r="K127" s="2150"/>
      <c r="L127" s="2151"/>
      <c r="M127" s="2151"/>
      <c r="N127" s="2152"/>
      <c r="Q127" s="3"/>
    </row>
    <row r="128" spans="1:17" s="2" customFormat="1" ht="14.25" customHeight="1" thickBot="1" x14ac:dyDescent="0.3">
      <c r="A128" s="1521" t="s">
        <v>16</v>
      </c>
      <c r="B128" s="5" t="s">
        <v>40</v>
      </c>
      <c r="C128" s="2186" t="s">
        <v>66</v>
      </c>
      <c r="D128" s="2186"/>
      <c r="E128" s="2186"/>
      <c r="F128" s="2186"/>
      <c r="G128" s="2186"/>
      <c r="H128" s="2186"/>
      <c r="I128" s="2186"/>
      <c r="J128" s="2186"/>
      <c r="K128" s="2186"/>
      <c r="L128" s="2186"/>
      <c r="M128" s="2186"/>
      <c r="N128" s="2187"/>
    </row>
    <row r="129" spans="1:17" s="3" customFormat="1" ht="54.75" customHeight="1" x14ac:dyDescent="0.25">
      <c r="A129" s="1516" t="s">
        <v>16</v>
      </c>
      <c r="B129" s="1150" t="s">
        <v>40</v>
      </c>
      <c r="C129" s="1379" t="s">
        <v>16</v>
      </c>
      <c r="D129" s="220" t="s">
        <v>67</v>
      </c>
      <c r="E129" s="184"/>
      <c r="F129" s="229"/>
      <c r="G129" s="163"/>
      <c r="H129" s="255"/>
      <c r="I129" s="255"/>
      <c r="J129" s="255"/>
      <c r="K129" s="301"/>
      <c r="L129" s="1272"/>
      <c r="M129" s="581"/>
      <c r="N129" s="666"/>
    </row>
    <row r="130" spans="1:17" s="3" customFormat="1" ht="17.25" customHeight="1" x14ac:dyDescent="0.25">
      <c r="A130" s="1517"/>
      <c r="B130" s="1148"/>
      <c r="C130" s="317"/>
      <c r="D130" s="2188" t="s">
        <v>307</v>
      </c>
      <c r="E130" s="2181" t="s">
        <v>69</v>
      </c>
      <c r="F130" s="2184">
        <v>5</v>
      </c>
      <c r="G130" s="254" t="s">
        <v>23</v>
      </c>
      <c r="H130" s="180">
        <v>336</v>
      </c>
      <c r="I130" s="964">
        <v>346.7</v>
      </c>
      <c r="J130" s="964">
        <v>599.4</v>
      </c>
      <c r="K130" s="319" t="s">
        <v>64</v>
      </c>
      <c r="L130" s="1300">
        <v>1</v>
      </c>
      <c r="M130" s="1301"/>
      <c r="N130" s="1302"/>
    </row>
    <row r="131" spans="1:17" s="3" customFormat="1" ht="17.25" customHeight="1" x14ac:dyDescent="0.25">
      <c r="A131" s="1517"/>
      <c r="B131" s="1148"/>
      <c r="C131" s="317"/>
      <c r="D131" s="2188"/>
      <c r="E131" s="2182"/>
      <c r="F131" s="2185"/>
      <c r="G131" s="323" t="s">
        <v>186</v>
      </c>
      <c r="H131" s="44">
        <v>435.7</v>
      </c>
      <c r="I131" s="45">
        <v>303.10000000000002</v>
      </c>
      <c r="J131" s="45"/>
      <c r="K131" s="551" t="s">
        <v>217</v>
      </c>
      <c r="L131" s="123">
        <v>80</v>
      </c>
      <c r="M131" s="165">
        <v>100</v>
      </c>
      <c r="N131" s="418"/>
    </row>
    <row r="132" spans="1:17" s="3" customFormat="1" ht="17.25" customHeight="1" x14ac:dyDescent="0.25">
      <c r="A132" s="1517"/>
      <c r="B132" s="1148"/>
      <c r="C132" s="317"/>
      <c r="D132" s="2188"/>
      <c r="E132" s="2182"/>
      <c r="F132" s="2185"/>
      <c r="G132" s="1221" t="s">
        <v>180</v>
      </c>
      <c r="H132" s="44">
        <v>178.6</v>
      </c>
      <c r="I132" s="45"/>
      <c r="J132" s="45"/>
      <c r="K132" s="160" t="s">
        <v>300</v>
      </c>
      <c r="L132" s="1303"/>
      <c r="M132" s="1304">
        <v>100</v>
      </c>
      <c r="N132" s="1305"/>
    </row>
    <row r="133" spans="1:17" s="3" customFormat="1" ht="15.75" customHeight="1" x14ac:dyDescent="0.25">
      <c r="A133" s="1517"/>
      <c r="B133" s="1148"/>
      <c r="C133" s="317"/>
      <c r="D133" s="2177" t="s">
        <v>302</v>
      </c>
      <c r="E133" s="2182"/>
      <c r="F133" s="2185"/>
      <c r="G133" s="1222"/>
      <c r="H133" s="16"/>
      <c r="I133" s="324"/>
      <c r="J133" s="82"/>
      <c r="K133" s="319" t="s">
        <v>64</v>
      </c>
      <c r="L133" s="1300">
        <v>1</v>
      </c>
      <c r="M133" s="1306"/>
      <c r="N133" s="1302"/>
    </row>
    <row r="134" spans="1:17" s="3" customFormat="1" ht="27.75" customHeight="1" x14ac:dyDescent="0.25">
      <c r="A134" s="1517"/>
      <c r="B134" s="1148"/>
      <c r="C134" s="317"/>
      <c r="D134" s="2178"/>
      <c r="E134" s="2182"/>
      <c r="F134" s="2185"/>
      <c r="G134" s="299"/>
      <c r="H134" s="16"/>
      <c r="I134" s="324"/>
      <c r="J134" s="82"/>
      <c r="K134" s="310" t="s">
        <v>172</v>
      </c>
      <c r="L134" s="476">
        <v>50</v>
      </c>
      <c r="M134" s="972">
        <v>100</v>
      </c>
      <c r="N134" s="478"/>
    </row>
    <row r="135" spans="1:17" s="3" customFormat="1" ht="17.25" customHeight="1" x14ac:dyDescent="0.25">
      <c r="A135" s="1517"/>
      <c r="B135" s="1148"/>
      <c r="C135" s="317"/>
      <c r="D135" s="2178"/>
      <c r="E135" s="2182"/>
      <c r="F135" s="2185"/>
      <c r="G135" s="299"/>
      <c r="H135" s="16"/>
      <c r="I135" s="82"/>
      <c r="J135" s="82"/>
      <c r="K135" s="310" t="s">
        <v>150</v>
      </c>
      <c r="L135" s="476"/>
      <c r="M135" s="972">
        <v>100</v>
      </c>
      <c r="N135" s="478"/>
    </row>
    <row r="136" spans="1:17" s="2" customFormat="1" ht="33.75" customHeight="1" x14ac:dyDescent="0.25">
      <c r="A136" s="1517"/>
      <c r="B136" s="1148"/>
      <c r="C136" s="1190"/>
      <c r="D136" s="2177" t="s">
        <v>296</v>
      </c>
      <c r="E136" s="2183"/>
      <c r="F136" s="2185"/>
      <c r="G136" s="299"/>
      <c r="H136" s="300"/>
      <c r="I136" s="976"/>
      <c r="J136" s="976"/>
      <c r="K136" s="1238" t="s">
        <v>64</v>
      </c>
      <c r="L136" s="1243"/>
      <c r="M136" s="975">
        <v>1</v>
      </c>
      <c r="N136" s="774"/>
      <c r="O136" s="3"/>
    </row>
    <row r="137" spans="1:17" s="2" customFormat="1" ht="33.75" customHeight="1" x14ac:dyDescent="0.25">
      <c r="A137" s="1517"/>
      <c r="B137" s="1148"/>
      <c r="C137" s="1190"/>
      <c r="D137" s="2178"/>
      <c r="E137" s="328" t="s">
        <v>129</v>
      </c>
      <c r="F137" s="2185"/>
      <c r="G137" s="299"/>
      <c r="H137" s="300"/>
      <c r="I137" s="976"/>
      <c r="J137" s="976"/>
      <c r="K137" s="1211" t="s">
        <v>218</v>
      </c>
      <c r="L137" s="1307"/>
      <c r="M137" s="1308"/>
      <c r="N137" s="1309">
        <v>25</v>
      </c>
    </row>
    <row r="138" spans="1:17" s="3" customFormat="1" ht="32.25" customHeight="1" x14ac:dyDescent="0.25">
      <c r="A138" s="1517"/>
      <c r="B138" s="1148"/>
      <c r="C138" s="98"/>
      <c r="D138" s="307" t="s">
        <v>297</v>
      </c>
      <c r="E138" s="963"/>
      <c r="F138" s="2185"/>
      <c r="G138" s="1222"/>
      <c r="H138" s="201"/>
      <c r="I138" s="288"/>
      <c r="J138" s="288"/>
      <c r="K138" s="551" t="s">
        <v>173</v>
      </c>
      <c r="L138" s="1226">
        <v>60</v>
      </c>
      <c r="M138" s="854">
        <v>100</v>
      </c>
      <c r="N138" s="1036"/>
    </row>
    <row r="139" spans="1:17" s="73" customFormat="1" ht="20.25" customHeight="1" x14ac:dyDescent="0.25">
      <c r="A139" s="1527"/>
      <c r="B139" s="236"/>
      <c r="C139" s="237"/>
      <c r="D139" s="2171" t="s">
        <v>134</v>
      </c>
      <c r="E139" s="1212" t="s">
        <v>69</v>
      </c>
      <c r="F139" s="742">
        <v>1</v>
      </c>
      <c r="G139" s="2173" t="s">
        <v>23</v>
      </c>
      <c r="H139" s="2175">
        <v>350</v>
      </c>
      <c r="I139" s="2163"/>
      <c r="J139" s="2163"/>
      <c r="K139" s="1174" t="s">
        <v>322</v>
      </c>
      <c r="L139" s="1273">
        <v>2</v>
      </c>
      <c r="M139" s="743"/>
      <c r="N139" s="744"/>
    </row>
    <row r="140" spans="1:17" s="73" customFormat="1" ht="24" customHeight="1" x14ac:dyDescent="0.25">
      <c r="A140" s="1527"/>
      <c r="B140" s="238"/>
      <c r="C140" s="237"/>
      <c r="D140" s="2172"/>
      <c r="E140" s="1176"/>
      <c r="F140" s="446"/>
      <c r="G140" s="2174"/>
      <c r="H140" s="2176"/>
      <c r="I140" s="2164"/>
      <c r="J140" s="2164"/>
      <c r="K140" s="732"/>
      <c r="L140" s="1274"/>
      <c r="M140" s="741"/>
      <c r="N140" s="668"/>
    </row>
    <row r="141" spans="1:17" s="1" customFormat="1" ht="16.5" customHeight="1" x14ac:dyDescent="0.2">
      <c r="A141" s="1522"/>
      <c r="B141" s="1148"/>
      <c r="C141" s="1166"/>
      <c r="D141" s="2127" t="s">
        <v>154</v>
      </c>
      <c r="E141" s="1310"/>
      <c r="F141" s="459" t="s">
        <v>60</v>
      </c>
      <c r="G141" s="276" t="s">
        <v>23</v>
      </c>
      <c r="H141" s="106">
        <v>75.900000000000006</v>
      </c>
      <c r="I141" s="628"/>
      <c r="J141" s="628"/>
      <c r="K141" s="1271" t="s">
        <v>153</v>
      </c>
      <c r="L141" s="1243">
        <v>9</v>
      </c>
      <c r="M141" s="975">
        <v>9</v>
      </c>
      <c r="N141" s="774">
        <v>9</v>
      </c>
      <c r="Q141" s="103"/>
    </row>
    <row r="142" spans="1:17" s="1" customFormat="1" ht="16.5" customHeight="1" x14ac:dyDescent="0.2">
      <c r="A142" s="1522"/>
      <c r="B142" s="1148"/>
      <c r="C142" s="1166"/>
      <c r="D142" s="2127"/>
      <c r="E142" s="979"/>
      <c r="F142" s="460"/>
      <c r="G142" s="321" t="s">
        <v>180</v>
      </c>
      <c r="H142" s="193">
        <v>9.1999999999999993</v>
      </c>
      <c r="I142" s="277"/>
      <c r="J142" s="277"/>
      <c r="K142" s="985"/>
      <c r="L142" s="1244"/>
      <c r="M142" s="570"/>
      <c r="N142" s="983"/>
      <c r="Q142" s="103"/>
    </row>
    <row r="143" spans="1:17" s="2" customFormat="1" ht="16.5" customHeight="1" thickBot="1" x14ac:dyDescent="0.3">
      <c r="A143" s="1520"/>
      <c r="B143" s="1151"/>
      <c r="C143" s="318"/>
      <c r="D143" s="2165" t="s">
        <v>35</v>
      </c>
      <c r="E143" s="2166"/>
      <c r="F143" s="2166"/>
      <c r="G143" s="2167"/>
      <c r="H143" s="620">
        <f>SUM(H130:H142)</f>
        <v>1385.4000000000003</v>
      </c>
      <c r="I143" s="1071">
        <f>SUM(I130:I140)</f>
        <v>649.79999999999995</v>
      </c>
      <c r="J143" s="1071">
        <f>SUM(J130:J140)</f>
        <v>599.4</v>
      </c>
      <c r="K143" s="2168"/>
      <c r="L143" s="2169"/>
      <c r="M143" s="2169"/>
      <c r="N143" s="2170"/>
    </row>
    <row r="144" spans="1:17" s="2" customFormat="1" ht="16.5" customHeight="1" thickBot="1" x14ac:dyDescent="0.3">
      <c r="A144" s="1515" t="s">
        <v>16</v>
      </c>
      <c r="B144" s="107" t="s">
        <v>40</v>
      </c>
      <c r="C144" s="2179" t="s">
        <v>44</v>
      </c>
      <c r="D144" s="2149"/>
      <c r="E144" s="2149"/>
      <c r="F144" s="2149"/>
      <c r="G144" s="2180"/>
      <c r="H144" s="97">
        <f>H143</f>
        <v>1385.4000000000003</v>
      </c>
      <c r="I144" s="658">
        <f t="shared" ref="I144" si="4">I143</f>
        <v>649.79999999999995</v>
      </c>
      <c r="J144" s="97">
        <f t="shared" ref="J144" si="5">J143</f>
        <v>599.4</v>
      </c>
      <c r="K144" s="2150"/>
      <c r="L144" s="2151"/>
      <c r="M144" s="2151"/>
      <c r="N144" s="2152"/>
    </row>
    <row r="145" spans="1:16" s="1" customFormat="1" ht="16.5" customHeight="1" thickBot="1" x14ac:dyDescent="0.25">
      <c r="A145" s="1515" t="s">
        <v>16</v>
      </c>
      <c r="B145" s="107" t="s">
        <v>42</v>
      </c>
      <c r="C145" s="2157" t="s">
        <v>70</v>
      </c>
      <c r="D145" s="2158"/>
      <c r="E145" s="2158"/>
      <c r="F145" s="2158"/>
      <c r="G145" s="2158"/>
      <c r="H145" s="2158"/>
      <c r="I145" s="2158"/>
      <c r="J145" s="2158"/>
      <c r="K145" s="2158"/>
      <c r="L145" s="2158"/>
      <c r="M145" s="2158"/>
      <c r="N145" s="2159"/>
    </row>
    <row r="146" spans="1:16" s="1" customFormat="1" ht="26.25" customHeight="1" x14ac:dyDescent="0.2">
      <c r="A146" s="1516" t="s">
        <v>16</v>
      </c>
      <c r="B146" s="1150" t="s">
        <v>42</v>
      </c>
      <c r="C146" s="1152" t="s">
        <v>16</v>
      </c>
      <c r="D146" s="108" t="s">
        <v>71</v>
      </c>
      <c r="E146" s="249"/>
      <c r="F146" s="109"/>
      <c r="G146" s="302"/>
      <c r="H146" s="76"/>
      <c r="I146" s="511"/>
      <c r="J146" s="511"/>
      <c r="K146" s="110"/>
      <c r="L146" s="1187"/>
      <c r="M146" s="1155"/>
      <c r="N146" s="1182"/>
    </row>
    <row r="147" spans="1:16" s="1" customFormat="1" ht="15.75" customHeight="1" x14ac:dyDescent="0.2">
      <c r="A147" s="1517"/>
      <c r="B147" s="1148"/>
      <c r="C147" s="1153"/>
      <c r="D147" s="2126" t="s">
        <v>148</v>
      </c>
      <c r="E147" s="526"/>
      <c r="F147" s="109">
        <v>1</v>
      </c>
      <c r="G147" s="573" t="s">
        <v>23</v>
      </c>
      <c r="H147" s="111">
        <v>350</v>
      </c>
      <c r="I147" s="512">
        <v>350</v>
      </c>
      <c r="J147" s="512">
        <v>350</v>
      </c>
      <c r="K147" s="266" t="s">
        <v>147</v>
      </c>
      <c r="L147" s="112">
        <v>10</v>
      </c>
      <c r="M147" s="583">
        <v>10</v>
      </c>
      <c r="N147" s="669">
        <v>10</v>
      </c>
    </row>
    <row r="148" spans="1:16" s="1" customFormat="1" ht="15.75" customHeight="1" x14ac:dyDescent="0.2">
      <c r="A148" s="1517"/>
      <c r="B148" s="1148"/>
      <c r="C148" s="1153"/>
      <c r="D148" s="2127"/>
      <c r="E148" s="248"/>
      <c r="F148" s="170"/>
      <c r="G148" s="574" t="s">
        <v>27</v>
      </c>
      <c r="H148" s="20">
        <f>SUM(H147:H147)</f>
        <v>350</v>
      </c>
      <c r="I148" s="642">
        <f>SUM(I147:I147)</f>
        <v>350</v>
      </c>
      <c r="J148" s="642">
        <f>SUM(J147:J147)</f>
        <v>350</v>
      </c>
      <c r="K148" s="268"/>
      <c r="L148" s="116"/>
      <c r="M148" s="572"/>
      <c r="N148" s="671"/>
    </row>
    <row r="149" spans="1:16" s="1" customFormat="1" ht="14.25" customHeight="1" x14ac:dyDescent="0.2">
      <c r="A149" s="1517"/>
      <c r="B149" s="1148"/>
      <c r="C149" s="1153"/>
      <c r="D149" s="2160" t="s">
        <v>165</v>
      </c>
      <c r="E149" s="2132" t="s">
        <v>133</v>
      </c>
      <c r="F149" s="86">
        <v>5</v>
      </c>
      <c r="G149" s="573" t="s">
        <v>23</v>
      </c>
      <c r="H149" s="628">
        <v>200</v>
      </c>
      <c r="I149" s="512">
        <v>73.5</v>
      </c>
      <c r="J149" s="512"/>
      <c r="K149" s="2126" t="s">
        <v>72</v>
      </c>
      <c r="L149" s="990">
        <v>90</v>
      </c>
      <c r="M149" s="719">
        <v>100</v>
      </c>
      <c r="N149" s="682"/>
      <c r="P149" s="103"/>
    </row>
    <row r="150" spans="1:16" s="1" customFormat="1" ht="14.25" customHeight="1" x14ac:dyDescent="0.2">
      <c r="A150" s="1517"/>
      <c r="B150" s="1148"/>
      <c r="C150" s="1153"/>
      <c r="D150" s="2161"/>
      <c r="E150" s="2133"/>
      <c r="F150" s="86"/>
      <c r="G150" s="573" t="s">
        <v>180</v>
      </c>
      <c r="H150" s="628">
        <v>362</v>
      </c>
      <c r="I150" s="512"/>
      <c r="J150" s="512"/>
      <c r="K150" s="2127"/>
      <c r="L150" s="294"/>
      <c r="M150" s="854"/>
      <c r="N150" s="306"/>
      <c r="P150" s="103"/>
    </row>
    <row r="151" spans="1:16" s="1" customFormat="1" ht="14.25" customHeight="1" x14ac:dyDescent="0.2">
      <c r="A151" s="1517"/>
      <c r="B151" s="1148"/>
      <c r="C151" s="1153"/>
      <c r="D151" s="2161"/>
      <c r="E151" s="2134"/>
      <c r="F151" s="86"/>
      <c r="G151" s="24" t="s">
        <v>186</v>
      </c>
      <c r="H151" s="111">
        <v>2534.4</v>
      </c>
      <c r="I151" s="512">
        <v>468.5</v>
      </c>
      <c r="J151" s="512"/>
      <c r="K151" s="1144"/>
      <c r="L151" s="294"/>
      <c r="M151" s="854"/>
      <c r="N151" s="306"/>
    </row>
    <row r="152" spans="1:16" s="1" customFormat="1" ht="14.25" customHeight="1" x14ac:dyDescent="0.2">
      <c r="A152" s="1517"/>
      <c r="B152" s="1148"/>
      <c r="C152" s="1166"/>
      <c r="D152" s="2162"/>
      <c r="E152" s="1313" t="s">
        <v>69</v>
      </c>
      <c r="F152" s="1312"/>
      <c r="G152" s="993" t="s">
        <v>27</v>
      </c>
      <c r="H152" s="703">
        <f>SUM(H149:H151)</f>
        <v>3096.4</v>
      </c>
      <c r="I152" s="513">
        <f>SUM(I149:I151)</f>
        <v>542</v>
      </c>
      <c r="J152" s="513">
        <f>SUM(J149:J151)</f>
        <v>0</v>
      </c>
      <c r="K152" s="268"/>
      <c r="L152" s="243"/>
      <c r="M152" s="801"/>
      <c r="N152" s="995"/>
    </row>
    <row r="153" spans="1:16" s="1" customFormat="1" ht="30.75" customHeight="1" x14ac:dyDescent="0.2">
      <c r="A153" s="1517"/>
      <c r="B153" s="1148"/>
      <c r="C153" s="1153"/>
      <c r="D153" s="2126" t="s">
        <v>192</v>
      </c>
      <c r="E153" s="503"/>
      <c r="F153" s="504">
        <v>5</v>
      </c>
      <c r="G153" s="996" t="s">
        <v>23</v>
      </c>
      <c r="H153" s="111">
        <v>61</v>
      </c>
      <c r="I153" s="512"/>
      <c r="J153" s="512"/>
      <c r="K153" s="1140" t="s">
        <v>193</v>
      </c>
      <c r="L153" s="990">
        <v>100</v>
      </c>
      <c r="M153" s="719"/>
      <c r="N153" s="669"/>
    </row>
    <row r="154" spans="1:16" s="1" customFormat="1" ht="15" customHeight="1" x14ac:dyDescent="0.2">
      <c r="A154" s="1517"/>
      <c r="B154" s="1148"/>
      <c r="C154" s="1153"/>
      <c r="D154" s="2127"/>
      <c r="E154" s="506"/>
      <c r="F154" s="1181"/>
      <c r="G154" s="997" t="s">
        <v>27</v>
      </c>
      <c r="H154" s="910">
        <f>SUM(H153:H153)</f>
        <v>61</v>
      </c>
      <c r="I154" s="535"/>
      <c r="J154" s="535"/>
      <c r="K154" s="1186"/>
      <c r="L154" s="510"/>
      <c r="M154" s="572"/>
      <c r="N154" s="671"/>
    </row>
    <row r="155" spans="1:16" s="1" customFormat="1" ht="15" customHeight="1" x14ac:dyDescent="0.2">
      <c r="A155" s="1517"/>
      <c r="B155" s="1148"/>
      <c r="C155" s="1153"/>
      <c r="D155" s="2128" t="s">
        <v>35</v>
      </c>
      <c r="E155" s="2129"/>
      <c r="F155" s="2129"/>
      <c r="G155" s="2129"/>
      <c r="H155" s="654">
        <f>+H154+H152+H148</f>
        <v>3507.4</v>
      </c>
      <c r="I155" s="1275">
        <f t="shared" ref="I155:J155" si="6">+I154+I152+I148</f>
        <v>892</v>
      </c>
      <c r="J155" s="643">
        <f t="shared" si="6"/>
        <v>350</v>
      </c>
      <c r="K155" s="267"/>
      <c r="L155" s="116"/>
      <c r="M155" s="572"/>
      <c r="N155" s="671"/>
    </row>
    <row r="156" spans="1:16" s="1" customFormat="1" ht="18" customHeight="1" x14ac:dyDescent="0.2">
      <c r="A156" s="1519" t="s">
        <v>16</v>
      </c>
      <c r="B156" s="256" t="s">
        <v>42</v>
      </c>
      <c r="C156" s="257" t="s">
        <v>36</v>
      </c>
      <c r="D156" s="2130" t="s">
        <v>73</v>
      </c>
      <c r="E156" s="2132" t="s">
        <v>126</v>
      </c>
      <c r="F156" s="1753" t="s">
        <v>20</v>
      </c>
      <c r="G156" s="14" t="s">
        <v>47</v>
      </c>
      <c r="H156" s="99">
        <v>1150</v>
      </c>
      <c r="I156" s="99">
        <v>1110</v>
      </c>
      <c r="J156" s="99">
        <v>1070</v>
      </c>
      <c r="K156" s="1760"/>
      <c r="L156" s="565"/>
      <c r="M156" s="191"/>
      <c r="N156" s="566"/>
    </row>
    <row r="157" spans="1:16" s="1" customFormat="1" ht="18" customHeight="1" x14ac:dyDescent="0.2">
      <c r="A157" s="1795"/>
      <c r="B157" s="1793"/>
      <c r="C157" s="117"/>
      <c r="D157" s="2131"/>
      <c r="E157" s="2133"/>
      <c r="F157" s="1787"/>
      <c r="G157" s="14" t="s">
        <v>101</v>
      </c>
      <c r="H157" s="99">
        <v>770.6</v>
      </c>
      <c r="I157" s="515"/>
      <c r="J157" s="515"/>
      <c r="K157" s="1856"/>
      <c r="L157" s="1863"/>
      <c r="M157" s="147"/>
      <c r="N157" s="1859"/>
    </row>
    <row r="158" spans="1:16" s="1" customFormat="1" ht="18" customHeight="1" x14ac:dyDescent="0.2">
      <c r="A158" s="1751"/>
      <c r="B158" s="1752"/>
      <c r="C158" s="117"/>
      <c r="D158" s="2131"/>
      <c r="E158" s="2133"/>
      <c r="F158" s="1750"/>
      <c r="G158" s="1761" t="s">
        <v>38</v>
      </c>
      <c r="H158" s="305">
        <v>6.6</v>
      </c>
      <c r="I158" s="433">
        <v>6.6</v>
      </c>
      <c r="J158" s="433">
        <v>6.6</v>
      </c>
      <c r="K158" s="1755"/>
      <c r="L158" s="1757"/>
      <c r="M158" s="147"/>
      <c r="N158" s="1759"/>
    </row>
    <row r="159" spans="1:16" s="1" customFormat="1" ht="18" customHeight="1" x14ac:dyDescent="0.2">
      <c r="A159" s="1751"/>
      <c r="B159" s="1752"/>
      <c r="C159" s="117"/>
      <c r="D159" s="2131"/>
      <c r="E159" s="2133"/>
      <c r="F159" s="1750"/>
      <c r="G159" s="1756"/>
      <c r="H159" s="735"/>
      <c r="I159" s="516"/>
      <c r="J159" s="516"/>
      <c r="K159" s="1755"/>
      <c r="L159" s="1757"/>
      <c r="M159" s="147"/>
      <c r="N159" s="1759"/>
    </row>
    <row r="160" spans="1:16" s="1" customFormat="1" ht="42" customHeight="1" x14ac:dyDescent="0.2">
      <c r="A160" s="1518"/>
      <c r="B160" s="1758"/>
      <c r="C160" s="458"/>
      <c r="D160" s="673" t="s">
        <v>74</v>
      </c>
      <c r="E160" s="2134"/>
      <c r="F160" s="1754"/>
      <c r="G160" s="140"/>
      <c r="H160" s="1440"/>
      <c r="I160" s="493"/>
      <c r="J160" s="493"/>
      <c r="K160" s="327" t="s">
        <v>314</v>
      </c>
      <c r="L160" s="1441">
        <v>56</v>
      </c>
      <c r="M160" s="1441">
        <v>55</v>
      </c>
      <c r="N160" s="1442">
        <v>54</v>
      </c>
    </row>
    <row r="161" spans="1:16" s="1" customFormat="1" ht="67.5" customHeight="1" x14ac:dyDescent="0.2">
      <c r="A161" s="1517"/>
      <c r="B161" s="1148"/>
      <c r="C161" s="117"/>
      <c r="D161" s="1391" t="s">
        <v>76</v>
      </c>
      <c r="E161" s="526"/>
      <c r="F161" s="1142"/>
      <c r="G161" s="11"/>
      <c r="H161" s="1311"/>
      <c r="I161" s="517"/>
      <c r="J161" s="517"/>
      <c r="K161" s="1409" t="s">
        <v>116</v>
      </c>
      <c r="L161" s="584">
        <v>130</v>
      </c>
      <c r="M161" s="584">
        <v>130</v>
      </c>
      <c r="N161" s="204">
        <v>140</v>
      </c>
    </row>
    <row r="162" spans="1:16" s="1" customFormat="1" ht="57" customHeight="1" x14ac:dyDescent="0.2">
      <c r="A162" s="1517"/>
      <c r="B162" s="1148"/>
      <c r="C162" s="117"/>
      <c r="D162" s="1192" t="s">
        <v>77</v>
      </c>
      <c r="E162" s="250"/>
      <c r="F162" s="1142"/>
      <c r="G162" s="11"/>
      <c r="H162" s="209"/>
      <c r="I162" s="518"/>
      <c r="J162" s="518"/>
      <c r="K162" s="1191" t="s">
        <v>117</v>
      </c>
      <c r="L162" s="200">
        <v>70</v>
      </c>
      <c r="M162" s="200">
        <v>60</v>
      </c>
      <c r="N162" s="119">
        <v>60</v>
      </c>
      <c r="P162" s="103"/>
    </row>
    <row r="163" spans="1:16" s="1" customFormat="1" ht="45.75" customHeight="1" x14ac:dyDescent="0.2">
      <c r="A163" s="1517"/>
      <c r="B163" s="1148"/>
      <c r="C163" s="117"/>
      <c r="D163" s="1192" t="s">
        <v>78</v>
      </c>
      <c r="E163" s="250"/>
      <c r="F163" s="1142"/>
      <c r="G163" s="11"/>
      <c r="H163" s="209"/>
      <c r="I163" s="518"/>
      <c r="J163" s="518"/>
      <c r="K163" s="1209" t="s">
        <v>79</v>
      </c>
      <c r="L163" s="199">
        <v>92</v>
      </c>
      <c r="M163" s="199">
        <v>90</v>
      </c>
      <c r="N163" s="120">
        <v>90</v>
      </c>
    </row>
    <row r="164" spans="1:16" s="1" customFormat="1" ht="55.5" customHeight="1" x14ac:dyDescent="0.2">
      <c r="A164" s="1517"/>
      <c r="B164" s="1148"/>
      <c r="C164" s="186"/>
      <c r="D164" s="673" t="s">
        <v>80</v>
      </c>
      <c r="E164" s="526"/>
      <c r="F164" s="1142"/>
      <c r="G164" s="1223"/>
      <c r="H164" s="735"/>
      <c r="I164" s="516"/>
      <c r="J164" s="516"/>
      <c r="K164" s="174" t="s">
        <v>299</v>
      </c>
      <c r="L164" s="1213">
        <v>12</v>
      </c>
      <c r="M164" s="148">
        <v>12</v>
      </c>
      <c r="N164" s="1214">
        <v>12</v>
      </c>
    </row>
    <row r="165" spans="1:16" s="1" customFormat="1" ht="42.75" customHeight="1" x14ac:dyDescent="0.2">
      <c r="A165" s="1517"/>
      <c r="B165" s="1148"/>
      <c r="C165" s="117"/>
      <c r="D165" s="2145" t="s">
        <v>81</v>
      </c>
      <c r="E165" s="250"/>
      <c r="F165" s="1142"/>
      <c r="G165" s="1177"/>
      <c r="H165" s="652"/>
      <c r="I165" s="653"/>
      <c r="J165" s="653"/>
      <c r="K165" s="2147" t="s">
        <v>82</v>
      </c>
      <c r="L165" s="118">
        <v>100</v>
      </c>
      <c r="M165" s="200">
        <v>100</v>
      </c>
      <c r="N165" s="119">
        <v>100</v>
      </c>
    </row>
    <row r="166" spans="1:16" s="1" customFormat="1" ht="13.5" customHeight="1" thickBot="1" x14ac:dyDescent="0.25">
      <c r="A166" s="1523" t="s">
        <v>141</v>
      </c>
      <c r="B166" s="1151"/>
      <c r="C166" s="162"/>
      <c r="D166" s="2146"/>
      <c r="E166" s="251"/>
      <c r="F166" s="1143"/>
      <c r="G166" s="571" t="s">
        <v>27</v>
      </c>
      <c r="H166" s="48">
        <f>SUM(H156:H165)</f>
        <v>1927.1999999999998</v>
      </c>
      <c r="I166" s="531">
        <f>SUM(I156:I165)</f>
        <v>1116.5999999999999</v>
      </c>
      <c r="J166" s="345">
        <f>SUM(J156:J165)</f>
        <v>1076.5999999999999</v>
      </c>
      <c r="K166" s="2148"/>
      <c r="L166" s="1178"/>
      <c r="M166" s="577"/>
      <c r="N166" s="1185"/>
    </row>
    <row r="167" spans="1:16" s="1" customFormat="1" ht="52.5" customHeight="1" x14ac:dyDescent="0.2">
      <c r="A167" s="1516" t="s">
        <v>16</v>
      </c>
      <c r="B167" s="1150" t="s">
        <v>42</v>
      </c>
      <c r="C167" s="1152" t="s">
        <v>40</v>
      </c>
      <c r="D167" s="108" t="s">
        <v>83</v>
      </c>
      <c r="E167" s="249"/>
      <c r="F167" s="109"/>
      <c r="G167" s="302"/>
      <c r="H167" s="76"/>
      <c r="I167" s="511"/>
      <c r="J167" s="511"/>
      <c r="K167" s="110"/>
      <c r="L167" s="1187"/>
      <c r="M167" s="1155"/>
      <c r="N167" s="1182"/>
    </row>
    <row r="168" spans="1:16" s="1" customFormat="1" ht="27.75" customHeight="1" x14ac:dyDescent="0.2">
      <c r="A168" s="1517"/>
      <c r="B168" s="1148"/>
      <c r="C168" s="1153"/>
      <c r="D168" s="2126" t="s">
        <v>176</v>
      </c>
      <c r="E168" s="526"/>
      <c r="F168" s="109">
        <v>1</v>
      </c>
      <c r="G168" s="573" t="s">
        <v>38</v>
      </c>
      <c r="H168" s="111">
        <v>50</v>
      </c>
      <c r="I168" s="512"/>
      <c r="J168" s="512"/>
      <c r="K168" s="1159" t="s">
        <v>323</v>
      </c>
      <c r="L168" s="112">
        <v>1</v>
      </c>
      <c r="M168" s="583"/>
      <c r="N168" s="669"/>
    </row>
    <row r="169" spans="1:16" s="1" customFormat="1" ht="15" customHeight="1" thickBot="1" x14ac:dyDescent="0.25">
      <c r="A169" s="1517"/>
      <c r="B169" s="1148"/>
      <c r="C169" s="1153"/>
      <c r="D169" s="2127"/>
      <c r="E169" s="248"/>
      <c r="F169" s="170"/>
      <c r="G169" s="574" t="s">
        <v>27</v>
      </c>
      <c r="H169" s="20">
        <f>SUM(H168:H168)</f>
        <v>50</v>
      </c>
      <c r="I169" s="642">
        <f>SUM(I168:I168)</f>
        <v>0</v>
      </c>
      <c r="J169" s="642">
        <f>SUM(J168:J168)</f>
        <v>0</v>
      </c>
      <c r="K169" s="268"/>
      <c r="L169" s="116"/>
      <c r="M169" s="572"/>
      <c r="N169" s="672"/>
    </row>
    <row r="170" spans="1:16" s="2" customFormat="1" ht="16.5" customHeight="1" thickBot="1" x14ac:dyDescent="0.3">
      <c r="A170" s="1515" t="s">
        <v>16</v>
      </c>
      <c r="B170" s="5" t="s">
        <v>42</v>
      </c>
      <c r="C170" s="2149" t="s">
        <v>44</v>
      </c>
      <c r="D170" s="2149"/>
      <c r="E170" s="2149"/>
      <c r="F170" s="2149"/>
      <c r="G170" s="2149"/>
      <c r="H170" s="1082">
        <f>+H169+H166+H155</f>
        <v>5484.6</v>
      </c>
      <c r="I170" s="1080">
        <f>+I169+I166+I155</f>
        <v>2008.6</v>
      </c>
      <c r="J170" s="1082">
        <f>+J169+J166+J155</f>
        <v>1426.6</v>
      </c>
      <c r="K170" s="2150"/>
      <c r="L170" s="2151"/>
      <c r="M170" s="2151"/>
      <c r="N170" s="2152"/>
    </row>
    <row r="171" spans="1:16" s="1" customFormat="1" ht="16.5" customHeight="1" thickBot="1" x14ac:dyDescent="0.25">
      <c r="A171" s="1520" t="s">
        <v>16</v>
      </c>
      <c r="B171" s="1528"/>
      <c r="C171" s="2153" t="s">
        <v>85</v>
      </c>
      <c r="D171" s="2153"/>
      <c r="E171" s="2153"/>
      <c r="F171" s="2153"/>
      <c r="G171" s="2153"/>
      <c r="H171" s="1529">
        <f>H170+H144+H127+H49</f>
        <v>49687.400000000009</v>
      </c>
      <c r="I171" s="1530">
        <f>I170+I144+I127+I49</f>
        <v>33535.600000000006</v>
      </c>
      <c r="J171" s="1531">
        <f>J170+J144+J127+J49</f>
        <v>32171</v>
      </c>
      <c r="K171" s="2154"/>
      <c r="L171" s="2155"/>
      <c r="M171" s="2155"/>
      <c r="N171" s="2156"/>
    </row>
    <row r="172" spans="1:16" s="2" customFormat="1" ht="16.5" customHeight="1" thickBot="1" x14ac:dyDescent="0.3">
      <c r="A172" s="1532" t="s">
        <v>86</v>
      </c>
      <c r="B172" s="2135" t="s">
        <v>87</v>
      </c>
      <c r="C172" s="2136"/>
      <c r="D172" s="2136"/>
      <c r="E172" s="2136"/>
      <c r="F172" s="2136"/>
      <c r="G172" s="2136"/>
      <c r="H172" s="1533">
        <f t="shared" ref="H172:J172" si="7">H171</f>
        <v>49687.400000000009</v>
      </c>
      <c r="I172" s="1534">
        <f t="shared" si="7"/>
        <v>33535.600000000006</v>
      </c>
      <c r="J172" s="1535">
        <f t="shared" si="7"/>
        <v>32171</v>
      </c>
      <c r="K172" s="2137"/>
      <c r="L172" s="2138"/>
      <c r="M172" s="2138"/>
      <c r="N172" s="2139"/>
    </row>
    <row r="173" spans="1:16" s="103" customFormat="1" ht="32.25" customHeight="1" thickBot="1" x14ac:dyDescent="0.25">
      <c r="A173" s="2140" t="s">
        <v>88</v>
      </c>
      <c r="B173" s="2140"/>
      <c r="C173" s="2140"/>
      <c r="D173" s="2140"/>
      <c r="E173" s="2140"/>
      <c r="F173" s="2140"/>
      <c r="G173" s="2140"/>
      <c r="H173" s="2140"/>
      <c r="I173" s="2140"/>
      <c r="J173" s="2140"/>
      <c r="K173" s="126"/>
      <c r="L173" s="264"/>
      <c r="M173" s="264"/>
      <c r="N173" s="264"/>
    </row>
    <row r="174" spans="1:16" s="69" customFormat="1" ht="49.5" customHeight="1" thickBot="1" x14ac:dyDescent="0.3">
      <c r="A174" s="2141" t="s">
        <v>89</v>
      </c>
      <c r="B174" s="2142"/>
      <c r="C174" s="2142"/>
      <c r="D174" s="2142"/>
      <c r="E174" s="2142"/>
      <c r="F174" s="2142"/>
      <c r="G174" s="2143"/>
      <c r="H174" s="1233" t="s">
        <v>206</v>
      </c>
      <c r="I174" s="1276" t="s">
        <v>144</v>
      </c>
      <c r="J174" s="223" t="s">
        <v>212</v>
      </c>
      <c r="K174" s="1173"/>
      <c r="L174" s="2144"/>
      <c r="M174" s="2144"/>
      <c r="N174" s="2144"/>
      <c r="P174" s="73"/>
    </row>
    <row r="175" spans="1:16" s="2" customFormat="1" ht="15.75" customHeight="1" thickBot="1" x14ac:dyDescent="0.3">
      <c r="A175" s="2113" t="s">
        <v>90</v>
      </c>
      <c r="B175" s="2114"/>
      <c r="C175" s="2114"/>
      <c r="D175" s="2114"/>
      <c r="E175" s="2114"/>
      <c r="F175" s="2114"/>
      <c r="G175" s="2115"/>
      <c r="H175" s="1536">
        <f>SUM(H176:H183)</f>
        <v>22044.1</v>
      </c>
      <c r="I175" s="1537">
        <f>SUM(I176:I183)</f>
        <v>17797.8</v>
      </c>
      <c r="J175" s="1537">
        <f>SUM(J176:J183)</f>
        <v>16433.2</v>
      </c>
      <c r="K175" s="1171"/>
      <c r="L175" s="2112"/>
      <c r="M175" s="2112"/>
      <c r="N175" s="2112"/>
    </row>
    <row r="176" spans="1:16" s="2" customFormat="1" ht="15.75" customHeight="1" x14ac:dyDescent="0.25">
      <c r="A176" s="2119" t="s">
        <v>91</v>
      </c>
      <c r="B176" s="2120"/>
      <c r="C176" s="2120"/>
      <c r="D176" s="2120"/>
      <c r="E176" s="2120"/>
      <c r="F176" s="2120"/>
      <c r="G176" s="2121"/>
      <c r="H176" s="463">
        <f>SUMIF(G13:G168,"sb",H13:H168)</f>
        <v>10479.9</v>
      </c>
      <c r="I176" s="127">
        <f>SUMIF(G13:G166,"sb",I13:I166)</f>
        <v>9829.7000000000007</v>
      </c>
      <c r="J176" s="127">
        <f>SUMIF(G13:G166,"sb",J13:J166)</f>
        <v>9956.1</v>
      </c>
      <c r="K176" s="1172"/>
      <c r="L176" s="2125"/>
      <c r="M176" s="2125"/>
      <c r="N176" s="2125"/>
    </row>
    <row r="177" spans="1:14" s="2" customFormat="1" ht="15.75" customHeight="1" x14ac:dyDescent="0.25">
      <c r="A177" s="2116" t="s">
        <v>181</v>
      </c>
      <c r="B177" s="2117"/>
      <c r="C177" s="2117"/>
      <c r="D177" s="2117"/>
      <c r="E177" s="2117"/>
      <c r="F177" s="2117"/>
      <c r="G177" s="2118"/>
      <c r="H177" s="1079">
        <f>SUMIF(G13:G168,"sb(l)",H13:H168)</f>
        <v>649.79999999999995</v>
      </c>
      <c r="I177" s="128"/>
      <c r="J177" s="128"/>
      <c r="K177" s="1172"/>
      <c r="L177" s="1172"/>
      <c r="M177" s="1172"/>
      <c r="N177" s="1172"/>
    </row>
    <row r="178" spans="1:14" s="2" customFormat="1" ht="27.75" customHeight="1" x14ac:dyDescent="0.25">
      <c r="A178" s="2116" t="s">
        <v>199</v>
      </c>
      <c r="B178" s="2117"/>
      <c r="C178" s="2117"/>
      <c r="D178" s="2117"/>
      <c r="E178" s="2117"/>
      <c r="F178" s="2117"/>
      <c r="G178" s="2118"/>
      <c r="H178" s="464">
        <f>SUMIF(G13:G168,"sb(esl)",H13:H168)</f>
        <v>200.89999999999998</v>
      </c>
      <c r="I178" s="128">
        <f>SUMIF(G16:G168,"sb(esa)",I16:I168)</f>
        <v>0</v>
      </c>
      <c r="J178" s="128">
        <f>SUMIF(G16:G168,"sb(esa)",J16:J168)</f>
        <v>0</v>
      </c>
      <c r="K178" s="1172"/>
      <c r="L178" s="1172"/>
      <c r="M178" s="1172"/>
      <c r="N178" s="1172"/>
    </row>
    <row r="179" spans="1:14" s="2" customFormat="1" ht="27" customHeight="1" x14ac:dyDescent="0.25">
      <c r="A179" s="2122" t="s">
        <v>324</v>
      </c>
      <c r="B179" s="2123"/>
      <c r="C179" s="2123"/>
      <c r="D179" s="2123"/>
      <c r="E179" s="2123"/>
      <c r="F179" s="2123"/>
      <c r="G179" s="2124"/>
      <c r="H179" s="464">
        <f>SUMIF(G13:G168,"SB(es)",H13:H168)</f>
        <v>3379.7</v>
      </c>
      <c r="I179" s="128">
        <f>SUMIF(G16:G170,"sb(es)",I16:I170)</f>
        <v>1340.4</v>
      </c>
      <c r="J179" s="128">
        <f>SUMIF(G16:G170,"sb(es)",J16:J170)</f>
        <v>168.5</v>
      </c>
      <c r="K179" s="1170"/>
      <c r="L179" s="1170"/>
      <c r="M179" s="1170"/>
      <c r="N179" s="1170"/>
    </row>
    <row r="180" spans="1:14" s="2" customFormat="1" ht="30.75" customHeight="1" x14ac:dyDescent="0.25">
      <c r="A180" s="2122" t="s">
        <v>303</v>
      </c>
      <c r="B180" s="2123"/>
      <c r="C180" s="2123"/>
      <c r="D180" s="2123"/>
      <c r="E180" s="2123"/>
      <c r="F180" s="2123"/>
      <c r="G180" s="2124"/>
      <c r="H180" s="464">
        <f>SUMIF(G14:G169,"SB(esa)",H14:H169)</f>
        <v>69.5</v>
      </c>
      <c r="I180" s="464">
        <f>SUMIF(G14:G169,"SB(esa)",I14:I169)</f>
        <v>0</v>
      </c>
      <c r="J180" s="128">
        <f>SUMIF(G14:G169,"SB(esa)",J14:J169)</f>
        <v>0</v>
      </c>
      <c r="K180" s="1170"/>
      <c r="L180" s="1170"/>
      <c r="M180" s="1170"/>
      <c r="N180" s="1170"/>
    </row>
    <row r="181" spans="1:14" s="2" customFormat="1" ht="15.75" customHeight="1" x14ac:dyDescent="0.25">
      <c r="A181" s="2116" t="s">
        <v>92</v>
      </c>
      <c r="B181" s="2117"/>
      <c r="C181" s="2117"/>
      <c r="D181" s="2117"/>
      <c r="E181" s="2117"/>
      <c r="F181" s="2117"/>
      <c r="G181" s="2118"/>
      <c r="H181" s="464">
        <f>SUMIF(G13:G168,"sb(sp)",H13:H168)</f>
        <v>1798.4</v>
      </c>
      <c r="I181" s="429">
        <f>SUMIF(G13:G166,"sb(sp)",I13:I166)</f>
        <v>1758.4</v>
      </c>
      <c r="J181" s="128">
        <f>SUMIF(G13:G166,"sb(sp)",J13:J166)</f>
        <v>1718.4</v>
      </c>
      <c r="K181" s="1172"/>
      <c r="L181" s="2108"/>
      <c r="M181" s="2108"/>
      <c r="N181" s="2108"/>
    </row>
    <row r="182" spans="1:14" s="2" customFormat="1" ht="15.75" customHeight="1" x14ac:dyDescent="0.25">
      <c r="A182" s="2116" t="s">
        <v>330</v>
      </c>
      <c r="B182" s="2117"/>
      <c r="C182" s="2117"/>
      <c r="D182" s="2117"/>
      <c r="E182" s="2117"/>
      <c r="F182" s="2117"/>
      <c r="G182" s="2118"/>
      <c r="H182" s="464">
        <f>SUMIF(G14:G169,"sb(spl)",H14:H169)</f>
        <v>841.1</v>
      </c>
      <c r="I182" s="429"/>
      <c r="J182" s="128"/>
      <c r="K182" s="1834"/>
      <c r="L182" s="1832"/>
      <c r="M182" s="1832"/>
      <c r="N182" s="1832"/>
    </row>
    <row r="183" spans="1:14" s="2" customFormat="1" ht="30.75" customHeight="1" thickBot="1" x14ac:dyDescent="0.3">
      <c r="A183" s="2116" t="s">
        <v>93</v>
      </c>
      <c r="B183" s="2117"/>
      <c r="C183" s="2117"/>
      <c r="D183" s="2117"/>
      <c r="E183" s="2117"/>
      <c r="F183" s="2117"/>
      <c r="G183" s="2118"/>
      <c r="H183" s="464">
        <f>SUMIF(G13:G168,"sb(vb)",H13:H168)</f>
        <v>4624.7999999999993</v>
      </c>
      <c r="I183" s="128">
        <f>SUMIF(G13:G166,"sb(vb)",I13:I166)</f>
        <v>4869.3</v>
      </c>
      <c r="J183" s="128">
        <f>SUMIF(G13:G166,"sb(vb)",J13:J166)</f>
        <v>4590.2</v>
      </c>
      <c r="K183" s="1170"/>
      <c r="L183" s="2108"/>
      <c r="M183" s="2108"/>
      <c r="N183" s="2108"/>
    </row>
    <row r="184" spans="1:14" s="2" customFormat="1" ht="15.75" customHeight="1" thickBot="1" x14ac:dyDescent="0.3">
      <c r="A184" s="2113" t="s">
        <v>94</v>
      </c>
      <c r="B184" s="2114"/>
      <c r="C184" s="2114"/>
      <c r="D184" s="2114"/>
      <c r="E184" s="2114"/>
      <c r="F184" s="2114"/>
      <c r="G184" s="2115"/>
      <c r="H184" s="1536">
        <f>SUM(H185:H187)</f>
        <v>27643.3</v>
      </c>
      <c r="I184" s="1537">
        <f t="shared" ref="I184:J184" si="8">SUM(I185:I187)</f>
        <v>15737.8</v>
      </c>
      <c r="J184" s="1537">
        <f t="shared" si="8"/>
        <v>15737.8</v>
      </c>
      <c r="K184" s="1170"/>
      <c r="L184" s="1170"/>
      <c r="M184" s="1170"/>
      <c r="N184" s="1170"/>
    </row>
    <row r="185" spans="1:14" s="2" customFormat="1" ht="15.75" customHeight="1" x14ac:dyDescent="0.25">
      <c r="A185" s="2116" t="s">
        <v>159</v>
      </c>
      <c r="B185" s="2117"/>
      <c r="C185" s="2117"/>
      <c r="D185" s="2117"/>
      <c r="E185" s="2117"/>
      <c r="F185" s="2117"/>
      <c r="G185" s="2118"/>
      <c r="H185" s="465">
        <f>SUMIF(G13:G168,"es",H13:H168)</f>
        <v>50.3</v>
      </c>
      <c r="I185" s="431">
        <f>SUMIF(G13:G166,"es",I13:I166)</f>
        <v>43.1</v>
      </c>
      <c r="J185" s="431">
        <f>SUMIF(G13:G166,"es",J13:J166)</f>
        <v>43.1</v>
      </c>
      <c r="K185" s="210"/>
      <c r="L185" s="2112"/>
      <c r="M185" s="2112"/>
      <c r="N185" s="2112"/>
    </row>
    <row r="186" spans="1:14" s="2" customFormat="1" ht="15.75" customHeight="1" x14ac:dyDescent="0.25">
      <c r="A186" s="2119" t="s">
        <v>95</v>
      </c>
      <c r="B186" s="2120"/>
      <c r="C186" s="2120"/>
      <c r="D186" s="2120"/>
      <c r="E186" s="2120"/>
      <c r="F186" s="2120"/>
      <c r="G186" s="2121"/>
      <c r="H186" s="464">
        <f>SUMIF(G13:G168,"LRVB",H13:H168)</f>
        <v>27590</v>
      </c>
      <c r="I186" s="429">
        <f>SUMIF(G13:G166,"lrvb",I13:I166)</f>
        <v>15691.699999999999</v>
      </c>
      <c r="J186" s="429">
        <f>SUMIF(G13:G166,"lrvb",J13:J166)</f>
        <v>15691.699999999999</v>
      </c>
      <c r="K186" s="130"/>
      <c r="L186" s="2108"/>
      <c r="M186" s="2108"/>
      <c r="N186" s="2108"/>
    </row>
    <row r="187" spans="1:14" s="2" customFormat="1" ht="15.75" customHeight="1" thickBot="1" x14ac:dyDescent="0.3">
      <c r="A187" s="2105" t="s">
        <v>96</v>
      </c>
      <c r="B187" s="2106"/>
      <c r="C187" s="2106"/>
      <c r="D187" s="2106"/>
      <c r="E187" s="2106"/>
      <c r="F187" s="2106"/>
      <c r="G187" s="2107"/>
      <c r="H187" s="466">
        <f>SUMIF(G13:G168,"kt",H13:H168)</f>
        <v>3</v>
      </c>
      <c r="I187" s="129">
        <f>SUMIF(G13:G166,"kt",I13:I166)</f>
        <v>3</v>
      </c>
      <c r="J187" s="129">
        <f>SUMIF(G13:G166,"kt",J13:J166)</f>
        <v>3</v>
      </c>
      <c r="K187" s="130"/>
      <c r="L187" s="2108"/>
      <c r="M187" s="2108"/>
      <c r="N187" s="2108"/>
    </row>
    <row r="188" spans="1:14" s="2" customFormat="1" ht="15.75" customHeight="1" thickBot="1" x14ac:dyDescent="0.3">
      <c r="A188" s="2109" t="s">
        <v>97</v>
      </c>
      <c r="B188" s="2110"/>
      <c r="C188" s="2110"/>
      <c r="D188" s="2110"/>
      <c r="E188" s="2110"/>
      <c r="F188" s="2110"/>
      <c r="G188" s="2111"/>
      <c r="H188" s="467">
        <f>H175+H184</f>
        <v>49687.399999999994</v>
      </c>
      <c r="I188" s="131">
        <f>I175+I184</f>
        <v>33535.599999999999</v>
      </c>
      <c r="J188" s="131">
        <f>J175+J184</f>
        <v>32171</v>
      </c>
      <c r="K188" s="208"/>
      <c r="L188" s="2112"/>
      <c r="M188" s="2112"/>
      <c r="N188" s="2112"/>
    </row>
    <row r="189" spans="1:14" s="1" customFormat="1" ht="16.5" customHeight="1" x14ac:dyDescent="0.2">
      <c r="A189" s="135"/>
      <c r="B189" s="132"/>
      <c r="C189" s="133"/>
      <c r="D189" s="134"/>
      <c r="E189" s="132"/>
      <c r="F189" s="228"/>
      <c r="G189" s="135"/>
      <c r="H189" s="178"/>
      <c r="I189" s="178"/>
      <c r="J189" s="178"/>
      <c r="K189" s="136"/>
      <c r="L189" s="135"/>
      <c r="M189" s="135"/>
      <c r="N189" s="135"/>
    </row>
    <row r="190" spans="1:14" x14ac:dyDescent="0.25">
      <c r="F190" s="2103" t="s">
        <v>357</v>
      </c>
      <c r="G190" s="2104"/>
      <c r="H190" s="2104"/>
      <c r="I190" s="2104"/>
      <c r="J190" s="2104"/>
    </row>
    <row r="194" spans="8:10" x14ac:dyDescent="0.25">
      <c r="H194" s="217"/>
    </row>
    <row r="197" spans="8:10" x14ac:dyDescent="0.25">
      <c r="H197" s="217"/>
      <c r="I197" s="217"/>
      <c r="J197" s="217"/>
    </row>
  </sheetData>
  <mergeCells count="200">
    <mergeCell ref="A5:N5"/>
    <mergeCell ref="A6:A8"/>
    <mergeCell ref="B6:B8"/>
    <mergeCell ref="C6:C8"/>
    <mergeCell ref="D6:D8"/>
    <mergeCell ref="E6:E8"/>
    <mergeCell ref="F28:F31"/>
    <mergeCell ref="K28:K30"/>
    <mergeCell ref="K18:K19"/>
    <mergeCell ref="D20:D21"/>
    <mergeCell ref="E20:E21"/>
    <mergeCell ref="D22:D23"/>
    <mergeCell ref="L22:L23"/>
    <mergeCell ref="M22:M23"/>
    <mergeCell ref="D24:D25"/>
    <mergeCell ref="E24:E25"/>
    <mergeCell ref="K24:K25"/>
    <mergeCell ref="B26:B27"/>
    <mergeCell ref="D26:D27"/>
    <mergeCell ref="E26:E27"/>
    <mergeCell ref="A28:A29"/>
    <mergeCell ref="B28:B29"/>
    <mergeCell ref="D28:D31"/>
    <mergeCell ref="A26:A27"/>
    <mergeCell ref="K35:K36"/>
    <mergeCell ref="K20:K21"/>
    <mergeCell ref="K1:N1"/>
    <mergeCell ref="A9:N9"/>
    <mergeCell ref="A10:N10"/>
    <mergeCell ref="B11:N11"/>
    <mergeCell ref="C12:N12"/>
    <mergeCell ref="D13:D15"/>
    <mergeCell ref="I6:I8"/>
    <mergeCell ref="J6:J8"/>
    <mergeCell ref="K6:N6"/>
    <mergeCell ref="K7:K8"/>
    <mergeCell ref="L7:N7"/>
    <mergeCell ref="F6:F8"/>
    <mergeCell ref="G6:G8"/>
    <mergeCell ref="H6:H8"/>
    <mergeCell ref="A2:N2"/>
    <mergeCell ref="A3:N3"/>
    <mergeCell ref="A4:N4"/>
    <mergeCell ref="D32:D34"/>
    <mergeCell ref="E32:E34"/>
    <mergeCell ref="F32:F34"/>
    <mergeCell ref="K33:K34"/>
    <mergeCell ref="K22:K23"/>
    <mergeCell ref="A40:A41"/>
    <mergeCell ref="B40:B41"/>
    <mergeCell ref="C40:C41"/>
    <mergeCell ref="D40:D41"/>
    <mergeCell ref="E40:E41"/>
    <mergeCell ref="F40:F41"/>
    <mergeCell ref="D35:D36"/>
    <mergeCell ref="E35:E36"/>
    <mergeCell ref="F35:F36"/>
    <mergeCell ref="E39:G39"/>
    <mergeCell ref="D38:D39"/>
    <mergeCell ref="E28:E31"/>
    <mergeCell ref="D69:D70"/>
    <mergeCell ref="K69:K70"/>
    <mergeCell ref="D76:D78"/>
    <mergeCell ref="C50:N50"/>
    <mergeCell ref="E51:E63"/>
    <mergeCell ref="D61:D62"/>
    <mergeCell ref="K61:K62"/>
    <mergeCell ref="A46:A48"/>
    <mergeCell ref="B46:B48"/>
    <mergeCell ref="C46:C48"/>
    <mergeCell ref="D46:D48"/>
    <mergeCell ref="K47:K48"/>
    <mergeCell ref="C49:G49"/>
    <mergeCell ref="K49:N49"/>
    <mergeCell ref="N42:N43"/>
    <mergeCell ref="A44:A45"/>
    <mergeCell ref="B44:B45"/>
    <mergeCell ref="C44:C45"/>
    <mergeCell ref="D44:D45"/>
    <mergeCell ref="K44:K45"/>
    <mergeCell ref="L44:L45"/>
    <mergeCell ref="M44:M45"/>
    <mergeCell ref="D42:D43"/>
    <mergeCell ref="K42:K43"/>
    <mergeCell ref="L42:L43"/>
    <mergeCell ref="M42:M43"/>
    <mergeCell ref="L86:L87"/>
    <mergeCell ref="M86:M87"/>
    <mergeCell ref="N86:N87"/>
    <mergeCell ref="D90:G90"/>
    <mergeCell ref="D79:D80"/>
    <mergeCell ref="K79:K80"/>
    <mergeCell ref="D83:D84"/>
    <mergeCell ref="D85:D87"/>
    <mergeCell ref="K86:K87"/>
    <mergeCell ref="D81:D82"/>
    <mergeCell ref="K91:K92"/>
    <mergeCell ref="D93:D94"/>
    <mergeCell ref="D101:D102"/>
    <mergeCell ref="K101:K102"/>
    <mergeCell ref="A106:A108"/>
    <mergeCell ref="B106:B108"/>
    <mergeCell ref="D106:D108"/>
    <mergeCell ref="K106:K108"/>
    <mergeCell ref="A91:A92"/>
    <mergeCell ref="B91:B92"/>
    <mergeCell ref="C91:C92"/>
    <mergeCell ref="D91:D92"/>
    <mergeCell ref="E91:E92"/>
    <mergeCell ref="F91:F92"/>
    <mergeCell ref="D103:D104"/>
    <mergeCell ref="K103:K105"/>
    <mergeCell ref="E103:E106"/>
    <mergeCell ref="D114:D115"/>
    <mergeCell ref="F114:F115"/>
    <mergeCell ref="A116:A119"/>
    <mergeCell ref="B116:B119"/>
    <mergeCell ref="C116:C119"/>
    <mergeCell ref="D116:D119"/>
    <mergeCell ref="E116:E119"/>
    <mergeCell ref="F116:F119"/>
    <mergeCell ref="D109:D110"/>
    <mergeCell ref="E109:E110"/>
    <mergeCell ref="A111:A112"/>
    <mergeCell ref="B111:B112"/>
    <mergeCell ref="D111:D113"/>
    <mergeCell ref="A124:A126"/>
    <mergeCell ref="B124:B126"/>
    <mergeCell ref="C124:C126"/>
    <mergeCell ref="D124:D126"/>
    <mergeCell ref="E124:E126"/>
    <mergeCell ref="F124:F126"/>
    <mergeCell ref="A120:A123"/>
    <mergeCell ref="B120:B123"/>
    <mergeCell ref="C120:C123"/>
    <mergeCell ref="D120:D123"/>
    <mergeCell ref="E120:E123"/>
    <mergeCell ref="F120:F123"/>
    <mergeCell ref="D133:D135"/>
    <mergeCell ref="D136:D137"/>
    <mergeCell ref="C127:G127"/>
    <mergeCell ref="C144:G144"/>
    <mergeCell ref="E130:E136"/>
    <mergeCell ref="F130:F138"/>
    <mergeCell ref="K127:N127"/>
    <mergeCell ref="C128:N128"/>
    <mergeCell ref="D130:D132"/>
    <mergeCell ref="K144:N144"/>
    <mergeCell ref="C145:N145"/>
    <mergeCell ref="D147:D148"/>
    <mergeCell ref="D149:D152"/>
    <mergeCell ref="K149:K150"/>
    <mergeCell ref="I139:I140"/>
    <mergeCell ref="J139:J140"/>
    <mergeCell ref="D143:G143"/>
    <mergeCell ref="K143:N143"/>
    <mergeCell ref="D141:D142"/>
    <mergeCell ref="D139:D140"/>
    <mergeCell ref="G139:G140"/>
    <mergeCell ref="H139:H140"/>
    <mergeCell ref="E149:E151"/>
    <mergeCell ref="D153:D154"/>
    <mergeCell ref="D155:G155"/>
    <mergeCell ref="D156:D159"/>
    <mergeCell ref="E156:E160"/>
    <mergeCell ref="B172:G172"/>
    <mergeCell ref="K172:N172"/>
    <mergeCell ref="A173:J173"/>
    <mergeCell ref="A174:G174"/>
    <mergeCell ref="L174:N174"/>
    <mergeCell ref="D165:D166"/>
    <mergeCell ref="K165:K166"/>
    <mergeCell ref="D168:D169"/>
    <mergeCell ref="C170:G170"/>
    <mergeCell ref="K170:N170"/>
    <mergeCell ref="C171:G171"/>
    <mergeCell ref="K171:N171"/>
    <mergeCell ref="A179:G179"/>
    <mergeCell ref="A180:G180"/>
    <mergeCell ref="A181:G181"/>
    <mergeCell ref="L181:N181"/>
    <mergeCell ref="A183:G183"/>
    <mergeCell ref="L183:N183"/>
    <mergeCell ref="A175:G175"/>
    <mergeCell ref="L175:N175"/>
    <mergeCell ref="A176:G176"/>
    <mergeCell ref="L176:N176"/>
    <mergeCell ref="A177:G177"/>
    <mergeCell ref="A178:G178"/>
    <mergeCell ref="A182:G182"/>
    <mergeCell ref="F190:J190"/>
    <mergeCell ref="A187:G187"/>
    <mergeCell ref="L187:N187"/>
    <mergeCell ref="A188:G188"/>
    <mergeCell ref="L188:N188"/>
    <mergeCell ref="A184:G184"/>
    <mergeCell ref="A185:G185"/>
    <mergeCell ref="L185:N185"/>
    <mergeCell ref="A186:G186"/>
    <mergeCell ref="L186:N186"/>
  </mergeCells>
  <printOptions horizontalCentered="1"/>
  <pageMargins left="0.70866141732283472" right="0.31496062992125984" top="0.35433070866141736" bottom="0.35433070866141736" header="0.31496062992125984" footer="0.31496062992125984"/>
  <pageSetup paperSize="9" scale="79" orientation="portrait" r:id="rId1"/>
  <rowBreaks count="4" manualBreakCount="4">
    <brk id="34" max="13" man="1"/>
    <brk id="66" max="13" man="1"/>
    <brk id="94" max="13" man="1"/>
    <brk id="11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6"/>
  <sheetViews>
    <sheetView zoomScaleNormal="100" zoomScaleSheetLayoutView="100" workbookViewId="0">
      <selection activeCell="X8" sqref="X8"/>
    </sheetView>
  </sheetViews>
  <sheetFormatPr defaultColWidth="9.140625" defaultRowHeight="15" x14ac:dyDescent="0.25"/>
  <cols>
    <col min="1" max="3" width="3.28515625" style="182" customWidth="1"/>
    <col min="4" max="4" width="25.28515625" style="179" customWidth="1"/>
    <col min="5" max="5" width="3.28515625" style="1835" customWidth="1"/>
    <col min="6" max="6" width="3.140625" style="1836" customWidth="1"/>
    <col min="7" max="7" width="8.5703125" style="179" customWidth="1"/>
    <col min="8" max="10" width="8.7109375" style="217" customWidth="1"/>
    <col min="11" max="11" width="8.85546875" style="217" customWidth="1"/>
    <col min="12" max="12" width="8.42578125" style="217" customWidth="1"/>
    <col min="13" max="13" width="8.140625" style="217" customWidth="1"/>
    <col min="14" max="15" width="8.5703125" style="217" customWidth="1"/>
    <col min="16" max="16" width="8.140625" style="217" customWidth="1"/>
    <col min="17" max="17" width="24.28515625" style="179" customWidth="1"/>
    <col min="18" max="18" width="5.42578125" style="182" customWidth="1"/>
    <col min="19" max="19" width="5.28515625" style="182" customWidth="1"/>
    <col min="20" max="20" width="6" style="182" customWidth="1"/>
    <col min="21" max="21" width="29.42578125" style="2009" customWidth="1"/>
    <col min="22" max="22" width="9.140625" style="1112"/>
    <col min="23" max="16384" width="9.140625" style="179"/>
  </cols>
  <sheetData>
    <row r="1" spans="1:26" s="336" customFormat="1" ht="36.75" customHeight="1" x14ac:dyDescent="0.25">
      <c r="A1" s="333"/>
      <c r="B1" s="333"/>
      <c r="C1" s="333"/>
      <c r="D1" s="333"/>
      <c r="E1" s="334"/>
      <c r="F1" s="676"/>
      <c r="G1" s="335"/>
      <c r="H1" s="1580"/>
      <c r="I1" s="1580"/>
      <c r="J1" s="1580"/>
      <c r="K1" s="1580"/>
      <c r="L1" s="1580"/>
      <c r="M1" s="1580"/>
      <c r="N1" s="1125"/>
      <c r="O1" s="1125"/>
      <c r="P1" s="1125"/>
      <c r="Q1" s="2417" t="s">
        <v>177</v>
      </c>
      <c r="R1" s="2417"/>
      <c r="S1" s="2417"/>
      <c r="T1" s="2417"/>
      <c r="U1" s="2417"/>
      <c r="V1" s="1105"/>
    </row>
    <row r="2" spans="1:26" s="176" customFormat="1" ht="16.5" customHeight="1" x14ac:dyDescent="0.25">
      <c r="A2" s="2328" t="s">
        <v>308</v>
      </c>
      <c r="B2" s="2328"/>
      <c r="C2" s="2328"/>
      <c r="D2" s="2328"/>
      <c r="E2" s="2328"/>
      <c r="F2" s="2328"/>
      <c r="G2" s="2328"/>
      <c r="H2" s="2328"/>
      <c r="I2" s="2328"/>
      <c r="J2" s="2328"/>
      <c r="K2" s="2328"/>
      <c r="L2" s="2328"/>
      <c r="M2" s="2328"/>
      <c r="N2" s="2328"/>
      <c r="O2" s="2328"/>
      <c r="P2" s="2328"/>
      <c r="Q2" s="2328"/>
      <c r="R2" s="2328"/>
      <c r="S2" s="2328"/>
      <c r="T2" s="2328"/>
      <c r="U2" s="2328"/>
      <c r="V2" s="1106"/>
    </row>
    <row r="3" spans="1:26" s="177" customFormat="1" ht="16.5" customHeight="1" x14ac:dyDescent="0.25">
      <c r="A3" s="2329" t="s">
        <v>0</v>
      </c>
      <c r="B3" s="2329"/>
      <c r="C3" s="2329"/>
      <c r="D3" s="2329"/>
      <c r="E3" s="2329"/>
      <c r="F3" s="2329"/>
      <c r="G3" s="2329"/>
      <c r="H3" s="2329"/>
      <c r="I3" s="2329"/>
      <c r="J3" s="2329"/>
      <c r="K3" s="2329"/>
      <c r="L3" s="2329"/>
      <c r="M3" s="2329"/>
      <c r="N3" s="2329"/>
      <c r="O3" s="2329"/>
      <c r="P3" s="2329"/>
      <c r="Q3" s="2329"/>
      <c r="R3" s="2329"/>
      <c r="S3" s="2329"/>
      <c r="T3" s="2329"/>
      <c r="U3" s="2329"/>
      <c r="V3" s="1107"/>
    </row>
    <row r="4" spans="1:26" s="177" customFormat="1" ht="16.5" customHeight="1" x14ac:dyDescent="0.25">
      <c r="A4" s="2330" t="s">
        <v>1</v>
      </c>
      <c r="B4" s="2330"/>
      <c r="C4" s="2330"/>
      <c r="D4" s="2330"/>
      <c r="E4" s="2330"/>
      <c r="F4" s="2330"/>
      <c r="G4" s="2330"/>
      <c r="H4" s="2330"/>
      <c r="I4" s="2330"/>
      <c r="J4" s="2330"/>
      <c r="K4" s="2330"/>
      <c r="L4" s="2330"/>
      <c r="M4" s="2330"/>
      <c r="N4" s="2330"/>
      <c r="O4" s="2330"/>
      <c r="P4" s="2330"/>
      <c r="Q4" s="2330"/>
      <c r="R4" s="2330"/>
      <c r="S4" s="2330"/>
      <c r="T4" s="2330"/>
      <c r="U4" s="2330"/>
      <c r="V4" s="1107"/>
    </row>
    <row r="5" spans="1:26" s="2" customFormat="1" ht="21.75" customHeight="1" thickBot="1" x14ac:dyDescent="0.25">
      <c r="A5" s="2335" t="s">
        <v>2</v>
      </c>
      <c r="B5" s="2335"/>
      <c r="C5" s="2335"/>
      <c r="D5" s="2335"/>
      <c r="E5" s="2335"/>
      <c r="F5" s="2335"/>
      <c r="G5" s="2335"/>
      <c r="H5" s="2335"/>
      <c r="I5" s="2335"/>
      <c r="J5" s="2335"/>
      <c r="K5" s="2335"/>
      <c r="L5" s="2335"/>
      <c r="M5" s="2335"/>
      <c r="N5" s="2335"/>
      <c r="O5" s="2335"/>
      <c r="P5" s="2335"/>
      <c r="Q5" s="2335"/>
      <c r="R5" s="2335"/>
      <c r="S5" s="2335"/>
      <c r="T5" s="2335"/>
      <c r="U5" s="2335"/>
      <c r="V5" s="1083"/>
    </row>
    <row r="6" spans="1:26" s="3" customFormat="1" ht="20.25" customHeight="1" x14ac:dyDescent="0.25">
      <c r="A6" s="2336" t="s">
        <v>3</v>
      </c>
      <c r="B6" s="2339" t="s">
        <v>4</v>
      </c>
      <c r="C6" s="2342" t="s">
        <v>5</v>
      </c>
      <c r="D6" s="2345" t="s">
        <v>6</v>
      </c>
      <c r="E6" s="2348" t="s">
        <v>7</v>
      </c>
      <c r="F6" s="2322" t="s">
        <v>8</v>
      </c>
      <c r="G6" s="2325" t="s">
        <v>9</v>
      </c>
      <c r="H6" s="2400" t="s">
        <v>206</v>
      </c>
      <c r="I6" s="2365" t="s">
        <v>327</v>
      </c>
      <c r="J6" s="2370" t="s">
        <v>178</v>
      </c>
      <c r="K6" s="2400" t="s">
        <v>342</v>
      </c>
      <c r="L6" s="2365" t="s">
        <v>343</v>
      </c>
      <c r="M6" s="2370" t="s">
        <v>178</v>
      </c>
      <c r="N6" s="2400" t="s">
        <v>346</v>
      </c>
      <c r="O6" s="2365" t="s">
        <v>347</v>
      </c>
      <c r="P6" s="2370" t="s">
        <v>178</v>
      </c>
      <c r="Q6" s="2374" t="s">
        <v>10</v>
      </c>
      <c r="R6" s="2375"/>
      <c r="S6" s="2375"/>
      <c r="T6" s="2376"/>
      <c r="U6" s="2421" t="s">
        <v>179</v>
      </c>
      <c r="V6" s="1104"/>
    </row>
    <row r="7" spans="1:26" s="3" customFormat="1" ht="20.25" customHeight="1" x14ac:dyDescent="0.25">
      <c r="A7" s="2337"/>
      <c r="B7" s="2340"/>
      <c r="C7" s="2343"/>
      <c r="D7" s="2346"/>
      <c r="E7" s="2349"/>
      <c r="F7" s="2323"/>
      <c r="G7" s="2326"/>
      <c r="H7" s="2401"/>
      <c r="I7" s="2366"/>
      <c r="J7" s="2371"/>
      <c r="K7" s="2401"/>
      <c r="L7" s="2366"/>
      <c r="M7" s="2371"/>
      <c r="N7" s="2401"/>
      <c r="O7" s="2366"/>
      <c r="P7" s="2371"/>
      <c r="Q7" s="2318" t="s">
        <v>6</v>
      </c>
      <c r="R7" s="2377" t="s">
        <v>11</v>
      </c>
      <c r="S7" s="2320"/>
      <c r="T7" s="2321"/>
      <c r="U7" s="2422"/>
      <c r="V7" s="1104"/>
    </row>
    <row r="8" spans="1:26" s="3" customFormat="1" ht="89.25" customHeight="1" thickBot="1" x14ac:dyDescent="0.3">
      <c r="A8" s="2338"/>
      <c r="B8" s="2341"/>
      <c r="C8" s="2344"/>
      <c r="D8" s="2347"/>
      <c r="E8" s="2350"/>
      <c r="F8" s="2324"/>
      <c r="G8" s="2327"/>
      <c r="H8" s="2401"/>
      <c r="I8" s="2367"/>
      <c r="J8" s="2372"/>
      <c r="K8" s="2401"/>
      <c r="L8" s="2367"/>
      <c r="M8" s="2372"/>
      <c r="N8" s="2401"/>
      <c r="O8" s="2367"/>
      <c r="P8" s="2372"/>
      <c r="Q8" s="2319"/>
      <c r="R8" s="4" t="s">
        <v>13</v>
      </c>
      <c r="S8" s="4" t="s">
        <v>143</v>
      </c>
      <c r="T8" s="586" t="s">
        <v>211</v>
      </c>
      <c r="U8" s="2423"/>
      <c r="V8" s="1104"/>
    </row>
    <row r="9" spans="1:26" s="2" customFormat="1" ht="15.75" customHeight="1" x14ac:dyDescent="0.25">
      <c r="A9" s="2302" t="s">
        <v>14</v>
      </c>
      <c r="B9" s="2303"/>
      <c r="C9" s="2303"/>
      <c r="D9" s="2303"/>
      <c r="E9" s="2303"/>
      <c r="F9" s="2303"/>
      <c r="G9" s="2303"/>
      <c r="H9" s="2303"/>
      <c r="I9" s="2303"/>
      <c r="J9" s="2303"/>
      <c r="K9" s="2303"/>
      <c r="L9" s="2303"/>
      <c r="M9" s="2303"/>
      <c r="N9" s="2303"/>
      <c r="O9" s="2303"/>
      <c r="P9" s="2303"/>
      <c r="Q9" s="2303"/>
      <c r="R9" s="2303"/>
      <c r="S9" s="2303"/>
      <c r="T9" s="2303"/>
      <c r="U9" s="2304"/>
      <c r="V9" s="1083"/>
    </row>
    <row r="10" spans="1:26" s="2" customFormat="1" ht="15.75" customHeight="1" thickBot="1" x14ac:dyDescent="0.3">
      <c r="A10" s="2305" t="s">
        <v>15</v>
      </c>
      <c r="B10" s="2306"/>
      <c r="C10" s="2306"/>
      <c r="D10" s="2306"/>
      <c r="E10" s="2306"/>
      <c r="F10" s="2306"/>
      <c r="G10" s="2306"/>
      <c r="H10" s="2306"/>
      <c r="I10" s="2306"/>
      <c r="J10" s="2306"/>
      <c r="K10" s="2306"/>
      <c r="L10" s="2306"/>
      <c r="M10" s="2306"/>
      <c r="N10" s="2306"/>
      <c r="O10" s="2306"/>
      <c r="P10" s="2306"/>
      <c r="Q10" s="2306"/>
      <c r="R10" s="2306"/>
      <c r="S10" s="2306"/>
      <c r="T10" s="2306"/>
      <c r="U10" s="2307"/>
      <c r="V10" s="1083"/>
      <c r="Z10" s="3"/>
    </row>
    <row r="11" spans="1:26" s="3" customFormat="1" ht="15.75" customHeight="1" thickBot="1" x14ac:dyDescent="0.3">
      <c r="A11" s="1514" t="s">
        <v>16</v>
      </c>
      <c r="B11" s="2308" t="s">
        <v>17</v>
      </c>
      <c r="C11" s="2308"/>
      <c r="D11" s="2308"/>
      <c r="E11" s="2308"/>
      <c r="F11" s="2308"/>
      <c r="G11" s="2308"/>
      <c r="H11" s="2308"/>
      <c r="I11" s="2308"/>
      <c r="J11" s="2308"/>
      <c r="K11" s="2308"/>
      <c r="L11" s="2308"/>
      <c r="M11" s="2308"/>
      <c r="N11" s="2308"/>
      <c r="O11" s="2308"/>
      <c r="P11" s="2308"/>
      <c r="Q11" s="2308"/>
      <c r="R11" s="2308"/>
      <c r="S11" s="2308"/>
      <c r="T11" s="2308"/>
      <c r="U11" s="2309"/>
      <c r="V11" s="1104"/>
    </row>
    <row r="12" spans="1:26" s="3" customFormat="1" ht="15.75" customHeight="1" thickBot="1" x14ac:dyDescent="0.3">
      <c r="A12" s="1515" t="s">
        <v>16</v>
      </c>
      <c r="B12" s="1919" t="s">
        <v>16</v>
      </c>
      <c r="C12" s="2418" t="s">
        <v>18</v>
      </c>
      <c r="D12" s="2310"/>
      <c r="E12" s="2310"/>
      <c r="F12" s="2310"/>
      <c r="G12" s="2310"/>
      <c r="H12" s="2310"/>
      <c r="I12" s="2310"/>
      <c r="J12" s="2310"/>
      <c r="K12" s="2310"/>
      <c r="L12" s="2310"/>
      <c r="M12" s="2310"/>
      <c r="N12" s="2310"/>
      <c r="O12" s="2310"/>
      <c r="P12" s="2310"/>
      <c r="Q12" s="2310"/>
      <c r="R12" s="2310"/>
      <c r="S12" s="2310"/>
      <c r="T12" s="2310"/>
      <c r="U12" s="2419"/>
      <c r="V12" s="1104"/>
    </row>
    <row r="13" spans="1:26" s="3" customFormat="1" ht="15.75" customHeight="1" x14ac:dyDescent="0.25">
      <c r="A13" s="1811" t="s">
        <v>16</v>
      </c>
      <c r="B13" s="6" t="s">
        <v>16</v>
      </c>
      <c r="C13" s="10" t="s">
        <v>16</v>
      </c>
      <c r="D13" s="2405" t="s">
        <v>19</v>
      </c>
      <c r="E13" s="1886"/>
      <c r="F13" s="1911" t="s">
        <v>20</v>
      </c>
      <c r="G13" s="293" t="s">
        <v>23</v>
      </c>
      <c r="H13" s="382">
        <v>3028.7</v>
      </c>
      <c r="I13" s="1736">
        <f>3028.7-26.1</f>
        <v>3002.6</v>
      </c>
      <c r="J13" s="1737">
        <f>+I13-H13</f>
        <v>-26.099999999999909</v>
      </c>
      <c r="K13" s="2029">
        <v>3028.7</v>
      </c>
      <c r="L13" s="349">
        <v>3028.7</v>
      </c>
      <c r="M13" s="491"/>
      <c r="N13" s="364">
        <v>3028.7</v>
      </c>
      <c r="O13" s="349">
        <v>3028.7</v>
      </c>
      <c r="P13" s="491"/>
      <c r="Q13" s="1912"/>
      <c r="R13" s="1922"/>
      <c r="S13" s="1862"/>
      <c r="T13" s="1864"/>
      <c r="U13" s="2402" t="s">
        <v>356</v>
      </c>
      <c r="V13" s="1104"/>
      <c r="W13" s="1104"/>
      <c r="X13" s="1104"/>
    </row>
    <row r="14" spans="1:26" s="3" customFormat="1" ht="15.75" customHeight="1" x14ac:dyDescent="0.25">
      <c r="A14" s="1910"/>
      <c r="B14" s="9"/>
      <c r="C14" s="10"/>
      <c r="D14" s="2406"/>
      <c r="E14" s="1886"/>
      <c r="F14" s="1911"/>
      <c r="G14" s="321" t="s">
        <v>21</v>
      </c>
      <c r="H14" s="383">
        <v>780.3</v>
      </c>
      <c r="I14" s="383">
        <v>780.3</v>
      </c>
      <c r="J14" s="365"/>
      <c r="K14" s="2030">
        <v>780.3</v>
      </c>
      <c r="L14" s="383">
        <v>780.3</v>
      </c>
      <c r="M14" s="1921"/>
      <c r="N14" s="365">
        <v>780.3</v>
      </c>
      <c r="O14" s="383">
        <v>780.3</v>
      </c>
      <c r="P14" s="365"/>
      <c r="Q14" s="141"/>
      <c r="R14" s="1920"/>
      <c r="S14" s="1913"/>
      <c r="T14" s="1914"/>
      <c r="U14" s="2403"/>
      <c r="V14" s="1104"/>
      <c r="W14" s="1104"/>
      <c r="X14" s="1104"/>
    </row>
    <row r="15" spans="1:26" s="3" customFormat="1" ht="31.5" customHeight="1" x14ac:dyDescent="0.25">
      <c r="A15" s="1910"/>
      <c r="B15" s="9"/>
      <c r="C15" s="10"/>
      <c r="D15" s="2102"/>
      <c r="E15" s="1886"/>
      <c r="F15" s="1911"/>
      <c r="G15" s="321"/>
      <c r="H15" s="383"/>
      <c r="I15" s="383"/>
      <c r="J15" s="365"/>
      <c r="K15" s="2030"/>
      <c r="L15" s="383"/>
      <c r="M15" s="1921"/>
      <c r="N15" s="365"/>
      <c r="O15" s="383"/>
      <c r="P15" s="1921"/>
      <c r="Q15" s="141" t="s">
        <v>24</v>
      </c>
      <c r="R15" s="2098" t="s">
        <v>332</v>
      </c>
      <c r="S15" s="2099">
        <v>1340</v>
      </c>
      <c r="T15" s="1305">
        <v>1340</v>
      </c>
      <c r="U15" s="2404"/>
      <c r="V15" s="1104"/>
      <c r="W15" s="1104"/>
      <c r="X15" s="1104"/>
    </row>
    <row r="16" spans="1:26" s="3" customFormat="1" ht="76.5" customHeight="1" x14ac:dyDescent="0.25">
      <c r="A16" s="1795"/>
      <c r="B16" s="9"/>
      <c r="C16" s="10"/>
      <c r="D16" s="2102"/>
      <c r="E16" s="1886"/>
      <c r="F16" s="1806"/>
      <c r="G16" s="293"/>
      <c r="H16" s="382"/>
      <c r="I16" s="382"/>
      <c r="J16" s="364"/>
      <c r="K16" s="2029"/>
      <c r="L16" s="382"/>
      <c r="M16" s="491"/>
      <c r="N16" s="364"/>
      <c r="O16" s="382"/>
      <c r="P16" s="364"/>
      <c r="Q16" s="173" t="s">
        <v>25</v>
      </c>
      <c r="R16" s="2100" t="s">
        <v>333</v>
      </c>
      <c r="S16" s="479">
        <v>4660</v>
      </c>
      <c r="T16" s="437">
        <v>4660</v>
      </c>
      <c r="U16" s="2101" t="s">
        <v>355</v>
      </c>
      <c r="V16" s="1104"/>
    </row>
    <row r="17" spans="1:26" s="3" customFormat="1" ht="54" customHeight="1" x14ac:dyDescent="0.25">
      <c r="A17" s="1795"/>
      <c r="B17" s="9"/>
      <c r="C17" s="10"/>
      <c r="D17" s="2102"/>
      <c r="E17" s="1886"/>
      <c r="F17" s="1806"/>
      <c r="G17" s="293"/>
      <c r="H17" s="382"/>
      <c r="I17" s="382"/>
      <c r="J17" s="364"/>
      <c r="K17" s="2029"/>
      <c r="L17" s="382"/>
      <c r="M17" s="491"/>
      <c r="N17" s="364"/>
      <c r="O17" s="382"/>
      <c r="P17" s="491"/>
      <c r="Q17" s="79" t="s">
        <v>26</v>
      </c>
      <c r="R17" s="1818">
        <v>100</v>
      </c>
      <c r="S17" s="1819">
        <v>100</v>
      </c>
      <c r="T17" s="1820">
        <v>100</v>
      </c>
      <c r="U17" s="1935"/>
      <c r="V17" s="1104"/>
    </row>
    <row r="18" spans="1:26" s="3" customFormat="1" ht="54.75" customHeight="1" x14ac:dyDescent="0.25">
      <c r="A18" s="1795"/>
      <c r="B18" s="9"/>
      <c r="C18" s="10"/>
      <c r="D18" s="1234" t="s">
        <v>22</v>
      </c>
      <c r="E18" s="1886"/>
      <c r="F18" s="1806"/>
      <c r="G18" s="11"/>
      <c r="H18" s="351"/>
      <c r="I18" s="351"/>
      <c r="J18" s="337"/>
      <c r="K18" s="12"/>
      <c r="L18" s="351"/>
      <c r="M18" s="15"/>
      <c r="N18" s="337"/>
      <c r="O18" s="351"/>
      <c r="P18" s="15"/>
      <c r="Q18" s="79" t="s">
        <v>111</v>
      </c>
      <c r="R18" s="270">
        <v>5</v>
      </c>
      <c r="S18" s="148">
        <v>5</v>
      </c>
      <c r="T18" s="1820">
        <v>5</v>
      </c>
      <c r="U18" s="1935"/>
      <c r="V18" s="1104"/>
      <c r="W18" s="1104"/>
      <c r="X18" s="1104"/>
    </row>
    <row r="19" spans="1:26" s="3" customFormat="1" ht="41.25" customHeight="1" x14ac:dyDescent="0.25">
      <c r="A19" s="1795"/>
      <c r="B19" s="9"/>
      <c r="C19" s="10"/>
      <c r="D19" s="1234"/>
      <c r="E19" s="1886"/>
      <c r="F19" s="1806"/>
      <c r="G19" s="11"/>
      <c r="H19" s="352"/>
      <c r="I19" s="352"/>
      <c r="J19" s="338"/>
      <c r="K19" s="16"/>
      <c r="L19" s="352"/>
      <c r="M19" s="1284"/>
      <c r="N19" s="338"/>
      <c r="O19" s="352"/>
      <c r="P19" s="1284"/>
      <c r="Q19" s="101" t="s">
        <v>110</v>
      </c>
      <c r="R19" s="14">
        <v>180</v>
      </c>
      <c r="S19" s="191">
        <v>180</v>
      </c>
      <c r="T19" s="566">
        <v>180</v>
      </c>
      <c r="U19" s="1936"/>
      <c r="V19" s="1104"/>
      <c r="W19" s="207"/>
    </row>
    <row r="20" spans="1:26" s="3" customFormat="1" ht="36.75" customHeight="1" x14ac:dyDescent="0.25">
      <c r="A20" s="1795"/>
      <c r="B20" s="9"/>
      <c r="C20" s="10"/>
      <c r="D20" s="551"/>
      <c r="E20" s="1886"/>
      <c r="F20" s="1806"/>
      <c r="G20" s="17"/>
      <c r="H20" s="353"/>
      <c r="I20" s="353"/>
      <c r="J20" s="339"/>
      <c r="K20" s="205"/>
      <c r="L20" s="353"/>
      <c r="M20" s="2032"/>
      <c r="N20" s="339"/>
      <c r="O20" s="353"/>
      <c r="P20" s="339"/>
      <c r="Q20" s="2351" t="s">
        <v>112</v>
      </c>
      <c r="R20" s="14">
        <v>40</v>
      </c>
      <c r="S20" s="191">
        <v>45</v>
      </c>
      <c r="T20" s="566">
        <v>50</v>
      </c>
      <c r="U20" s="1936"/>
      <c r="V20" s="1104"/>
      <c r="W20" s="207"/>
    </row>
    <row r="21" spans="1:26" s="3" customFormat="1" ht="17.25" customHeight="1" x14ac:dyDescent="0.25">
      <c r="A21" s="2011"/>
      <c r="B21" s="9"/>
      <c r="C21" s="1871"/>
      <c r="D21" s="1788"/>
      <c r="E21" s="313"/>
      <c r="F21" s="169"/>
      <c r="G21" s="27" t="s">
        <v>27</v>
      </c>
      <c r="H21" s="355">
        <f>SUM(H13:H20)</f>
        <v>3809</v>
      </c>
      <c r="I21" s="355">
        <f>SUM(I13:I20)</f>
        <v>3782.8999999999996</v>
      </c>
      <c r="J21" s="355">
        <f>SUM(J13:J20)</f>
        <v>-26.099999999999909</v>
      </c>
      <c r="K21" s="2031">
        <f>SUM(K13:K20)</f>
        <v>3809</v>
      </c>
      <c r="L21" s="2038">
        <f>SUM(L13:L20)</f>
        <v>3809</v>
      </c>
      <c r="M21" s="2033"/>
      <c r="N21" s="341">
        <f>SUM(N13:N20)</f>
        <v>3809</v>
      </c>
      <c r="O21" s="355">
        <f>SUM(O13:O20)</f>
        <v>3809</v>
      </c>
      <c r="P21" s="341"/>
      <c r="Q21" s="2420"/>
      <c r="R21" s="1838"/>
      <c r="S21" s="801"/>
      <c r="T21" s="1843"/>
      <c r="U21" s="1937"/>
      <c r="V21" s="1104"/>
    </row>
    <row r="22" spans="1:26" s="3" customFormat="1" ht="73.5" customHeight="1" x14ac:dyDescent="0.25">
      <c r="A22" s="1795"/>
      <c r="B22" s="9"/>
      <c r="C22" s="10"/>
      <c r="D22" s="2188" t="s">
        <v>28</v>
      </c>
      <c r="E22" s="2410" t="s">
        <v>127</v>
      </c>
      <c r="F22" s="1806"/>
      <c r="G22" s="11" t="s">
        <v>21</v>
      </c>
      <c r="H22" s="384">
        <v>2018.8</v>
      </c>
      <c r="I22" s="384">
        <v>2018.8</v>
      </c>
      <c r="J22" s="1915"/>
      <c r="K22" s="87">
        <v>2432.8000000000002</v>
      </c>
      <c r="L22" s="384">
        <v>2432.8000000000002</v>
      </c>
      <c r="M22" s="492"/>
      <c r="N22" s="366">
        <v>2432.8000000000002</v>
      </c>
      <c r="O22" s="384">
        <v>2432.8000000000002</v>
      </c>
      <c r="P22" s="492"/>
      <c r="Q22" s="2145" t="s">
        <v>29</v>
      </c>
      <c r="R22" s="150">
        <v>657</v>
      </c>
      <c r="S22" s="168">
        <v>657</v>
      </c>
      <c r="T22" s="213">
        <v>657</v>
      </c>
      <c r="U22" s="1938"/>
      <c r="V22" s="1104"/>
      <c r="W22" s="207"/>
    </row>
    <row r="23" spans="1:26" s="3" customFormat="1" ht="16.5" customHeight="1" x14ac:dyDescent="0.25">
      <c r="A23" s="1795"/>
      <c r="B23" s="9"/>
      <c r="C23" s="1871"/>
      <c r="D23" s="2331"/>
      <c r="E23" s="2354"/>
      <c r="F23" s="1806"/>
      <c r="G23" s="27" t="s">
        <v>27</v>
      </c>
      <c r="H23" s="355">
        <f>SUM(H22:H22)</f>
        <v>2018.8</v>
      </c>
      <c r="I23" s="355">
        <f>SUM(I22:I22)</f>
        <v>2018.8</v>
      </c>
      <c r="J23" s="355">
        <f>SUM(J22:J22)</f>
        <v>0</v>
      </c>
      <c r="K23" s="195">
        <f>SUM(K22:K22)</f>
        <v>2432.8000000000002</v>
      </c>
      <c r="L23" s="355">
        <f>SUM(L22:L22)</f>
        <v>2432.8000000000002</v>
      </c>
      <c r="M23" s="513"/>
      <c r="N23" s="341">
        <f>SUM(N22:N22)</f>
        <v>2432.8000000000002</v>
      </c>
      <c r="O23" s="355">
        <f>SUM(O22:O22)</f>
        <v>2432.8000000000002</v>
      </c>
      <c r="P23" s="513"/>
      <c r="Q23" s="2231"/>
      <c r="R23" s="1867"/>
      <c r="S23" s="575"/>
      <c r="T23" s="158"/>
      <c r="U23" s="1939"/>
      <c r="V23" s="1104"/>
    </row>
    <row r="24" spans="1:26" s="3" customFormat="1" ht="42" customHeight="1" x14ac:dyDescent="0.25">
      <c r="A24" s="1795"/>
      <c r="B24" s="9"/>
      <c r="C24" s="10"/>
      <c r="D24" s="2188" t="s">
        <v>30</v>
      </c>
      <c r="E24" s="312"/>
      <c r="F24" s="1806"/>
      <c r="G24" s="17" t="s">
        <v>21</v>
      </c>
      <c r="H24" s="356">
        <v>480.1</v>
      </c>
      <c r="I24" s="356">
        <v>480.1</v>
      </c>
      <c r="J24" s="342"/>
      <c r="K24" s="84">
        <v>436.5</v>
      </c>
      <c r="L24" s="356">
        <v>436.5</v>
      </c>
      <c r="M24" s="1278"/>
      <c r="N24" s="342">
        <v>436.5</v>
      </c>
      <c r="O24" s="356">
        <v>436.5</v>
      </c>
      <c r="P24" s="1278"/>
      <c r="Q24" s="2333" t="s">
        <v>31</v>
      </c>
      <c r="R24" s="2355">
        <v>36</v>
      </c>
      <c r="S24" s="2357">
        <v>36</v>
      </c>
      <c r="T24" s="1868">
        <v>36</v>
      </c>
      <c r="U24" s="2380"/>
      <c r="V24" s="1104"/>
    </row>
    <row r="25" spans="1:26" s="3" customFormat="1" ht="16.5" customHeight="1" x14ac:dyDescent="0.25">
      <c r="A25" s="1795"/>
      <c r="B25" s="9"/>
      <c r="C25" s="1871"/>
      <c r="D25" s="2331"/>
      <c r="E25" s="313"/>
      <c r="F25" s="1806"/>
      <c r="G25" s="27" t="s">
        <v>27</v>
      </c>
      <c r="H25" s="355">
        <f>+H24</f>
        <v>480.1</v>
      </c>
      <c r="I25" s="355">
        <f>+I24</f>
        <v>480.1</v>
      </c>
      <c r="J25" s="355">
        <f>+J24</f>
        <v>0</v>
      </c>
      <c r="K25" s="195">
        <f>+K24</f>
        <v>436.5</v>
      </c>
      <c r="L25" s="355">
        <f>+L24</f>
        <v>436.5</v>
      </c>
      <c r="M25" s="513"/>
      <c r="N25" s="341">
        <f>+N24</f>
        <v>436.5</v>
      </c>
      <c r="O25" s="355">
        <f>+O24</f>
        <v>436.5</v>
      </c>
      <c r="P25" s="1279"/>
      <c r="Q25" s="2334"/>
      <c r="R25" s="2356"/>
      <c r="S25" s="2358"/>
      <c r="T25" s="1869"/>
      <c r="U25" s="2381"/>
      <c r="V25" s="1104"/>
    </row>
    <row r="26" spans="1:26" s="3" customFormat="1" ht="39.75" customHeight="1" x14ac:dyDescent="0.25">
      <c r="A26" s="1795"/>
      <c r="B26" s="9"/>
      <c r="C26" s="10"/>
      <c r="D26" s="2188" t="s">
        <v>32</v>
      </c>
      <c r="E26" s="2359" t="s">
        <v>122</v>
      </c>
      <c r="F26" s="1806"/>
      <c r="G26" s="17" t="s">
        <v>21</v>
      </c>
      <c r="H26" s="357">
        <v>469.2</v>
      </c>
      <c r="I26" s="357">
        <v>469.2</v>
      </c>
      <c r="J26" s="343"/>
      <c r="K26" s="192">
        <v>469.2</v>
      </c>
      <c r="L26" s="357">
        <v>469.2</v>
      </c>
      <c r="M26" s="343"/>
      <c r="N26" s="192">
        <v>469.2</v>
      </c>
      <c r="O26" s="357">
        <v>469.2</v>
      </c>
      <c r="P26" s="343"/>
      <c r="Q26" s="2333" t="s">
        <v>33</v>
      </c>
      <c r="R26" s="30" t="s">
        <v>227</v>
      </c>
      <c r="S26" s="754" t="s">
        <v>227</v>
      </c>
      <c r="T26" s="32" t="s">
        <v>227</v>
      </c>
      <c r="U26" s="1940"/>
      <c r="V26" s="1104"/>
    </row>
    <row r="27" spans="1:26" s="3" customFormat="1" ht="16.5" customHeight="1" x14ac:dyDescent="0.25">
      <c r="A27" s="1795"/>
      <c r="B27" s="9"/>
      <c r="C27" s="10"/>
      <c r="D27" s="2188"/>
      <c r="E27" s="2360"/>
      <c r="F27" s="1806"/>
      <c r="G27" s="27" t="s">
        <v>27</v>
      </c>
      <c r="H27" s="354">
        <f>+H26</f>
        <v>469.2</v>
      </c>
      <c r="I27" s="354">
        <f>+I26</f>
        <v>469.2</v>
      </c>
      <c r="J27" s="340"/>
      <c r="K27" s="19">
        <f>+K26</f>
        <v>469.2</v>
      </c>
      <c r="L27" s="354">
        <f>+L26</f>
        <v>469.2</v>
      </c>
      <c r="M27" s="642"/>
      <c r="N27" s="340">
        <f>+N26</f>
        <v>469.2</v>
      </c>
      <c r="O27" s="354">
        <f>+O26</f>
        <v>469.2</v>
      </c>
      <c r="P27" s="1280"/>
      <c r="Q27" s="2333"/>
      <c r="R27" s="33" t="s">
        <v>228</v>
      </c>
      <c r="S27" s="757" t="s">
        <v>228</v>
      </c>
      <c r="T27" s="35" t="s">
        <v>228</v>
      </c>
      <c r="U27" s="1941"/>
      <c r="V27" s="1104"/>
    </row>
    <row r="28" spans="1:26" s="3" customFormat="1" ht="36.75" customHeight="1" x14ac:dyDescent="0.25">
      <c r="A28" s="2218"/>
      <c r="B28" s="2220"/>
      <c r="C28" s="1882"/>
      <c r="D28" s="2298" t="s">
        <v>34</v>
      </c>
      <c r="E28" s="2361" t="s">
        <v>122</v>
      </c>
      <c r="F28" s="1787"/>
      <c r="G28" s="17" t="s">
        <v>23</v>
      </c>
      <c r="H28" s="358">
        <v>77.5</v>
      </c>
      <c r="I28" s="358">
        <v>77.5</v>
      </c>
      <c r="J28" s="344"/>
      <c r="K28" s="36">
        <v>77.5</v>
      </c>
      <c r="L28" s="358">
        <v>77.5</v>
      </c>
      <c r="M28" s="1277"/>
      <c r="N28" s="344">
        <v>77.5</v>
      </c>
      <c r="O28" s="358">
        <v>77.5</v>
      </c>
      <c r="P28" s="1277"/>
      <c r="Q28" s="1858" t="s">
        <v>113</v>
      </c>
      <c r="R28" s="544">
        <v>1260</v>
      </c>
      <c r="S28" s="149">
        <v>1260</v>
      </c>
      <c r="T28" s="566">
        <v>1260</v>
      </c>
      <c r="U28" s="1936"/>
      <c r="V28" s="1104"/>
      <c r="W28" s="207"/>
    </row>
    <row r="29" spans="1:26" s="3" customFormat="1" ht="21" customHeight="1" x14ac:dyDescent="0.25">
      <c r="A29" s="2218"/>
      <c r="B29" s="2220"/>
      <c r="C29" s="1882"/>
      <c r="D29" s="2331"/>
      <c r="E29" s="2362"/>
      <c r="F29" s="1787"/>
      <c r="G29" s="37" t="s">
        <v>27</v>
      </c>
      <c r="H29" s="355">
        <f>+H28</f>
        <v>77.5</v>
      </c>
      <c r="I29" s="355">
        <f>+I28</f>
        <v>77.5</v>
      </c>
      <c r="J29" s="341"/>
      <c r="K29" s="195">
        <f>+K28</f>
        <v>77.5</v>
      </c>
      <c r="L29" s="355">
        <f>+L28</f>
        <v>77.5</v>
      </c>
      <c r="M29" s="513"/>
      <c r="N29" s="341">
        <f>+N28</f>
        <v>77.5</v>
      </c>
      <c r="O29" s="355">
        <f>+O28</f>
        <v>77.5</v>
      </c>
      <c r="P29" s="1279"/>
      <c r="Q29" s="141"/>
      <c r="R29" s="1838"/>
      <c r="S29" s="146"/>
      <c r="T29" s="1843"/>
      <c r="U29" s="1937"/>
      <c r="V29" s="1104"/>
    </row>
    <row r="30" spans="1:26" s="2" customFormat="1" ht="16.5" customHeight="1" x14ac:dyDescent="0.25">
      <c r="A30" s="2218"/>
      <c r="B30" s="2220"/>
      <c r="C30" s="1882"/>
      <c r="D30" s="2188" t="s">
        <v>331</v>
      </c>
      <c r="E30" s="2267" t="s">
        <v>131</v>
      </c>
      <c r="F30" s="2200"/>
      <c r="G30" s="440" t="s">
        <v>21</v>
      </c>
      <c r="H30" s="483">
        <v>289.3</v>
      </c>
      <c r="I30" s="483">
        <v>289.3</v>
      </c>
      <c r="J30" s="1916"/>
      <c r="K30" s="201">
        <v>287.60000000000002</v>
      </c>
      <c r="L30" s="387">
        <v>287.60000000000002</v>
      </c>
      <c r="M30" s="2034"/>
      <c r="N30" s="369">
        <v>71.900000000000006</v>
      </c>
      <c r="O30" s="387">
        <v>71.900000000000006</v>
      </c>
      <c r="P30" s="369"/>
      <c r="Q30" s="2188" t="s">
        <v>162</v>
      </c>
      <c r="R30" s="123">
        <v>108</v>
      </c>
      <c r="S30" s="763">
        <v>108</v>
      </c>
      <c r="T30" s="418">
        <v>108</v>
      </c>
      <c r="U30" s="2407" t="s">
        <v>334</v>
      </c>
      <c r="V30" s="1083"/>
    </row>
    <row r="31" spans="1:26" s="2" customFormat="1" ht="16.5" customHeight="1" x14ac:dyDescent="0.25">
      <c r="A31" s="2218"/>
      <c r="B31" s="2220"/>
      <c r="C31" s="1882"/>
      <c r="D31" s="2188"/>
      <c r="E31" s="2267"/>
      <c r="F31" s="2200"/>
      <c r="G31" s="275" t="s">
        <v>200</v>
      </c>
      <c r="H31" s="483">
        <v>197.2</v>
      </c>
      <c r="I31" s="483">
        <v>197.2</v>
      </c>
      <c r="J31" s="764"/>
      <c r="K31" s="44"/>
      <c r="L31" s="483"/>
      <c r="M31" s="1281"/>
      <c r="N31" s="764"/>
      <c r="O31" s="483"/>
      <c r="P31" s="1281"/>
      <c r="Q31" s="2188"/>
      <c r="R31" s="123"/>
      <c r="S31" s="165"/>
      <c r="T31" s="418"/>
      <c r="U31" s="2408"/>
      <c r="V31" s="1083"/>
      <c r="X31" s="3"/>
    </row>
    <row r="32" spans="1:26" s="2" customFormat="1" ht="21" customHeight="1" x14ac:dyDescent="0.25">
      <c r="A32" s="1795"/>
      <c r="B32" s="1793"/>
      <c r="C32" s="1882"/>
      <c r="D32" s="2188"/>
      <c r="E32" s="2267"/>
      <c r="F32" s="2200"/>
      <c r="G32" s="275" t="s">
        <v>186</v>
      </c>
      <c r="H32" s="410">
        <v>36.9</v>
      </c>
      <c r="I32" s="1923">
        <v>44.7</v>
      </c>
      <c r="J32" s="1575">
        <f>+I32-H32</f>
        <v>7.8000000000000043</v>
      </c>
      <c r="K32" s="44">
        <v>198.3</v>
      </c>
      <c r="L32" s="483">
        <v>198.3</v>
      </c>
      <c r="M32" s="1281"/>
      <c r="N32" s="764">
        <v>16.600000000000001</v>
      </c>
      <c r="O32" s="483">
        <v>16.600000000000001</v>
      </c>
      <c r="P32" s="1281"/>
      <c r="Q32" s="2188"/>
      <c r="R32" s="123"/>
      <c r="S32" s="165"/>
      <c r="T32" s="418"/>
      <c r="U32" s="2408"/>
      <c r="V32" s="1083"/>
      <c r="X32" s="3"/>
      <c r="Z32" s="3"/>
    </row>
    <row r="33" spans="1:32" s="2" customFormat="1" ht="17.25" customHeight="1" x14ac:dyDescent="0.25">
      <c r="A33" s="1795"/>
      <c r="B33" s="1793"/>
      <c r="C33" s="1825"/>
      <c r="D33" s="2331"/>
      <c r="E33" s="2268"/>
      <c r="F33" s="2200"/>
      <c r="G33" s="27" t="s">
        <v>27</v>
      </c>
      <c r="H33" s="354">
        <f>SUM(H30:H32)</f>
        <v>523.4</v>
      </c>
      <c r="I33" s="354">
        <f>SUM(I30:I32)</f>
        <v>531.20000000000005</v>
      </c>
      <c r="J33" s="354">
        <f>SUM(J30:J32)</f>
        <v>7.8000000000000043</v>
      </c>
      <c r="K33" s="19">
        <f>SUM(K30:K32)</f>
        <v>485.90000000000003</v>
      </c>
      <c r="L33" s="354">
        <f>SUM(L30:L32)</f>
        <v>485.90000000000003</v>
      </c>
      <c r="M33" s="642"/>
      <c r="N33" s="340">
        <f>SUM(N30:N32)</f>
        <v>88.5</v>
      </c>
      <c r="O33" s="354">
        <f>SUM(O30:O32)</f>
        <v>88.5</v>
      </c>
      <c r="P33" s="340"/>
      <c r="Q33" s="1792"/>
      <c r="R33" s="1789"/>
      <c r="S33" s="55"/>
      <c r="T33" s="1868"/>
      <c r="U33" s="2409"/>
      <c r="V33" s="1083"/>
      <c r="Z33" s="3"/>
    </row>
    <row r="34" spans="1:32" s="2" customFormat="1" ht="41.25" customHeight="1" x14ac:dyDescent="0.25">
      <c r="A34" s="1795"/>
      <c r="B34" s="1793"/>
      <c r="C34" s="1882"/>
      <c r="D34" s="2188" t="s">
        <v>195</v>
      </c>
      <c r="E34" s="2267"/>
      <c r="F34" s="2200"/>
      <c r="G34" s="275" t="s">
        <v>23</v>
      </c>
      <c r="H34" s="1841">
        <v>39.200000000000003</v>
      </c>
      <c r="I34" s="1841">
        <v>39.200000000000003</v>
      </c>
      <c r="J34" s="1847"/>
      <c r="K34" s="2015">
        <v>41.8</v>
      </c>
      <c r="L34" s="2021">
        <v>41.8</v>
      </c>
      <c r="M34" s="521"/>
      <c r="N34" s="2023">
        <v>41.8</v>
      </c>
      <c r="O34" s="2021">
        <v>41.8</v>
      </c>
      <c r="P34" s="521"/>
      <c r="Q34" s="772" t="s">
        <v>229</v>
      </c>
      <c r="R34" s="1242">
        <v>6</v>
      </c>
      <c r="S34" s="713">
        <v>6</v>
      </c>
      <c r="T34" s="714">
        <v>6</v>
      </c>
      <c r="U34" s="1942"/>
      <c r="V34" s="1083"/>
      <c r="AF34" s="3"/>
    </row>
    <row r="35" spans="1:32" s="2" customFormat="1" ht="23.25" customHeight="1" x14ac:dyDescent="0.25">
      <c r="A35" s="1795"/>
      <c r="B35" s="1793"/>
      <c r="C35" s="1882"/>
      <c r="D35" s="2188"/>
      <c r="E35" s="2267"/>
      <c r="F35" s="2200"/>
      <c r="G35" s="440"/>
      <c r="H35" s="1842"/>
      <c r="I35" s="1842"/>
      <c r="J35" s="1848"/>
      <c r="K35" s="2016"/>
      <c r="L35" s="2022"/>
      <c r="M35" s="549"/>
      <c r="N35" s="2024"/>
      <c r="O35" s="2022"/>
      <c r="P35" s="549"/>
      <c r="Q35" s="2171" t="s">
        <v>315</v>
      </c>
      <c r="R35" s="1243">
        <v>10</v>
      </c>
      <c r="S35" s="291">
        <v>10</v>
      </c>
      <c r="T35" s="774">
        <v>10</v>
      </c>
      <c r="U35" s="1943"/>
      <c r="V35" s="1083"/>
    </row>
    <row r="36" spans="1:32" s="2" customFormat="1" ht="17.25" customHeight="1" x14ac:dyDescent="0.25">
      <c r="A36" s="1795"/>
      <c r="B36" s="1793"/>
      <c r="C36" s="1825"/>
      <c r="D36" s="2331"/>
      <c r="E36" s="2267"/>
      <c r="F36" s="2200"/>
      <c r="G36" s="27" t="s">
        <v>27</v>
      </c>
      <c r="H36" s="776">
        <f>SUM(H34:H35)</f>
        <v>39.200000000000003</v>
      </c>
      <c r="I36" s="776">
        <f>SUM(I34:I35)</f>
        <v>39.200000000000003</v>
      </c>
      <c r="J36" s="777"/>
      <c r="K36" s="775">
        <f>SUM(K34:K35)</f>
        <v>41.8</v>
      </c>
      <c r="L36" s="776">
        <f>SUM(L34:L35)</f>
        <v>41.8</v>
      </c>
      <c r="M36" s="1282"/>
      <c r="N36" s="777">
        <f>SUM(N34:N35)</f>
        <v>41.8</v>
      </c>
      <c r="O36" s="776">
        <f>SUM(O34:O35)</f>
        <v>41.8</v>
      </c>
      <c r="P36" s="1282"/>
      <c r="Q36" s="2172"/>
      <c r="R36" s="1877"/>
      <c r="S36" s="781"/>
      <c r="T36" s="782"/>
      <c r="U36" s="1944"/>
      <c r="V36" s="1083"/>
    </row>
    <row r="37" spans="1:32" s="2" customFormat="1" ht="27.75" customHeight="1" x14ac:dyDescent="0.25">
      <c r="A37" s="1795"/>
      <c r="B37" s="1793"/>
      <c r="C37" s="1882"/>
      <c r="D37" s="2298" t="s">
        <v>196</v>
      </c>
      <c r="E37" s="2267"/>
      <c r="F37" s="2200"/>
      <c r="G37" s="276" t="s">
        <v>38</v>
      </c>
      <c r="H37" s="1841">
        <v>157.4</v>
      </c>
      <c r="I37" s="1841">
        <v>157.4</v>
      </c>
      <c r="J37" s="1847"/>
      <c r="K37" s="2015">
        <v>157.4</v>
      </c>
      <c r="L37" s="2021">
        <v>157.4</v>
      </c>
      <c r="M37" s="521"/>
      <c r="N37" s="2023">
        <v>157.4</v>
      </c>
      <c r="O37" s="2021">
        <v>157.4</v>
      </c>
      <c r="P37" s="2023"/>
      <c r="Q37" s="2171" t="s">
        <v>197</v>
      </c>
      <c r="R37" s="1243">
        <v>30</v>
      </c>
      <c r="S37" s="975">
        <v>30</v>
      </c>
      <c r="T37" s="774">
        <v>30</v>
      </c>
      <c r="U37" s="1943"/>
      <c r="V37" s="1083"/>
    </row>
    <row r="38" spans="1:32" s="2" customFormat="1" ht="17.25" customHeight="1" x14ac:dyDescent="0.25">
      <c r="A38" s="2011"/>
      <c r="B38" s="2010"/>
      <c r="C38" s="2012"/>
      <c r="D38" s="2331"/>
      <c r="E38" s="2267"/>
      <c r="F38" s="2200"/>
      <c r="G38" s="27" t="s">
        <v>27</v>
      </c>
      <c r="H38" s="776">
        <f>SUM(H37:H37)</f>
        <v>157.4</v>
      </c>
      <c r="I38" s="776">
        <f>SUM(I37:I37)</f>
        <v>157.4</v>
      </c>
      <c r="J38" s="777"/>
      <c r="K38" s="775">
        <f>SUM(K37:K37)</f>
        <v>157.4</v>
      </c>
      <c r="L38" s="776">
        <f>SUM(L37:L37)</f>
        <v>157.4</v>
      </c>
      <c r="M38" s="1282"/>
      <c r="N38" s="777">
        <f>SUM(N37:N37)</f>
        <v>157.4</v>
      </c>
      <c r="O38" s="776">
        <f>SUM(O37:O37)</f>
        <v>157.4</v>
      </c>
      <c r="P38" s="777"/>
      <c r="Q38" s="2172"/>
      <c r="R38" s="1877"/>
      <c r="S38" s="781"/>
      <c r="T38" s="782"/>
      <c r="U38" s="1944"/>
      <c r="V38" s="1083"/>
    </row>
    <row r="39" spans="1:32" s="2" customFormat="1" ht="64.5" customHeight="1" x14ac:dyDescent="0.25">
      <c r="A39" s="1795"/>
      <c r="B39" s="1793"/>
      <c r="C39" s="1882"/>
      <c r="D39" s="551" t="s">
        <v>231</v>
      </c>
      <c r="E39" s="328"/>
      <c r="F39" s="1285"/>
      <c r="G39" s="332"/>
      <c r="H39" s="1451"/>
      <c r="I39" s="1451"/>
      <c r="J39" s="1452"/>
      <c r="K39" s="1450"/>
      <c r="L39" s="1451"/>
      <c r="M39" s="2035"/>
      <c r="N39" s="1452"/>
      <c r="O39" s="1451"/>
      <c r="P39" s="1452"/>
      <c r="Q39" s="1234" t="s">
        <v>232</v>
      </c>
      <c r="R39" s="1245">
        <v>2500</v>
      </c>
      <c r="S39" s="786">
        <v>2500</v>
      </c>
      <c r="T39" s="787">
        <v>2500</v>
      </c>
      <c r="U39" s="1945"/>
      <c r="V39" s="1083"/>
      <c r="AB39" s="3"/>
    </row>
    <row r="40" spans="1:32" s="2" customFormat="1" ht="53.25" customHeight="1" x14ac:dyDescent="0.25">
      <c r="A40" s="1795"/>
      <c r="B40" s="1793"/>
      <c r="C40" s="1882"/>
      <c r="D40" s="2160" t="s">
        <v>304</v>
      </c>
      <c r="E40" s="328"/>
      <c r="F40" s="1285"/>
      <c r="G40" s="708"/>
      <c r="H40" s="1550"/>
      <c r="I40" s="1550"/>
      <c r="J40" s="789"/>
      <c r="K40" s="788"/>
      <c r="L40" s="1550"/>
      <c r="M40" s="2036"/>
      <c r="N40" s="789"/>
      <c r="O40" s="1550"/>
      <c r="P40" s="789"/>
      <c r="Q40" s="1238" t="s">
        <v>232</v>
      </c>
      <c r="R40" s="1876">
        <v>2500</v>
      </c>
      <c r="S40" s="718">
        <v>2500</v>
      </c>
      <c r="T40" s="790">
        <v>2500</v>
      </c>
      <c r="U40" s="1946"/>
      <c r="V40" s="1083"/>
    </row>
    <row r="41" spans="1:32" s="2" customFormat="1" ht="17.25" customHeight="1" thickBot="1" x14ac:dyDescent="0.3">
      <c r="A41" s="1801"/>
      <c r="B41" s="1802"/>
      <c r="C41" s="1883"/>
      <c r="D41" s="2222"/>
      <c r="E41" s="2259" t="s">
        <v>35</v>
      </c>
      <c r="F41" s="2260"/>
      <c r="G41" s="2261"/>
      <c r="H41" s="359">
        <f>H33+H29+H27+H25+H23+H21+H36+H38</f>
        <v>7574.5999999999995</v>
      </c>
      <c r="I41" s="359">
        <f>I33+I29+I27+I25+I23+I21+I36+I38</f>
        <v>7556.2999999999993</v>
      </c>
      <c r="J41" s="359">
        <f>J33+J29+J27+J25+J23+J21+J36+J38</f>
        <v>-18.299999999999905</v>
      </c>
      <c r="K41" s="47">
        <f>K33+K29+K27+K25+K23+K21+K36+K38</f>
        <v>7910.1</v>
      </c>
      <c r="L41" s="359">
        <f>L33+L29+L27+L25+L23+L21+L36+L38</f>
        <v>7910.1</v>
      </c>
      <c r="M41" s="531"/>
      <c r="N41" s="345">
        <f>N33+N29+N27+N25+N23+N21+N36+N38</f>
        <v>7512.7</v>
      </c>
      <c r="O41" s="359">
        <f>O33+O29+O27+O25+O23+O21+O36+O38</f>
        <v>7512.7</v>
      </c>
      <c r="P41" s="345"/>
      <c r="Q41" s="1239"/>
      <c r="R41" s="1246"/>
      <c r="S41" s="576"/>
      <c r="T41" s="316"/>
      <c r="U41" s="1947"/>
      <c r="V41" s="1083"/>
      <c r="W41" s="3"/>
      <c r="Z41" s="3"/>
    </row>
    <row r="42" spans="1:32" s="3" customFormat="1" ht="64.5" customHeight="1" x14ac:dyDescent="0.25">
      <c r="A42" s="2218" t="s">
        <v>16</v>
      </c>
      <c r="B42" s="2220" t="s">
        <v>16</v>
      </c>
      <c r="C42" s="2292" t="s">
        <v>36</v>
      </c>
      <c r="D42" s="2161" t="s">
        <v>37</v>
      </c>
      <c r="E42" s="2294"/>
      <c r="F42" s="2296" t="s">
        <v>20</v>
      </c>
      <c r="G42" s="11" t="s">
        <v>38</v>
      </c>
      <c r="H42" s="360">
        <v>13213.2</v>
      </c>
      <c r="I42" s="360">
        <v>13213.2</v>
      </c>
      <c r="J42" s="346"/>
      <c r="K42" s="41">
        <v>12529</v>
      </c>
      <c r="L42" s="360">
        <v>12529</v>
      </c>
      <c r="M42" s="562"/>
      <c r="N42" s="41">
        <v>12529</v>
      </c>
      <c r="O42" s="360">
        <v>12529</v>
      </c>
      <c r="P42" s="562"/>
      <c r="Q42" s="1887" t="s">
        <v>39</v>
      </c>
      <c r="R42" s="1880">
        <v>6800</v>
      </c>
      <c r="S42" s="147">
        <v>6800</v>
      </c>
      <c r="T42" s="1859">
        <v>6800</v>
      </c>
      <c r="U42" s="1948"/>
      <c r="V42" s="1104"/>
    </row>
    <row r="43" spans="1:32" s="3" customFormat="1" ht="16.5" customHeight="1" thickBot="1" x14ac:dyDescent="0.3">
      <c r="A43" s="2275"/>
      <c r="B43" s="2276"/>
      <c r="C43" s="2293"/>
      <c r="D43" s="2222"/>
      <c r="E43" s="2295"/>
      <c r="F43" s="2297"/>
      <c r="G43" s="50" t="s">
        <v>27</v>
      </c>
      <c r="H43" s="359">
        <f>+H42</f>
        <v>13213.2</v>
      </c>
      <c r="I43" s="359">
        <f>+I42</f>
        <v>13213.2</v>
      </c>
      <c r="J43" s="359">
        <f>+J42</f>
        <v>0</v>
      </c>
      <c r="K43" s="47">
        <f>+K42</f>
        <v>12529</v>
      </c>
      <c r="L43" s="359">
        <f>+L42</f>
        <v>12529</v>
      </c>
      <c r="M43" s="531"/>
      <c r="N43" s="47">
        <f>+N42</f>
        <v>12529</v>
      </c>
      <c r="O43" s="359">
        <f>+O42</f>
        <v>12529</v>
      </c>
      <c r="P43" s="531"/>
      <c r="Q43" s="143"/>
      <c r="R43" s="1881"/>
      <c r="S43" s="577"/>
      <c r="T43" s="1860"/>
      <c r="U43" s="1949"/>
      <c r="V43" s="1104"/>
    </row>
    <row r="44" spans="1:32" s="3" customFormat="1" ht="38.25" customHeight="1" x14ac:dyDescent="0.25">
      <c r="A44" s="1811" t="s">
        <v>16</v>
      </c>
      <c r="B44" s="6" t="s">
        <v>16</v>
      </c>
      <c r="C44" s="269" t="s">
        <v>40</v>
      </c>
      <c r="D44" s="2221" t="s">
        <v>41</v>
      </c>
      <c r="E44" s="309"/>
      <c r="F44" s="152" t="s">
        <v>20</v>
      </c>
      <c r="G44" s="1855" t="s">
        <v>38</v>
      </c>
      <c r="H44" s="361">
        <v>13641.4</v>
      </c>
      <c r="I44" s="361">
        <v>13641.4</v>
      </c>
      <c r="J44" s="347"/>
      <c r="K44" s="194">
        <v>2514.1999999999998</v>
      </c>
      <c r="L44" s="361">
        <v>2514.1999999999998</v>
      </c>
      <c r="M44" s="877"/>
      <c r="N44" s="194">
        <v>2514.1999999999998</v>
      </c>
      <c r="O44" s="361">
        <v>2514.1999999999998</v>
      </c>
      <c r="P44" s="877"/>
      <c r="Q44" s="2247" t="s">
        <v>39</v>
      </c>
      <c r="R44" s="2249">
        <v>5868</v>
      </c>
      <c r="S44" s="2251">
        <v>5868</v>
      </c>
      <c r="T44" s="2284">
        <v>5869</v>
      </c>
      <c r="U44" s="2363"/>
      <c r="V44" s="1104"/>
    </row>
    <row r="45" spans="1:32" s="3" customFormat="1" ht="16.5" customHeight="1" thickBot="1" x14ac:dyDescent="0.3">
      <c r="A45" s="1801"/>
      <c r="B45" s="52"/>
      <c r="C45" s="1804"/>
      <c r="D45" s="2222"/>
      <c r="E45" s="53"/>
      <c r="F45" s="1807"/>
      <c r="G45" s="50" t="s">
        <v>27</v>
      </c>
      <c r="H45" s="359">
        <f>+H44</f>
        <v>13641.4</v>
      </c>
      <c r="I45" s="359">
        <f>+I44</f>
        <v>13641.4</v>
      </c>
      <c r="J45" s="359">
        <f>+J44</f>
        <v>0</v>
      </c>
      <c r="K45" s="47">
        <f>+K44</f>
        <v>2514.1999999999998</v>
      </c>
      <c r="L45" s="359">
        <f>+L44</f>
        <v>2514.1999999999998</v>
      </c>
      <c r="M45" s="531"/>
      <c r="N45" s="47">
        <f>+N44</f>
        <v>2514.1999999999998</v>
      </c>
      <c r="O45" s="359">
        <f>+O44</f>
        <v>2514.1999999999998</v>
      </c>
      <c r="P45" s="2063"/>
      <c r="Q45" s="2248"/>
      <c r="R45" s="2250"/>
      <c r="S45" s="2252"/>
      <c r="T45" s="2285"/>
      <c r="U45" s="2364"/>
      <c r="V45" s="1104"/>
    </row>
    <row r="46" spans="1:32" s="2" customFormat="1" ht="51.75" customHeight="1" x14ac:dyDescent="0.25">
      <c r="A46" s="2217" t="s">
        <v>16</v>
      </c>
      <c r="B46" s="2219" t="s">
        <v>16</v>
      </c>
      <c r="C46" s="2277" t="s">
        <v>42</v>
      </c>
      <c r="D46" s="2221" t="s">
        <v>189</v>
      </c>
      <c r="E46" s="309"/>
      <c r="F46" s="1823" t="s">
        <v>20</v>
      </c>
      <c r="G46" s="54" t="s">
        <v>23</v>
      </c>
      <c r="H46" s="362">
        <v>401.2</v>
      </c>
      <c r="I46" s="1924">
        <v>452.2</v>
      </c>
      <c r="J46" s="1925">
        <f>+I46-H46</f>
        <v>51</v>
      </c>
      <c r="K46" s="172">
        <v>401.2</v>
      </c>
      <c r="L46" s="362">
        <v>401.2</v>
      </c>
      <c r="M46" s="1056"/>
      <c r="N46" s="172">
        <v>401.2</v>
      </c>
      <c r="O46" s="362">
        <v>401.2</v>
      </c>
      <c r="P46" s="348"/>
      <c r="Q46" s="2286" t="s">
        <v>190</v>
      </c>
      <c r="R46" s="2413" t="s">
        <v>335</v>
      </c>
      <c r="S46" s="2290">
        <v>350</v>
      </c>
      <c r="T46" s="1864">
        <v>350</v>
      </c>
      <c r="U46" s="2378" t="s">
        <v>336</v>
      </c>
      <c r="V46" s="1083"/>
      <c r="W46" s="206"/>
    </row>
    <row r="47" spans="1:32" s="3" customFormat="1" ht="16.5" customHeight="1" thickBot="1" x14ac:dyDescent="0.3">
      <c r="A47" s="2275"/>
      <c r="B47" s="2276"/>
      <c r="C47" s="2279"/>
      <c r="D47" s="2222"/>
      <c r="E47" s="53"/>
      <c r="F47" s="1807"/>
      <c r="G47" s="50" t="s">
        <v>27</v>
      </c>
      <c r="H47" s="359">
        <f>+H46</f>
        <v>401.2</v>
      </c>
      <c r="I47" s="359">
        <f>+I46</f>
        <v>452.2</v>
      </c>
      <c r="J47" s="359">
        <f>+J46</f>
        <v>51</v>
      </c>
      <c r="K47" s="47">
        <f>+K46</f>
        <v>401.2</v>
      </c>
      <c r="L47" s="359">
        <f>+L46</f>
        <v>401.2</v>
      </c>
      <c r="M47" s="531"/>
      <c r="N47" s="47">
        <f>+N46</f>
        <v>401.2</v>
      </c>
      <c r="O47" s="359">
        <f>+O46</f>
        <v>401.2</v>
      </c>
      <c r="P47" s="2063"/>
      <c r="Q47" s="2287"/>
      <c r="R47" s="2414"/>
      <c r="S47" s="2291"/>
      <c r="T47" s="1865"/>
      <c r="U47" s="2399"/>
      <c r="V47" s="1104"/>
    </row>
    <row r="48" spans="1:32" s="2" customFormat="1" ht="41.25" customHeight="1" x14ac:dyDescent="0.25">
      <c r="A48" s="2217" t="s">
        <v>16</v>
      </c>
      <c r="B48" s="2219" t="s">
        <v>16</v>
      </c>
      <c r="C48" s="2277" t="s">
        <v>43</v>
      </c>
      <c r="D48" s="2221" t="s">
        <v>286</v>
      </c>
      <c r="E48" s="309"/>
      <c r="F48" s="1823" t="s">
        <v>20</v>
      </c>
      <c r="G48" s="54" t="s">
        <v>21</v>
      </c>
      <c r="H48" s="391">
        <v>238.4</v>
      </c>
      <c r="I48" s="391">
        <v>238.4</v>
      </c>
      <c r="J48" s="374"/>
      <c r="K48" s="326">
        <v>238.4</v>
      </c>
      <c r="L48" s="391">
        <v>238.4</v>
      </c>
      <c r="M48" s="374"/>
      <c r="N48" s="326">
        <v>238.4</v>
      </c>
      <c r="O48" s="391">
        <v>238.4</v>
      </c>
      <c r="P48" s="374"/>
      <c r="Q48" s="1377" t="s">
        <v>284</v>
      </c>
      <c r="R48" s="1015">
        <v>200</v>
      </c>
      <c r="S48" s="1017">
        <v>200</v>
      </c>
      <c r="T48" s="1011">
        <v>200</v>
      </c>
      <c r="U48" s="1950"/>
      <c r="V48" s="1083"/>
      <c r="W48" s="206"/>
      <c r="Z48" s="3"/>
    </row>
    <row r="49" spans="1:24" s="2" customFormat="1" ht="24" customHeight="1" x14ac:dyDescent="0.25">
      <c r="A49" s="2218"/>
      <c r="B49" s="2220"/>
      <c r="C49" s="2278"/>
      <c r="D49" s="2161"/>
      <c r="E49" s="55"/>
      <c r="F49" s="105"/>
      <c r="G49" s="330"/>
      <c r="H49" s="384"/>
      <c r="I49" s="384"/>
      <c r="J49" s="366"/>
      <c r="K49" s="87"/>
      <c r="L49" s="384"/>
      <c r="M49" s="492"/>
      <c r="N49" s="87"/>
      <c r="O49" s="384"/>
      <c r="P49" s="366"/>
      <c r="Q49" s="2269" t="s">
        <v>285</v>
      </c>
      <c r="R49" s="1016">
        <v>50</v>
      </c>
      <c r="S49" s="1018">
        <v>50</v>
      </c>
      <c r="T49" s="1013">
        <v>50</v>
      </c>
      <c r="U49" s="1951"/>
      <c r="V49" s="1083"/>
      <c r="W49" s="206"/>
    </row>
    <row r="50" spans="1:24" s="3" customFormat="1" ht="16.5" customHeight="1" thickBot="1" x14ac:dyDescent="0.3">
      <c r="A50" s="2275"/>
      <c r="B50" s="2276"/>
      <c r="C50" s="2279"/>
      <c r="D50" s="2222"/>
      <c r="E50" s="53"/>
      <c r="F50" s="1807"/>
      <c r="G50" s="50" t="s">
        <v>27</v>
      </c>
      <c r="H50" s="359">
        <f>+H48</f>
        <v>238.4</v>
      </c>
      <c r="I50" s="359">
        <f>+I48</f>
        <v>238.4</v>
      </c>
      <c r="J50" s="345"/>
      <c r="K50" s="47">
        <f>+K48</f>
        <v>238.4</v>
      </c>
      <c r="L50" s="359">
        <f>+L48</f>
        <v>238.4</v>
      </c>
      <c r="M50" s="531"/>
      <c r="N50" s="47">
        <f>+N48</f>
        <v>238.4</v>
      </c>
      <c r="O50" s="359">
        <f>+O48</f>
        <v>238.4</v>
      </c>
      <c r="P50" s="2063"/>
      <c r="Q50" s="2280"/>
      <c r="R50" s="1247"/>
      <c r="S50" s="1009"/>
      <c r="T50" s="1865"/>
      <c r="U50" s="1952"/>
      <c r="V50" s="1104"/>
    </row>
    <row r="51" spans="1:24" s="2" customFormat="1" ht="16.5" customHeight="1" thickBot="1" x14ac:dyDescent="0.3">
      <c r="A51" s="1515" t="s">
        <v>16</v>
      </c>
      <c r="B51" s="5" t="s">
        <v>16</v>
      </c>
      <c r="C51" s="2281" t="s">
        <v>44</v>
      </c>
      <c r="D51" s="2282"/>
      <c r="E51" s="2282"/>
      <c r="F51" s="2282"/>
      <c r="G51" s="2283"/>
      <c r="H51" s="412">
        <f t="shared" ref="H51:I51" si="0">H47+H45+H43+H41+H50</f>
        <v>35068.800000000003</v>
      </c>
      <c r="I51" s="412">
        <f t="shared" si="0"/>
        <v>35101.500000000007</v>
      </c>
      <c r="J51" s="412">
        <f>J47+J45+J43+J41+J50</f>
        <v>32.700000000000095</v>
      </c>
      <c r="K51" s="125">
        <f t="shared" ref="K51" si="1">K47+K45+K43+K41+K50</f>
        <v>23592.9</v>
      </c>
      <c r="L51" s="412">
        <f t="shared" ref="L51" si="2">L47+L45+L43+L41+L50</f>
        <v>23592.9</v>
      </c>
      <c r="M51" s="2037"/>
      <c r="N51" s="125">
        <f t="shared" ref="N51:O51" si="3">N47+N45+N43+N41+N50</f>
        <v>23195.5</v>
      </c>
      <c r="O51" s="412">
        <f t="shared" si="3"/>
        <v>23195.5</v>
      </c>
      <c r="P51" s="462"/>
      <c r="Q51" s="2150"/>
      <c r="R51" s="2151"/>
      <c r="S51" s="2151"/>
      <c r="T51" s="2151"/>
      <c r="U51" s="2152"/>
      <c r="V51" s="1083"/>
      <c r="X51" s="3"/>
    </row>
    <row r="52" spans="1:24" s="2" customFormat="1" ht="16.5" customHeight="1" thickBot="1" x14ac:dyDescent="0.3">
      <c r="A52" s="1521" t="s">
        <v>16</v>
      </c>
      <c r="B52" s="5" t="s">
        <v>36</v>
      </c>
      <c r="C52" s="2158" t="s">
        <v>45</v>
      </c>
      <c r="D52" s="2158"/>
      <c r="E52" s="2158"/>
      <c r="F52" s="2158"/>
      <c r="G52" s="2158"/>
      <c r="H52" s="2158"/>
      <c r="I52" s="2158"/>
      <c r="J52" s="2158"/>
      <c r="K52" s="2158"/>
      <c r="L52" s="2158"/>
      <c r="M52" s="2158"/>
      <c r="N52" s="2158"/>
      <c r="O52" s="2158"/>
      <c r="P52" s="2158"/>
      <c r="Q52" s="2158"/>
      <c r="R52" s="2158"/>
      <c r="S52" s="2158"/>
      <c r="T52" s="2158"/>
      <c r="U52" s="2159"/>
      <c r="V52" s="1083"/>
    </row>
    <row r="53" spans="1:24" s="3" customFormat="1" ht="16.5" customHeight="1" x14ac:dyDescent="0.25">
      <c r="A53" s="1811" t="s">
        <v>16</v>
      </c>
      <c r="B53" s="1812" t="s">
        <v>36</v>
      </c>
      <c r="C53" s="58" t="s">
        <v>16</v>
      </c>
      <c r="D53" s="1874" t="s">
        <v>46</v>
      </c>
      <c r="E53" s="2271" t="s">
        <v>128</v>
      </c>
      <c r="F53" s="716">
        <v>3</v>
      </c>
      <c r="G53" s="331" t="s">
        <v>23</v>
      </c>
      <c r="H53" s="349">
        <v>4187.2</v>
      </c>
      <c r="I53" s="394">
        <v>4187.2</v>
      </c>
      <c r="J53" s="445">
        <f>+I53-H53</f>
        <v>0</v>
      </c>
      <c r="K53" s="67">
        <v>3983.5</v>
      </c>
      <c r="L53" s="349">
        <v>3983.5</v>
      </c>
      <c r="M53" s="490"/>
      <c r="N53" s="445">
        <v>3981.9</v>
      </c>
      <c r="O53" s="349">
        <v>3981.9</v>
      </c>
      <c r="P53" s="445"/>
      <c r="Q53" s="289"/>
      <c r="R53" s="1255"/>
      <c r="S53" s="578"/>
      <c r="T53" s="661"/>
      <c r="U53" s="2397" t="s">
        <v>329</v>
      </c>
      <c r="V53" s="1104"/>
    </row>
    <row r="54" spans="1:24" s="3" customFormat="1" ht="16.5" customHeight="1" x14ac:dyDescent="0.25">
      <c r="A54" s="1795"/>
      <c r="B54" s="1793"/>
      <c r="C54" s="279"/>
      <c r="D54" s="1875"/>
      <c r="E54" s="2272"/>
      <c r="F54" s="420"/>
      <c r="G54" s="320" t="s">
        <v>47</v>
      </c>
      <c r="H54" s="381">
        <v>648.4</v>
      </c>
      <c r="I54" s="409">
        <v>648.4</v>
      </c>
      <c r="J54" s="485"/>
      <c r="K54" s="281">
        <v>648.4</v>
      </c>
      <c r="L54" s="381">
        <v>648.4</v>
      </c>
      <c r="M54" s="500"/>
      <c r="N54" s="485">
        <v>648.4</v>
      </c>
      <c r="O54" s="381">
        <v>648.4</v>
      </c>
      <c r="P54" s="485"/>
      <c r="Q54" s="1288"/>
      <c r="R54" s="1244"/>
      <c r="S54" s="570"/>
      <c r="T54" s="983"/>
      <c r="U54" s="2398"/>
      <c r="V54" s="1104"/>
    </row>
    <row r="55" spans="1:24" s="3" customFormat="1" ht="16.5" customHeight="1" x14ac:dyDescent="0.25">
      <c r="A55" s="1795"/>
      <c r="B55" s="1793"/>
      <c r="C55" s="279"/>
      <c r="D55" s="1875"/>
      <c r="E55" s="2272"/>
      <c r="F55" s="420"/>
      <c r="G55" s="1889" t="s">
        <v>101</v>
      </c>
      <c r="H55" s="1890"/>
      <c r="I55" s="1570">
        <v>70.5</v>
      </c>
      <c r="J55" s="522">
        <f>+I55-H55</f>
        <v>70.5</v>
      </c>
      <c r="K55" s="281"/>
      <c r="L55" s="381"/>
      <c r="M55" s="500"/>
      <c r="N55" s="485"/>
      <c r="O55" s="381"/>
      <c r="P55" s="500"/>
      <c r="Q55" s="1288"/>
      <c r="R55" s="1244"/>
      <c r="S55" s="570"/>
      <c r="T55" s="983"/>
      <c r="U55" s="2398"/>
      <c r="V55" s="1104"/>
    </row>
    <row r="56" spans="1:24" s="3" customFormat="1" ht="16.5" customHeight="1" x14ac:dyDescent="0.25">
      <c r="A56" s="1795"/>
      <c r="B56" s="1793"/>
      <c r="C56" s="279"/>
      <c r="D56" s="1875"/>
      <c r="E56" s="2272"/>
      <c r="F56" s="420"/>
      <c r="G56" s="293" t="s">
        <v>21</v>
      </c>
      <c r="H56" s="382">
        <v>245.4</v>
      </c>
      <c r="I56" s="1736">
        <v>254.3</v>
      </c>
      <c r="J56" s="522">
        <f>+I56-H56</f>
        <v>8.9000000000000057</v>
      </c>
      <c r="K56" s="2029">
        <v>113.3</v>
      </c>
      <c r="L56" s="382">
        <v>113.3</v>
      </c>
      <c r="M56" s="491"/>
      <c r="N56" s="364">
        <v>111.6</v>
      </c>
      <c r="O56" s="382">
        <v>111.6</v>
      </c>
      <c r="P56" s="364"/>
      <c r="Q56" s="1288"/>
      <c r="R56" s="1244"/>
      <c r="S56" s="570"/>
      <c r="T56" s="983"/>
      <c r="U56" s="2398"/>
      <c r="V56" s="1104"/>
    </row>
    <row r="57" spans="1:24" s="3" customFormat="1" ht="16.5" customHeight="1" x14ac:dyDescent="0.25">
      <c r="A57" s="1795"/>
      <c r="B57" s="1793"/>
      <c r="C57" s="279"/>
      <c r="D57" s="1875"/>
      <c r="E57" s="2272"/>
      <c r="F57" s="420"/>
      <c r="G57" s="1248" t="s">
        <v>187</v>
      </c>
      <c r="H57" s="381">
        <v>69.5</v>
      </c>
      <c r="I57" s="381">
        <v>69.5</v>
      </c>
      <c r="J57" s="485"/>
      <c r="K57" s="281"/>
      <c r="L57" s="381"/>
      <c r="M57" s="500"/>
      <c r="N57" s="485"/>
      <c r="O57" s="381"/>
      <c r="P57" s="485"/>
      <c r="Q57" s="1288"/>
      <c r="R57" s="1244"/>
      <c r="S57" s="570"/>
      <c r="T57" s="983"/>
      <c r="U57" s="2398"/>
      <c r="V57" s="1104"/>
    </row>
    <row r="58" spans="1:24" s="3" customFormat="1" ht="16.5" customHeight="1" x14ac:dyDescent="0.25">
      <c r="A58" s="1795"/>
      <c r="B58" s="1793"/>
      <c r="C58" s="279"/>
      <c r="D58" s="1875"/>
      <c r="E58" s="2272"/>
      <c r="F58" s="420"/>
      <c r="G58" s="275" t="s">
        <v>186</v>
      </c>
      <c r="H58" s="382">
        <v>39.200000000000003</v>
      </c>
      <c r="I58" s="1736">
        <v>30.3</v>
      </c>
      <c r="J58" s="1737">
        <f>+I58-H58</f>
        <v>-8.9000000000000021</v>
      </c>
      <c r="K58" s="2029">
        <v>18.600000000000001</v>
      </c>
      <c r="L58" s="382">
        <v>18.600000000000001</v>
      </c>
      <c r="M58" s="491"/>
      <c r="N58" s="364"/>
      <c r="O58" s="382"/>
      <c r="P58" s="364"/>
      <c r="Q58" s="1288"/>
      <c r="R58" s="1244"/>
      <c r="S58" s="570"/>
      <c r="T58" s="983"/>
      <c r="U58" s="2398"/>
      <c r="V58" s="1104"/>
    </row>
    <row r="59" spans="1:24" s="3" customFormat="1" ht="16.5" customHeight="1" x14ac:dyDescent="0.25">
      <c r="A59" s="1795"/>
      <c r="B59" s="1793"/>
      <c r="C59" s="279"/>
      <c r="D59" s="1875"/>
      <c r="E59" s="2272"/>
      <c r="F59" s="420"/>
      <c r="G59" s="276" t="s">
        <v>65</v>
      </c>
      <c r="H59" s="381">
        <v>50.3</v>
      </c>
      <c r="I59" s="381">
        <v>50.3</v>
      </c>
      <c r="J59" s="485"/>
      <c r="K59" s="281">
        <v>43.1</v>
      </c>
      <c r="L59" s="381">
        <v>43.1</v>
      </c>
      <c r="M59" s="500"/>
      <c r="N59" s="485">
        <v>43.1</v>
      </c>
      <c r="O59" s="381">
        <v>43.1</v>
      </c>
      <c r="P59" s="485"/>
      <c r="Q59" s="1288"/>
      <c r="R59" s="1244"/>
      <c r="S59" s="570"/>
      <c r="T59" s="983"/>
      <c r="U59" s="2398"/>
      <c r="V59" s="1104"/>
    </row>
    <row r="60" spans="1:24" s="3" customFormat="1" ht="16.5" customHeight="1" x14ac:dyDescent="0.25">
      <c r="A60" s="1795"/>
      <c r="B60" s="1793"/>
      <c r="C60" s="279"/>
      <c r="D60" s="1875"/>
      <c r="E60" s="2272"/>
      <c r="F60" s="420"/>
      <c r="G60" s="1287" t="s">
        <v>38</v>
      </c>
      <c r="H60" s="382">
        <v>190.7</v>
      </c>
      <c r="I60" s="382">
        <v>190.7</v>
      </c>
      <c r="J60" s="364"/>
      <c r="K60" s="2029">
        <v>153.5</v>
      </c>
      <c r="L60" s="382">
        <v>153.5</v>
      </c>
      <c r="M60" s="491"/>
      <c r="N60" s="364">
        <v>153.5</v>
      </c>
      <c r="O60" s="382">
        <v>153.5</v>
      </c>
      <c r="P60" s="364"/>
      <c r="Q60" s="1288"/>
      <c r="R60" s="1244"/>
      <c r="S60" s="570"/>
      <c r="T60" s="983"/>
      <c r="U60" s="2398"/>
      <c r="V60" s="1104"/>
    </row>
    <row r="61" spans="1:24" s="3" customFormat="1" ht="16.5" customHeight="1" x14ac:dyDescent="0.25">
      <c r="A61" s="1795"/>
      <c r="B61" s="1793"/>
      <c r="C61" s="279"/>
      <c r="D61" s="1875"/>
      <c r="E61" s="2272"/>
      <c r="F61" s="420"/>
      <c r="G61" s="280" t="s">
        <v>48</v>
      </c>
      <c r="H61" s="381">
        <v>3</v>
      </c>
      <c r="I61" s="381">
        <v>3</v>
      </c>
      <c r="J61" s="485"/>
      <c r="K61" s="281">
        <v>3</v>
      </c>
      <c r="L61" s="381">
        <v>3</v>
      </c>
      <c r="M61" s="500"/>
      <c r="N61" s="485">
        <v>3</v>
      </c>
      <c r="O61" s="381">
        <v>3</v>
      </c>
      <c r="P61" s="485"/>
      <c r="Q61" s="1288"/>
      <c r="R61" s="1244"/>
      <c r="S61" s="570"/>
      <c r="T61" s="983"/>
      <c r="U61" s="2387"/>
      <c r="V61" s="1104"/>
    </row>
    <row r="62" spans="1:24" s="3" customFormat="1" ht="30" customHeight="1" x14ac:dyDescent="0.25">
      <c r="A62" s="1795"/>
      <c r="B62" s="1793"/>
      <c r="C62" s="1882"/>
      <c r="D62" s="1830" t="s">
        <v>166</v>
      </c>
      <c r="E62" s="2272"/>
      <c r="F62" s="420"/>
      <c r="G62" s="321"/>
      <c r="H62" s="483"/>
      <c r="I62" s="483"/>
      <c r="J62" s="764"/>
      <c r="K62" s="44"/>
      <c r="L62" s="483"/>
      <c r="M62" s="1281"/>
      <c r="N62" s="764"/>
      <c r="O62" s="483"/>
      <c r="P62" s="1281"/>
      <c r="Q62" s="284" t="s">
        <v>100</v>
      </c>
      <c r="R62" s="1240">
        <v>82</v>
      </c>
      <c r="S62" s="25">
        <v>82</v>
      </c>
      <c r="T62" s="682">
        <v>82</v>
      </c>
      <c r="U62" s="1953"/>
      <c r="V62" s="1104"/>
    </row>
    <row r="63" spans="1:24" s="3" customFormat="1" ht="15.75" customHeight="1" x14ac:dyDescent="0.25">
      <c r="A63" s="1795"/>
      <c r="B63" s="1793"/>
      <c r="C63" s="1882"/>
      <c r="D63" s="2127" t="s">
        <v>194</v>
      </c>
      <c r="E63" s="2272"/>
      <c r="F63" s="420"/>
      <c r="G63" s="1287"/>
      <c r="H63" s="1740"/>
      <c r="I63" s="1740"/>
      <c r="J63" s="1739"/>
      <c r="K63" s="16"/>
      <c r="L63" s="352"/>
      <c r="M63" s="1284"/>
      <c r="N63" s="16"/>
      <c r="O63" s="352"/>
      <c r="P63" s="1284"/>
      <c r="Q63" s="2273" t="s">
        <v>201</v>
      </c>
      <c r="R63" s="1240">
        <v>60</v>
      </c>
      <c r="S63" s="25">
        <v>60</v>
      </c>
      <c r="T63" s="800"/>
      <c r="U63" s="1953"/>
      <c r="V63" s="1104"/>
    </row>
    <row r="64" spans="1:24" s="3" customFormat="1" ht="54" customHeight="1" x14ac:dyDescent="0.25">
      <c r="A64" s="1795"/>
      <c r="B64" s="1793"/>
      <c r="C64" s="1882"/>
      <c r="D64" s="2127"/>
      <c r="E64" s="2272"/>
      <c r="F64" s="420"/>
      <c r="G64" s="293"/>
      <c r="H64" s="352"/>
      <c r="I64" s="352"/>
      <c r="J64" s="338"/>
      <c r="K64" s="16"/>
      <c r="L64" s="352"/>
      <c r="M64" s="1284"/>
      <c r="N64" s="16"/>
      <c r="O64" s="352"/>
      <c r="P64" s="1284"/>
      <c r="Q64" s="2274"/>
      <c r="R64" s="1256"/>
      <c r="S64" s="805"/>
      <c r="T64" s="1088"/>
      <c r="U64" s="1954"/>
      <c r="V64" s="1104"/>
    </row>
    <row r="65" spans="1:23" s="3" customFormat="1" ht="29.25" customHeight="1" x14ac:dyDescent="0.25">
      <c r="A65" s="1795"/>
      <c r="B65" s="1793"/>
      <c r="C65" s="1882"/>
      <c r="D65" s="534" t="s">
        <v>311</v>
      </c>
      <c r="E65" s="2272"/>
      <c r="F65" s="420"/>
      <c r="G65" s="293"/>
      <c r="H65" s="352"/>
      <c r="I65" s="352"/>
      <c r="J65" s="338"/>
      <c r="K65" s="16"/>
      <c r="L65" s="352"/>
      <c r="M65" s="1284"/>
      <c r="N65" s="16"/>
      <c r="O65" s="352"/>
      <c r="P65" s="1284"/>
      <c r="Q65" s="1020" t="s">
        <v>238</v>
      </c>
      <c r="R65" s="469" t="s">
        <v>239</v>
      </c>
      <c r="S65" s="470" t="s">
        <v>239</v>
      </c>
      <c r="T65" s="471" t="s">
        <v>239</v>
      </c>
      <c r="U65" s="1955"/>
      <c r="V65" s="1104"/>
      <c r="W65" s="496"/>
    </row>
    <row r="66" spans="1:23" s="3" customFormat="1" ht="41.25" customHeight="1" x14ac:dyDescent="0.25">
      <c r="A66" s="1795"/>
      <c r="B66" s="1793"/>
      <c r="C66" s="1882"/>
      <c r="D66" s="296"/>
      <c r="E66" s="253"/>
      <c r="F66" s="420"/>
      <c r="G66" s="293"/>
      <c r="H66" s="1551"/>
      <c r="I66" s="1551"/>
      <c r="J66" s="1125"/>
      <c r="K66" s="1748"/>
      <c r="L66" s="1551"/>
      <c r="M66" s="1637"/>
      <c r="N66" s="1748"/>
      <c r="O66" s="1551"/>
      <c r="P66" s="1637"/>
      <c r="Q66" s="825" t="s">
        <v>316</v>
      </c>
      <c r="R66" s="1257" t="s">
        <v>146</v>
      </c>
      <c r="S66" s="828" t="s">
        <v>146</v>
      </c>
      <c r="T66" s="829" t="s">
        <v>146</v>
      </c>
      <c r="U66" s="1956"/>
      <c r="V66" s="1104"/>
    </row>
    <row r="67" spans="1:23" s="3" customFormat="1" ht="27" customHeight="1" x14ac:dyDescent="0.25">
      <c r="A67" s="1795"/>
      <c r="B67" s="1793"/>
      <c r="C67" s="1882"/>
      <c r="D67" s="1809"/>
      <c r="E67" s="253"/>
      <c r="F67" s="420"/>
      <c r="G67" s="293"/>
      <c r="H67" s="384"/>
      <c r="I67" s="384"/>
      <c r="J67" s="366"/>
      <c r="K67" s="87"/>
      <c r="L67" s="384"/>
      <c r="M67" s="492"/>
      <c r="N67" s="87"/>
      <c r="O67" s="384"/>
      <c r="P67" s="492"/>
      <c r="Q67" s="819" t="s">
        <v>236</v>
      </c>
      <c r="R67" s="1258">
        <v>250</v>
      </c>
      <c r="S67" s="821">
        <v>250</v>
      </c>
      <c r="T67" s="822">
        <v>250</v>
      </c>
      <c r="U67" s="1957"/>
      <c r="V67" s="1104"/>
    </row>
    <row r="68" spans="1:23" s="3" customFormat="1" ht="45.75" customHeight="1" x14ac:dyDescent="0.25">
      <c r="A68" s="1795"/>
      <c r="B68" s="1793"/>
      <c r="C68" s="1882"/>
      <c r="D68" s="1809"/>
      <c r="E68" s="253"/>
      <c r="F68" s="420"/>
      <c r="G68" s="283"/>
      <c r="H68" s="384"/>
      <c r="I68" s="384"/>
      <c r="J68" s="366"/>
      <c r="K68" s="87"/>
      <c r="L68" s="384"/>
      <c r="M68" s="492"/>
      <c r="N68" s="87"/>
      <c r="O68" s="384"/>
      <c r="P68" s="492"/>
      <c r="Q68" s="1040" t="s">
        <v>237</v>
      </c>
      <c r="R68" s="1041" t="s">
        <v>235</v>
      </c>
      <c r="S68" s="1042" t="s">
        <v>235</v>
      </c>
      <c r="T68" s="1043" t="s">
        <v>235</v>
      </c>
      <c r="U68" s="1958"/>
      <c r="V68" s="1104"/>
    </row>
    <row r="69" spans="1:23" s="3" customFormat="1" ht="43.5" customHeight="1" x14ac:dyDescent="0.25">
      <c r="A69" s="1795"/>
      <c r="B69" s="1793"/>
      <c r="C69" s="1825"/>
      <c r="D69" s="1840" t="s">
        <v>184</v>
      </c>
      <c r="E69" s="253"/>
      <c r="F69" s="420"/>
      <c r="G69" s="293"/>
      <c r="H69" s="384"/>
      <c r="I69" s="384"/>
      <c r="J69" s="366"/>
      <c r="K69" s="87"/>
      <c r="L69" s="384"/>
      <c r="M69" s="492"/>
      <c r="N69" s="87"/>
      <c r="O69" s="384"/>
      <c r="P69" s="492"/>
      <c r="Q69" s="1289" t="s">
        <v>160</v>
      </c>
      <c r="R69" s="1290" t="s">
        <v>109</v>
      </c>
      <c r="S69" s="1291" t="s">
        <v>109</v>
      </c>
      <c r="T69" s="1292" t="s">
        <v>109</v>
      </c>
      <c r="U69" s="1959"/>
      <c r="V69" s="1104"/>
    </row>
    <row r="70" spans="1:23" s="3" customFormat="1" ht="42" customHeight="1" x14ac:dyDescent="0.25">
      <c r="A70" s="2011"/>
      <c r="B70" s="2010"/>
      <c r="C70" s="2012"/>
      <c r="D70" s="1840" t="s">
        <v>183</v>
      </c>
      <c r="E70" s="253"/>
      <c r="F70" s="420"/>
      <c r="G70" s="1249"/>
      <c r="H70" s="385"/>
      <c r="I70" s="385"/>
      <c r="J70" s="367"/>
      <c r="K70" s="1748"/>
      <c r="L70" s="1551"/>
      <c r="M70" s="1637"/>
      <c r="N70" s="1748"/>
      <c r="O70" s="1551"/>
      <c r="P70" s="1637"/>
      <c r="Q70" s="1770" t="s">
        <v>160</v>
      </c>
      <c r="R70" s="469" t="s">
        <v>20</v>
      </c>
      <c r="S70" s="470" t="s">
        <v>20</v>
      </c>
      <c r="T70" s="471"/>
      <c r="U70" s="1955"/>
      <c r="V70" s="1104"/>
    </row>
    <row r="71" spans="1:23" s="3" customFormat="1" ht="21" customHeight="1" x14ac:dyDescent="0.25">
      <c r="A71" s="1795"/>
      <c r="B71" s="1793"/>
      <c r="C71" s="1882"/>
      <c r="D71" s="2127" t="s">
        <v>245</v>
      </c>
      <c r="E71" s="253"/>
      <c r="F71" s="420"/>
      <c r="G71" s="1249"/>
      <c r="H71" s="385"/>
      <c r="I71" s="385"/>
      <c r="J71" s="367"/>
      <c r="K71" s="212"/>
      <c r="L71" s="385"/>
      <c r="M71" s="501"/>
      <c r="N71" s="212"/>
      <c r="O71" s="385"/>
      <c r="P71" s="501"/>
      <c r="Q71" s="2270" t="s">
        <v>248</v>
      </c>
      <c r="R71" s="1259" t="s">
        <v>145</v>
      </c>
      <c r="S71" s="1023" t="s">
        <v>20</v>
      </c>
      <c r="T71" s="662"/>
      <c r="U71" s="1960"/>
      <c r="V71" s="1104"/>
    </row>
    <row r="72" spans="1:23" s="3" customFormat="1" ht="21" customHeight="1" x14ac:dyDescent="0.25">
      <c r="A72" s="1795"/>
      <c r="B72" s="1793"/>
      <c r="C72" s="1882"/>
      <c r="D72" s="2127"/>
      <c r="E72" s="253"/>
      <c r="F72" s="420"/>
      <c r="G72" s="1249"/>
      <c r="H72" s="385"/>
      <c r="I72" s="385"/>
      <c r="J72" s="367"/>
      <c r="K72" s="212"/>
      <c r="L72" s="385"/>
      <c r="M72" s="501"/>
      <c r="N72" s="212"/>
      <c r="O72" s="385"/>
      <c r="P72" s="501"/>
      <c r="Q72" s="2270"/>
      <c r="R72" s="1259"/>
      <c r="S72" s="1023"/>
      <c r="T72" s="662"/>
      <c r="U72" s="1960"/>
      <c r="V72" s="1104"/>
    </row>
    <row r="73" spans="1:23" s="3" customFormat="1" ht="41.25" customHeight="1" x14ac:dyDescent="0.25">
      <c r="A73" s="1795"/>
      <c r="B73" s="1793"/>
      <c r="C73" s="1825"/>
      <c r="D73" s="534" t="s">
        <v>167</v>
      </c>
      <c r="E73" s="253"/>
      <c r="F73" s="420"/>
      <c r="G73" s="293"/>
      <c r="H73" s="352"/>
      <c r="I73" s="352"/>
      <c r="J73" s="338"/>
      <c r="K73" s="41"/>
      <c r="L73" s="360"/>
      <c r="M73" s="562"/>
      <c r="N73" s="41"/>
      <c r="O73" s="360"/>
      <c r="P73" s="562"/>
      <c r="Q73" s="1298" t="s">
        <v>254</v>
      </c>
      <c r="R73" s="1261" t="s">
        <v>249</v>
      </c>
      <c r="S73" s="841" t="s">
        <v>249</v>
      </c>
      <c r="T73" s="842" t="s">
        <v>249</v>
      </c>
      <c r="U73" s="1961"/>
      <c r="V73" s="1104"/>
    </row>
    <row r="74" spans="1:23" s="3" customFormat="1" ht="33" customHeight="1" x14ac:dyDescent="0.25">
      <c r="A74" s="1795"/>
      <c r="B74" s="1793"/>
      <c r="C74" s="1882"/>
      <c r="D74" s="296"/>
      <c r="E74" s="253"/>
      <c r="F74" s="420"/>
      <c r="G74" s="293"/>
      <c r="H74" s="352"/>
      <c r="I74" s="352"/>
      <c r="J74" s="338"/>
      <c r="K74" s="41"/>
      <c r="L74" s="360"/>
      <c r="M74" s="562"/>
      <c r="N74" s="41"/>
      <c r="O74" s="360"/>
      <c r="P74" s="562"/>
      <c r="Q74" s="1298" t="s">
        <v>255</v>
      </c>
      <c r="R74" s="1261" t="s">
        <v>250</v>
      </c>
      <c r="S74" s="841" t="s">
        <v>250</v>
      </c>
      <c r="T74" s="842" t="s">
        <v>250</v>
      </c>
      <c r="U74" s="1961"/>
      <c r="V74" s="1104"/>
    </row>
    <row r="75" spans="1:23" s="3" customFormat="1" ht="44.25" customHeight="1" x14ac:dyDescent="0.25">
      <c r="A75" s="1795"/>
      <c r="B75" s="1793"/>
      <c r="C75" s="1882"/>
      <c r="D75" s="484"/>
      <c r="E75" s="253"/>
      <c r="F75" s="420"/>
      <c r="G75" s="293"/>
      <c r="H75" s="352"/>
      <c r="I75" s="352"/>
      <c r="J75" s="338"/>
      <c r="K75" s="41"/>
      <c r="L75" s="360"/>
      <c r="M75" s="562"/>
      <c r="N75" s="41"/>
      <c r="O75" s="360"/>
      <c r="P75" s="562"/>
      <c r="Q75" s="1298" t="s">
        <v>256</v>
      </c>
      <c r="R75" s="1261" t="s">
        <v>253</v>
      </c>
      <c r="S75" s="841" t="s">
        <v>253</v>
      </c>
      <c r="T75" s="842" t="s">
        <v>253</v>
      </c>
      <c r="U75" s="1961"/>
      <c r="V75" s="1104"/>
    </row>
    <row r="76" spans="1:23" s="3" customFormat="1" ht="30.75" customHeight="1" x14ac:dyDescent="0.25">
      <c r="A76" s="1795"/>
      <c r="B76" s="1793"/>
      <c r="C76" s="1825"/>
      <c r="D76" s="1805" t="s">
        <v>49</v>
      </c>
      <c r="E76" s="253"/>
      <c r="F76" s="421"/>
      <c r="G76" s="293"/>
      <c r="H76" s="387"/>
      <c r="I76" s="387"/>
      <c r="J76" s="369"/>
      <c r="K76" s="189"/>
      <c r="L76" s="388"/>
      <c r="M76" s="2039"/>
      <c r="N76" s="189"/>
      <c r="O76" s="388"/>
      <c r="P76" s="2039"/>
      <c r="Q76" s="1792" t="s">
        <v>259</v>
      </c>
      <c r="R76" s="33" t="s">
        <v>258</v>
      </c>
      <c r="S76" s="34" t="s">
        <v>258</v>
      </c>
      <c r="T76" s="35" t="s">
        <v>258</v>
      </c>
      <c r="U76" s="1962"/>
      <c r="V76" s="1104"/>
    </row>
    <row r="77" spans="1:23" s="3" customFormat="1" ht="42.75" customHeight="1" x14ac:dyDescent="0.25">
      <c r="A77" s="1795"/>
      <c r="B77" s="1793"/>
      <c r="C77" s="1882"/>
      <c r="D77" s="1821" t="s">
        <v>151</v>
      </c>
      <c r="E77" s="253"/>
      <c r="F77" s="421"/>
      <c r="G77" s="1295"/>
      <c r="H77" s="1552"/>
      <c r="I77" s="1552"/>
      <c r="J77" s="1296"/>
      <c r="K77" s="201"/>
      <c r="L77" s="387"/>
      <c r="M77" s="2034"/>
      <c r="N77" s="201"/>
      <c r="O77" s="387"/>
      <c r="P77" s="2034"/>
      <c r="Q77" s="858" t="s">
        <v>261</v>
      </c>
      <c r="R77" s="1818">
        <v>12</v>
      </c>
      <c r="S77" s="1819">
        <v>12</v>
      </c>
      <c r="T77" s="1820">
        <v>12</v>
      </c>
      <c r="U77" s="1963"/>
      <c r="V77" s="1104"/>
    </row>
    <row r="78" spans="1:23" s="3" customFormat="1" ht="39.75" customHeight="1" x14ac:dyDescent="0.25">
      <c r="A78" s="1795"/>
      <c r="B78" s="1793"/>
      <c r="C78" s="1882"/>
      <c r="D78" s="2161" t="s">
        <v>152</v>
      </c>
      <c r="E78" s="253"/>
      <c r="F78" s="421"/>
      <c r="G78" s="1295"/>
      <c r="H78" s="1552"/>
      <c r="I78" s="1552"/>
      <c r="J78" s="1296"/>
      <c r="K78" s="201"/>
      <c r="L78" s="387"/>
      <c r="M78" s="2034"/>
      <c r="N78" s="201"/>
      <c r="O78" s="387"/>
      <c r="P78" s="2034"/>
      <c r="Q78" s="858" t="s">
        <v>317</v>
      </c>
      <c r="R78" s="1818">
        <v>12</v>
      </c>
      <c r="S78" s="1819">
        <v>12</v>
      </c>
      <c r="T78" s="1820">
        <v>12</v>
      </c>
      <c r="U78" s="1963"/>
      <c r="V78" s="1104"/>
    </row>
    <row r="79" spans="1:23" s="3" customFormat="1" ht="41.25" customHeight="1" x14ac:dyDescent="0.25">
      <c r="A79" s="1795"/>
      <c r="B79" s="1793"/>
      <c r="C79" s="1882"/>
      <c r="D79" s="2161"/>
      <c r="E79" s="253"/>
      <c r="F79" s="421"/>
      <c r="G79" s="1249"/>
      <c r="H79" s="385"/>
      <c r="I79" s="385"/>
      <c r="J79" s="367"/>
      <c r="K79" s="212"/>
      <c r="L79" s="385"/>
      <c r="M79" s="501"/>
      <c r="N79" s="212"/>
      <c r="O79" s="385"/>
      <c r="P79" s="501"/>
      <c r="Q79" s="858" t="s">
        <v>318</v>
      </c>
      <c r="R79" s="1818">
        <v>1</v>
      </c>
      <c r="S79" s="1819">
        <v>0.75</v>
      </c>
      <c r="T79" s="1820">
        <v>0.75</v>
      </c>
      <c r="U79" s="1963"/>
      <c r="V79" s="1104"/>
    </row>
    <row r="80" spans="1:23" s="3" customFormat="1" ht="31.5" customHeight="1" x14ac:dyDescent="0.25">
      <c r="A80" s="1795"/>
      <c r="B80" s="1793"/>
      <c r="C80" s="1882"/>
      <c r="D80" s="2161"/>
      <c r="E80" s="253"/>
      <c r="F80" s="421"/>
      <c r="G80" s="1249"/>
      <c r="H80" s="385"/>
      <c r="I80" s="385"/>
      <c r="J80" s="367"/>
      <c r="K80" s="212"/>
      <c r="L80" s="385"/>
      <c r="M80" s="501"/>
      <c r="N80" s="212"/>
      <c r="O80" s="385"/>
      <c r="P80" s="501"/>
      <c r="Q80" s="1794" t="s">
        <v>320</v>
      </c>
      <c r="R80" s="544">
        <v>130</v>
      </c>
      <c r="S80" s="565">
        <v>130</v>
      </c>
      <c r="T80" s="566">
        <v>130</v>
      </c>
      <c r="U80" s="1964"/>
      <c r="V80" s="1104"/>
    </row>
    <row r="81" spans="1:31" s="3" customFormat="1" ht="20.25" customHeight="1" x14ac:dyDescent="0.25">
      <c r="A81" s="1795"/>
      <c r="B81" s="1793"/>
      <c r="C81" s="1882"/>
      <c r="D81" s="2161" t="s">
        <v>163</v>
      </c>
      <c r="E81" s="253"/>
      <c r="F81" s="421"/>
      <c r="G81" s="293"/>
      <c r="H81" s="385"/>
      <c r="I81" s="385"/>
      <c r="J81" s="367"/>
      <c r="K81" s="212"/>
      <c r="L81" s="385"/>
      <c r="M81" s="501"/>
      <c r="N81" s="212"/>
      <c r="O81" s="385"/>
      <c r="P81" s="501"/>
      <c r="Q81" s="2262" t="s">
        <v>164</v>
      </c>
      <c r="R81" s="544">
        <v>104</v>
      </c>
      <c r="S81" s="565">
        <v>104</v>
      </c>
      <c r="T81" s="566"/>
      <c r="U81" s="1964"/>
      <c r="V81" s="1104"/>
    </row>
    <row r="82" spans="1:31" s="3" customFormat="1" ht="21.75" customHeight="1" x14ac:dyDescent="0.25">
      <c r="A82" s="1795"/>
      <c r="B82" s="1793"/>
      <c r="C82" s="1882"/>
      <c r="D82" s="2161"/>
      <c r="E82" s="253"/>
      <c r="F82" s="421"/>
      <c r="G82" s="293"/>
      <c r="H82" s="385"/>
      <c r="I82" s="385"/>
      <c r="J82" s="367"/>
      <c r="K82" s="212"/>
      <c r="L82" s="385"/>
      <c r="M82" s="501"/>
      <c r="N82" s="212"/>
      <c r="O82" s="385"/>
      <c r="P82" s="501"/>
      <c r="Q82" s="2263"/>
      <c r="R82" s="1880"/>
      <c r="S82" s="1863"/>
      <c r="T82" s="1859"/>
      <c r="U82" s="1965"/>
      <c r="V82" s="1104"/>
    </row>
    <row r="83" spans="1:31" s="3" customFormat="1" ht="16.5" customHeight="1" x14ac:dyDescent="0.25">
      <c r="A83" s="1795"/>
      <c r="B83" s="1793"/>
      <c r="C83" s="1825"/>
      <c r="D83" s="2160" t="s">
        <v>168</v>
      </c>
      <c r="E83" s="253"/>
      <c r="F83" s="421"/>
      <c r="G83" s="293"/>
      <c r="H83" s="387"/>
      <c r="I83" s="387"/>
      <c r="J83" s="369"/>
      <c r="K83" s="189"/>
      <c r="L83" s="388"/>
      <c r="M83" s="2039"/>
      <c r="N83" s="189"/>
      <c r="O83" s="388"/>
      <c r="P83" s="2039"/>
      <c r="Q83" s="79" t="s">
        <v>100</v>
      </c>
      <c r="R83" s="1818">
        <v>174</v>
      </c>
      <c r="S83" s="1819">
        <v>174</v>
      </c>
      <c r="T83" s="1820">
        <v>174</v>
      </c>
      <c r="U83" s="1963"/>
      <c r="V83" s="1104"/>
    </row>
    <row r="84" spans="1:31" s="3" customFormat="1" ht="29.25" customHeight="1" x14ac:dyDescent="0.25">
      <c r="A84" s="1795"/>
      <c r="B84" s="1793"/>
      <c r="C84" s="1882"/>
      <c r="D84" s="2162"/>
      <c r="E84" s="253"/>
      <c r="F84" s="421"/>
      <c r="G84" s="293"/>
      <c r="H84" s="387"/>
      <c r="I84" s="387"/>
      <c r="J84" s="369"/>
      <c r="K84" s="189"/>
      <c r="L84" s="388"/>
      <c r="M84" s="2039"/>
      <c r="N84" s="189"/>
      <c r="O84" s="388"/>
      <c r="P84" s="2039"/>
      <c r="Q84" s="79" t="s">
        <v>266</v>
      </c>
      <c r="R84" s="1818">
        <v>55</v>
      </c>
      <c r="S84" s="1819">
        <v>55</v>
      </c>
      <c r="T84" s="1820">
        <v>55</v>
      </c>
      <c r="U84" s="1963"/>
      <c r="V84" s="1104"/>
    </row>
    <row r="85" spans="1:31" s="3" customFormat="1" ht="15" customHeight="1" x14ac:dyDescent="0.25">
      <c r="A85" s="1795"/>
      <c r="B85" s="1793"/>
      <c r="C85" s="1882"/>
      <c r="D85" s="2264" t="s">
        <v>169</v>
      </c>
      <c r="E85" s="253"/>
      <c r="F85" s="421"/>
      <c r="G85" s="293"/>
      <c r="H85" s="352"/>
      <c r="I85" s="352"/>
      <c r="J85" s="338"/>
      <c r="K85" s="41"/>
      <c r="L85" s="360"/>
      <c r="M85" s="562"/>
      <c r="N85" s="41"/>
      <c r="O85" s="360"/>
      <c r="P85" s="562"/>
      <c r="Q85" s="1887" t="s">
        <v>267</v>
      </c>
      <c r="R85" s="1880">
        <v>35</v>
      </c>
      <c r="S85" s="1863">
        <v>35</v>
      </c>
      <c r="T85" s="1859">
        <v>35</v>
      </c>
      <c r="U85" s="1965"/>
      <c r="V85" s="1104"/>
    </row>
    <row r="86" spans="1:31" s="3" customFormat="1" ht="15" customHeight="1" x14ac:dyDescent="0.25">
      <c r="A86" s="1795"/>
      <c r="B86" s="1793"/>
      <c r="C86" s="1882"/>
      <c r="D86" s="2264"/>
      <c r="E86" s="715"/>
      <c r="F86" s="421"/>
      <c r="G86" s="293"/>
      <c r="H86" s="352"/>
      <c r="I86" s="352"/>
      <c r="J86" s="338"/>
      <c r="K86" s="41"/>
      <c r="L86" s="360"/>
      <c r="M86" s="562"/>
      <c r="N86" s="41"/>
      <c r="O86" s="360"/>
      <c r="P86" s="562"/>
      <c r="Q86" s="1887"/>
      <c r="R86" s="1880"/>
      <c r="S86" s="1863"/>
      <c r="T86" s="1859"/>
      <c r="U86" s="1965"/>
      <c r="V86" s="1104"/>
    </row>
    <row r="87" spans="1:31" s="3" customFormat="1" ht="29.25" customHeight="1" x14ac:dyDescent="0.25">
      <c r="A87" s="1795"/>
      <c r="B87" s="1793"/>
      <c r="C87" s="1825"/>
      <c r="D87" s="144" t="s">
        <v>170</v>
      </c>
      <c r="E87" s="715"/>
      <c r="F87" s="421"/>
      <c r="G87" s="293"/>
      <c r="H87" s="352"/>
      <c r="I87" s="352"/>
      <c r="J87" s="338"/>
      <c r="K87" s="2047"/>
      <c r="L87" s="2048"/>
      <c r="M87" s="2040"/>
      <c r="N87" s="2047"/>
      <c r="O87" s="2048"/>
      <c r="P87" s="2040"/>
      <c r="Q87" s="79" t="s">
        <v>164</v>
      </c>
      <c r="R87" s="1818">
        <v>40</v>
      </c>
      <c r="S87" s="1819">
        <v>40</v>
      </c>
      <c r="T87" s="1820">
        <v>40</v>
      </c>
      <c r="U87" s="1963"/>
      <c r="V87" s="1104"/>
    </row>
    <row r="88" spans="1:31" s="3" customFormat="1" ht="14.25" customHeight="1" x14ac:dyDescent="0.25">
      <c r="A88" s="1795"/>
      <c r="B88" s="1793"/>
      <c r="C88" s="1882"/>
      <c r="D88" s="1821"/>
      <c r="E88" s="183"/>
      <c r="F88" s="421"/>
      <c r="G88" s="293"/>
      <c r="H88" s="352"/>
      <c r="I88" s="352"/>
      <c r="J88" s="338"/>
      <c r="K88" s="2047"/>
      <c r="L88" s="2048"/>
      <c r="M88" s="2040"/>
      <c r="N88" s="2047"/>
      <c r="O88" s="2048"/>
      <c r="P88" s="2040"/>
      <c r="Q88" s="2334" t="s">
        <v>319</v>
      </c>
      <c r="R88" s="2395">
        <v>22</v>
      </c>
      <c r="S88" s="2396">
        <v>22</v>
      </c>
      <c r="T88" s="2373">
        <v>22</v>
      </c>
      <c r="U88" s="1965"/>
      <c r="V88" s="1104"/>
    </row>
    <row r="89" spans="1:31" s="3" customFormat="1" ht="14.25" customHeight="1" x14ac:dyDescent="0.25">
      <c r="A89" s="1795"/>
      <c r="B89" s="1793"/>
      <c r="C89" s="1882"/>
      <c r="D89" s="80"/>
      <c r="E89" s="183"/>
      <c r="F89" s="421"/>
      <c r="G89" s="293"/>
      <c r="H89" s="352"/>
      <c r="I89" s="352"/>
      <c r="J89" s="338"/>
      <c r="K89" s="2047"/>
      <c r="L89" s="2048"/>
      <c r="M89" s="2040"/>
      <c r="N89" s="2047"/>
      <c r="O89" s="2048"/>
      <c r="P89" s="2040"/>
      <c r="Q89" s="2266"/>
      <c r="R89" s="2254"/>
      <c r="S89" s="2256"/>
      <c r="T89" s="2258"/>
      <c r="U89" s="1966"/>
      <c r="V89" s="1104"/>
    </row>
    <row r="90" spans="1:31" s="3" customFormat="1" ht="27.75" customHeight="1" x14ac:dyDescent="0.25">
      <c r="A90" s="1795"/>
      <c r="B90" s="1793"/>
      <c r="C90" s="1882"/>
      <c r="D90" s="1805" t="s">
        <v>50</v>
      </c>
      <c r="E90" s="183"/>
      <c r="F90" s="421"/>
      <c r="G90" s="293"/>
      <c r="H90" s="387"/>
      <c r="I90" s="387"/>
      <c r="J90" s="369"/>
      <c r="K90" s="78"/>
      <c r="L90" s="386"/>
      <c r="M90" s="494"/>
      <c r="N90" s="78"/>
      <c r="O90" s="386"/>
      <c r="P90" s="494"/>
      <c r="Q90" s="804" t="s">
        <v>267</v>
      </c>
      <c r="R90" s="1880">
        <v>45</v>
      </c>
      <c r="S90" s="1863">
        <v>45</v>
      </c>
      <c r="T90" s="1859">
        <v>45</v>
      </c>
      <c r="U90" s="1965"/>
      <c r="V90" s="1104"/>
    </row>
    <row r="91" spans="1:31" s="66" customFormat="1" ht="44.25" customHeight="1" x14ac:dyDescent="0.25">
      <c r="A91" s="1522"/>
      <c r="B91" s="1793"/>
      <c r="C91" s="65"/>
      <c r="D91" s="307" t="s">
        <v>155</v>
      </c>
      <c r="E91" s="183"/>
      <c r="F91" s="421"/>
      <c r="G91" s="11"/>
      <c r="H91" s="389"/>
      <c r="I91" s="389"/>
      <c r="J91" s="368"/>
      <c r="K91" s="78"/>
      <c r="L91" s="386"/>
      <c r="M91" s="494"/>
      <c r="N91" s="368"/>
      <c r="O91" s="386"/>
      <c r="P91" s="494"/>
      <c r="Q91" s="419" t="s">
        <v>272</v>
      </c>
      <c r="R91" s="544">
        <v>5</v>
      </c>
      <c r="S91" s="1297">
        <v>5</v>
      </c>
      <c r="T91" s="566">
        <v>5</v>
      </c>
      <c r="U91" s="1967"/>
      <c r="V91" s="745"/>
      <c r="W91" s="497"/>
    </row>
    <row r="92" spans="1:31" s="66" customFormat="1" ht="17.25" customHeight="1" thickBot="1" x14ac:dyDescent="0.3">
      <c r="A92" s="1523"/>
      <c r="B92" s="1802"/>
      <c r="C92" s="442"/>
      <c r="D92" s="2259" t="s">
        <v>35</v>
      </c>
      <c r="E92" s="2260"/>
      <c r="F92" s="2260"/>
      <c r="G92" s="2261"/>
      <c r="H92" s="1741">
        <f>SUM(H53:H91)-H77-H78</f>
        <v>5433.6999999999989</v>
      </c>
      <c r="I92" s="1741">
        <f>SUM(I53:I91)-I77-I78</f>
        <v>5504.2</v>
      </c>
      <c r="J92" s="1741">
        <f>SUM(J53:J91)-J77-J78</f>
        <v>70.5</v>
      </c>
      <c r="K92" s="1606">
        <f>SUM(K53:K91)-K77-K78</f>
        <v>4963.4000000000005</v>
      </c>
      <c r="L92" s="1741">
        <f>SUM(L53:L91)-L77-L78</f>
        <v>4963.4000000000005</v>
      </c>
      <c r="M92" s="2041"/>
      <c r="N92" s="1610">
        <f>SUM(N53:N91)-N77-N78</f>
        <v>4941.5000000000009</v>
      </c>
      <c r="O92" s="1741">
        <f>SUM(O53:O91)-O77-O78</f>
        <v>4941.5000000000009</v>
      </c>
      <c r="P92" s="1610"/>
      <c r="Q92" s="1250"/>
      <c r="R92" s="1881"/>
      <c r="S92" s="720"/>
      <c r="T92" s="1860"/>
      <c r="U92" s="1968"/>
      <c r="V92" s="745"/>
      <c r="W92" s="745"/>
    </row>
    <row r="93" spans="1:31" s="69" customFormat="1" ht="55.5" customHeight="1" x14ac:dyDescent="0.25">
      <c r="A93" s="2232" t="s">
        <v>16</v>
      </c>
      <c r="B93" s="2234" t="s">
        <v>36</v>
      </c>
      <c r="C93" s="2236" t="s">
        <v>36</v>
      </c>
      <c r="D93" s="2393" t="s">
        <v>51</v>
      </c>
      <c r="E93" s="2239" t="s">
        <v>129</v>
      </c>
      <c r="F93" s="2241" t="s">
        <v>20</v>
      </c>
      <c r="G93" s="1853" t="s">
        <v>23</v>
      </c>
      <c r="H93" s="391">
        <v>322.7</v>
      </c>
      <c r="I93" s="1926">
        <v>417.7</v>
      </c>
      <c r="J93" s="1927">
        <f>+I93-H93</f>
        <v>95</v>
      </c>
      <c r="K93" s="326">
        <v>380</v>
      </c>
      <c r="L93" s="391">
        <v>380</v>
      </c>
      <c r="M93" s="904"/>
      <c r="N93" s="326">
        <v>380</v>
      </c>
      <c r="O93" s="391">
        <v>380</v>
      </c>
      <c r="P93" s="904"/>
      <c r="Q93" s="2223" t="s">
        <v>114</v>
      </c>
      <c r="R93" s="1928" t="s">
        <v>337</v>
      </c>
      <c r="S93" s="907">
        <v>78</v>
      </c>
      <c r="T93" s="908">
        <v>78</v>
      </c>
      <c r="U93" s="2411" t="s">
        <v>351</v>
      </c>
      <c r="V93" s="1108"/>
      <c r="W93" s="745"/>
      <c r="X93" s="73"/>
      <c r="Y93" s="73"/>
      <c r="Z93" s="73"/>
    </row>
    <row r="94" spans="1:31" s="73" customFormat="1" ht="21.75" customHeight="1" thickBot="1" x14ac:dyDescent="0.3">
      <c r="A94" s="2233"/>
      <c r="B94" s="2235"/>
      <c r="C94" s="2237"/>
      <c r="D94" s="2394"/>
      <c r="E94" s="2240"/>
      <c r="F94" s="2242"/>
      <c r="G94" s="70" t="s">
        <v>27</v>
      </c>
      <c r="H94" s="508">
        <f>SUM(H93)</f>
        <v>322.7</v>
      </c>
      <c r="I94" s="508">
        <f>SUM(I93)</f>
        <v>417.7</v>
      </c>
      <c r="J94" s="508">
        <f>SUM(J93)</f>
        <v>95</v>
      </c>
      <c r="K94" s="507">
        <f>SUM(K93)</f>
        <v>380</v>
      </c>
      <c r="L94" s="508">
        <f>SUM(L93)</f>
        <v>380</v>
      </c>
      <c r="M94" s="535"/>
      <c r="N94" s="507">
        <f>SUM(N93)</f>
        <v>380</v>
      </c>
      <c r="O94" s="508">
        <f>SUM(O93)</f>
        <v>380</v>
      </c>
      <c r="P94" s="535"/>
      <c r="Q94" s="2224"/>
      <c r="R94" s="532"/>
      <c r="S94" s="572"/>
      <c r="T94" s="812"/>
      <c r="U94" s="2412"/>
      <c r="V94" s="1105"/>
      <c r="W94" s="746"/>
    </row>
    <row r="95" spans="1:31" s="2" customFormat="1" ht="42" customHeight="1" x14ac:dyDescent="0.25">
      <c r="A95" s="1524" t="s">
        <v>16</v>
      </c>
      <c r="B95" s="74" t="s">
        <v>36</v>
      </c>
      <c r="C95" s="269" t="s">
        <v>40</v>
      </c>
      <c r="D95" s="2225" t="s">
        <v>52</v>
      </c>
      <c r="E95" s="432"/>
      <c r="F95" s="152" t="s">
        <v>20</v>
      </c>
      <c r="G95" s="1853" t="s">
        <v>23</v>
      </c>
      <c r="H95" s="1872">
        <v>695.8</v>
      </c>
      <c r="I95" s="1929">
        <f>695.8-119.9</f>
        <v>575.9</v>
      </c>
      <c r="J95" s="1930">
        <f>+I95-H95</f>
        <v>-119.89999999999998</v>
      </c>
      <c r="K95" s="1565">
        <v>695.8</v>
      </c>
      <c r="L95" s="1872">
        <v>695.8</v>
      </c>
      <c r="M95" s="2042"/>
      <c r="N95" s="1565">
        <v>695.8</v>
      </c>
      <c r="O95" s="1872">
        <v>695.8</v>
      </c>
      <c r="P95" s="2042"/>
      <c r="Q95" s="1816"/>
      <c r="R95" s="1263"/>
      <c r="S95" s="660"/>
      <c r="T95" s="157"/>
      <c r="U95" s="1969"/>
      <c r="V95" s="1083"/>
    </row>
    <row r="96" spans="1:31" s="2" customFormat="1" ht="53.25" customHeight="1" x14ac:dyDescent="0.25">
      <c r="A96" s="1525"/>
      <c r="B96" s="77"/>
      <c r="C96" s="1803"/>
      <c r="D96" s="2178"/>
      <c r="E96" s="1799"/>
      <c r="F96" s="86"/>
      <c r="G96" s="1846"/>
      <c r="H96" s="386"/>
      <c r="I96" s="386"/>
      <c r="J96" s="368"/>
      <c r="K96" s="78"/>
      <c r="L96" s="386"/>
      <c r="M96" s="494"/>
      <c r="N96" s="78"/>
      <c r="O96" s="386"/>
      <c r="P96" s="494"/>
      <c r="Q96" s="892"/>
      <c r="R96" s="538"/>
      <c r="S96" s="1791"/>
      <c r="T96" s="1869"/>
      <c r="U96" s="1970"/>
      <c r="V96" s="1083"/>
      <c r="AE96" s="3"/>
    </row>
    <row r="97" spans="1:31" s="2" customFormat="1" ht="66.75" customHeight="1" x14ac:dyDescent="0.25">
      <c r="A97" s="1525"/>
      <c r="B97" s="77"/>
      <c r="C97" s="1871"/>
      <c r="D97" s="60" t="s">
        <v>104</v>
      </c>
      <c r="E97" s="1870"/>
      <c r="F97" s="86"/>
      <c r="G97" s="1851"/>
      <c r="H97" s="388"/>
      <c r="I97" s="388"/>
      <c r="J97" s="371"/>
      <c r="K97" s="189"/>
      <c r="L97" s="388"/>
      <c r="M97" s="2039"/>
      <c r="N97" s="189"/>
      <c r="O97" s="388"/>
      <c r="P97" s="2039"/>
      <c r="Q97" s="913" t="s">
        <v>313</v>
      </c>
      <c r="R97" s="1264" t="s">
        <v>145</v>
      </c>
      <c r="S97" s="754" t="s">
        <v>145</v>
      </c>
      <c r="T97" s="32" t="s">
        <v>145</v>
      </c>
      <c r="U97" s="1971"/>
      <c r="V97" s="1083"/>
      <c r="AC97" s="3"/>
    </row>
    <row r="98" spans="1:31" s="2" customFormat="1" ht="62.25" customHeight="1" x14ac:dyDescent="0.25">
      <c r="A98" s="1525"/>
      <c r="B98" s="77"/>
      <c r="C98" s="1871"/>
      <c r="D98" s="38" t="s">
        <v>105</v>
      </c>
      <c r="E98" s="563" t="s">
        <v>132</v>
      </c>
      <c r="F98" s="86"/>
      <c r="G98" s="1851"/>
      <c r="H98" s="386"/>
      <c r="I98" s="386"/>
      <c r="J98" s="368"/>
      <c r="K98" s="78"/>
      <c r="L98" s="386"/>
      <c r="M98" s="494"/>
      <c r="N98" s="78"/>
      <c r="O98" s="386"/>
      <c r="P98" s="494"/>
      <c r="Q98" s="1436" t="s">
        <v>273</v>
      </c>
      <c r="R98" s="1437">
        <v>20</v>
      </c>
      <c r="S98" s="1438">
        <v>20</v>
      </c>
      <c r="T98" s="1439">
        <v>20</v>
      </c>
      <c r="U98" s="1972"/>
      <c r="V98" s="1083"/>
      <c r="AE98" s="3"/>
    </row>
    <row r="99" spans="1:31" s="2" customFormat="1" ht="55.5" customHeight="1" x14ac:dyDescent="0.25">
      <c r="A99" s="1525"/>
      <c r="B99" s="77"/>
      <c r="C99" s="1871"/>
      <c r="D99" s="38" t="s">
        <v>106</v>
      </c>
      <c r="E99" s="1800"/>
      <c r="F99" s="86"/>
      <c r="G99" s="1851"/>
      <c r="H99" s="386"/>
      <c r="I99" s="386"/>
      <c r="J99" s="368"/>
      <c r="K99" s="78"/>
      <c r="L99" s="386"/>
      <c r="M99" s="494"/>
      <c r="N99" s="78"/>
      <c r="O99" s="386"/>
      <c r="P99" s="494"/>
      <c r="Q99" s="1378" t="s">
        <v>312</v>
      </c>
      <c r="R99" s="138">
        <v>34</v>
      </c>
      <c r="S99" s="145">
        <v>34</v>
      </c>
      <c r="T99" s="139">
        <v>10</v>
      </c>
      <c r="U99" s="1973"/>
      <c r="V99" s="1083"/>
      <c r="Z99" s="3"/>
      <c r="AA99" s="3"/>
    </row>
    <row r="100" spans="1:31" s="2" customFormat="1" ht="138" customHeight="1" x14ac:dyDescent="0.25">
      <c r="A100" s="1525"/>
      <c r="B100" s="77"/>
      <c r="C100" s="1871"/>
      <c r="D100" s="1931" t="s">
        <v>107</v>
      </c>
      <c r="E100" s="1870" t="s">
        <v>123</v>
      </c>
      <c r="F100" s="86"/>
      <c r="G100" s="1851"/>
      <c r="H100" s="360"/>
      <c r="I100" s="360"/>
      <c r="J100" s="346"/>
      <c r="K100" s="41"/>
      <c r="L100" s="360"/>
      <c r="M100" s="562"/>
      <c r="N100" s="41"/>
      <c r="O100" s="360"/>
      <c r="P100" s="562"/>
      <c r="Q100" s="1436" t="s">
        <v>274</v>
      </c>
      <c r="R100" s="1790">
        <v>100</v>
      </c>
      <c r="S100" s="450">
        <v>100</v>
      </c>
      <c r="T100" s="1869">
        <v>100</v>
      </c>
      <c r="U100" s="1918" t="s">
        <v>352</v>
      </c>
      <c r="V100" s="1083"/>
      <c r="Z100" s="3"/>
    </row>
    <row r="101" spans="1:31" s="2" customFormat="1" ht="80.25" customHeight="1" x14ac:dyDescent="0.25">
      <c r="A101" s="1525"/>
      <c r="B101" s="77"/>
      <c r="C101" s="1871"/>
      <c r="D101" s="1932" t="s">
        <v>119</v>
      </c>
      <c r="E101" s="1800" t="s">
        <v>122</v>
      </c>
      <c r="F101" s="86"/>
      <c r="G101" s="1851"/>
      <c r="H101" s="386"/>
      <c r="I101" s="386"/>
      <c r="J101" s="368"/>
      <c r="K101" s="78"/>
      <c r="L101" s="386"/>
      <c r="M101" s="494"/>
      <c r="N101" s="78"/>
      <c r="O101" s="386"/>
      <c r="P101" s="494"/>
      <c r="Q101" s="1378" t="s">
        <v>277</v>
      </c>
      <c r="R101" s="1917" t="s">
        <v>338</v>
      </c>
      <c r="S101" s="145">
        <v>200</v>
      </c>
      <c r="T101" s="139">
        <v>200</v>
      </c>
      <c r="U101" s="1933" t="s">
        <v>339</v>
      </c>
      <c r="V101" s="1083"/>
      <c r="X101" s="3"/>
      <c r="Z101" s="3"/>
    </row>
    <row r="102" spans="1:31" s="2" customFormat="1" ht="69" customHeight="1" x14ac:dyDescent="0.25">
      <c r="A102" s="1795"/>
      <c r="B102" s="1793"/>
      <c r="C102" s="1814"/>
      <c r="D102" s="81" t="s">
        <v>118</v>
      </c>
      <c r="E102" s="185" t="s">
        <v>130</v>
      </c>
      <c r="F102" s="1787"/>
      <c r="G102" s="1851"/>
      <c r="H102" s="352"/>
      <c r="I102" s="352"/>
      <c r="J102" s="338"/>
      <c r="K102" s="16"/>
      <c r="L102" s="352"/>
      <c r="M102" s="1284"/>
      <c r="N102" s="16"/>
      <c r="O102" s="352"/>
      <c r="P102" s="1284"/>
      <c r="Q102" s="1378" t="s">
        <v>278</v>
      </c>
      <c r="R102" s="1265">
        <v>1</v>
      </c>
      <c r="S102" s="923">
        <v>1</v>
      </c>
      <c r="T102" s="924">
        <v>1</v>
      </c>
      <c r="U102" s="1918"/>
      <c r="V102" s="1083"/>
      <c r="Y102" s="3"/>
    </row>
    <row r="103" spans="1:31" s="2" customFormat="1" ht="47.25" customHeight="1" x14ac:dyDescent="0.25">
      <c r="A103" s="1795"/>
      <c r="B103" s="1793"/>
      <c r="C103" s="1814"/>
      <c r="D103" s="2391" t="s">
        <v>54</v>
      </c>
      <c r="E103" s="1873" t="s">
        <v>124</v>
      </c>
      <c r="F103" s="1787"/>
      <c r="G103" s="1851"/>
      <c r="H103" s="356"/>
      <c r="I103" s="356"/>
      <c r="J103" s="342"/>
      <c r="K103" s="84"/>
      <c r="L103" s="356"/>
      <c r="M103" s="1278"/>
      <c r="N103" s="84"/>
      <c r="O103" s="356"/>
      <c r="P103" s="1278"/>
      <c r="Q103" s="2228" t="s">
        <v>279</v>
      </c>
      <c r="R103" s="1934" t="s">
        <v>340</v>
      </c>
      <c r="S103" s="926">
        <v>20</v>
      </c>
      <c r="T103" s="927">
        <v>20</v>
      </c>
      <c r="U103" s="2415" t="s">
        <v>341</v>
      </c>
      <c r="V103" s="1083"/>
      <c r="W103" s="3"/>
    </row>
    <row r="104" spans="1:31" s="2" customFormat="1" ht="19.5" customHeight="1" thickBot="1" x14ac:dyDescent="0.3">
      <c r="A104" s="1801"/>
      <c r="B104" s="1802"/>
      <c r="C104" s="1815"/>
      <c r="D104" s="2392"/>
      <c r="E104" s="1828"/>
      <c r="F104" s="1827"/>
      <c r="G104" s="50" t="s">
        <v>27</v>
      </c>
      <c r="H104" s="359">
        <f>SUM(H95:H103)</f>
        <v>695.8</v>
      </c>
      <c r="I104" s="359">
        <f>SUM(I95:I103)</f>
        <v>575.9</v>
      </c>
      <c r="J104" s="359">
        <f>SUM(J95:J103)</f>
        <v>-119.89999999999998</v>
      </c>
      <c r="K104" s="47">
        <f t="shared" ref="K104" si="4">SUM(K95:K103)</f>
        <v>695.8</v>
      </c>
      <c r="L104" s="359">
        <f t="shared" ref="L104" si="5">SUM(L95:L103)</f>
        <v>695.8</v>
      </c>
      <c r="M104" s="531"/>
      <c r="N104" s="47">
        <f t="shared" ref="N104:O104" si="6">SUM(N95:N103)</f>
        <v>695.8</v>
      </c>
      <c r="O104" s="359">
        <f t="shared" si="6"/>
        <v>695.8</v>
      </c>
      <c r="P104" s="531"/>
      <c r="Q104" s="2229"/>
      <c r="R104" s="1881"/>
      <c r="S104" s="278"/>
      <c r="T104" s="1860"/>
      <c r="U104" s="2416"/>
      <c r="V104" s="1083"/>
      <c r="W104" s="206"/>
    </row>
    <row r="105" spans="1:31" s="2" customFormat="1" ht="15.75" customHeight="1" x14ac:dyDescent="0.25">
      <c r="A105" s="1524" t="s">
        <v>16</v>
      </c>
      <c r="B105" s="74" t="s">
        <v>36</v>
      </c>
      <c r="C105" s="269" t="s">
        <v>42</v>
      </c>
      <c r="D105" s="2243" t="s">
        <v>55</v>
      </c>
      <c r="E105" s="2246" t="s">
        <v>126</v>
      </c>
      <c r="F105" s="152" t="s">
        <v>20</v>
      </c>
      <c r="G105" s="1854" t="s">
        <v>23</v>
      </c>
      <c r="H105" s="1617">
        <v>201.2</v>
      </c>
      <c r="I105" s="1617">
        <v>201.2</v>
      </c>
      <c r="J105" s="1616"/>
      <c r="K105" s="1614">
        <v>201.2</v>
      </c>
      <c r="L105" s="1617">
        <v>201.2</v>
      </c>
      <c r="M105" s="1616"/>
      <c r="N105" s="1614">
        <v>201.2</v>
      </c>
      <c r="O105" s="1617">
        <v>201.2</v>
      </c>
      <c r="P105" s="1616"/>
      <c r="Q105" s="2245" t="s">
        <v>56</v>
      </c>
      <c r="R105" s="49">
        <v>46</v>
      </c>
      <c r="S105" s="1857">
        <v>46</v>
      </c>
      <c r="T105" s="1864">
        <v>46</v>
      </c>
      <c r="U105" s="1974"/>
      <c r="V105" s="1083"/>
    </row>
    <row r="106" spans="1:31" s="2" customFormat="1" ht="15.75" customHeight="1" x14ac:dyDescent="0.25">
      <c r="A106" s="1525"/>
      <c r="B106" s="77"/>
      <c r="C106" s="1803"/>
      <c r="D106" s="2244"/>
      <c r="E106" s="2215"/>
      <c r="F106" s="86"/>
      <c r="G106" s="1845" t="s">
        <v>38</v>
      </c>
      <c r="H106" s="1742">
        <v>220.7</v>
      </c>
      <c r="I106" s="1742">
        <v>220.7</v>
      </c>
      <c r="J106" s="1743"/>
      <c r="K106" s="1618">
        <v>221</v>
      </c>
      <c r="L106" s="1742">
        <v>221</v>
      </c>
      <c r="M106" s="1743"/>
      <c r="N106" s="1618">
        <v>221</v>
      </c>
      <c r="O106" s="1742">
        <v>221</v>
      </c>
      <c r="P106" s="2064"/>
      <c r="Q106" s="2145"/>
      <c r="R106" s="1880"/>
      <c r="S106" s="286"/>
      <c r="T106" s="1859"/>
      <c r="U106" s="1975"/>
      <c r="V106" s="1083"/>
    </row>
    <row r="107" spans="1:31" s="2" customFormat="1" ht="30" customHeight="1" x14ac:dyDescent="0.25">
      <c r="A107" s="1525"/>
      <c r="B107" s="77"/>
      <c r="C107" s="1803"/>
      <c r="D107" s="85" t="s">
        <v>57</v>
      </c>
      <c r="E107" s="2215"/>
      <c r="F107" s="86"/>
      <c r="G107" s="1846"/>
      <c r="H107" s="351"/>
      <c r="I107" s="351"/>
      <c r="J107" s="337"/>
      <c r="K107" s="12"/>
      <c r="L107" s="351"/>
      <c r="M107" s="15"/>
      <c r="N107" s="12"/>
      <c r="O107" s="351"/>
      <c r="P107" s="15"/>
      <c r="Q107" s="2145"/>
      <c r="R107" s="1880"/>
      <c r="S107" s="147"/>
      <c r="T107" s="1859"/>
      <c r="U107" s="1965"/>
      <c r="V107" s="1083"/>
      <c r="W107" s="3"/>
      <c r="AB107" s="3"/>
    </row>
    <row r="108" spans="1:31" s="2" customFormat="1" ht="15.75" customHeight="1" x14ac:dyDescent="0.25">
      <c r="A108" s="2218"/>
      <c r="B108" s="2220"/>
      <c r="C108" s="1814"/>
      <c r="D108" s="2230" t="s">
        <v>58</v>
      </c>
      <c r="E108" s="2215"/>
      <c r="F108" s="1824"/>
      <c r="G108" s="1846"/>
      <c r="H108" s="384"/>
      <c r="I108" s="384"/>
      <c r="J108" s="366"/>
      <c r="K108" s="87"/>
      <c r="L108" s="384"/>
      <c r="M108" s="366"/>
      <c r="N108" s="87"/>
      <c r="O108" s="384"/>
      <c r="P108" s="492"/>
      <c r="Q108" s="2147"/>
      <c r="R108" s="33"/>
      <c r="S108" s="757"/>
      <c r="T108" s="35"/>
      <c r="U108" s="1962"/>
      <c r="V108" s="1083"/>
      <c r="W108" s="3"/>
      <c r="Y108" s="3"/>
    </row>
    <row r="109" spans="1:31" s="2" customFormat="1" ht="15.75" customHeight="1" x14ac:dyDescent="0.25">
      <c r="A109" s="2218"/>
      <c r="B109" s="2220"/>
      <c r="C109" s="1814"/>
      <c r="D109" s="2145"/>
      <c r="E109" s="246"/>
      <c r="F109" s="1824"/>
      <c r="G109" s="11"/>
      <c r="H109" s="384"/>
      <c r="I109" s="384"/>
      <c r="J109" s="366"/>
      <c r="K109" s="87"/>
      <c r="L109" s="384"/>
      <c r="M109" s="492"/>
      <c r="N109" s="87"/>
      <c r="O109" s="384"/>
      <c r="P109" s="492"/>
      <c r="Q109" s="2147"/>
      <c r="R109" s="33"/>
      <c r="S109" s="757"/>
      <c r="T109" s="35"/>
      <c r="U109" s="1962"/>
      <c r="V109" s="1083"/>
      <c r="W109" s="3"/>
    </row>
    <row r="110" spans="1:31" s="2" customFormat="1" ht="13.5" customHeight="1" x14ac:dyDescent="0.25">
      <c r="A110" s="2218"/>
      <c r="B110" s="2220"/>
      <c r="C110" s="1814" t="s">
        <v>141</v>
      </c>
      <c r="D110" s="2231"/>
      <c r="E110" s="448"/>
      <c r="F110" s="1824"/>
      <c r="G110" s="11"/>
      <c r="H110" s="384"/>
      <c r="I110" s="384"/>
      <c r="J110" s="366"/>
      <c r="K110" s="87"/>
      <c r="L110" s="384"/>
      <c r="M110" s="492"/>
      <c r="N110" s="87"/>
      <c r="O110" s="384"/>
      <c r="P110" s="492"/>
      <c r="Q110" s="2147"/>
      <c r="R110" s="33"/>
      <c r="S110" s="757"/>
      <c r="T110" s="35"/>
      <c r="U110" s="1962"/>
      <c r="V110" s="1083"/>
      <c r="Y110" s="3"/>
    </row>
    <row r="111" spans="1:31" s="2" customFormat="1" ht="105.6" customHeight="1" x14ac:dyDescent="0.25">
      <c r="A111" s="1525"/>
      <c r="B111" s="77"/>
      <c r="C111" s="1803"/>
      <c r="D111" s="2213" t="s">
        <v>135</v>
      </c>
      <c r="E111" s="2215" t="s">
        <v>125</v>
      </c>
      <c r="F111" s="86"/>
      <c r="G111" s="11"/>
      <c r="H111" s="351"/>
      <c r="I111" s="351"/>
      <c r="J111" s="337"/>
      <c r="K111" s="12"/>
      <c r="L111" s="351"/>
      <c r="M111" s="15"/>
      <c r="N111" s="12"/>
      <c r="O111" s="351"/>
      <c r="P111" s="15"/>
      <c r="Q111" s="308"/>
      <c r="R111" s="33"/>
      <c r="S111" s="757"/>
      <c r="T111" s="35"/>
      <c r="U111" s="1962"/>
      <c r="V111" s="1083"/>
      <c r="AB111" s="3"/>
    </row>
    <row r="112" spans="1:31" s="2" customFormat="1" ht="16.5" customHeight="1" thickBot="1" x14ac:dyDescent="0.3">
      <c r="A112" s="1801"/>
      <c r="B112" s="1802"/>
      <c r="C112" s="1815"/>
      <c r="D112" s="2214"/>
      <c r="E112" s="2216"/>
      <c r="F112" s="1839"/>
      <c r="G112" s="70" t="s">
        <v>27</v>
      </c>
      <c r="H112" s="390">
        <f>SUM(H105:H111)</f>
        <v>421.9</v>
      </c>
      <c r="I112" s="390">
        <f>SUM(I105:I111)</f>
        <v>421.9</v>
      </c>
      <c r="J112" s="373"/>
      <c r="K112" s="71">
        <f t="shared" ref="K112" si="7">SUM(K105:K111)</f>
        <v>422.2</v>
      </c>
      <c r="L112" s="390">
        <f t="shared" ref="L112" si="8">SUM(L105:L111)</f>
        <v>422.2</v>
      </c>
      <c r="M112" s="2043"/>
      <c r="N112" s="71">
        <f t="shared" ref="N112:O112" si="9">SUM(N105:N111)</f>
        <v>422.2</v>
      </c>
      <c r="O112" s="390">
        <f t="shared" si="9"/>
        <v>422.2</v>
      </c>
      <c r="P112" s="2043"/>
      <c r="Q112" s="1251"/>
      <c r="R112" s="88"/>
      <c r="S112" s="579"/>
      <c r="T112" s="90"/>
      <c r="U112" s="1976"/>
      <c r="V112" s="1083"/>
    </row>
    <row r="113" spans="1:27" s="2" customFormat="1" ht="27" customHeight="1" x14ac:dyDescent="0.25">
      <c r="A113" s="2217" t="s">
        <v>16</v>
      </c>
      <c r="B113" s="2219" t="s">
        <v>36</v>
      </c>
      <c r="C113" s="1813" t="s">
        <v>43</v>
      </c>
      <c r="D113" s="2221" t="s">
        <v>59</v>
      </c>
      <c r="E113" s="56"/>
      <c r="F113" s="271" t="s">
        <v>60</v>
      </c>
      <c r="G113" s="1854" t="s">
        <v>23</v>
      </c>
      <c r="H113" s="361">
        <v>90</v>
      </c>
      <c r="I113" s="361">
        <v>90</v>
      </c>
      <c r="J113" s="347"/>
      <c r="K113" s="194">
        <v>90</v>
      </c>
      <c r="L113" s="361">
        <v>90</v>
      </c>
      <c r="M113" s="877"/>
      <c r="N113" s="347">
        <v>90</v>
      </c>
      <c r="O113" s="361">
        <f>+I113</f>
        <v>90</v>
      </c>
      <c r="P113" s="376"/>
      <c r="Q113" s="91" t="s">
        <v>61</v>
      </c>
      <c r="R113" s="92">
        <v>37</v>
      </c>
      <c r="S113" s="933">
        <v>37</v>
      </c>
      <c r="T113" s="94">
        <v>37</v>
      </c>
      <c r="U113" s="1977"/>
      <c r="V113" s="1083"/>
      <c r="W113" s="206"/>
      <c r="X113" s="206"/>
    </row>
    <row r="114" spans="1:27" s="2" customFormat="1" ht="43.15" customHeight="1" x14ac:dyDescent="0.25">
      <c r="A114" s="2218"/>
      <c r="B114" s="2220"/>
      <c r="C114" s="1814"/>
      <c r="D114" s="2161"/>
      <c r="E114" s="55"/>
      <c r="F114" s="1806"/>
      <c r="G114" s="298" t="s">
        <v>38</v>
      </c>
      <c r="H114" s="481">
        <v>110</v>
      </c>
      <c r="I114" s="481">
        <v>110</v>
      </c>
      <c r="J114" s="838"/>
      <c r="K114" s="480">
        <v>110</v>
      </c>
      <c r="L114" s="481">
        <v>110</v>
      </c>
      <c r="M114" s="878"/>
      <c r="N114" s="838">
        <v>110</v>
      </c>
      <c r="O114" s="481">
        <v>110</v>
      </c>
      <c r="P114" s="878"/>
      <c r="Q114" s="102" t="s">
        <v>115</v>
      </c>
      <c r="R114" s="154">
        <v>10</v>
      </c>
      <c r="S114" s="935">
        <v>10</v>
      </c>
      <c r="T114" s="156">
        <v>10</v>
      </c>
      <c r="U114" s="1978"/>
      <c r="V114" s="1083"/>
    </row>
    <row r="115" spans="1:27" s="2" customFormat="1" ht="29.25" customHeight="1" thickBot="1" x14ac:dyDescent="0.3">
      <c r="A115" s="1795"/>
      <c r="B115" s="1793"/>
      <c r="C115" s="1814"/>
      <c r="D115" s="2222"/>
      <c r="E115" s="55"/>
      <c r="F115" s="1806"/>
      <c r="G115" s="57" t="s">
        <v>27</v>
      </c>
      <c r="H115" s="359">
        <f>SUM(H113:H114)</f>
        <v>200</v>
      </c>
      <c r="I115" s="359">
        <f>SUM(I113:I114)</f>
        <v>200</v>
      </c>
      <c r="J115" s="345"/>
      <c r="K115" s="47">
        <f>SUM(K113:K114)</f>
        <v>200</v>
      </c>
      <c r="L115" s="359">
        <f>SUM(L113:L114)</f>
        <v>200</v>
      </c>
      <c r="M115" s="531"/>
      <c r="N115" s="47">
        <f>SUM(N113:N114)</f>
        <v>200</v>
      </c>
      <c r="O115" s="359">
        <f>SUM(O113:O114)</f>
        <v>200</v>
      </c>
      <c r="P115" s="531"/>
      <c r="Q115" s="1252" t="s">
        <v>161</v>
      </c>
      <c r="R115" s="1267">
        <v>30</v>
      </c>
      <c r="S115" s="939">
        <v>30</v>
      </c>
      <c r="T115" s="940">
        <v>30</v>
      </c>
      <c r="U115" s="1979"/>
      <c r="V115" s="1083"/>
    </row>
    <row r="116" spans="1:27" s="2" customFormat="1" ht="24.75" customHeight="1" x14ac:dyDescent="0.25">
      <c r="A116" s="1811" t="s">
        <v>16</v>
      </c>
      <c r="B116" s="1812" t="s">
        <v>36</v>
      </c>
      <c r="C116" s="1813" t="s">
        <v>62</v>
      </c>
      <c r="D116" s="2203" t="s">
        <v>120</v>
      </c>
      <c r="E116" s="56"/>
      <c r="F116" s="2205">
        <v>3</v>
      </c>
      <c r="G116" s="1854" t="s">
        <v>23</v>
      </c>
      <c r="H116" s="392">
        <v>4.5</v>
      </c>
      <c r="I116" s="392">
        <v>4.5</v>
      </c>
      <c r="J116" s="377"/>
      <c r="K116" s="95">
        <v>4.5</v>
      </c>
      <c r="L116" s="392">
        <v>4.5</v>
      </c>
      <c r="M116" s="2044"/>
      <c r="N116" s="95">
        <v>4.5</v>
      </c>
      <c r="O116" s="392">
        <v>4.5</v>
      </c>
      <c r="P116" s="2044"/>
      <c r="Q116" s="950" t="s">
        <v>121</v>
      </c>
      <c r="R116" s="1268">
        <v>2</v>
      </c>
      <c r="S116" s="56">
        <v>2</v>
      </c>
      <c r="T116" s="952">
        <v>2</v>
      </c>
      <c r="U116" s="1980"/>
      <c r="V116" s="1083"/>
    </row>
    <row r="117" spans="1:27" s="2" customFormat="1" ht="16.5" customHeight="1" thickBot="1" x14ac:dyDescent="0.3">
      <c r="A117" s="1795"/>
      <c r="B117" s="1793"/>
      <c r="C117" s="1815"/>
      <c r="D117" s="2238"/>
      <c r="E117" s="247"/>
      <c r="F117" s="2390"/>
      <c r="G117" s="70" t="s">
        <v>27</v>
      </c>
      <c r="H117" s="359">
        <f>H116</f>
        <v>4.5</v>
      </c>
      <c r="I117" s="359">
        <f>I116</f>
        <v>4.5</v>
      </c>
      <c r="J117" s="345"/>
      <c r="K117" s="47">
        <f>K116</f>
        <v>4.5</v>
      </c>
      <c r="L117" s="359">
        <f>L116</f>
        <v>4.5</v>
      </c>
      <c r="M117" s="531"/>
      <c r="N117" s="47">
        <f>N116</f>
        <v>4.5</v>
      </c>
      <c r="O117" s="359">
        <f>O116</f>
        <v>4.5</v>
      </c>
      <c r="P117" s="531"/>
      <c r="Q117" s="1792"/>
      <c r="R117" s="1789"/>
      <c r="S117" s="55"/>
      <c r="T117" s="1868"/>
      <c r="U117" s="1981"/>
      <c r="V117" s="1083"/>
      <c r="W117" s="3"/>
    </row>
    <row r="118" spans="1:27" s="2" customFormat="1" ht="16.5" customHeight="1" x14ac:dyDescent="0.25">
      <c r="A118" s="2189" t="s">
        <v>16</v>
      </c>
      <c r="B118" s="2191" t="s">
        <v>36</v>
      </c>
      <c r="C118" s="2193" t="s">
        <v>63</v>
      </c>
      <c r="D118" s="2195" t="s">
        <v>140</v>
      </c>
      <c r="E118" s="2197"/>
      <c r="F118" s="2199">
        <v>3</v>
      </c>
      <c r="G118" s="1443" t="s">
        <v>21</v>
      </c>
      <c r="H118" s="1891">
        <v>95.5</v>
      </c>
      <c r="I118" s="1898">
        <v>94.4</v>
      </c>
      <c r="J118" s="1899">
        <f>+I118-H118</f>
        <v>-1.0999999999999943</v>
      </c>
      <c r="K118" s="75">
        <v>111.2</v>
      </c>
      <c r="L118" s="408">
        <v>111.2</v>
      </c>
      <c r="M118" s="511"/>
      <c r="N118" s="75">
        <v>49.5</v>
      </c>
      <c r="O118" s="408">
        <v>49.5</v>
      </c>
      <c r="P118" s="511"/>
      <c r="Q118" s="957" t="s">
        <v>139</v>
      </c>
      <c r="R118" s="121"/>
      <c r="S118" s="958"/>
      <c r="T118" s="122"/>
      <c r="U118" s="2378" t="s">
        <v>353</v>
      </c>
      <c r="V118" s="1083"/>
    </row>
    <row r="119" spans="1:27" s="2" customFormat="1" ht="16.5" customHeight="1" x14ac:dyDescent="0.25">
      <c r="A119" s="2190"/>
      <c r="B119" s="2192"/>
      <c r="C119" s="2194"/>
      <c r="D119" s="2196"/>
      <c r="E119" s="2198"/>
      <c r="F119" s="2200"/>
      <c r="G119" s="435" t="s">
        <v>186</v>
      </c>
      <c r="H119" s="1085">
        <v>212</v>
      </c>
      <c r="I119" s="851">
        <v>212</v>
      </c>
      <c r="J119" s="1892"/>
      <c r="K119" s="203">
        <v>249.9</v>
      </c>
      <c r="L119" s="851">
        <v>249.9</v>
      </c>
      <c r="M119" s="1892"/>
      <c r="N119" s="203">
        <v>111.4</v>
      </c>
      <c r="O119" s="851">
        <v>111.4</v>
      </c>
      <c r="P119" s="1892"/>
      <c r="Q119" s="419" t="s">
        <v>138</v>
      </c>
      <c r="R119" s="544">
        <v>350</v>
      </c>
      <c r="S119" s="191">
        <v>350</v>
      </c>
      <c r="T119" s="566">
        <v>350</v>
      </c>
      <c r="U119" s="2379"/>
      <c r="V119" s="1083"/>
    </row>
    <row r="120" spans="1:27" s="2" customFormat="1" ht="16.5" customHeight="1" x14ac:dyDescent="0.25">
      <c r="A120" s="2190"/>
      <c r="B120" s="2192"/>
      <c r="C120" s="2194"/>
      <c r="D120" s="2196"/>
      <c r="E120" s="2198"/>
      <c r="F120" s="2200"/>
      <c r="G120" s="435" t="s">
        <v>200</v>
      </c>
      <c r="H120" s="1085">
        <v>2.6</v>
      </c>
      <c r="I120" s="1710">
        <v>3.7</v>
      </c>
      <c r="J120" s="1900">
        <f>+I120-H120</f>
        <v>1.1000000000000001</v>
      </c>
      <c r="K120" s="202"/>
      <c r="L120" s="402"/>
      <c r="M120" s="540"/>
      <c r="N120" s="482"/>
      <c r="O120" s="402"/>
      <c r="P120" s="540"/>
      <c r="Q120" s="1887"/>
      <c r="R120" s="1880"/>
      <c r="S120" s="147"/>
      <c r="T120" s="1859"/>
      <c r="U120" s="2379"/>
      <c r="V120" s="1083"/>
    </row>
    <row r="121" spans="1:27" s="2" customFormat="1" ht="15" customHeight="1" thickBot="1" x14ac:dyDescent="0.3">
      <c r="A121" s="2207"/>
      <c r="B121" s="2208"/>
      <c r="C121" s="2209"/>
      <c r="D121" s="2210"/>
      <c r="E121" s="2211"/>
      <c r="F121" s="2212"/>
      <c r="G121" s="571" t="s">
        <v>27</v>
      </c>
      <c r="H121" s="51">
        <f>SUM(H118:H120)</f>
        <v>310.10000000000002</v>
      </c>
      <c r="I121" s="359">
        <f>SUM(I118:I120)</f>
        <v>310.09999999999997</v>
      </c>
      <c r="J121" s="633">
        <f>SUM(J118:J120)</f>
        <v>5.773159728050814E-15</v>
      </c>
      <c r="K121" s="47">
        <f>SUM(K118:K119)</f>
        <v>361.1</v>
      </c>
      <c r="L121" s="359">
        <f>SUM(L118:L119)</f>
        <v>361.1</v>
      </c>
      <c r="M121" s="531"/>
      <c r="N121" s="529">
        <f>SUM(N118:N119)</f>
        <v>160.9</v>
      </c>
      <c r="O121" s="359">
        <f>SUM(O118:O119)</f>
        <v>160.9</v>
      </c>
      <c r="P121" s="531"/>
      <c r="Q121" s="143"/>
      <c r="R121" s="1445"/>
      <c r="S121" s="1446"/>
      <c r="T121" s="1447"/>
      <c r="U121" s="1984"/>
      <c r="V121" s="1083"/>
      <c r="X121" s="3"/>
    </row>
    <row r="122" spans="1:27" s="2" customFormat="1" ht="18.75" customHeight="1" x14ac:dyDescent="0.25">
      <c r="A122" s="2189" t="s">
        <v>16</v>
      </c>
      <c r="B122" s="2191" t="s">
        <v>36</v>
      </c>
      <c r="C122" s="2193" t="s">
        <v>102</v>
      </c>
      <c r="D122" s="2201" t="s">
        <v>191</v>
      </c>
      <c r="E122" s="2197"/>
      <c r="F122" s="2199">
        <v>3</v>
      </c>
      <c r="G122" s="953" t="s">
        <v>23</v>
      </c>
      <c r="H122" s="887">
        <v>26.7</v>
      </c>
      <c r="I122" s="393">
        <v>26.7</v>
      </c>
      <c r="J122" s="495"/>
      <c r="K122" s="43">
        <v>18</v>
      </c>
      <c r="L122" s="389">
        <v>18</v>
      </c>
      <c r="M122" s="495"/>
      <c r="N122" s="190">
        <v>7.1</v>
      </c>
      <c r="O122" s="393">
        <v>7.1</v>
      </c>
      <c r="P122" s="556"/>
      <c r="Q122" s="950" t="s">
        <v>139</v>
      </c>
      <c r="R122" s="49"/>
      <c r="S122" s="1817"/>
      <c r="T122" s="1864"/>
      <c r="U122" s="1985"/>
      <c r="V122" s="1083"/>
    </row>
    <row r="123" spans="1:27" s="2" customFormat="1" ht="54.75" customHeight="1" x14ac:dyDescent="0.25">
      <c r="A123" s="2190"/>
      <c r="B123" s="2192"/>
      <c r="C123" s="2194"/>
      <c r="D123" s="2202"/>
      <c r="E123" s="2198"/>
      <c r="F123" s="2200"/>
      <c r="G123" s="14" t="s">
        <v>186</v>
      </c>
      <c r="H123" s="1893">
        <v>122.6</v>
      </c>
      <c r="I123" s="402">
        <v>122.6</v>
      </c>
      <c r="J123" s="540"/>
      <c r="K123" s="202">
        <v>102</v>
      </c>
      <c r="L123" s="402">
        <v>102</v>
      </c>
      <c r="M123" s="540"/>
      <c r="N123" s="202">
        <v>40.5</v>
      </c>
      <c r="O123" s="402">
        <v>40.5</v>
      </c>
      <c r="P123" s="540"/>
      <c r="Q123" s="1031" t="s">
        <v>293</v>
      </c>
      <c r="R123" s="1269">
        <v>1</v>
      </c>
      <c r="S123" s="479"/>
      <c r="T123" s="437"/>
      <c r="U123" s="1986"/>
      <c r="V123" s="1083"/>
      <c r="Y123" s="3"/>
    </row>
    <row r="124" spans="1:27" s="2" customFormat="1" ht="36.75" customHeight="1" x14ac:dyDescent="0.25">
      <c r="A124" s="2190"/>
      <c r="B124" s="2192"/>
      <c r="C124" s="2194"/>
      <c r="D124" s="2202"/>
      <c r="E124" s="2198"/>
      <c r="F124" s="2200"/>
      <c r="G124" s="1878"/>
      <c r="H124" s="1894"/>
      <c r="I124" s="401"/>
      <c r="J124" s="1484"/>
      <c r="K124" s="180"/>
      <c r="L124" s="401"/>
      <c r="M124" s="1484"/>
      <c r="N124" s="180"/>
      <c r="O124" s="401"/>
      <c r="P124" s="1484"/>
      <c r="Q124" s="457" t="s">
        <v>321</v>
      </c>
      <c r="R124" s="1269"/>
      <c r="S124" s="436">
        <v>340</v>
      </c>
      <c r="T124" s="437"/>
      <c r="U124" s="1986"/>
      <c r="V124" s="1083"/>
    </row>
    <row r="125" spans="1:27" s="2" customFormat="1" ht="15.75" customHeight="1" thickBot="1" x14ac:dyDescent="0.3">
      <c r="A125" s="2190"/>
      <c r="B125" s="2192"/>
      <c r="C125" s="2194"/>
      <c r="D125" s="2196"/>
      <c r="E125" s="2198"/>
      <c r="F125" s="2200"/>
      <c r="G125" s="571" t="s">
        <v>27</v>
      </c>
      <c r="H125" s="1895">
        <f>SUM(H122:H124)</f>
        <v>149.29999999999998</v>
      </c>
      <c r="I125" s="1896">
        <f>SUM(I122:I124)</f>
        <v>149.29999999999998</v>
      </c>
      <c r="J125" s="1897"/>
      <c r="K125" s="701">
        <f t="shared" ref="K125" si="10">SUM(K122:K124)</f>
        <v>120</v>
      </c>
      <c r="L125" s="2049">
        <f t="shared" ref="L125" si="11">SUM(L122:L124)</f>
        <v>120</v>
      </c>
      <c r="M125" s="2045"/>
      <c r="N125" s="701">
        <f t="shared" ref="N125:O125" si="12">SUM(N122:N124)</f>
        <v>47.6</v>
      </c>
      <c r="O125" s="2049">
        <f t="shared" si="12"/>
        <v>47.6</v>
      </c>
      <c r="P125" s="722"/>
      <c r="Q125" s="419" t="s">
        <v>291</v>
      </c>
      <c r="R125" s="1881"/>
      <c r="S125" s="577"/>
      <c r="T125" s="1860">
        <v>1</v>
      </c>
      <c r="U125" s="1949"/>
      <c r="V125" s="1083"/>
    </row>
    <row r="126" spans="1:27" s="2" customFormat="1" ht="20.25" customHeight="1" x14ac:dyDescent="0.25">
      <c r="A126" s="2189" t="s">
        <v>16</v>
      </c>
      <c r="B126" s="2191" t="s">
        <v>36</v>
      </c>
      <c r="C126" s="2193" t="s">
        <v>103</v>
      </c>
      <c r="D126" s="2195" t="s">
        <v>171</v>
      </c>
      <c r="E126" s="2197"/>
      <c r="F126" s="2199">
        <v>5</v>
      </c>
      <c r="G126" s="315" t="s">
        <v>23</v>
      </c>
      <c r="H126" s="394">
        <f>132.3-100</f>
        <v>32.300000000000011</v>
      </c>
      <c r="I126" s="394">
        <f>132.3-100</f>
        <v>32.300000000000011</v>
      </c>
      <c r="J126" s="379"/>
      <c r="K126" s="259">
        <v>137.30000000000001</v>
      </c>
      <c r="L126" s="394">
        <v>137.30000000000001</v>
      </c>
      <c r="M126" s="260"/>
      <c r="N126" s="379">
        <v>97</v>
      </c>
      <c r="O126" s="394">
        <v>97</v>
      </c>
      <c r="P126" s="260"/>
      <c r="Q126" s="1253" t="s">
        <v>157</v>
      </c>
      <c r="R126" s="1270">
        <v>5</v>
      </c>
      <c r="S126" s="1114">
        <v>4</v>
      </c>
      <c r="T126" s="1115">
        <v>2</v>
      </c>
      <c r="U126" s="1987"/>
      <c r="V126" s="1083"/>
    </row>
    <row r="127" spans="1:27" s="2" customFormat="1" ht="30.75" customHeight="1" x14ac:dyDescent="0.25">
      <c r="A127" s="2190"/>
      <c r="B127" s="2192"/>
      <c r="C127" s="2194"/>
      <c r="D127" s="2196"/>
      <c r="E127" s="2198"/>
      <c r="F127" s="2200"/>
      <c r="G127" s="1076" t="s">
        <v>180</v>
      </c>
      <c r="H127" s="350">
        <v>100</v>
      </c>
      <c r="I127" s="350">
        <v>100</v>
      </c>
      <c r="J127" s="486"/>
      <c r="K127" s="273"/>
      <c r="L127" s="350"/>
      <c r="M127" s="539"/>
      <c r="N127" s="486"/>
      <c r="O127" s="350"/>
      <c r="P127" s="539"/>
      <c r="Q127" s="1810" t="s">
        <v>158</v>
      </c>
      <c r="R127" s="525"/>
      <c r="S127" s="438"/>
      <c r="T127" s="265"/>
      <c r="U127" s="1983"/>
      <c r="V127" s="1083"/>
      <c r="X127" s="3"/>
      <c r="AA127" s="3"/>
    </row>
    <row r="128" spans="1:27" s="2" customFormat="1" ht="15" customHeight="1" thickBot="1" x14ac:dyDescent="0.3">
      <c r="A128" s="2190"/>
      <c r="B128" s="2192"/>
      <c r="C128" s="2194"/>
      <c r="D128" s="2196"/>
      <c r="E128" s="2198"/>
      <c r="F128" s="2200"/>
      <c r="G128" s="261" t="s">
        <v>27</v>
      </c>
      <c r="H128" s="390">
        <f>SUM(H126:H127)</f>
        <v>132.30000000000001</v>
      </c>
      <c r="I128" s="390">
        <f>SUM(I126:I127)</f>
        <v>132.30000000000001</v>
      </c>
      <c r="J128" s="373"/>
      <c r="K128" s="71">
        <f>SUM(K126:K127)</f>
        <v>137.30000000000001</v>
      </c>
      <c r="L128" s="390">
        <f>SUM(L126:L127)</f>
        <v>137.30000000000001</v>
      </c>
      <c r="M128" s="2043"/>
      <c r="N128" s="71">
        <f>SUM(N126:N127)</f>
        <v>97</v>
      </c>
      <c r="O128" s="390">
        <f>SUM(O126:O127)</f>
        <v>97</v>
      </c>
      <c r="P128" s="373"/>
      <c r="Q128" s="297"/>
      <c r="R128" s="1881"/>
      <c r="S128" s="577"/>
      <c r="T128" s="1860"/>
      <c r="U128" s="1949"/>
      <c r="V128" s="1083"/>
    </row>
    <row r="129" spans="1:28" s="2" customFormat="1" ht="16.5" customHeight="1" thickBot="1" x14ac:dyDescent="0.3">
      <c r="A129" s="1515" t="s">
        <v>16</v>
      </c>
      <c r="B129" s="5" t="s">
        <v>36</v>
      </c>
      <c r="C129" s="2149" t="s">
        <v>44</v>
      </c>
      <c r="D129" s="2149"/>
      <c r="E129" s="2149"/>
      <c r="F129" s="2149"/>
      <c r="G129" s="2149"/>
      <c r="H129" s="363">
        <f>H117+H115+H112+H104+H94+H92+H121+H125+H128</f>
        <v>7670.2999999999993</v>
      </c>
      <c r="I129" s="363">
        <f>I117+I115+I112+I104+I94+I92+I121+I125+I128</f>
        <v>7715.9000000000005</v>
      </c>
      <c r="J129" s="363">
        <f>J117+J115+J112+J104+J94+J92+J121+J125+J128</f>
        <v>45.60000000000003</v>
      </c>
      <c r="K129" s="97">
        <f>K117+K115+K112+K104+K94+K92+K121+K125+K128</f>
        <v>7284.3000000000011</v>
      </c>
      <c r="L129" s="363">
        <f>L117+L115+L112+L104+L94+L92+L121+L125+L128</f>
        <v>7284.3000000000011</v>
      </c>
      <c r="M129" s="2046"/>
      <c r="N129" s="97">
        <f>N117+N115+N112+N104+N94+N92+N121+N125+N128</f>
        <v>6949.5000000000009</v>
      </c>
      <c r="O129" s="363">
        <f>O117+O115+O112+O104+O94+O92+O121+O125+O128</f>
        <v>6949.5000000000009</v>
      </c>
      <c r="P129" s="363"/>
      <c r="Q129" s="2150"/>
      <c r="R129" s="2151"/>
      <c r="S129" s="2151"/>
      <c r="T129" s="2151"/>
      <c r="U129" s="2152"/>
      <c r="V129" s="1083"/>
      <c r="X129" s="2" t="s">
        <v>141</v>
      </c>
      <c r="AB129" s="3"/>
    </row>
    <row r="130" spans="1:28" s="2" customFormat="1" ht="14.25" customHeight="1" thickBot="1" x14ac:dyDescent="0.3">
      <c r="A130" s="1521" t="s">
        <v>16</v>
      </c>
      <c r="B130" s="5" t="s">
        <v>40</v>
      </c>
      <c r="C130" s="2186" t="s">
        <v>66</v>
      </c>
      <c r="D130" s="2186"/>
      <c r="E130" s="2186"/>
      <c r="F130" s="2186"/>
      <c r="G130" s="2186"/>
      <c r="H130" s="2186"/>
      <c r="I130" s="2186"/>
      <c r="J130" s="2186"/>
      <c r="K130" s="2186"/>
      <c r="L130" s="2186"/>
      <c r="M130" s="2186"/>
      <c r="N130" s="2186"/>
      <c r="O130" s="2186"/>
      <c r="P130" s="2186"/>
      <c r="Q130" s="2186"/>
      <c r="R130" s="2186"/>
      <c r="S130" s="2186"/>
      <c r="T130" s="2186"/>
      <c r="U130" s="2187"/>
      <c r="V130" s="1083"/>
    </row>
    <row r="131" spans="1:28" s="3" customFormat="1" ht="54.75" customHeight="1" x14ac:dyDescent="0.25">
      <c r="A131" s="1811" t="s">
        <v>16</v>
      </c>
      <c r="B131" s="1812" t="s">
        <v>40</v>
      </c>
      <c r="C131" s="1379" t="s">
        <v>16</v>
      </c>
      <c r="D131" s="2086" t="s">
        <v>67</v>
      </c>
      <c r="E131" s="1772"/>
      <c r="F131" s="229"/>
      <c r="G131" s="163"/>
      <c r="H131" s="255"/>
      <c r="I131" s="400">
        <f>+I132+I144+I146</f>
        <v>761.9</v>
      </c>
      <c r="J131" s="396"/>
      <c r="K131" s="255"/>
      <c r="L131" s="400"/>
      <c r="M131" s="2072"/>
      <c r="N131" s="396"/>
      <c r="O131" s="400"/>
      <c r="P131" s="396"/>
      <c r="Q131" s="301"/>
      <c r="R131" s="1272"/>
      <c r="S131" s="581"/>
      <c r="T131" s="666"/>
      <c r="U131" s="2087"/>
      <c r="V131" s="1104"/>
    </row>
    <row r="132" spans="1:28" s="3" customFormat="1" ht="16.5" customHeight="1" x14ac:dyDescent="0.25">
      <c r="A132" s="2019"/>
      <c r="B132" s="2020"/>
      <c r="C132" s="2074"/>
      <c r="D132" s="2083"/>
      <c r="E132" s="2017" t="s">
        <v>69</v>
      </c>
      <c r="F132" s="2018">
        <v>5</v>
      </c>
      <c r="G132" s="2082" t="s">
        <v>23</v>
      </c>
      <c r="H132" s="851">
        <v>336</v>
      </c>
      <c r="I132" s="851">
        <v>336</v>
      </c>
      <c r="J132" s="852"/>
      <c r="K132" s="203">
        <v>946.1</v>
      </c>
      <c r="L132" s="1710">
        <f>946.1-599.4</f>
        <v>346.70000000000005</v>
      </c>
      <c r="M132" s="1900">
        <f>+L132-K132</f>
        <v>-599.4</v>
      </c>
      <c r="N132" s="852">
        <v>2721.6</v>
      </c>
      <c r="O132" s="1710">
        <f>2721.6-2122.2</f>
        <v>599.40000000000009</v>
      </c>
      <c r="P132" s="1900">
        <f>+O132-N132</f>
        <v>-2122.1999999999998</v>
      </c>
      <c r="Q132" s="727"/>
      <c r="R132" s="2077"/>
      <c r="S132" s="2078"/>
      <c r="T132" s="2079"/>
      <c r="U132" s="2080"/>
      <c r="V132" s="1104"/>
    </row>
    <row r="133" spans="1:28" s="3" customFormat="1" ht="16.5" customHeight="1" x14ac:dyDescent="0.25">
      <c r="A133" s="2019"/>
      <c r="B133" s="2020"/>
      <c r="C133" s="2074"/>
      <c r="D133" s="2075"/>
      <c r="E133" s="2076"/>
      <c r="F133" s="105"/>
      <c r="G133" s="323" t="s">
        <v>186</v>
      </c>
      <c r="H133" s="483">
        <v>435.7</v>
      </c>
      <c r="I133" s="483">
        <v>435.7</v>
      </c>
      <c r="J133" s="764"/>
      <c r="K133" s="44">
        <v>303.10000000000002</v>
      </c>
      <c r="L133" s="483">
        <v>303.10000000000002</v>
      </c>
      <c r="M133" s="1281"/>
      <c r="N133" s="764"/>
      <c r="O133" s="483"/>
      <c r="P133" s="1281"/>
      <c r="Q133" s="727"/>
      <c r="R133" s="2077"/>
      <c r="S133" s="2078"/>
      <c r="T133" s="2079"/>
      <c r="U133" s="2080"/>
      <c r="V133" s="1104"/>
    </row>
    <row r="134" spans="1:28" s="3" customFormat="1" ht="16.5" customHeight="1" x14ac:dyDescent="0.25">
      <c r="A134" s="2019"/>
      <c r="B134" s="2020"/>
      <c r="C134" s="2074"/>
      <c r="D134" s="2075"/>
      <c r="E134" s="2076"/>
      <c r="F134" s="105"/>
      <c r="G134" s="2025" t="s">
        <v>180</v>
      </c>
      <c r="H134" s="483">
        <v>178.6</v>
      </c>
      <c r="I134" s="483">
        <v>178.6</v>
      </c>
      <c r="J134" s="764"/>
      <c r="K134" s="44"/>
      <c r="L134" s="483"/>
      <c r="M134" s="1281"/>
      <c r="N134" s="764"/>
      <c r="O134" s="483"/>
      <c r="P134" s="1281"/>
      <c r="Q134" s="727"/>
      <c r="R134" s="2077"/>
      <c r="S134" s="2078"/>
      <c r="T134" s="2079"/>
      <c r="U134" s="2080"/>
      <c r="V134" s="1104"/>
    </row>
    <row r="135" spans="1:28" s="3" customFormat="1" ht="17.25" customHeight="1" x14ac:dyDescent="0.25">
      <c r="A135" s="1795"/>
      <c r="B135" s="1793"/>
      <c r="C135" s="317"/>
      <c r="D135" s="2188" t="s">
        <v>307</v>
      </c>
      <c r="E135" s="968"/>
      <c r="F135" s="2081"/>
      <c r="G135" s="324"/>
      <c r="H135" s="387"/>
      <c r="I135" s="387"/>
      <c r="J135" s="369"/>
      <c r="K135" s="201"/>
      <c r="L135" s="2084"/>
      <c r="M135" s="2085"/>
      <c r="N135" s="369"/>
      <c r="O135" s="2084"/>
      <c r="P135" s="2085"/>
      <c r="Q135" s="2088" t="s">
        <v>64</v>
      </c>
      <c r="R135" s="476">
        <v>1</v>
      </c>
      <c r="S135" s="1771"/>
      <c r="T135" s="478"/>
      <c r="U135" s="1988"/>
      <c r="V135" s="1104"/>
    </row>
    <row r="136" spans="1:28" s="3" customFormat="1" ht="17.25" customHeight="1" x14ac:dyDescent="0.25">
      <c r="A136" s="1795"/>
      <c r="B136" s="1793"/>
      <c r="C136" s="317"/>
      <c r="D136" s="2188"/>
      <c r="E136" s="968"/>
      <c r="F136" s="2081"/>
      <c r="G136" s="324"/>
      <c r="H136" s="352"/>
      <c r="I136" s="352"/>
      <c r="J136" s="338"/>
      <c r="K136" s="16"/>
      <c r="L136" s="352"/>
      <c r="M136" s="1284"/>
      <c r="N136" s="338"/>
      <c r="O136" s="352"/>
      <c r="P136" s="1284"/>
      <c r="Q136" s="551" t="s">
        <v>217</v>
      </c>
      <c r="R136" s="123">
        <v>80</v>
      </c>
      <c r="S136" s="165">
        <v>100</v>
      </c>
      <c r="T136" s="418"/>
      <c r="U136" s="1989"/>
      <c r="V136" s="1104"/>
    </row>
    <row r="137" spans="1:28" s="3" customFormat="1" ht="17.25" customHeight="1" x14ac:dyDescent="0.25">
      <c r="A137" s="1795"/>
      <c r="B137" s="1793"/>
      <c r="C137" s="317"/>
      <c r="D137" s="2188"/>
      <c r="E137" s="968"/>
      <c r="F137" s="2081"/>
      <c r="G137" s="2026"/>
      <c r="H137" s="352"/>
      <c r="I137" s="352"/>
      <c r="J137" s="338"/>
      <c r="K137" s="16"/>
      <c r="L137" s="352"/>
      <c r="M137" s="1284"/>
      <c r="N137" s="338"/>
      <c r="O137" s="352"/>
      <c r="P137" s="1284"/>
      <c r="Q137" s="160" t="s">
        <v>300</v>
      </c>
      <c r="R137" s="1303"/>
      <c r="S137" s="1304">
        <v>100</v>
      </c>
      <c r="T137" s="1305"/>
      <c r="U137" s="1990"/>
      <c r="V137" s="1104"/>
    </row>
    <row r="138" spans="1:28" s="3" customFormat="1" ht="15.75" customHeight="1" x14ac:dyDescent="0.25">
      <c r="A138" s="1795"/>
      <c r="B138" s="1793"/>
      <c r="C138" s="317"/>
      <c r="D138" s="2177" t="s">
        <v>302</v>
      </c>
      <c r="E138" s="968"/>
      <c r="F138" s="2081"/>
      <c r="G138" s="1850"/>
      <c r="H138" s="352"/>
      <c r="I138" s="352"/>
      <c r="J138" s="338"/>
      <c r="K138" s="201"/>
      <c r="L138" s="387"/>
      <c r="M138" s="2034"/>
      <c r="N138" s="338"/>
      <c r="O138" s="352"/>
      <c r="P138" s="1284"/>
      <c r="Q138" s="319" t="s">
        <v>64</v>
      </c>
      <c r="R138" s="1300">
        <v>1</v>
      </c>
      <c r="S138" s="1306"/>
      <c r="T138" s="1302"/>
      <c r="U138" s="1991"/>
      <c r="V138" s="1104"/>
      <c r="W138" s="502"/>
    </row>
    <row r="139" spans="1:28" s="3" customFormat="1" ht="27.75" customHeight="1" x14ac:dyDescent="0.25">
      <c r="A139" s="1795"/>
      <c r="B139" s="1793"/>
      <c r="C139" s="317"/>
      <c r="D139" s="2178"/>
      <c r="E139" s="968"/>
      <c r="F139" s="2081"/>
      <c r="G139" s="299"/>
      <c r="H139" s="352"/>
      <c r="I139" s="352"/>
      <c r="J139" s="338"/>
      <c r="K139" s="201"/>
      <c r="L139" s="387"/>
      <c r="M139" s="2034"/>
      <c r="N139" s="338"/>
      <c r="O139" s="352"/>
      <c r="P139" s="1284"/>
      <c r="Q139" s="310" t="s">
        <v>172</v>
      </c>
      <c r="R139" s="476">
        <v>50</v>
      </c>
      <c r="S139" s="972">
        <v>100</v>
      </c>
      <c r="T139" s="478"/>
      <c r="U139" s="1992"/>
      <c r="V139" s="1104"/>
      <c r="W139" s="502"/>
    </row>
    <row r="140" spans="1:28" s="3" customFormat="1" ht="17.25" customHeight="1" x14ac:dyDescent="0.25">
      <c r="A140" s="1795"/>
      <c r="B140" s="1793"/>
      <c r="C140" s="317"/>
      <c r="D140" s="2178"/>
      <c r="E140" s="968"/>
      <c r="F140" s="2081"/>
      <c r="G140" s="299"/>
      <c r="H140" s="352"/>
      <c r="I140" s="352"/>
      <c r="J140" s="338"/>
      <c r="K140" s="16"/>
      <c r="L140" s="352"/>
      <c r="M140" s="1284"/>
      <c r="N140" s="338"/>
      <c r="O140" s="352"/>
      <c r="P140" s="1284"/>
      <c r="Q140" s="310" t="s">
        <v>150</v>
      </c>
      <c r="R140" s="476"/>
      <c r="S140" s="972">
        <v>100</v>
      </c>
      <c r="T140" s="478"/>
      <c r="U140" s="1992"/>
      <c r="V140" s="1104"/>
      <c r="W140" s="502"/>
    </row>
    <row r="141" spans="1:28" s="2" customFormat="1" ht="33.75" customHeight="1" x14ac:dyDescent="0.25">
      <c r="A141" s="1795"/>
      <c r="B141" s="1793"/>
      <c r="C141" s="1882"/>
      <c r="D141" s="2177" t="s">
        <v>296</v>
      </c>
      <c r="E141" s="1466"/>
      <c r="F141" s="2081"/>
      <c r="G141" s="2065" t="s">
        <v>198</v>
      </c>
      <c r="H141" s="2066">
        <v>96</v>
      </c>
      <c r="I141" s="2068">
        <v>96</v>
      </c>
      <c r="J141" s="2067"/>
      <c r="K141" s="2066">
        <v>639.4</v>
      </c>
      <c r="L141" s="2092">
        <v>40</v>
      </c>
      <c r="M141" s="2073">
        <f t="shared" ref="M141" si="13">+L141-K141</f>
        <v>-599.4</v>
      </c>
      <c r="N141" s="2070">
        <v>2721.6</v>
      </c>
      <c r="O141" s="2092">
        <v>599.4</v>
      </c>
      <c r="P141" s="2067">
        <f t="shared" ref="P141" si="14">+O141-N141</f>
        <v>-2122.1999999999998</v>
      </c>
      <c r="Q141" s="1238" t="s">
        <v>64</v>
      </c>
      <c r="R141" s="2089">
        <v>1</v>
      </c>
      <c r="S141" s="2090">
        <v>1</v>
      </c>
      <c r="T141" s="774"/>
      <c r="U141" s="2386" t="s">
        <v>354</v>
      </c>
      <c r="V141" s="1083"/>
      <c r="Y141" s="3"/>
      <c r="Z141" s="3"/>
    </row>
    <row r="142" spans="1:28" s="2" customFormat="1" ht="33.75" customHeight="1" x14ac:dyDescent="0.25">
      <c r="A142" s="1795"/>
      <c r="B142" s="1793"/>
      <c r="C142" s="1882"/>
      <c r="D142" s="2178"/>
      <c r="E142" s="328" t="s">
        <v>129</v>
      </c>
      <c r="F142" s="2081"/>
      <c r="G142" s="151"/>
      <c r="H142" s="2022"/>
      <c r="I142" s="2022"/>
      <c r="J142" s="2024"/>
      <c r="K142" s="2016"/>
      <c r="L142" s="2022"/>
      <c r="M142" s="549"/>
      <c r="N142" s="2024"/>
      <c r="O142" s="2022"/>
      <c r="P142" s="549"/>
      <c r="Q142" s="2014" t="s">
        <v>218</v>
      </c>
      <c r="R142" s="1307"/>
      <c r="S142" s="2091">
        <v>25</v>
      </c>
      <c r="T142" s="1309" t="s">
        <v>350</v>
      </c>
      <c r="U142" s="2387"/>
      <c r="V142" s="1083"/>
    </row>
    <row r="143" spans="1:28" s="3" customFormat="1" ht="32.25" customHeight="1" x14ac:dyDescent="0.25">
      <c r="A143" s="1795"/>
      <c r="B143" s="1793"/>
      <c r="C143" s="98"/>
      <c r="D143" s="307" t="s">
        <v>297</v>
      </c>
      <c r="E143" s="1829"/>
      <c r="F143" s="2081"/>
      <c r="G143" s="1850"/>
      <c r="H143" s="387"/>
      <c r="I143" s="387"/>
      <c r="J143" s="369"/>
      <c r="K143" s="201"/>
      <c r="L143" s="387"/>
      <c r="M143" s="2034"/>
      <c r="N143" s="369"/>
      <c r="O143" s="387"/>
      <c r="P143" s="2034"/>
      <c r="Q143" s="551" t="s">
        <v>173</v>
      </c>
      <c r="R143" s="1866">
        <v>60</v>
      </c>
      <c r="S143" s="854">
        <v>100</v>
      </c>
      <c r="T143" s="1036"/>
      <c r="U143" s="1993"/>
      <c r="V143" s="1104"/>
    </row>
    <row r="144" spans="1:28" s="73" customFormat="1" ht="20.25" customHeight="1" x14ac:dyDescent="0.25">
      <c r="A144" s="1527"/>
      <c r="B144" s="236"/>
      <c r="C144" s="237"/>
      <c r="D144" s="2171" t="s">
        <v>134</v>
      </c>
      <c r="E144" s="1849" t="s">
        <v>69</v>
      </c>
      <c r="F144" s="742">
        <v>1</v>
      </c>
      <c r="G144" s="2173" t="s">
        <v>23</v>
      </c>
      <c r="H144" s="2368">
        <v>350</v>
      </c>
      <c r="I144" s="2368">
        <v>350</v>
      </c>
      <c r="J144" s="1847"/>
      <c r="K144" s="2175"/>
      <c r="L144" s="2368"/>
      <c r="M144" s="521"/>
      <c r="N144" s="2388"/>
      <c r="O144" s="2368"/>
      <c r="P144" s="521"/>
      <c r="Q144" s="1796" t="s">
        <v>322</v>
      </c>
      <c r="R144" s="1273">
        <v>2</v>
      </c>
      <c r="S144" s="743"/>
      <c r="T144" s="744"/>
      <c r="U144" s="1994"/>
      <c r="V144" s="1105"/>
    </row>
    <row r="145" spans="1:28" s="73" customFormat="1" ht="24" customHeight="1" x14ac:dyDescent="0.25">
      <c r="A145" s="1527"/>
      <c r="B145" s="238"/>
      <c r="C145" s="237"/>
      <c r="D145" s="2172"/>
      <c r="E145" s="1877"/>
      <c r="F145" s="446"/>
      <c r="G145" s="2174"/>
      <c r="H145" s="2369"/>
      <c r="I145" s="2369"/>
      <c r="J145" s="1848"/>
      <c r="K145" s="2176"/>
      <c r="L145" s="2369"/>
      <c r="M145" s="549"/>
      <c r="N145" s="2389"/>
      <c r="O145" s="2369"/>
      <c r="P145" s="549"/>
      <c r="Q145" s="732"/>
      <c r="R145" s="1274"/>
      <c r="S145" s="741"/>
      <c r="T145" s="668"/>
      <c r="U145" s="1995"/>
      <c r="V145" s="1105"/>
    </row>
    <row r="146" spans="1:28" s="1" customFormat="1" ht="16.5" customHeight="1" x14ac:dyDescent="0.2">
      <c r="A146" s="1522"/>
      <c r="B146" s="1793"/>
      <c r="C146" s="1825"/>
      <c r="D146" s="2127" t="s">
        <v>154</v>
      </c>
      <c r="E146" s="1310"/>
      <c r="F146" s="459" t="s">
        <v>60</v>
      </c>
      <c r="G146" s="276" t="s">
        <v>23</v>
      </c>
      <c r="H146" s="409">
        <v>75.900000000000006</v>
      </c>
      <c r="I146" s="409">
        <v>75.900000000000006</v>
      </c>
      <c r="J146" s="2028"/>
      <c r="K146" s="520"/>
      <c r="L146" s="807"/>
      <c r="M146" s="1057"/>
      <c r="N146" s="656"/>
      <c r="O146" s="807"/>
      <c r="P146" s="1057"/>
      <c r="Q146" s="1271" t="s">
        <v>153</v>
      </c>
      <c r="R146" s="1243">
        <v>9</v>
      </c>
      <c r="S146" s="975">
        <v>9</v>
      </c>
      <c r="T146" s="774">
        <v>9</v>
      </c>
      <c r="U146" s="2386"/>
      <c r="V146" s="1109"/>
      <c r="W146" s="103"/>
      <c r="Y146" s="103"/>
      <c r="AB146" s="103"/>
    </row>
    <row r="147" spans="1:28" s="1" customFormat="1" ht="16.5" customHeight="1" x14ac:dyDescent="0.2">
      <c r="A147" s="1522"/>
      <c r="B147" s="1793"/>
      <c r="C147" s="1825"/>
      <c r="D147" s="2127"/>
      <c r="E147" s="979"/>
      <c r="F147" s="460"/>
      <c r="G147" s="321" t="s">
        <v>180</v>
      </c>
      <c r="H147" s="395">
        <v>9.1999999999999993</v>
      </c>
      <c r="I147" s="395">
        <v>9.1999999999999993</v>
      </c>
      <c r="J147" s="367"/>
      <c r="K147" s="87"/>
      <c r="L147" s="384"/>
      <c r="M147" s="492"/>
      <c r="N147" s="366"/>
      <c r="O147" s="384"/>
      <c r="P147" s="492"/>
      <c r="Q147" s="985"/>
      <c r="R147" s="1244"/>
      <c r="S147" s="570"/>
      <c r="T147" s="983"/>
      <c r="U147" s="2387"/>
      <c r="V147" s="1109"/>
      <c r="W147" s="103"/>
      <c r="Y147" s="103"/>
      <c r="AB147" s="103"/>
    </row>
    <row r="148" spans="1:28" s="2" customFormat="1" ht="16.5" customHeight="1" thickBot="1" x14ac:dyDescent="0.3">
      <c r="A148" s="1801"/>
      <c r="B148" s="1802"/>
      <c r="C148" s="318"/>
      <c r="D148" s="2165" t="s">
        <v>35</v>
      </c>
      <c r="E148" s="2166"/>
      <c r="F148" s="2166"/>
      <c r="G148" s="2167"/>
      <c r="H148" s="1625">
        <f>SUM(H132:H147)-H141</f>
        <v>1385.4000000000003</v>
      </c>
      <c r="I148" s="1625">
        <f>SUM(I132:I147)-I141</f>
        <v>1385.4000000000003</v>
      </c>
      <c r="J148" s="1623">
        <f t="shared" ref="J148:P148" si="15">SUM(J132:J147)-J141</f>
        <v>0</v>
      </c>
      <c r="K148" s="1624">
        <f t="shared" si="15"/>
        <v>1249.1999999999998</v>
      </c>
      <c r="L148" s="1625">
        <f t="shared" si="15"/>
        <v>649.80000000000007</v>
      </c>
      <c r="M148" s="2050">
        <f t="shared" si="15"/>
        <v>-599.4</v>
      </c>
      <c r="N148" s="2071">
        <f t="shared" si="15"/>
        <v>2721.6</v>
      </c>
      <c r="O148" s="1625">
        <f t="shared" si="15"/>
        <v>599.4000000000002</v>
      </c>
      <c r="P148" s="1625">
        <f t="shared" si="15"/>
        <v>-2122.1999999999998</v>
      </c>
      <c r="Q148" s="2168"/>
      <c r="R148" s="2169"/>
      <c r="S148" s="2169"/>
      <c r="T148" s="2169"/>
      <c r="U148" s="2170"/>
      <c r="V148" s="1083"/>
    </row>
    <row r="149" spans="1:28" s="2" customFormat="1" ht="16.5" customHeight="1" thickBot="1" x14ac:dyDescent="0.3">
      <c r="A149" s="1515" t="s">
        <v>16</v>
      </c>
      <c r="B149" s="107" t="s">
        <v>40</v>
      </c>
      <c r="C149" s="2179" t="s">
        <v>44</v>
      </c>
      <c r="D149" s="2149"/>
      <c r="E149" s="2149"/>
      <c r="F149" s="2149"/>
      <c r="G149" s="2180"/>
      <c r="H149" s="363">
        <f>H148</f>
        <v>1385.4000000000003</v>
      </c>
      <c r="I149" s="363">
        <f>I148</f>
        <v>1385.4000000000003</v>
      </c>
      <c r="J149" s="2069">
        <f>J148</f>
        <v>0</v>
      </c>
      <c r="K149" s="97">
        <f t="shared" ref="K149" si="16">K148</f>
        <v>1249.1999999999998</v>
      </c>
      <c r="L149" s="363">
        <f t="shared" ref="L149:M149" si="17">L148</f>
        <v>649.80000000000007</v>
      </c>
      <c r="M149" s="641">
        <f t="shared" si="17"/>
        <v>-599.4</v>
      </c>
      <c r="N149" s="461">
        <f t="shared" ref="N149:P149" si="18">N148</f>
        <v>2721.6</v>
      </c>
      <c r="O149" s="363">
        <f t="shared" si="18"/>
        <v>599.4000000000002</v>
      </c>
      <c r="P149" s="363">
        <f t="shared" si="18"/>
        <v>-2122.1999999999998</v>
      </c>
      <c r="Q149" s="2150"/>
      <c r="R149" s="2151"/>
      <c r="S149" s="2151"/>
      <c r="T149" s="2151"/>
      <c r="U149" s="2152"/>
      <c r="V149" s="1083"/>
    </row>
    <row r="150" spans="1:28" s="1" customFormat="1" ht="16.5" customHeight="1" thickBot="1" x14ac:dyDescent="0.25">
      <c r="A150" s="1515" t="s">
        <v>16</v>
      </c>
      <c r="B150" s="107" t="s">
        <v>42</v>
      </c>
      <c r="C150" s="2157" t="s">
        <v>70</v>
      </c>
      <c r="D150" s="2158"/>
      <c r="E150" s="2158"/>
      <c r="F150" s="2158"/>
      <c r="G150" s="2158"/>
      <c r="H150" s="2158"/>
      <c r="I150" s="2158"/>
      <c r="J150" s="2158"/>
      <c r="K150" s="2158"/>
      <c r="L150" s="2158"/>
      <c r="M150" s="2158"/>
      <c r="N150" s="2158"/>
      <c r="O150" s="2158"/>
      <c r="P150" s="2158"/>
      <c r="Q150" s="2158"/>
      <c r="R150" s="2158"/>
      <c r="S150" s="2158"/>
      <c r="T150" s="2158"/>
      <c r="U150" s="2159"/>
      <c r="V150" s="1110"/>
    </row>
    <row r="151" spans="1:28" s="1" customFormat="1" ht="26.25" customHeight="1" x14ac:dyDescent="0.2">
      <c r="A151" s="1811" t="s">
        <v>16</v>
      </c>
      <c r="B151" s="1812" t="s">
        <v>42</v>
      </c>
      <c r="C151" s="1813" t="s">
        <v>16</v>
      </c>
      <c r="D151" s="108" t="s">
        <v>71</v>
      </c>
      <c r="E151" s="249"/>
      <c r="F151" s="109"/>
      <c r="G151" s="302"/>
      <c r="H151" s="75"/>
      <c r="I151" s="408"/>
      <c r="J151" s="511"/>
      <c r="K151" s="404"/>
      <c r="L151" s="408"/>
      <c r="M151" s="511"/>
      <c r="N151" s="404"/>
      <c r="O151" s="408"/>
      <c r="P151" s="511"/>
      <c r="Q151" s="110"/>
      <c r="R151" s="1862"/>
      <c r="S151" s="1817"/>
      <c r="T151" s="1864"/>
      <c r="U151" s="1985"/>
      <c r="V151" s="1110"/>
      <c r="X151" s="103"/>
    </row>
    <row r="152" spans="1:28" s="1" customFormat="1" ht="15.75" customHeight="1" x14ac:dyDescent="0.2">
      <c r="A152" s="1795"/>
      <c r="B152" s="1793"/>
      <c r="C152" s="1814"/>
      <c r="D152" s="2126" t="s">
        <v>148</v>
      </c>
      <c r="E152" s="526"/>
      <c r="F152" s="109">
        <v>1</v>
      </c>
      <c r="G152" s="573" t="s">
        <v>23</v>
      </c>
      <c r="H152" s="106">
        <v>350</v>
      </c>
      <c r="I152" s="409">
        <v>350</v>
      </c>
      <c r="J152" s="512"/>
      <c r="K152" s="405">
        <v>350</v>
      </c>
      <c r="L152" s="409">
        <v>350</v>
      </c>
      <c r="M152" s="512"/>
      <c r="N152" s="405">
        <v>350</v>
      </c>
      <c r="O152" s="409">
        <v>350</v>
      </c>
      <c r="P152" s="512"/>
      <c r="Q152" s="266" t="s">
        <v>147</v>
      </c>
      <c r="R152" s="112">
        <v>10</v>
      </c>
      <c r="S152" s="583">
        <v>10</v>
      </c>
      <c r="T152" s="669">
        <v>10</v>
      </c>
      <c r="U152" s="1996"/>
      <c r="V152" s="1110"/>
    </row>
    <row r="153" spans="1:28" s="1" customFormat="1" ht="15.75" customHeight="1" x14ac:dyDescent="0.2">
      <c r="A153" s="1795"/>
      <c r="B153" s="1793"/>
      <c r="C153" s="1814"/>
      <c r="D153" s="2127"/>
      <c r="E153" s="248"/>
      <c r="F153" s="170"/>
      <c r="G153" s="574" t="s">
        <v>27</v>
      </c>
      <c r="H153" s="19">
        <f>SUM(H152:H152)</f>
        <v>350</v>
      </c>
      <c r="I153" s="354">
        <f>SUM(I152:I152)</f>
        <v>350</v>
      </c>
      <c r="J153" s="642"/>
      <c r="K153" s="340">
        <f>SUM(K152:K152)</f>
        <v>350</v>
      </c>
      <c r="L153" s="354">
        <f>SUM(L152:L152)</f>
        <v>350</v>
      </c>
      <c r="M153" s="642"/>
      <c r="N153" s="340">
        <f>SUM(N152:N152)</f>
        <v>350</v>
      </c>
      <c r="O153" s="354">
        <f>SUM(O152:O152)</f>
        <v>350</v>
      </c>
      <c r="P153" s="642"/>
      <c r="Q153" s="268"/>
      <c r="R153" s="116"/>
      <c r="S153" s="572"/>
      <c r="T153" s="671"/>
      <c r="U153" s="1997"/>
      <c r="V153" s="1110"/>
    </row>
    <row r="154" spans="1:28" s="1" customFormat="1" ht="14.25" customHeight="1" x14ac:dyDescent="0.2">
      <c r="A154" s="1795"/>
      <c r="B154" s="1793"/>
      <c r="C154" s="1814"/>
      <c r="D154" s="2160" t="s">
        <v>165</v>
      </c>
      <c r="E154" s="2132" t="s">
        <v>133</v>
      </c>
      <c r="F154" s="86">
        <v>5</v>
      </c>
      <c r="G154" s="573" t="s">
        <v>23</v>
      </c>
      <c r="H154" s="520">
        <v>200</v>
      </c>
      <c r="I154" s="807">
        <v>200</v>
      </c>
      <c r="J154" s="1057"/>
      <c r="K154" s="405">
        <v>73.5</v>
      </c>
      <c r="L154" s="409">
        <v>73.5</v>
      </c>
      <c r="M154" s="512"/>
      <c r="N154" s="405"/>
      <c r="O154" s="409"/>
      <c r="P154" s="512"/>
      <c r="Q154" s="2126" t="s">
        <v>72</v>
      </c>
      <c r="R154" s="990">
        <v>90</v>
      </c>
      <c r="S154" s="719">
        <v>100</v>
      </c>
      <c r="T154" s="682"/>
      <c r="U154" s="1998"/>
      <c r="V154" s="1110"/>
      <c r="AA154" s="103"/>
    </row>
    <row r="155" spans="1:28" s="1" customFormat="1" ht="14.25" customHeight="1" x14ac:dyDescent="0.2">
      <c r="A155" s="1795"/>
      <c r="B155" s="1793"/>
      <c r="C155" s="1814"/>
      <c r="D155" s="2161"/>
      <c r="E155" s="2133"/>
      <c r="F155" s="86"/>
      <c r="G155" s="573" t="s">
        <v>180</v>
      </c>
      <c r="H155" s="520">
        <v>362</v>
      </c>
      <c r="I155" s="807">
        <v>362</v>
      </c>
      <c r="J155" s="1057"/>
      <c r="K155" s="405"/>
      <c r="L155" s="409"/>
      <c r="M155" s="512"/>
      <c r="N155" s="405"/>
      <c r="O155" s="409"/>
      <c r="P155" s="512"/>
      <c r="Q155" s="2127"/>
      <c r="R155" s="294"/>
      <c r="S155" s="854"/>
      <c r="T155" s="306"/>
      <c r="U155" s="1993"/>
      <c r="V155" s="1110"/>
      <c r="AA155" s="103"/>
    </row>
    <row r="156" spans="1:28" s="1" customFormat="1" ht="14.25" customHeight="1" x14ac:dyDescent="0.2">
      <c r="A156" s="1795"/>
      <c r="B156" s="1793"/>
      <c r="C156" s="1814"/>
      <c r="D156" s="2161"/>
      <c r="E156" s="2134"/>
      <c r="F156" s="86"/>
      <c r="G156" s="24" t="s">
        <v>186</v>
      </c>
      <c r="H156" s="106">
        <v>2534.4</v>
      </c>
      <c r="I156" s="409">
        <v>2534.4</v>
      </c>
      <c r="J156" s="512"/>
      <c r="K156" s="405">
        <v>468.5</v>
      </c>
      <c r="L156" s="409">
        <v>468.5</v>
      </c>
      <c r="M156" s="512"/>
      <c r="N156" s="405"/>
      <c r="O156" s="409"/>
      <c r="P156" s="512"/>
      <c r="Q156" s="1809"/>
      <c r="R156" s="294"/>
      <c r="S156" s="854"/>
      <c r="T156" s="306"/>
      <c r="U156" s="1993"/>
      <c r="V156" s="1110"/>
    </row>
    <row r="157" spans="1:28" s="1" customFormat="1" ht="14.25" customHeight="1" x14ac:dyDescent="0.2">
      <c r="A157" s="1795"/>
      <c r="B157" s="1793"/>
      <c r="C157" s="1825"/>
      <c r="D157" s="2162"/>
      <c r="E157" s="1313" t="s">
        <v>69</v>
      </c>
      <c r="F157" s="1312"/>
      <c r="G157" s="993" t="s">
        <v>27</v>
      </c>
      <c r="H157" s="195">
        <f>SUM(H154:H156)</f>
        <v>3096.4</v>
      </c>
      <c r="I157" s="355">
        <f>SUM(I154:I156)</f>
        <v>3096.4</v>
      </c>
      <c r="J157" s="513"/>
      <c r="K157" s="341">
        <f>SUM(K154:K156)</f>
        <v>542</v>
      </c>
      <c r="L157" s="355">
        <f>SUM(L154:L156)</f>
        <v>542</v>
      </c>
      <c r="M157" s="513"/>
      <c r="N157" s="341">
        <f>SUM(N154:N156)</f>
        <v>0</v>
      </c>
      <c r="O157" s="355">
        <f>SUM(O154:O156)</f>
        <v>0</v>
      </c>
      <c r="P157" s="513"/>
      <c r="Q157" s="268"/>
      <c r="R157" s="243"/>
      <c r="S157" s="801"/>
      <c r="T157" s="995"/>
      <c r="U157" s="1999"/>
      <c r="V157" s="1110"/>
    </row>
    <row r="158" spans="1:28" s="1" customFormat="1" ht="30.75" customHeight="1" x14ac:dyDescent="0.2">
      <c r="A158" s="1795"/>
      <c r="B158" s="1793"/>
      <c r="C158" s="1814"/>
      <c r="D158" s="2127" t="s">
        <v>192</v>
      </c>
      <c r="E158" s="503"/>
      <c r="F158" s="1824">
        <v>5</v>
      </c>
      <c r="G158" s="1468" t="s">
        <v>23</v>
      </c>
      <c r="H158" s="193">
        <v>61</v>
      </c>
      <c r="I158" s="395">
        <v>61</v>
      </c>
      <c r="J158" s="314"/>
      <c r="K158" s="380"/>
      <c r="L158" s="395"/>
      <c r="M158" s="314"/>
      <c r="N158" s="380"/>
      <c r="O158" s="395"/>
      <c r="P158" s="314"/>
      <c r="Q158" s="1809" t="s">
        <v>193</v>
      </c>
      <c r="R158" s="294">
        <v>100</v>
      </c>
      <c r="S158" s="854"/>
      <c r="T158" s="670"/>
      <c r="U158" s="1993"/>
      <c r="V158" s="1110"/>
    </row>
    <row r="159" spans="1:28" s="1" customFormat="1" ht="15" customHeight="1" x14ac:dyDescent="0.2">
      <c r="A159" s="1795"/>
      <c r="B159" s="1793"/>
      <c r="C159" s="1814"/>
      <c r="D159" s="2127"/>
      <c r="E159" s="506"/>
      <c r="F159" s="1824"/>
      <c r="G159" s="997" t="s">
        <v>27</v>
      </c>
      <c r="H159" s="507">
        <f>SUM(H158:H158)</f>
        <v>61</v>
      </c>
      <c r="I159" s="508">
        <f>SUM(I158:I158)</f>
        <v>61</v>
      </c>
      <c r="J159" s="535"/>
      <c r="K159" s="509"/>
      <c r="L159" s="508"/>
      <c r="M159" s="535"/>
      <c r="N159" s="509"/>
      <c r="O159" s="508"/>
      <c r="P159" s="535"/>
      <c r="Q159" s="1861"/>
      <c r="R159" s="510"/>
      <c r="S159" s="572"/>
      <c r="T159" s="671"/>
      <c r="U159" s="1997"/>
      <c r="V159" s="1110"/>
    </row>
    <row r="160" spans="1:28" s="1" customFormat="1" ht="15" customHeight="1" x14ac:dyDescent="0.2">
      <c r="A160" s="1795"/>
      <c r="B160" s="1793"/>
      <c r="C160" s="1814"/>
      <c r="D160" s="2128" t="s">
        <v>35</v>
      </c>
      <c r="E160" s="2129"/>
      <c r="F160" s="2129"/>
      <c r="G160" s="2129"/>
      <c r="H160" s="1630">
        <f>+H159+H157+H153</f>
        <v>3507.4</v>
      </c>
      <c r="I160" s="1633">
        <f>+I159+I157+I153</f>
        <v>3507.4</v>
      </c>
      <c r="J160" s="1744"/>
      <c r="K160" s="1630">
        <f t="shared" ref="K160" si="19">+K159+K157+K153</f>
        <v>892</v>
      </c>
      <c r="L160" s="1633">
        <f t="shared" ref="L160" si="20">+L159+L157+L153</f>
        <v>892</v>
      </c>
      <c r="M160" s="1744"/>
      <c r="N160" s="1632">
        <f t="shared" ref="N160:O160" si="21">+N159+N157+N153</f>
        <v>350</v>
      </c>
      <c r="O160" s="1633">
        <f t="shared" si="21"/>
        <v>350</v>
      </c>
      <c r="P160" s="1635"/>
      <c r="Q160" s="267"/>
      <c r="R160" s="116"/>
      <c r="S160" s="572"/>
      <c r="T160" s="671"/>
      <c r="U160" s="1997"/>
      <c r="V160" s="1110"/>
    </row>
    <row r="161" spans="1:32" s="1" customFormat="1" ht="18" customHeight="1" x14ac:dyDescent="0.2">
      <c r="A161" s="1519" t="s">
        <v>16</v>
      </c>
      <c r="B161" s="256" t="s">
        <v>42</v>
      </c>
      <c r="C161" s="257" t="s">
        <v>36</v>
      </c>
      <c r="D161" s="2130" t="s">
        <v>73</v>
      </c>
      <c r="E161" s="2132" t="s">
        <v>126</v>
      </c>
      <c r="F161" s="1808" t="s">
        <v>20</v>
      </c>
      <c r="G161" s="14" t="s">
        <v>47</v>
      </c>
      <c r="H161" s="100">
        <v>1150</v>
      </c>
      <c r="I161" s="411">
        <v>1150</v>
      </c>
      <c r="J161" s="407"/>
      <c r="K161" s="78">
        <v>1110</v>
      </c>
      <c r="L161" s="386">
        <v>1110</v>
      </c>
      <c r="M161" s="494"/>
      <c r="N161" s="100">
        <v>1070</v>
      </c>
      <c r="O161" s="411">
        <v>1070</v>
      </c>
      <c r="P161" s="515"/>
      <c r="Q161" s="1888"/>
      <c r="R161" s="565"/>
      <c r="S161" s="191"/>
      <c r="T161" s="566"/>
      <c r="U161" s="2380" t="s">
        <v>329</v>
      </c>
      <c r="V161" s="1110"/>
      <c r="W161" s="103"/>
      <c r="X161" s="103"/>
    </row>
    <row r="162" spans="1:32" s="1" customFormat="1" ht="18" customHeight="1" x14ac:dyDescent="0.2">
      <c r="A162" s="1795"/>
      <c r="B162" s="1793"/>
      <c r="C162" s="117"/>
      <c r="D162" s="2131"/>
      <c r="E162" s="2133"/>
      <c r="F162" s="1787"/>
      <c r="G162" s="1901" t="s">
        <v>101</v>
      </c>
      <c r="H162" s="1902"/>
      <c r="I162" s="1903">
        <v>770.6</v>
      </c>
      <c r="J162" s="1908">
        <f>+I162-H162</f>
        <v>770.6</v>
      </c>
      <c r="K162" s="100"/>
      <c r="L162" s="411"/>
      <c r="M162" s="515"/>
      <c r="N162" s="407"/>
      <c r="O162" s="411"/>
      <c r="P162" s="515"/>
      <c r="Q162" s="1856"/>
      <c r="R162" s="1863"/>
      <c r="S162" s="147"/>
      <c r="T162" s="1859"/>
      <c r="U162" s="2379"/>
      <c r="V162" s="1110"/>
      <c r="W162" s="103"/>
      <c r="X162" s="103"/>
    </row>
    <row r="163" spans="1:32" s="1" customFormat="1" ht="18" customHeight="1" x14ac:dyDescent="0.2">
      <c r="A163" s="1795"/>
      <c r="B163" s="1793"/>
      <c r="C163" s="117"/>
      <c r="D163" s="2131"/>
      <c r="E163" s="2133"/>
      <c r="F163" s="1787"/>
      <c r="G163" s="1884" t="s">
        <v>38</v>
      </c>
      <c r="H163" s="1745">
        <v>6.6</v>
      </c>
      <c r="I163" s="1746">
        <v>6.6</v>
      </c>
      <c r="J163" s="1909"/>
      <c r="K163" s="1745">
        <v>6.6</v>
      </c>
      <c r="L163" s="1746">
        <v>6.6</v>
      </c>
      <c r="M163" s="1747"/>
      <c r="N163" s="1909">
        <v>6.6</v>
      </c>
      <c r="O163" s="1746">
        <v>6.6</v>
      </c>
      <c r="P163" s="1747"/>
      <c r="Q163" s="1856"/>
      <c r="R163" s="1863"/>
      <c r="S163" s="147"/>
      <c r="T163" s="1859"/>
      <c r="U163" s="2381"/>
      <c r="V163" s="1110"/>
      <c r="W163" s="103"/>
    </row>
    <row r="164" spans="1:32" s="1" customFormat="1" ht="42" customHeight="1" x14ac:dyDescent="0.2">
      <c r="A164" s="1795"/>
      <c r="B164" s="1793"/>
      <c r="C164" s="186"/>
      <c r="D164" s="673" t="s">
        <v>74</v>
      </c>
      <c r="E164" s="2134"/>
      <c r="F164" s="1787"/>
      <c r="G164" s="1878"/>
      <c r="H164" s="1748"/>
      <c r="I164" s="1551"/>
      <c r="J164" s="1125"/>
      <c r="K164" s="1748"/>
      <c r="L164" s="1551"/>
      <c r="M164" s="1637"/>
      <c r="N164" s="1125"/>
      <c r="O164" s="1551"/>
      <c r="P164" s="1637"/>
      <c r="Q164" s="327" t="s">
        <v>314</v>
      </c>
      <c r="R164" s="1441">
        <v>56</v>
      </c>
      <c r="S164" s="1441">
        <v>55</v>
      </c>
      <c r="T164" s="1442">
        <v>54</v>
      </c>
      <c r="U164" s="2000"/>
      <c r="V164" s="1110"/>
    </row>
    <row r="165" spans="1:32" s="1" customFormat="1" ht="67.5" customHeight="1" x14ac:dyDescent="0.2">
      <c r="A165" s="1795"/>
      <c r="B165" s="1793"/>
      <c r="C165" s="117"/>
      <c r="D165" s="1798" t="s">
        <v>76</v>
      </c>
      <c r="E165" s="526"/>
      <c r="F165" s="1787"/>
      <c r="G165" s="11"/>
      <c r="H165" s="87"/>
      <c r="I165" s="384"/>
      <c r="J165" s="366"/>
      <c r="K165" s="87"/>
      <c r="L165" s="384"/>
      <c r="M165" s="492"/>
      <c r="N165" s="366"/>
      <c r="O165" s="384"/>
      <c r="P165" s="492"/>
      <c r="Q165" s="1844" t="s">
        <v>116</v>
      </c>
      <c r="R165" s="584">
        <v>130</v>
      </c>
      <c r="S165" s="584">
        <v>130</v>
      </c>
      <c r="T165" s="204">
        <v>140</v>
      </c>
      <c r="U165" s="2001"/>
      <c r="V165" s="1110"/>
      <c r="X165" s="1" t="s">
        <v>141</v>
      </c>
      <c r="Y165" s="1" t="s">
        <v>141</v>
      </c>
    </row>
    <row r="166" spans="1:32" s="1" customFormat="1" ht="57" customHeight="1" x14ac:dyDescent="0.2">
      <c r="A166" s="1795"/>
      <c r="B166" s="1793"/>
      <c r="C166" s="117"/>
      <c r="D166" s="1797" t="s">
        <v>77</v>
      </c>
      <c r="E166" s="250"/>
      <c r="F166" s="1787"/>
      <c r="G166" s="11"/>
      <c r="H166" s="1885"/>
      <c r="I166" s="1644"/>
      <c r="J166" s="1834"/>
      <c r="K166" s="1885"/>
      <c r="L166" s="1644"/>
      <c r="M166" s="1646"/>
      <c r="N166" s="2013"/>
      <c r="O166" s="1644"/>
      <c r="P166" s="1646"/>
      <c r="Q166" s="1822" t="s">
        <v>117</v>
      </c>
      <c r="R166" s="200">
        <v>70</v>
      </c>
      <c r="S166" s="200">
        <v>60</v>
      </c>
      <c r="T166" s="119">
        <v>60</v>
      </c>
      <c r="U166" s="2002"/>
      <c r="V166" s="1110"/>
      <c r="AA166" s="103"/>
    </row>
    <row r="167" spans="1:32" s="1" customFormat="1" ht="42.75" customHeight="1" x14ac:dyDescent="0.2">
      <c r="A167" s="1795"/>
      <c r="B167" s="1793"/>
      <c r="C167" s="117"/>
      <c r="D167" s="1797" t="s">
        <v>78</v>
      </c>
      <c r="E167" s="250"/>
      <c r="F167" s="1787"/>
      <c r="G167" s="11"/>
      <c r="H167" s="1885"/>
      <c r="I167" s="1644"/>
      <c r="J167" s="1834"/>
      <c r="K167" s="1885"/>
      <c r="L167" s="1644"/>
      <c r="M167" s="1646"/>
      <c r="N167" s="2013"/>
      <c r="O167" s="1644"/>
      <c r="P167" s="1646"/>
      <c r="Q167" s="1852" t="s">
        <v>79</v>
      </c>
      <c r="R167" s="199">
        <v>92</v>
      </c>
      <c r="S167" s="199">
        <v>90</v>
      </c>
      <c r="T167" s="120">
        <v>90</v>
      </c>
      <c r="U167" s="2003"/>
      <c r="V167" s="1110"/>
      <c r="Y167" s="103"/>
    </row>
    <row r="168" spans="1:32" s="1" customFormat="1" ht="55.5" customHeight="1" x14ac:dyDescent="0.2">
      <c r="A168" s="1795"/>
      <c r="B168" s="1793"/>
      <c r="C168" s="186"/>
      <c r="D168" s="673" t="s">
        <v>80</v>
      </c>
      <c r="E168" s="526"/>
      <c r="F168" s="1787"/>
      <c r="G168" s="1878"/>
      <c r="H168" s="1748"/>
      <c r="I168" s="1551"/>
      <c r="J168" s="1125"/>
      <c r="K168" s="1748"/>
      <c r="L168" s="1551"/>
      <c r="M168" s="1637"/>
      <c r="N168" s="1125"/>
      <c r="O168" s="1551"/>
      <c r="P168" s="1637"/>
      <c r="Q168" s="174" t="s">
        <v>299</v>
      </c>
      <c r="R168" s="1819">
        <v>12</v>
      </c>
      <c r="S168" s="148">
        <v>12</v>
      </c>
      <c r="T168" s="1820">
        <v>12</v>
      </c>
      <c r="U168" s="1963"/>
      <c r="V168" s="1110"/>
    </row>
    <row r="169" spans="1:32" s="1" customFormat="1" ht="42.75" customHeight="1" x14ac:dyDescent="0.2">
      <c r="A169" s="1795"/>
      <c r="B169" s="1793"/>
      <c r="C169" s="117"/>
      <c r="D169" s="2145" t="s">
        <v>81</v>
      </c>
      <c r="E169" s="250"/>
      <c r="F169" s="1787"/>
      <c r="G169" s="1878"/>
      <c r="H169" s="1621"/>
      <c r="I169" s="1648"/>
      <c r="J169" s="1649"/>
      <c r="K169" s="1621"/>
      <c r="L169" s="1648"/>
      <c r="M169" s="1651"/>
      <c r="N169" s="1649"/>
      <c r="O169" s="1648"/>
      <c r="P169" s="1651"/>
      <c r="Q169" s="2147" t="s">
        <v>82</v>
      </c>
      <c r="R169" s="118">
        <v>100</v>
      </c>
      <c r="S169" s="200">
        <v>100</v>
      </c>
      <c r="T169" s="119">
        <v>100</v>
      </c>
      <c r="U169" s="2002"/>
      <c r="V169" s="1110"/>
      <c r="W169" s="103"/>
      <c r="X169" s="211"/>
    </row>
    <row r="170" spans="1:32" s="1" customFormat="1" ht="13.5" customHeight="1" thickBot="1" x14ac:dyDescent="0.25">
      <c r="A170" s="1522" t="s">
        <v>141</v>
      </c>
      <c r="B170" s="1793"/>
      <c r="C170" s="117"/>
      <c r="D170" s="2146"/>
      <c r="E170" s="251"/>
      <c r="F170" s="1827"/>
      <c r="G170" s="571" t="s">
        <v>27</v>
      </c>
      <c r="H170" s="47">
        <f>SUM(H161:H169)</f>
        <v>1156.5999999999999</v>
      </c>
      <c r="I170" s="359">
        <f>SUM(I161:I169)</f>
        <v>1927.1999999999998</v>
      </c>
      <c r="J170" s="529">
        <f>SUM(J161:J169)</f>
        <v>770.6</v>
      </c>
      <c r="K170" s="47">
        <f>SUM(K161:K169)</f>
        <v>1116.5999999999999</v>
      </c>
      <c r="L170" s="359">
        <f>SUM(L161:L169)</f>
        <v>1116.5999999999999</v>
      </c>
      <c r="M170" s="531"/>
      <c r="N170" s="345">
        <f>SUM(N161:N169)</f>
        <v>1076.5999999999999</v>
      </c>
      <c r="O170" s="359">
        <f>SUM(O161:O169)</f>
        <v>1076.5999999999999</v>
      </c>
      <c r="P170" s="345"/>
      <c r="Q170" s="2148"/>
      <c r="R170" s="1879"/>
      <c r="S170" s="577"/>
      <c r="T170" s="1860"/>
      <c r="U170" s="1949"/>
      <c r="V170" s="1110"/>
      <c r="W170" s="103"/>
      <c r="AF170" s="103"/>
    </row>
    <row r="171" spans="1:32" s="1" customFormat="1" ht="52.5" customHeight="1" x14ac:dyDescent="0.2">
      <c r="A171" s="1905" t="s">
        <v>16</v>
      </c>
      <c r="B171" s="1812" t="s">
        <v>42</v>
      </c>
      <c r="C171" s="1906" t="s">
        <v>40</v>
      </c>
      <c r="D171" s="1904" t="s">
        <v>83</v>
      </c>
      <c r="E171" s="554"/>
      <c r="F171" s="555"/>
      <c r="G171" s="1774"/>
      <c r="H171" s="190"/>
      <c r="I171" s="393"/>
      <c r="J171" s="378"/>
      <c r="K171" s="190"/>
      <c r="L171" s="393"/>
      <c r="M171" s="556"/>
      <c r="N171" s="378"/>
      <c r="O171" s="393"/>
      <c r="P171" s="556"/>
      <c r="Q171" s="557"/>
      <c r="R171" s="8"/>
      <c r="S171" s="958"/>
      <c r="T171" s="122"/>
      <c r="U171" s="1982"/>
      <c r="V171" s="1110"/>
      <c r="X171" s="103"/>
    </row>
    <row r="172" spans="1:32" s="1" customFormat="1" ht="15.75" customHeight="1" x14ac:dyDescent="0.2">
      <c r="A172" s="1795"/>
      <c r="B172" s="1793"/>
      <c r="C172" s="1825"/>
      <c r="D172" s="2385" t="s">
        <v>176</v>
      </c>
      <c r="E172" s="526"/>
      <c r="F172" s="86">
        <v>1</v>
      </c>
      <c r="G172" s="1773" t="s">
        <v>21</v>
      </c>
      <c r="H172" s="193">
        <v>50</v>
      </c>
      <c r="I172" s="527">
        <v>0</v>
      </c>
      <c r="J172" s="528">
        <f>+I172-H172</f>
        <v>-50</v>
      </c>
      <c r="K172" s="193"/>
      <c r="L172" s="395"/>
      <c r="M172" s="314"/>
      <c r="N172" s="380"/>
      <c r="O172" s="395"/>
      <c r="P172" s="314"/>
      <c r="Q172" s="1805" t="s">
        <v>323</v>
      </c>
      <c r="R172" s="114">
        <v>1</v>
      </c>
      <c r="S172" s="232"/>
      <c r="T172" s="670"/>
      <c r="U172" s="2004"/>
      <c r="V172" s="1110"/>
    </row>
    <row r="173" spans="1:32" s="1" customFormat="1" ht="15.75" customHeight="1" x14ac:dyDescent="0.2">
      <c r="A173" s="1795"/>
      <c r="B173" s="1793"/>
      <c r="C173" s="1825"/>
      <c r="D173" s="2385"/>
      <c r="E173" s="526"/>
      <c r="F173" s="86"/>
      <c r="G173" s="1907" t="s">
        <v>38</v>
      </c>
      <c r="H173" s="212"/>
      <c r="I173" s="560">
        <v>50</v>
      </c>
      <c r="J173" s="561">
        <f>+I173-H173</f>
        <v>50</v>
      </c>
      <c r="K173" s="212"/>
      <c r="L173" s="385"/>
      <c r="M173" s="501"/>
      <c r="N173" s="367"/>
      <c r="O173" s="385"/>
      <c r="P173" s="501"/>
      <c r="Q173" s="1805"/>
      <c r="R173" s="114"/>
      <c r="S173" s="232"/>
      <c r="T173" s="670"/>
      <c r="U173" s="2004"/>
      <c r="V173" s="1110"/>
    </row>
    <row r="174" spans="1:32" s="1" customFormat="1" ht="15" customHeight="1" thickBot="1" x14ac:dyDescent="0.25">
      <c r="A174" s="1801"/>
      <c r="B174" s="1802"/>
      <c r="C174" s="1826"/>
      <c r="D174" s="2385"/>
      <c r="E174" s="248"/>
      <c r="F174" s="170"/>
      <c r="G174" s="574" t="s">
        <v>27</v>
      </c>
      <c r="H174" s="19">
        <f>SUM(H172:H173)</f>
        <v>50</v>
      </c>
      <c r="I174" s="354">
        <f>SUM(I172:I173)</f>
        <v>50</v>
      </c>
      <c r="J174" s="725">
        <f>SUM(J172:J173)</f>
        <v>0</v>
      </c>
      <c r="K174" s="19">
        <f>SUM(K172:K172)</f>
        <v>0</v>
      </c>
      <c r="L174" s="354">
        <f>SUM(L172:L172)</f>
        <v>0</v>
      </c>
      <c r="M174" s="642"/>
      <c r="N174" s="340">
        <f>SUM(N172:N172)</f>
        <v>0</v>
      </c>
      <c r="O174" s="354">
        <f>SUM(O172:O172)</f>
        <v>0</v>
      </c>
      <c r="P174" s="642"/>
      <c r="Q174" s="268"/>
      <c r="R174" s="116"/>
      <c r="S174" s="572"/>
      <c r="T174" s="672"/>
      <c r="U174" s="1997"/>
      <c r="V174" s="1110"/>
    </row>
    <row r="175" spans="1:32" s="2" customFormat="1" ht="16.5" customHeight="1" thickBot="1" x14ac:dyDescent="0.3">
      <c r="A175" s="1515" t="s">
        <v>16</v>
      </c>
      <c r="B175" s="5" t="s">
        <v>42</v>
      </c>
      <c r="C175" s="2149" t="s">
        <v>44</v>
      </c>
      <c r="D175" s="2149"/>
      <c r="E175" s="2149"/>
      <c r="F175" s="2149"/>
      <c r="G175" s="2149"/>
      <c r="H175" s="125">
        <f>+H174+H170+H160</f>
        <v>4714</v>
      </c>
      <c r="I175" s="412">
        <f>+I174+I170+I160</f>
        <v>5484.6</v>
      </c>
      <c r="J175" s="999">
        <f>+J174+J170+J160</f>
        <v>770.6</v>
      </c>
      <c r="K175" s="125">
        <f>+K174+K170+K160</f>
        <v>2008.6</v>
      </c>
      <c r="L175" s="412">
        <f>+L174+L170+L160</f>
        <v>2008.6</v>
      </c>
      <c r="M175" s="2037"/>
      <c r="N175" s="125">
        <f>+N174+N170+N160</f>
        <v>1426.6</v>
      </c>
      <c r="O175" s="412">
        <f>+O174+O170+O160</f>
        <v>1426.6</v>
      </c>
      <c r="P175" s="2037"/>
      <c r="Q175" s="2150"/>
      <c r="R175" s="2151"/>
      <c r="S175" s="2151"/>
      <c r="T175" s="2151"/>
      <c r="U175" s="2152"/>
      <c r="V175" s="1083"/>
    </row>
    <row r="176" spans="1:32" s="1" customFormat="1" ht="16.5" customHeight="1" thickBot="1" x14ac:dyDescent="0.25">
      <c r="A176" s="1801" t="s">
        <v>16</v>
      </c>
      <c r="B176" s="1528"/>
      <c r="C176" s="2153" t="s">
        <v>85</v>
      </c>
      <c r="D176" s="2153"/>
      <c r="E176" s="2153"/>
      <c r="F176" s="2153"/>
      <c r="G176" s="2153"/>
      <c r="H176" s="1539">
        <f t="shared" ref="H176:P176" si="22">H175+H149+H129+H51</f>
        <v>48838.5</v>
      </c>
      <c r="I176" s="1540">
        <f t="shared" si="22"/>
        <v>49687.400000000009</v>
      </c>
      <c r="J176" s="1538">
        <f t="shared" si="22"/>
        <v>848.90000000000009</v>
      </c>
      <c r="K176" s="1539">
        <f t="shared" si="22"/>
        <v>34135</v>
      </c>
      <c r="L176" s="1540">
        <f t="shared" si="22"/>
        <v>33535.600000000006</v>
      </c>
      <c r="M176" s="1538">
        <f t="shared" si="22"/>
        <v>-599.4</v>
      </c>
      <c r="N176" s="1539">
        <f t="shared" si="22"/>
        <v>34293.199999999997</v>
      </c>
      <c r="O176" s="1540">
        <f t="shared" si="22"/>
        <v>32171</v>
      </c>
      <c r="P176" s="1540">
        <f t="shared" si="22"/>
        <v>-2122.1999999999998</v>
      </c>
      <c r="Q176" s="2154"/>
      <c r="R176" s="2155"/>
      <c r="S176" s="2155"/>
      <c r="T176" s="2155"/>
      <c r="U176" s="2156"/>
      <c r="V176" s="1110"/>
    </row>
    <row r="177" spans="1:27" s="2" customFormat="1" ht="16.5" customHeight="1" thickBot="1" x14ac:dyDescent="0.3">
      <c r="A177" s="1532" t="s">
        <v>86</v>
      </c>
      <c r="B177" s="2135" t="s">
        <v>87</v>
      </c>
      <c r="C177" s="2136"/>
      <c r="D177" s="2136"/>
      <c r="E177" s="2136"/>
      <c r="F177" s="2136"/>
      <c r="G177" s="2136"/>
      <c r="H177" s="1543">
        <f t="shared" ref="H177:K177" si="23">H176</f>
        <v>48838.5</v>
      </c>
      <c r="I177" s="1544">
        <f t="shared" ref="I177:J177" si="24">I176</f>
        <v>49687.400000000009</v>
      </c>
      <c r="J177" s="1542">
        <f t="shared" si="24"/>
        <v>848.90000000000009</v>
      </c>
      <c r="K177" s="1543">
        <f t="shared" si="23"/>
        <v>34135</v>
      </c>
      <c r="L177" s="1544">
        <f t="shared" ref="L177:M177" si="25">L176</f>
        <v>33535.600000000006</v>
      </c>
      <c r="M177" s="1542">
        <f t="shared" si="25"/>
        <v>-599.4</v>
      </c>
      <c r="N177" s="1543">
        <f t="shared" ref="N177:P177" si="26">N176</f>
        <v>34293.199999999997</v>
      </c>
      <c r="O177" s="1544">
        <f t="shared" si="26"/>
        <v>32171</v>
      </c>
      <c r="P177" s="1544">
        <f t="shared" si="26"/>
        <v>-2122.1999999999998</v>
      </c>
      <c r="Q177" s="2137"/>
      <c r="R177" s="2138"/>
      <c r="S177" s="2138"/>
      <c r="T177" s="2138"/>
      <c r="U177" s="2139"/>
      <c r="V177" s="1104"/>
    </row>
    <row r="178" spans="1:27" s="2" customFormat="1" ht="16.5" customHeight="1" x14ac:dyDescent="0.25">
      <c r="A178" s="2383"/>
      <c r="B178" s="2383"/>
      <c r="C178" s="2383"/>
      <c r="D178" s="2383"/>
      <c r="E178" s="2383"/>
      <c r="F178" s="2383"/>
      <c r="G178" s="2383"/>
      <c r="H178" s="2383"/>
      <c r="I178" s="2383"/>
      <c r="J178" s="2383"/>
      <c r="K178" s="2383"/>
      <c r="L178" s="2383"/>
      <c r="M178" s="2383"/>
      <c r="N178" s="2383"/>
      <c r="O178" s="2383"/>
      <c r="P178" s="2383"/>
      <c r="Q178" s="2383"/>
      <c r="R178" s="2383"/>
      <c r="S178" s="2383"/>
      <c r="T178" s="2383"/>
      <c r="U178" s="2383"/>
      <c r="V178" s="2383"/>
      <c r="W178" s="2384"/>
      <c r="X178" s="2384"/>
      <c r="Y178" s="2384"/>
    </row>
    <row r="179" spans="1:27" s="69" customFormat="1" ht="26.25" customHeight="1" thickBot="1" x14ac:dyDescent="0.25">
      <c r="A179" s="2140" t="s">
        <v>88</v>
      </c>
      <c r="B179" s="2140"/>
      <c r="C179" s="2140"/>
      <c r="D179" s="2140"/>
      <c r="E179" s="2140"/>
      <c r="F179" s="2140"/>
      <c r="G179" s="2140"/>
      <c r="H179" s="2140"/>
      <c r="I179" s="2140"/>
      <c r="J179" s="2140"/>
      <c r="K179" s="2140"/>
      <c r="L179" s="2140"/>
      <c r="M179" s="2140"/>
      <c r="N179" s="2140"/>
      <c r="O179" s="2140"/>
      <c r="P179" s="2140"/>
      <c r="Q179" s="126"/>
      <c r="R179" s="264"/>
      <c r="S179" s="264"/>
      <c r="T179" s="264"/>
      <c r="U179" s="2005"/>
      <c r="V179" s="1111"/>
      <c r="W179" s="103"/>
      <c r="X179" s="103"/>
      <c r="Y179" s="103"/>
      <c r="AA179" s="73"/>
    </row>
    <row r="180" spans="1:27" s="2" customFormat="1" ht="74.25" customHeight="1" thickBot="1" x14ac:dyDescent="0.3">
      <c r="A180" s="2141" t="s">
        <v>89</v>
      </c>
      <c r="B180" s="2142"/>
      <c r="C180" s="2142"/>
      <c r="D180" s="2142"/>
      <c r="E180" s="2142"/>
      <c r="F180" s="2142"/>
      <c r="G180" s="2143"/>
      <c r="H180" s="1233" t="s">
        <v>206</v>
      </c>
      <c r="I180" s="1554" t="s">
        <v>327</v>
      </c>
      <c r="J180" s="1553" t="s">
        <v>178</v>
      </c>
      <c r="K180" s="1233" t="s">
        <v>344</v>
      </c>
      <c r="L180" s="1554" t="s">
        <v>345</v>
      </c>
      <c r="M180" s="1553" t="s">
        <v>178</v>
      </c>
      <c r="N180" s="1233" t="s">
        <v>348</v>
      </c>
      <c r="O180" s="1554" t="s">
        <v>349</v>
      </c>
      <c r="P180" s="2055" t="s">
        <v>178</v>
      </c>
      <c r="Q180" s="1831"/>
      <c r="R180" s="2144"/>
      <c r="S180" s="2144"/>
      <c r="T180" s="2144"/>
      <c r="U180" s="2144"/>
      <c r="V180" s="1108"/>
      <c r="W180" s="69"/>
      <c r="X180" s="69"/>
      <c r="Y180" s="69"/>
    </row>
    <row r="181" spans="1:27" s="2" customFormat="1" ht="15.75" customHeight="1" thickBot="1" x14ac:dyDescent="0.3">
      <c r="A181" s="2113" t="s">
        <v>90</v>
      </c>
      <c r="B181" s="2114"/>
      <c r="C181" s="2114"/>
      <c r="D181" s="2114"/>
      <c r="E181" s="2114"/>
      <c r="F181" s="2114"/>
      <c r="G181" s="2115"/>
      <c r="H181" s="1536">
        <f t="shared" ref="H181:P181" si="27">SUM(H182:H189)</f>
        <v>21245.200000000001</v>
      </c>
      <c r="I181" s="1548">
        <f>SUM(I182:I189)</f>
        <v>22044.1</v>
      </c>
      <c r="J181" s="1548">
        <f t="shared" si="27"/>
        <v>798.89999999999986</v>
      </c>
      <c r="K181" s="1536">
        <f t="shared" si="27"/>
        <v>18397.2</v>
      </c>
      <c r="L181" s="1548">
        <f t="shared" si="27"/>
        <v>17797.8</v>
      </c>
      <c r="M181" s="1548">
        <f t="shared" si="27"/>
        <v>-599.39999999999964</v>
      </c>
      <c r="N181" s="1536">
        <f t="shared" si="27"/>
        <v>18555.400000000001</v>
      </c>
      <c r="O181" s="1548">
        <f t="shared" si="27"/>
        <v>16433.2</v>
      </c>
      <c r="P181" s="2053">
        <f t="shared" si="27"/>
        <v>-2122.2000000000007</v>
      </c>
      <c r="Q181" s="1833"/>
      <c r="R181" s="2112"/>
      <c r="S181" s="2112"/>
      <c r="T181" s="2112"/>
      <c r="U181" s="2112"/>
      <c r="V181" s="1083"/>
    </row>
    <row r="182" spans="1:27" s="2" customFormat="1" ht="15.75" customHeight="1" x14ac:dyDescent="0.25">
      <c r="A182" s="2119" t="s">
        <v>91</v>
      </c>
      <c r="B182" s="2120"/>
      <c r="C182" s="2120"/>
      <c r="D182" s="2120"/>
      <c r="E182" s="2120"/>
      <c r="F182" s="2120"/>
      <c r="G182" s="2121"/>
      <c r="H182" s="463">
        <f>SUMIF(G13:G172,"sb",H13:H172)</f>
        <v>10479.9</v>
      </c>
      <c r="I182" s="2027">
        <f>SUMIF(G13:G172,"sb",I13:I172)</f>
        <v>10479.9</v>
      </c>
      <c r="J182" s="2027">
        <f>+I182-H182</f>
        <v>0</v>
      </c>
      <c r="K182" s="463">
        <f>SUMIF(G13:G170,"sb",K13:K170)</f>
        <v>10429.1</v>
      </c>
      <c r="L182" s="2027">
        <f>SUMIF(G13:G170,"sb",L13:L170)</f>
        <v>9829.7000000000007</v>
      </c>
      <c r="M182" s="2097">
        <f>+L182-K182</f>
        <v>-599.39999999999964</v>
      </c>
      <c r="N182" s="463">
        <f>SUMIF(G13:G170,"sb",N13:N170)</f>
        <v>12078.300000000001</v>
      </c>
      <c r="O182" s="2027">
        <f>SUMIF(G13:G170,"sb",O13:O170)</f>
        <v>9956.1</v>
      </c>
      <c r="P182" s="2097">
        <f>+O182-N182</f>
        <v>-2122.2000000000007</v>
      </c>
      <c r="Q182" s="1834"/>
      <c r="R182" s="2125"/>
      <c r="S182" s="2125"/>
      <c r="T182" s="2125"/>
      <c r="U182" s="2125"/>
      <c r="V182" s="1083"/>
      <c r="W182" s="3"/>
    </row>
    <row r="183" spans="1:27" s="2" customFormat="1" ht="13.5" customHeight="1" x14ac:dyDescent="0.25">
      <c r="A183" s="2116" t="s">
        <v>181</v>
      </c>
      <c r="B183" s="2117"/>
      <c r="C183" s="2117"/>
      <c r="D183" s="2117"/>
      <c r="E183" s="2117"/>
      <c r="F183" s="2117"/>
      <c r="G183" s="2118"/>
      <c r="H183" s="1079">
        <f>SUMIF(G13:G172,"sb(l)",H13:H172)</f>
        <v>649.79999999999995</v>
      </c>
      <c r="I183" s="768">
        <f>SUMIF(G13:G172,"sb(l)",I13:I172)</f>
        <v>649.79999999999995</v>
      </c>
      <c r="J183" s="537"/>
      <c r="K183" s="464"/>
      <c r="L183" s="416"/>
      <c r="M183" s="2057"/>
      <c r="N183" s="464"/>
      <c r="O183" s="416"/>
      <c r="P183" s="2057"/>
      <c r="Q183" s="1834"/>
      <c r="R183" s="1834"/>
      <c r="S183" s="1834"/>
      <c r="T183" s="1834"/>
      <c r="U183" s="2006"/>
      <c r="V183" s="1083"/>
      <c r="W183" s="3"/>
    </row>
    <row r="184" spans="1:27" s="2" customFormat="1" ht="27" customHeight="1" x14ac:dyDescent="0.25">
      <c r="A184" s="2116" t="s">
        <v>199</v>
      </c>
      <c r="B184" s="2117"/>
      <c r="C184" s="2117"/>
      <c r="D184" s="2117"/>
      <c r="E184" s="2117"/>
      <c r="F184" s="2117"/>
      <c r="G184" s="2118"/>
      <c r="H184" s="464">
        <f>SUMIF(G13:G172,"sb(esl)",H13:H172)</f>
        <v>199.79999999999998</v>
      </c>
      <c r="I184" s="2093">
        <f>SUMIF(G13:G172,"sb(esl)",I13:I172)</f>
        <v>200.89999999999998</v>
      </c>
      <c r="J184" s="2094">
        <f t="shared" ref="J184:J189" si="28">+I184-H184</f>
        <v>1.0999999999999943</v>
      </c>
      <c r="K184" s="464">
        <f>SUMIF(G18:G172,"sb(esa)",K18:K172)</f>
        <v>0</v>
      </c>
      <c r="L184" s="416">
        <f>SUMIF(G18:G172,"sb(esa)",L18:L172)</f>
        <v>0</v>
      </c>
      <c r="M184" s="2057"/>
      <c r="N184" s="464">
        <f>SUMIF(F18:F172,"sb(esa)",N18:N172)</f>
        <v>0</v>
      </c>
      <c r="O184" s="416">
        <f>SUMIF(G18:G172,"sb(esa)",O18:O172)</f>
        <v>0</v>
      </c>
      <c r="P184" s="2057"/>
      <c r="Q184" s="1834"/>
      <c r="R184" s="1834"/>
      <c r="S184" s="1834"/>
      <c r="T184" s="1834"/>
      <c r="U184" s="2006"/>
      <c r="V184" s="1083"/>
      <c r="W184" s="3"/>
    </row>
    <row r="185" spans="1:27" s="2" customFormat="1" ht="30.75" customHeight="1" x14ac:dyDescent="0.25">
      <c r="A185" s="2122" t="s">
        <v>324</v>
      </c>
      <c r="B185" s="2123"/>
      <c r="C185" s="2123"/>
      <c r="D185" s="2123"/>
      <c r="E185" s="2123"/>
      <c r="F185" s="2123"/>
      <c r="G185" s="2124"/>
      <c r="H185" s="464">
        <f>SUMIF(G13:G172,"SB(es)",H13:H172)</f>
        <v>3380.8</v>
      </c>
      <c r="I185" s="2093">
        <f>SUMIF(G13:G172,"SB(es)",I13:I172)</f>
        <v>3379.7</v>
      </c>
      <c r="J185" s="2095">
        <f t="shared" si="28"/>
        <v>-1.1000000000003638</v>
      </c>
      <c r="K185" s="464">
        <f>SUMIF(G18:G175,"sb(es)",K18:K175)</f>
        <v>1340.4</v>
      </c>
      <c r="L185" s="416">
        <f>SUMIF(G18:G175,"sb(es)",L18:L175)</f>
        <v>1340.4</v>
      </c>
      <c r="M185" s="2057"/>
      <c r="N185" s="464">
        <f>SUMIF(G18:G175,"sb(es)",N18:N175)</f>
        <v>168.5</v>
      </c>
      <c r="O185" s="416">
        <f>SUMIF(G18:G175,"sb(es)",O18:O175)</f>
        <v>168.5</v>
      </c>
      <c r="P185" s="2057"/>
      <c r="Q185" s="1832"/>
      <c r="R185" s="1832"/>
      <c r="S185" s="1832"/>
      <c r="T185" s="1832"/>
      <c r="U185" s="2007"/>
      <c r="V185" s="1083"/>
      <c r="W185" s="1837"/>
      <c r="X185" s="1837"/>
    </row>
    <row r="186" spans="1:27" s="2" customFormat="1" ht="35.25" customHeight="1" x14ac:dyDescent="0.25">
      <c r="A186" s="2122" t="s">
        <v>303</v>
      </c>
      <c r="B186" s="2123"/>
      <c r="C186" s="2123"/>
      <c r="D186" s="2123"/>
      <c r="E186" s="2123"/>
      <c r="F186" s="2123"/>
      <c r="G186" s="2124"/>
      <c r="H186" s="464">
        <f>SUMIF(G16:G174,"SB(esa)",H16:H174)</f>
        <v>69.5</v>
      </c>
      <c r="I186" s="416">
        <f>SUMIF(G13:G174,"SB(esa)",I13:I174)</f>
        <v>69.5</v>
      </c>
      <c r="J186" s="468"/>
      <c r="K186" s="464">
        <f>SUMIF(G16:G174,"SB(esa)",K16:K174)</f>
        <v>0</v>
      </c>
      <c r="L186" s="416">
        <f>SUMIF(G16:G174,"SB(esa)",L16:L174)</f>
        <v>0</v>
      </c>
      <c r="M186" s="413"/>
      <c r="N186" s="464">
        <f>SUMIF(G16:G174,"SB(esa)",N16:N174)</f>
        <v>0</v>
      </c>
      <c r="O186" s="416">
        <f>SUMIF(G16:G174,"SB(esa)",O16:O174)</f>
        <v>0</v>
      </c>
      <c r="P186" s="2057"/>
      <c r="Q186" s="1832"/>
      <c r="R186" s="1832"/>
      <c r="S186" s="1832"/>
      <c r="T186" s="1832"/>
      <c r="U186" s="2007"/>
      <c r="V186" s="1083"/>
      <c r="W186" s="1837"/>
      <c r="X186" s="1837"/>
    </row>
    <row r="187" spans="1:27" s="2" customFormat="1" ht="18" customHeight="1" x14ac:dyDescent="0.25">
      <c r="A187" s="2116" t="s">
        <v>92</v>
      </c>
      <c r="B187" s="2117"/>
      <c r="C187" s="2117"/>
      <c r="D187" s="2117"/>
      <c r="E187" s="2117"/>
      <c r="F187" s="2117"/>
      <c r="G187" s="2118"/>
      <c r="H187" s="464">
        <f>SUMIF(G13:G172,"sb(sp)",H13:H172)</f>
        <v>1798.4</v>
      </c>
      <c r="I187" s="416">
        <f>SUMIF(G13:G172,"sb(sp)",I13:I172)</f>
        <v>1798.4</v>
      </c>
      <c r="J187" s="537"/>
      <c r="K187" s="2051">
        <f>SUMIF(G13:G170,"sb(sp)",K13:K170)</f>
        <v>1758.4</v>
      </c>
      <c r="L187" s="2061">
        <f>SUMIF(G13:G170,"sb(sp)",L13:L170)</f>
        <v>1758.4</v>
      </c>
      <c r="M187" s="2058"/>
      <c r="N187" s="464">
        <f>SUMIF(G13:G170,"sb(sp)",N13:N170)</f>
        <v>1718.4</v>
      </c>
      <c r="O187" s="416">
        <f>SUMIF(G13:G170,"sb(sp)",O13:O170)</f>
        <v>1718.4</v>
      </c>
      <c r="P187" s="2057"/>
      <c r="Q187" s="1834"/>
      <c r="R187" s="2108"/>
      <c r="S187" s="2108"/>
      <c r="T187" s="2108"/>
      <c r="U187" s="2108"/>
      <c r="V187" s="1083"/>
      <c r="W187" s="3"/>
      <c r="X187" s="3"/>
    </row>
    <row r="188" spans="1:27" s="2" customFormat="1" ht="18" customHeight="1" x14ac:dyDescent="0.25">
      <c r="A188" s="2116" t="s">
        <v>330</v>
      </c>
      <c r="B188" s="2117"/>
      <c r="C188" s="2117"/>
      <c r="D188" s="2117"/>
      <c r="E188" s="2117"/>
      <c r="F188" s="2117"/>
      <c r="G188" s="2118"/>
      <c r="H188" s="464"/>
      <c r="I188" s="2093">
        <f>SUMIF(G16:G174,"sb(spl)",I16:I174)</f>
        <v>841.1</v>
      </c>
      <c r="J188" s="2094">
        <f t="shared" si="28"/>
        <v>841.1</v>
      </c>
      <c r="K188" s="2051"/>
      <c r="L188" s="2061"/>
      <c r="M188" s="2058"/>
      <c r="N188" s="464"/>
      <c r="O188" s="416"/>
      <c r="P188" s="2057"/>
      <c r="Q188" s="1834"/>
      <c r="R188" s="1832"/>
      <c r="S188" s="1832"/>
      <c r="T188" s="1832"/>
      <c r="U188" s="2007"/>
      <c r="V188" s="1083"/>
      <c r="W188" s="3"/>
      <c r="X188" s="3"/>
    </row>
    <row r="189" spans="1:27" s="2" customFormat="1" ht="28.5" customHeight="1" thickBot="1" x14ac:dyDescent="0.3">
      <c r="A189" s="2116" t="s">
        <v>93</v>
      </c>
      <c r="B189" s="2117"/>
      <c r="C189" s="2117"/>
      <c r="D189" s="2117"/>
      <c r="E189" s="2117"/>
      <c r="F189" s="2117"/>
      <c r="G189" s="2118"/>
      <c r="H189" s="464">
        <f>SUMIF(G13:G172,"sb(vb)",H13:H172)</f>
        <v>4666.9999999999991</v>
      </c>
      <c r="I189" s="2093">
        <f>SUMIF(G13:G172,"sb(vb)",I13:I172)</f>
        <v>4624.7999999999993</v>
      </c>
      <c r="J189" s="2096">
        <f t="shared" si="28"/>
        <v>-42.199999999999818</v>
      </c>
      <c r="K189" s="464">
        <f>SUMIF(G13:G170,"sb(vb)",K13:K170)</f>
        <v>4869.3</v>
      </c>
      <c r="L189" s="416">
        <f>SUMIF(G13:G170,"sb(vb)",L13:L170)</f>
        <v>4869.3</v>
      </c>
      <c r="M189" s="2057"/>
      <c r="N189" s="464">
        <f>SUMIF(G13:G170,"sb(vb)",N13:N170)</f>
        <v>4590.2</v>
      </c>
      <c r="O189" s="416">
        <f>SUMIF(G13:G170,"sb(vb)",O13:O170)</f>
        <v>4590.2</v>
      </c>
      <c r="P189" s="2057"/>
      <c r="Q189" s="1832"/>
      <c r="R189" s="2108"/>
      <c r="S189" s="2108"/>
      <c r="T189" s="2108"/>
      <c r="U189" s="2108"/>
      <c r="V189" s="1104"/>
      <c r="W189" s="2382"/>
      <c r="X189" s="2382"/>
    </row>
    <row r="190" spans="1:27" s="2" customFormat="1" ht="15.75" customHeight="1" thickBot="1" x14ac:dyDescent="0.3">
      <c r="A190" s="2113" t="s">
        <v>94</v>
      </c>
      <c r="B190" s="2114"/>
      <c r="C190" s="2114"/>
      <c r="D190" s="2114"/>
      <c r="E190" s="2114"/>
      <c r="F190" s="2114"/>
      <c r="G190" s="2115"/>
      <c r="H190" s="1536">
        <f>SUM(H191:H193)</f>
        <v>27593.3</v>
      </c>
      <c r="I190" s="1548">
        <f>SUM(I191:I193)</f>
        <v>27643.3</v>
      </c>
      <c r="J190" s="1548">
        <f>SUM(J191:J193)</f>
        <v>50</v>
      </c>
      <c r="K190" s="1536">
        <f t="shared" ref="K190" si="29">SUM(K191:K193)</f>
        <v>15737.8</v>
      </c>
      <c r="L190" s="1548">
        <f t="shared" ref="L190" si="30">SUM(L191:L193)</f>
        <v>15737.8</v>
      </c>
      <c r="M190" s="2056"/>
      <c r="N190" s="1536">
        <f t="shared" ref="N190:O190" si="31">SUM(N191:N193)</f>
        <v>15737.8</v>
      </c>
      <c r="O190" s="1548">
        <f t="shared" si="31"/>
        <v>15737.8</v>
      </c>
      <c r="P190" s="2056"/>
      <c r="Q190" s="1832"/>
      <c r="R190" s="1832"/>
      <c r="S190" s="1832"/>
      <c r="T190" s="1832"/>
      <c r="U190" s="2007"/>
      <c r="V190" s="1083"/>
      <c r="W190" s="2382"/>
      <c r="X190" s="2382"/>
    </row>
    <row r="191" spans="1:27" s="2" customFormat="1" ht="15.75" customHeight="1" x14ac:dyDescent="0.25">
      <c r="A191" s="2116" t="s">
        <v>159</v>
      </c>
      <c r="B191" s="2117"/>
      <c r="C191" s="2117"/>
      <c r="D191" s="2117"/>
      <c r="E191" s="2117"/>
      <c r="F191" s="2117"/>
      <c r="G191" s="2118"/>
      <c r="H191" s="465">
        <f>SUMIF(G13:G172,"es",H13:H172)</f>
        <v>50.3</v>
      </c>
      <c r="I191" s="424">
        <f>SUMIF(G13:G172,"es",I13:I172)</f>
        <v>50.3</v>
      </c>
      <c r="J191" s="424"/>
      <c r="K191" s="2052">
        <f>SUMIF(G13:G170,"es",K13:K170)</f>
        <v>43.1</v>
      </c>
      <c r="L191" s="2062">
        <f>SUMIF(G13:G170,"es",L13:L170)</f>
        <v>43.1</v>
      </c>
      <c r="M191" s="2059"/>
      <c r="N191" s="2052">
        <f>SUMIF(G13:G170,"es",N13:N170)</f>
        <v>43.1</v>
      </c>
      <c r="O191" s="2062">
        <f>SUMIF(G13:G170,"es",O13:O170)</f>
        <v>43.1</v>
      </c>
      <c r="P191" s="2059"/>
      <c r="Q191" s="210"/>
      <c r="R191" s="2112"/>
      <c r="S191" s="2112"/>
      <c r="T191" s="2112"/>
      <c r="U191" s="2112"/>
      <c r="V191" s="1083"/>
      <c r="X191" s="3"/>
    </row>
    <row r="192" spans="1:27" s="2" customFormat="1" ht="15.75" customHeight="1" x14ac:dyDescent="0.25">
      <c r="A192" s="2119" t="s">
        <v>95</v>
      </c>
      <c r="B192" s="2120"/>
      <c r="C192" s="2120"/>
      <c r="D192" s="2120"/>
      <c r="E192" s="2120"/>
      <c r="F192" s="2120"/>
      <c r="G192" s="2121"/>
      <c r="H192" s="464">
        <f>SUMIF(G13:G172,"LRVB",H13:H172)</f>
        <v>27540</v>
      </c>
      <c r="I192" s="2093">
        <f>SUMIF(G13:G173,"LRVB",I13:I173)</f>
        <v>27590</v>
      </c>
      <c r="J192" s="2093">
        <f>+I192-H192</f>
        <v>50</v>
      </c>
      <c r="K192" s="2051">
        <f>SUMIF(G13:G170,"lrvb",K13:K170)</f>
        <v>15691.699999999999</v>
      </c>
      <c r="L192" s="2061">
        <f>SUMIF(G13:G170,"lrvb",L13:L170)</f>
        <v>15691.699999999999</v>
      </c>
      <c r="M192" s="2058"/>
      <c r="N192" s="2051">
        <f>SUMIF(G13:G170,"lrvb",N13:N170)</f>
        <v>15691.699999999999</v>
      </c>
      <c r="O192" s="2061">
        <f>SUMIF(G13:G170,"lrvb",O13:O170)</f>
        <v>15691.699999999999</v>
      </c>
      <c r="P192" s="2058"/>
      <c r="Q192" s="130"/>
      <c r="R192" s="2108"/>
      <c r="S192" s="2108"/>
      <c r="T192" s="2108"/>
      <c r="U192" s="2108"/>
      <c r="V192" s="1083"/>
    </row>
    <row r="193" spans="1:25" s="2" customFormat="1" ht="15.75" customHeight="1" thickBot="1" x14ac:dyDescent="0.3">
      <c r="A193" s="2105" t="s">
        <v>96</v>
      </c>
      <c r="B193" s="2106"/>
      <c r="C193" s="2106"/>
      <c r="D193" s="2106"/>
      <c r="E193" s="2106"/>
      <c r="F193" s="2106"/>
      <c r="G193" s="2107"/>
      <c r="H193" s="466">
        <f>SUMIF(G13:G172,"kt",H13:H172)</f>
        <v>3</v>
      </c>
      <c r="I193" s="468">
        <f>SUMIF(G13:G172,"kt",I13:I172)</f>
        <v>3</v>
      </c>
      <c r="J193" s="414"/>
      <c r="K193" s="466">
        <f>SUMIF(G13:G170,"kt",K13:K170)</f>
        <v>3</v>
      </c>
      <c r="L193" s="468">
        <f>SUMIF(G13:G170,"kt",L13:L170)</f>
        <v>3</v>
      </c>
      <c r="M193" s="2060"/>
      <c r="N193" s="466">
        <f>SUMIF(G13:G170,"kt",N13:N170)</f>
        <v>3</v>
      </c>
      <c r="O193" s="468">
        <f>SUMIF(G13:G170,"kt",O13:O170)</f>
        <v>3</v>
      </c>
      <c r="P193" s="2060"/>
      <c r="Q193" s="130"/>
      <c r="R193" s="2108"/>
      <c r="S193" s="2108"/>
      <c r="T193" s="2108"/>
      <c r="U193" s="2108"/>
      <c r="V193" s="1083"/>
    </row>
    <row r="194" spans="1:25" s="1" customFormat="1" ht="16.5" customHeight="1" thickBot="1" x14ac:dyDescent="0.25">
      <c r="A194" s="2109" t="s">
        <v>97</v>
      </c>
      <c r="B194" s="2110"/>
      <c r="C194" s="2110"/>
      <c r="D194" s="2110"/>
      <c r="E194" s="2110"/>
      <c r="F194" s="2110"/>
      <c r="G194" s="2111"/>
      <c r="H194" s="467">
        <f t="shared" ref="H194:P194" si="32">H181+H190</f>
        <v>48838.5</v>
      </c>
      <c r="I194" s="417">
        <f t="shared" si="32"/>
        <v>49687.399999999994</v>
      </c>
      <c r="J194" s="417">
        <f t="shared" si="32"/>
        <v>848.89999999999986</v>
      </c>
      <c r="K194" s="467">
        <f t="shared" si="32"/>
        <v>34135</v>
      </c>
      <c r="L194" s="417">
        <f t="shared" si="32"/>
        <v>33535.599999999999</v>
      </c>
      <c r="M194" s="417">
        <f t="shared" si="32"/>
        <v>-599.39999999999964</v>
      </c>
      <c r="N194" s="467">
        <f t="shared" si="32"/>
        <v>34293.199999999997</v>
      </c>
      <c r="O194" s="417">
        <f t="shared" si="32"/>
        <v>32171</v>
      </c>
      <c r="P194" s="2054">
        <f t="shared" si="32"/>
        <v>-2122.2000000000007</v>
      </c>
      <c r="Q194" s="208"/>
      <c r="R194" s="2112"/>
      <c r="S194" s="2112"/>
      <c r="T194" s="2112"/>
      <c r="U194" s="2112"/>
      <c r="V194" s="1083"/>
      <c r="W194" s="2"/>
      <c r="X194" s="2"/>
      <c r="Y194" s="2"/>
    </row>
    <row r="195" spans="1:25" x14ac:dyDescent="0.25">
      <c r="A195" s="135"/>
      <c r="B195" s="132"/>
      <c r="C195" s="133"/>
      <c r="D195" s="134"/>
      <c r="E195" s="132"/>
      <c r="F195" s="228"/>
      <c r="G195" s="135"/>
      <c r="H195" s="178"/>
      <c r="I195" s="178"/>
      <c r="J195" s="178"/>
      <c r="K195" s="178"/>
      <c r="L195" s="178"/>
      <c r="M195" s="178"/>
      <c r="N195" s="178"/>
      <c r="O195" s="178"/>
      <c r="P195" s="178"/>
      <c r="Q195" s="136"/>
      <c r="R195" s="135"/>
      <c r="S195" s="135"/>
      <c r="T195" s="135"/>
      <c r="U195" s="2008"/>
      <c r="V195" s="1110"/>
      <c r="W195" s="1"/>
      <c r="X195" s="1"/>
      <c r="Y195" s="1"/>
    </row>
    <row r="196" spans="1:25" x14ac:dyDescent="0.25">
      <c r="F196" s="2103" t="s">
        <v>325</v>
      </c>
      <c r="G196" s="2104"/>
      <c r="H196" s="2104"/>
      <c r="I196" s="2104"/>
      <c r="J196" s="2104"/>
      <c r="K196" s="2104"/>
      <c r="L196" s="2104"/>
      <c r="M196" s="2104"/>
      <c r="N196" s="2104"/>
      <c r="O196" s="2104"/>
      <c r="P196" s="2104"/>
    </row>
  </sheetData>
  <mergeCells count="222">
    <mergeCell ref="U103:U104"/>
    <mergeCell ref="Q1:U1"/>
    <mergeCell ref="A2:U2"/>
    <mergeCell ref="A3:U3"/>
    <mergeCell ref="A4:U4"/>
    <mergeCell ref="A5:U5"/>
    <mergeCell ref="A6:A8"/>
    <mergeCell ref="B6:B8"/>
    <mergeCell ref="C6:C8"/>
    <mergeCell ref="D6:D8"/>
    <mergeCell ref="E6:E8"/>
    <mergeCell ref="A9:U9"/>
    <mergeCell ref="A10:U10"/>
    <mergeCell ref="B11:U11"/>
    <mergeCell ref="C12:U12"/>
    <mergeCell ref="Q20:Q21"/>
    <mergeCell ref="F6:F8"/>
    <mergeCell ref="G6:G8"/>
    <mergeCell ref="H6:H8"/>
    <mergeCell ref="K6:K8"/>
    <mergeCell ref="Q7:Q8"/>
    <mergeCell ref="U6:U8"/>
    <mergeCell ref="E28:E29"/>
    <mergeCell ref="D22:D23"/>
    <mergeCell ref="A28:A29"/>
    <mergeCell ref="B28:B29"/>
    <mergeCell ref="D40:D41"/>
    <mergeCell ref="E41:G41"/>
    <mergeCell ref="A42:A43"/>
    <mergeCell ref="B42:B43"/>
    <mergeCell ref="C42:C43"/>
    <mergeCell ref="D42:D43"/>
    <mergeCell ref="E42:E43"/>
    <mergeCell ref="U93:U94"/>
    <mergeCell ref="Q37:Q38"/>
    <mergeCell ref="A30:A31"/>
    <mergeCell ref="B30:B31"/>
    <mergeCell ref="D30:D33"/>
    <mergeCell ref="E30:E33"/>
    <mergeCell ref="F30:F33"/>
    <mergeCell ref="Q30:Q32"/>
    <mergeCell ref="F42:F43"/>
    <mergeCell ref="D37:D38"/>
    <mergeCell ref="E37:E38"/>
    <mergeCell ref="F37:F38"/>
    <mergeCell ref="R46:R47"/>
    <mergeCell ref="S46:S47"/>
    <mergeCell ref="A48:A50"/>
    <mergeCell ref="B48:B50"/>
    <mergeCell ref="C48:C50"/>
    <mergeCell ref="D48:D50"/>
    <mergeCell ref="Q49:Q50"/>
    <mergeCell ref="D44:D45"/>
    <mergeCell ref="Q44:Q45"/>
    <mergeCell ref="R44:R45"/>
    <mergeCell ref="S44:S45"/>
    <mergeCell ref="A46:A47"/>
    <mergeCell ref="N6:N8"/>
    <mergeCell ref="L6:L8"/>
    <mergeCell ref="M6:M8"/>
    <mergeCell ref="O6:O8"/>
    <mergeCell ref="P6:P8"/>
    <mergeCell ref="U13:U15"/>
    <mergeCell ref="D13:D14"/>
    <mergeCell ref="Q35:Q36"/>
    <mergeCell ref="U30:U33"/>
    <mergeCell ref="S24:S25"/>
    <mergeCell ref="D26:D27"/>
    <mergeCell ref="E26:E27"/>
    <mergeCell ref="Q26:Q27"/>
    <mergeCell ref="D28:D29"/>
    <mergeCell ref="E22:E23"/>
    <mergeCell ref="Q22:Q23"/>
    <mergeCell ref="D24:D25"/>
    <mergeCell ref="Q24:Q25"/>
    <mergeCell ref="R24:R25"/>
    <mergeCell ref="U24:U25"/>
    <mergeCell ref="D34:D36"/>
    <mergeCell ref="E34:E36"/>
    <mergeCell ref="F34:F36"/>
    <mergeCell ref="B46:B47"/>
    <mergeCell ref="C46:C47"/>
    <mergeCell ref="D46:D47"/>
    <mergeCell ref="Q46:Q47"/>
    <mergeCell ref="R88:R89"/>
    <mergeCell ref="S88:S89"/>
    <mergeCell ref="D71:D72"/>
    <mergeCell ref="Q71:Q72"/>
    <mergeCell ref="D78:D80"/>
    <mergeCell ref="D81:D82"/>
    <mergeCell ref="Q81:Q82"/>
    <mergeCell ref="D83:D84"/>
    <mergeCell ref="C51:G51"/>
    <mergeCell ref="Q51:U51"/>
    <mergeCell ref="C52:U52"/>
    <mergeCell ref="E53:E65"/>
    <mergeCell ref="D63:D64"/>
    <mergeCell ref="Q63:Q64"/>
    <mergeCell ref="U53:U61"/>
    <mergeCell ref="U46:U47"/>
    <mergeCell ref="D92:G92"/>
    <mergeCell ref="A93:A94"/>
    <mergeCell ref="B93:B94"/>
    <mergeCell ref="C93:C94"/>
    <mergeCell ref="D93:D94"/>
    <mergeCell ref="E93:E94"/>
    <mergeCell ref="F93:F94"/>
    <mergeCell ref="D85:D86"/>
    <mergeCell ref="Q88:Q89"/>
    <mergeCell ref="A108:A110"/>
    <mergeCell ref="B108:B110"/>
    <mergeCell ref="D108:D110"/>
    <mergeCell ref="Q108:Q110"/>
    <mergeCell ref="D111:D112"/>
    <mergeCell ref="E111:E112"/>
    <mergeCell ref="Q93:Q94"/>
    <mergeCell ref="D95:D96"/>
    <mergeCell ref="D103:D104"/>
    <mergeCell ref="Q103:Q104"/>
    <mergeCell ref="D105:D106"/>
    <mergeCell ref="E105:E108"/>
    <mergeCell ref="Q105:Q107"/>
    <mergeCell ref="F118:F121"/>
    <mergeCell ref="A122:A125"/>
    <mergeCell ref="B122:B125"/>
    <mergeCell ref="C122:C125"/>
    <mergeCell ref="D122:D125"/>
    <mergeCell ref="E122:E125"/>
    <mergeCell ref="F122:F125"/>
    <mergeCell ref="A113:A114"/>
    <mergeCell ref="B113:B114"/>
    <mergeCell ref="D113:D115"/>
    <mergeCell ref="D116:D117"/>
    <mergeCell ref="F116:F117"/>
    <mergeCell ref="A118:A121"/>
    <mergeCell ref="B118:B121"/>
    <mergeCell ref="C118:C121"/>
    <mergeCell ref="D118:D121"/>
    <mergeCell ref="E118:E121"/>
    <mergeCell ref="C129:G129"/>
    <mergeCell ref="Q129:U129"/>
    <mergeCell ref="C130:U130"/>
    <mergeCell ref="D135:D137"/>
    <mergeCell ref="D138:D140"/>
    <mergeCell ref="D141:D142"/>
    <mergeCell ref="A126:A128"/>
    <mergeCell ref="B126:B128"/>
    <mergeCell ref="C126:C128"/>
    <mergeCell ref="D126:D128"/>
    <mergeCell ref="E126:E128"/>
    <mergeCell ref="F126:F128"/>
    <mergeCell ref="U141:U142"/>
    <mergeCell ref="D148:G148"/>
    <mergeCell ref="Q148:U148"/>
    <mergeCell ref="C149:G149"/>
    <mergeCell ref="Q149:U149"/>
    <mergeCell ref="C150:U150"/>
    <mergeCell ref="D152:D153"/>
    <mergeCell ref="D144:D145"/>
    <mergeCell ref="G144:G145"/>
    <mergeCell ref="H144:H145"/>
    <mergeCell ref="K144:K145"/>
    <mergeCell ref="D146:D147"/>
    <mergeCell ref="U146:U147"/>
    <mergeCell ref="N144:N145"/>
    <mergeCell ref="L144:L145"/>
    <mergeCell ref="O144:O145"/>
    <mergeCell ref="D169:D170"/>
    <mergeCell ref="Q169:Q170"/>
    <mergeCell ref="D172:D174"/>
    <mergeCell ref="C175:G175"/>
    <mergeCell ref="Q175:U175"/>
    <mergeCell ref="C176:G176"/>
    <mergeCell ref="Q176:U176"/>
    <mergeCell ref="D154:D157"/>
    <mergeCell ref="E154:E156"/>
    <mergeCell ref="Q154:Q155"/>
    <mergeCell ref="D158:D159"/>
    <mergeCell ref="D160:G160"/>
    <mergeCell ref="D161:D163"/>
    <mergeCell ref="E161:E164"/>
    <mergeCell ref="Q177:U177"/>
    <mergeCell ref="A179:P179"/>
    <mergeCell ref="A180:G180"/>
    <mergeCell ref="W189:W190"/>
    <mergeCell ref="X189:X190"/>
    <mergeCell ref="A190:G190"/>
    <mergeCell ref="A182:G182"/>
    <mergeCell ref="R182:U182"/>
    <mergeCell ref="A183:G183"/>
    <mergeCell ref="A184:G184"/>
    <mergeCell ref="A185:G185"/>
    <mergeCell ref="A186:G186"/>
    <mergeCell ref="R180:U180"/>
    <mergeCell ref="A181:G181"/>
    <mergeCell ref="R181:U181"/>
    <mergeCell ref="A178:Y178"/>
    <mergeCell ref="A188:G188"/>
    <mergeCell ref="U44:U45"/>
    <mergeCell ref="A194:G194"/>
    <mergeCell ref="R194:U194"/>
    <mergeCell ref="F196:P196"/>
    <mergeCell ref="I6:I8"/>
    <mergeCell ref="I144:I145"/>
    <mergeCell ref="J6:J8"/>
    <mergeCell ref="T44:T45"/>
    <mergeCell ref="T88:T89"/>
    <mergeCell ref="Q6:T6"/>
    <mergeCell ref="R7:T7"/>
    <mergeCell ref="A191:G191"/>
    <mergeCell ref="R191:U191"/>
    <mergeCell ref="A192:G192"/>
    <mergeCell ref="R192:U192"/>
    <mergeCell ref="A193:G193"/>
    <mergeCell ref="R193:U193"/>
    <mergeCell ref="A187:G187"/>
    <mergeCell ref="R187:U187"/>
    <mergeCell ref="A189:G189"/>
    <mergeCell ref="R189:U189"/>
    <mergeCell ref="U118:U120"/>
    <mergeCell ref="U161:U163"/>
    <mergeCell ref="B177:G177"/>
  </mergeCells>
  <printOptions horizontalCentered="1"/>
  <pageMargins left="0.31496062992125984" right="0.31496062992125984" top="0.74803149606299213" bottom="0.35433070866141736" header="0.31496062992125984" footer="0.31496062992125984"/>
  <pageSetup paperSize="9" scale="71" orientation="landscape" r:id="rId1"/>
  <rowBreaks count="8" manualBreakCount="8">
    <brk id="23" max="20" man="1"/>
    <brk id="43" max="20" man="1"/>
    <brk id="86" max="20" man="1"/>
    <brk id="99" max="20" man="1"/>
    <brk id="112" max="20" man="1"/>
    <brk id="137" max="20" man="1"/>
    <brk id="164" max="20" man="1"/>
    <brk id="178"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236"/>
  <sheetViews>
    <sheetView zoomScaleNormal="100" workbookViewId="0">
      <selection activeCell="J57" sqref="J57"/>
    </sheetView>
  </sheetViews>
  <sheetFormatPr defaultColWidth="9.140625" defaultRowHeight="15" x14ac:dyDescent="0.25"/>
  <cols>
    <col min="1" max="3" width="3.28515625" style="182" customWidth="1"/>
    <col min="4" max="4" width="25.28515625" style="179" customWidth="1"/>
    <col min="5" max="5" width="3.28515625" style="252" customWidth="1"/>
    <col min="6" max="6" width="3.140625" style="677" customWidth="1"/>
    <col min="7" max="7" width="16" style="235" customWidth="1"/>
    <col min="8" max="8" width="7.5703125" style="179" customWidth="1"/>
    <col min="9" max="9" width="9.42578125" style="217" customWidth="1"/>
    <col min="10" max="10" width="11.140625" style="217" customWidth="1"/>
    <col min="11" max="14" width="8.7109375" style="217" customWidth="1"/>
    <col min="15" max="16" width="8.140625" style="217" customWidth="1"/>
    <col min="17" max="17" width="24.28515625" style="179" customWidth="1"/>
    <col min="18" max="18" width="5.85546875" style="617" customWidth="1"/>
    <col min="19" max="19" width="5.42578125" style="182" customWidth="1"/>
    <col min="20" max="20" width="5.28515625" style="182" customWidth="1"/>
    <col min="21" max="21" width="6" style="182" customWidth="1"/>
    <col min="22" max="22" width="9.140625" style="1112"/>
    <col min="23" max="16384" width="9.140625" style="179"/>
  </cols>
  <sheetData>
    <row r="1" spans="1:26" s="336" customFormat="1" ht="45" customHeight="1" x14ac:dyDescent="0.25">
      <c r="A1" s="333"/>
      <c r="B1" s="333"/>
      <c r="C1" s="333"/>
      <c r="D1" s="333"/>
      <c r="E1" s="334"/>
      <c r="F1" s="676"/>
      <c r="G1" s="736"/>
      <c r="H1" s="335"/>
      <c r="I1" s="1580"/>
      <c r="J1" s="1580"/>
      <c r="K1" s="1580"/>
      <c r="L1" s="1580"/>
      <c r="M1" s="1580"/>
      <c r="N1" s="1580"/>
      <c r="O1" s="1580"/>
      <c r="P1" s="1125"/>
      <c r="Q1" s="2425" t="s">
        <v>309</v>
      </c>
      <c r="R1" s="2425"/>
      <c r="S1" s="2425"/>
      <c r="T1" s="2425"/>
      <c r="U1" s="2425"/>
      <c r="V1" s="1105"/>
    </row>
    <row r="2" spans="1:26" s="176" customFormat="1" ht="16.5" customHeight="1" x14ac:dyDescent="0.25">
      <c r="A2" s="2328" t="s">
        <v>214</v>
      </c>
      <c r="B2" s="2328"/>
      <c r="C2" s="2328"/>
      <c r="D2" s="2328"/>
      <c r="E2" s="2328"/>
      <c r="F2" s="2328"/>
      <c r="G2" s="2328"/>
      <c r="H2" s="2328"/>
      <c r="I2" s="2328"/>
      <c r="J2" s="2328"/>
      <c r="K2" s="2328"/>
      <c r="L2" s="2328"/>
      <c r="M2" s="2328"/>
      <c r="N2" s="2328"/>
      <c r="O2" s="2328"/>
      <c r="P2" s="2328"/>
      <c r="Q2" s="2328"/>
      <c r="R2" s="2328"/>
      <c r="S2" s="2328"/>
      <c r="T2" s="2328"/>
      <c r="U2" s="2328"/>
      <c r="V2" s="1106"/>
    </row>
    <row r="3" spans="1:26" s="177" customFormat="1" ht="16.5" customHeight="1" x14ac:dyDescent="0.25">
      <c r="A3" s="2329" t="s">
        <v>0</v>
      </c>
      <c r="B3" s="2329"/>
      <c r="C3" s="2329"/>
      <c r="D3" s="2329"/>
      <c r="E3" s="2329"/>
      <c r="F3" s="2329"/>
      <c r="G3" s="2329"/>
      <c r="H3" s="2329"/>
      <c r="I3" s="2329"/>
      <c r="J3" s="2329"/>
      <c r="K3" s="2329"/>
      <c r="L3" s="2329"/>
      <c r="M3" s="2329"/>
      <c r="N3" s="2329"/>
      <c r="O3" s="2329"/>
      <c r="P3" s="2329"/>
      <c r="Q3" s="2329"/>
      <c r="R3" s="2329"/>
      <c r="S3" s="2329"/>
      <c r="T3" s="2329"/>
      <c r="U3" s="2329"/>
      <c r="V3" s="1107"/>
    </row>
    <row r="4" spans="1:26" s="177" customFormat="1" ht="16.5" customHeight="1" x14ac:dyDescent="0.25">
      <c r="A4" s="2330" t="s">
        <v>1</v>
      </c>
      <c r="B4" s="2330"/>
      <c r="C4" s="2330"/>
      <c r="D4" s="2330"/>
      <c r="E4" s="2330"/>
      <c r="F4" s="2330"/>
      <c r="G4" s="2330"/>
      <c r="H4" s="2330"/>
      <c r="I4" s="2330"/>
      <c r="J4" s="2330"/>
      <c r="K4" s="2330"/>
      <c r="L4" s="2330"/>
      <c r="M4" s="2330"/>
      <c r="N4" s="2330"/>
      <c r="O4" s="2330"/>
      <c r="P4" s="2330"/>
      <c r="Q4" s="2330"/>
      <c r="R4" s="2330"/>
      <c r="S4" s="2330"/>
      <c r="T4" s="2330"/>
      <c r="U4" s="2330"/>
      <c r="V4" s="1107"/>
    </row>
    <row r="5" spans="1:26" s="2" customFormat="1" ht="21.75" customHeight="1" thickBot="1" x14ac:dyDescent="0.25">
      <c r="A5" s="2335" t="s">
        <v>2</v>
      </c>
      <c r="B5" s="2335"/>
      <c r="C5" s="2335"/>
      <c r="D5" s="2335"/>
      <c r="E5" s="2335"/>
      <c r="F5" s="2335"/>
      <c r="G5" s="2335"/>
      <c r="H5" s="2335"/>
      <c r="I5" s="2335"/>
      <c r="J5" s="2335"/>
      <c r="K5" s="2335"/>
      <c r="L5" s="2335"/>
      <c r="M5" s="2335"/>
      <c r="N5" s="2335"/>
      <c r="O5" s="2335"/>
      <c r="P5" s="2335"/>
      <c r="Q5" s="2335"/>
      <c r="R5" s="2335"/>
      <c r="S5" s="2335"/>
      <c r="T5" s="2335"/>
      <c r="U5" s="2335"/>
      <c r="V5" s="1083"/>
    </row>
    <row r="6" spans="1:26" s="3" customFormat="1" ht="18.75" customHeight="1" x14ac:dyDescent="0.25">
      <c r="A6" s="2336" t="s">
        <v>3</v>
      </c>
      <c r="B6" s="2339" t="s">
        <v>4</v>
      </c>
      <c r="C6" s="2342" t="s">
        <v>5</v>
      </c>
      <c r="D6" s="2345" t="s">
        <v>6</v>
      </c>
      <c r="E6" s="2348" t="s">
        <v>7</v>
      </c>
      <c r="F6" s="2322" t="s">
        <v>8</v>
      </c>
      <c r="G6" s="2449" t="s">
        <v>98</v>
      </c>
      <c r="H6" s="2325" t="s">
        <v>9</v>
      </c>
      <c r="I6" s="2445" t="s">
        <v>204</v>
      </c>
      <c r="J6" s="2442" t="s">
        <v>205</v>
      </c>
      <c r="K6" s="2430" t="s">
        <v>206</v>
      </c>
      <c r="L6" s="2431"/>
      <c r="M6" s="2431"/>
      <c r="N6" s="2432"/>
      <c r="O6" s="2313" t="s">
        <v>142</v>
      </c>
      <c r="P6" s="2313" t="s">
        <v>210</v>
      </c>
      <c r="Q6" s="2315" t="s">
        <v>10</v>
      </c>
      <c r="R6" s="2316"/>
      <c r="S6" s="2316"/>
      <c r="T6" s="2316"/>
      <c r="U6" s="2317"/>
      <c r="V6" s="1104"/>
    </row>
    <row r="7" spans="1:26" s="3" customFormat="1" ht="21" customHeight="1" x14ac:dyDescent="0.25">
      <c r="A7" s="2337"/>
      <c r="B7" s="2340"/>
      <c r="C7" s="2343"/>
      <c r="D7" s="2346"/>
      <c r="E7" s="2349"/>
      <c r="F7" s="2323"/>
      <c r="G7" s="2450"/>
      <c r="H7" s="2326"/>
      <c r="I7" s="2446"/>
      <c r="J7" s="2443"/>
      <c r="K7" s="2433" t="s">
        <v>99</v>
      </c>
      <c r="L7" s="2435" t="s">
        <v>207</v>
      </c>
      <c r="M7" s="2435"/>
      <c r="N7" s="2436" t="s">
        <v>208</v>
      </c>
      <c r="O7" s="2314"/>
      <c r="P7" s="2314"/>
      <c r="Q7" s="2318" t="s">
        <v>6</v>
      </c>
      <c r="R7" s="2429" t="s">
        <v>11</v>
      </c>
      <c r="S7" s="2320"/>
      <c r="T7" s="2320"/>
      <c r="U7" s="2321"/>
      <c r="V7" s="1104"/>
    </row>
    <row r="8" spans="1:26" s="3" customFormat="1" ht="103.5" customHeight="1" thickBot="1" x14ac:dyDescent="0.3">
      <c r="A8" s="2338"/>
      <c r="B8" s="2341"/>
      <c r="C8" s="2344"/>
      <c r="D8" s="2347"/>
      <c r="E8" s="2350"/>
      <c r="F8" s="2324"/>
      <c r="G8" s="2451"/>
      <c r="H8" s="2327"/>
      <c r="I8" s="2447"/>
      <c r="J8" s="2444"/>
      <c r="K8" s="2434"/>
      <c r="L8" s="1581" t="s">
        <v>99</v>
      </c>
      <c r="M8" s="1582" t="s">
        <v>209</v>
      </c>
      <c r="N8" s="2437"/>
      <c r="O8" s="2314"/>
      <c r="P8" s="2314"/>
      <c r="Q8" s="2319"/>
      <c r="R8" s="585" t="s">
        <v>12</v>
      </c>
      <c r="S8" s="4" t="s">
        <v>13</v>
      </c>
      <c r="T8" s="4" t="s">
        <v>143</v>
      </c>
      <c r="U8" s="586" t="s">
        <v>211</v>
      </c>
      <c r="V8" s="1104"/>
    </row>
    <row r="9" spans="1:26" s="2" customFormat="1" ht="15" customHeight="1" x14ac:dyDescent="0.25">
      <c r="A9" s="2302" t="s">
        <v>14</v>
      </c>
      <c r="B9" s="2303"/>
      <c r="C9" s="2303"/>
      <c r="D9" s="2303"/>
      <c r="E9" s="2303"/>
      <c r="F9" s="2303"/>
      <c r="G9" s="2303"/>
      <c r="H9" s="2303"/>
      <c r="I9" s="2303"/>
      <c r="J9" s="2303"/>
      <c r="K9" s="2303"/>
      <c r="L9" s="2303"/>
      <c r="M9" s="2303"/>
      <c r="N9" s="2303"/>
      <c r="O9" s="2303"/>
      <c r="P9" s="2303"/>
      <c r="Q9" s="2303"/>
      <c r="R9" s="2303"/>
      <c r="S9" s="2303"/>
      <c r="T9" s="2303"/>
      <c r="U9" s="2304"/>
      <c r="V9" s="1083"/>
    </row>
    <row r="10" spans="1:26" s="2" customFormat="1" ht="16.5" customHeight="1" thickBot="1" x14ac:dyDescent="0.3">
      <c r="A10" s="2305" t="s">
        <v>15</v>
      </c>
      <c r="B10" s="2306"/>
      <c r="C10" s="2306"/>
      <c r="D10" s="2306"/>
      <c r="E10" s="2306"/>
      <c r="F10" s="2306"/>
      <c r="G10" s="2306"/>
      <c r="H10" s="2306"/>
      <c r="I10" s="2306"/>
      <c r="J10" s="2306"/>
      <c r="K10" s="2306"/>
      <c r="L10" s="2306"/>
      <c r="M10" s="2306"/>
      <c r="N10" s="2306"/>
      <c r="O10" s="2306"/>
      <c r="P10" s="2306"/>
      <c r="Q10" s="2306"/>
      <c r="R10" s="2306"/>
      <c r="S10" s="2306"/>
      <c r="T10" s="2306"/>
      <c r="U10" s="2307"/>
      <c r="V10" s="1083"/>
      <c r="Z10" s="3"/>
    </row>
    <row r="11" spans="1:26" s="3" customFormat="1" ht="16.5" customHeight="1" thickBot="1" x14ac:dyDescent="0.3">
      <c r="A11" s="1514" t="s">
        <v>16</v>
      </c>
      <c r="B11" s="2308" t="s">
        <v>17</v>
      </c>
      <c r="C11" s="2308"/>
      <c r="D11" s="2308"/>
      <c r="E11" s="2308"/>
      <c r="F11" s="2308"/>
      <c r="G11" s="2308"/>
      <c r="H11" s="2308"/>
      <c r="I11" s="2308"/>
      <c r="J11" s="2308"/>
      <c r="K11" s="2308"/>
      <c r="L11" s="2308"/>
      <c r="M11" s="2308"/>
      <c r="N11" s="2308"/>
      <c r="O11" s="2308"/>
      <c r="P11" s="2308"/>
      <c r="Q11" s="2308"/>
      <c r="R11" s="2308"/>
      <c r="S11" s="2308"/>
      <c r="T11" s="2308"/>
      <c r="U11" s="2309"/>
      <c r="V11" s="1104"/>
    </row>
    <row r="12" spans="1:26" s="3" customFormat="1" ht="16.5" customHeight="1" thickBot="1" x14ac:dyDescent="0.3">
      <c r="A12" s="1515" t="s">
        <v>16</v>
      </c>
      <c r="B12" s="5" t="s">
        <v>16</v>
      </c>
      <c r="C12" s="2426" t="s">
        <v>18</v>
      </c>
      <c r="D12" s="2426"/>
      <c r="E12" s="2426"/>
      <c r="F12" s="2426"/>
      <c r="G12" s="2427"/>
      <c r="H12" s="2427"/>
      <c r="I12" s="2427"/>
      <c r="J12" s="2427"/>
      <c r="K12" s="2427"/>
      <c r="L12" s="2427"/>
      <c r="M12" s="2427"/>
      <c r="N12" s="2427"/>
      <c r="O12" s="2427"/>
      <c r="P12" s="2427"/>
      <c r="Q12" s="2427"/>
      <c r="R12" s="2427"/>
      <c r="S12" s="2427"/>
      <c r="T12" s="2427"/>
      <c r="U12" s="2428"/>
      <c r="V12" s="1104"/>
    </row>
    <row r="13" spans="1:26" s="3" customFormat="1" ht="30" customHeight="1" x14ac:dyDescent="0.25">
      <c r="A13" s="1516" t="s">
        <v>16</v>
      </c>
      <c r="B13" s="6" t="s">
        <v>16</v>
      </c>
      <c r="C13" s="7" t="s">
        <v>16</v>
      </c>
      <c r="D13" s="2201" t="s">
        <v>19</v>
      </c>
      <c r="E13" s="311"/>
      <c r="F13" s="271" t="s">
        <v>20</v>
      </c>
      <c r="G13" s="56" t="s">
        <v>287</v>
      </c>
      <c r="H13" s="707" t="s">
        <v>23</v>
      </c>
      <c r="I13" s="1583">
        <v>1965.7</v>
      </c>
      <c r="J13" s="747">
        <v>1965.7</v>
      </c>
      <c r="K13" s="686">
        <f>L13</f>
        <v>1910</v>
      </c>
      <c r="L13" s="685">
        <v>1910</v>
      </c>
      <c r="M13" s="685"/>
      <c r="N13" s="691"/>
      <c r="O13" s="696">
        <v>1910</v>
      </c>
      <c r="P13" s="698">
        <v>1910</v>
      </c>
      <c r="Q13" s="704" t="s">
        <v>24</v>
      </c>
      <c r="R13" s="602">
        <v>1300</v>
      </c>
      <c r="S13" s="8">
        <v>1340</v>
      </c>
      <c r="T13" s="8">
        <v>1340</v>
      </c>
      <c r="U13" s="122">
        <v>1340</v>
      </c>
      <c r="V13" s="1104"/>
      <c r="W13" s="207"/>
    </row>
    <row r="14" spans="1:26" s="3" customFormat="1" ht="39.75" customHeight="1" x14ac:dyDescent="0.25">
      <c r="A14" s="1517"/>
      <c r="B14" s="9"/>
      <c r="C14" s="10"/>
      <c r="D14" s="2202"/>
      <c r="E14" s="1188"/>
      <c r="F14" s="1157"/>
      <c r="G14" s="55"/>
      <c r="H14" s="320" t="s">
        <v>23</v>
      </c>
      <c r="I14" s="514">
        <v>1509.7</v>
      </c>
      <c r="J14" s="748">
        <f>896.6-75.6</f>
        <v>821</v>
      </c>
      <c r="K14" s="499">
        <f>L14</f>
        <v>940.1</v>
      </c>
      <c r="L14" s="381">
        <v>940.1</v>
      </c>
      <c r="M14" s="381"/>
      <c r="N14" s="692"/>
      <c r="O14" s="282">
        <v>940.1</v>
      </c>
      <c r="P14" s="485">
        <v>940.1</v>
      </c>
      <c r="Q14" s="173" t="s">
        <v>25</v>
      </c>
      <c r="R14" s="591">
        <v>5901</v>
      </c>
      <c r="S14" s="1162">
        <v>4660</v>
      </c>
      <c r="T14" s="1162">
        <v>4660</v>
      </c>
      <c r="U14" s="1163">
        <v>4660</v>
      </c>
      <c r="V14" s="1104"/>
    </row>
    <row r="15" spans="1:26" s="3" customFormat="1" ht="54" customHeight="1" x14ac:dyDescent="0.25">
      <c r="A15" s="1517"/>
      <c r="B15" s="9"/>
      <c r="C15" s="10"/>
      <c r="D15" s="2202"/>
      <c r="E15" s="1188"/>
      <c r="F15" s="1157"/>
      <c r="G15" s="55"/>
      <c r="H15" s="320" t="s">
        <v>23</v>
      </c>
      <c r="I15" s="514">
        <v>95.4</v>
      </c>
      <c r="J15" s="748">
        <v>125.4</v>
      </c>
      <c r="K15" s="499">
        <f>L15</f>
        <v>178.6</v>
      </c>
      <c r="L15" s="381">
        <v>178.6</v>
      </c>
      <c r="M15" s="381"/>
      <c r="N15" s="692"/>
      <c r="O15" s="282">
        <v>178.6</v>
      </c>
      <c r="P15" s="485">
        <v>178.6</v>
      </c>
      <c r="Q15" s="79" t="s">
        <v>26</v>
      </c>
      <c r="R15" s="1161">
        <v>97</v>
      </c>
      <c r="S15" s="1162">
        <v>100</v>
      </c>
      <c r="T15" s="1162">
        <v>100</v>
      </c>
      <c r="U15" s="1163">
        <v>100</v>
      </c>
      <c r="V15" s="1104"/>
    </row>
    <row r="16" spans="1:26" s="3" customFormat="1" ht="17.25" customHeight="1" x14ac:dyDescent="0.25">
      <c r="A16" s="1517"/>
      <c r="B16" s="9"/>
      <c r="C16" s="10"/>
      <c r="D16" s="2196" t="s">
        <v>22</v>
      </c>
      <c r="E16" s="1375"/>
      <c r="F16" s="1326"/>
      <c r="G16" s="55"/>
      <c r="H16" s="472" t="s">
        <v>180</v>
      </c>
      <c r="I16" s="1584">
        <v>59</v>
      </c>
      <c r="J16" s="542">
        <v>59</v>
      </c>
      <c r="K16" s="683"/>
      <c r="L16" s="541"/>
      <c r="M16" s="683"/>
      <c r="N16" s="693"/>
      <c r="O16" s="684"/>
      <c r="P16" s="683"/>
      <c r="Q16" s="1376"/>
      <c r="R16" s="588"/>
      <c r="S16" s="1361"/>
      <c r="T16" s="286"/>
      <c r="U16" s="1358"/>
      <c r="V16" s="1104"/>
    </row>
    <row r="17" spans="1:23" s="3" customFormat="1" ht="54" customHeight="1" x14ac:dyDescent="0.25">
      <c r="A17" s="1517"/>
      <c r="B17" s="9"/>
      <c r="C17" s="10"/>
      <c r="D17" s="2196"/>
      <c r="E17" s="1375"/>
      <c r="F17" s="1326"/>
      <c r="G17" s="55"/>
      <c r="H17" s="21" t="s">
        <v>21</v>
      </c>
      <c r="I17" s="1585">
        <v>2.2000000000000002</v>
      </c>
      <c r="J17" s="635">
        <v>2.2000000000000002</v>
      </c>
      <c r="K17" s="687">
        <f>L17</f>
        <v>2.2000000000000002</v>
      </c>
      <c r="L17" s="663">
        <v>2.2000000000000002</v>
      </c>
      <c r="M17" s="663"/>
      <c r="N17" s="694"/>
      <c r="O17" s="665">
        <v>2.2000000000000002</v>
      </c>
      <c r="P17" s="664">
        <v>2.2000000000000002</v>
      </c>
      <c r="Q17" s="79" t="s">
        <v>111</v>
      </c>
      <c r="R17" s="589">
        <v>5</v>
      </c>
      <c r="S17" s="148">
        <v>5</v>
      </c>
      <c r="T17" s="148">
        <v>5</v>
      </c>
      <c r="U17" s="1337">
        <v>5</v>
      </c>
      <c r="V17" s="1104"/>
    </row>
    <row r="18" spans="1:23" s="3" customFormat="1" ht="41.25" customHeight="1" x14ac:dyDescent="0.25">
      <c r="A18" s="1517"/>
      <c r="B18" s="9"/>
      <c r="C18" s="10"/>
      <c r="D18" s="2196"/>
      <c r="E18" s="1375"/>
      <c r="F18" s="1326"/>
      <c r="G18" s="55"/>
      <c r="H18" s="21" t="s">
        <v>21</v>
      </c>
      <c r="I18" s="702">
        <v>667.5</v>
      </c>
      <c r="J18" s="635">
        <f>667.5+3.7</f>
        <v>671.2</v>
      </c>
      <c r="K18" s="688">
        <f>L18</f>
        <v>725.5</v>
      </c>
      <c r="L18" s="410">
        <v>725.5</v>
      </c>
      <c r="M18" s="410"/>
      <c r="N18" s="695"/>
      <c r="O18" s="697">
        <f>+K18</f>
        <v>725.5</v>
      </c>
      <c r="P18" s="697">
        <f>+L18</f>
        <v>725.5</v>
      </c>
      <c r="Q18" s="101" t="s">
        <v>110</v>
      </c>
      <c r="R18" s="590">
        <v>180</v>
      </c>
      <c r="S18" s="191">
        <v>180</v>
      </c>
      <c r="T18" s="191">
        <v>180</v>
      </c>
      <c r="U18" s="566">
        <v>180</v>
      </c>
      <c r="V18" s="1104"/>
      <c r="W18" s="207"/>
    </row>
    <row r="19" spans="1:23" s="3" customFormat="1" ht="36.75" customHeight="1" x14ac:dyDescent="0.25">
      <c r="A19" s="1517"/>
      <c r="B19" s="9"/>
      <c r="C19" s="10"/>
      <c r="D19" s="551"/>
      <c r="E19" s="1375"/>
      <c r="F19" s="1326"/>
      <c r="G19" s="55"/>
      <c r="H19" s="21" t="s">
        <v>21</v>
      </c>
      <c r="I19" s="702">
        <v>46.2</v>
      </c>
      <c r="J19" s="635">
        <v>24.1</v>
      </c>
      <c r="K19" s="687">
        <f>L19</f>
        <v>52.6</v>
      </c>
      <c r="L19" s="663">
        <v>52.6</v>
      </c>
      <c r="M19" s="663"/>
      <c r="N19" s="694"/>
      <c r="O19" s="665">
        <f>+K19</f>
        <v>52.6</v>
      </c>
      <c r="P19" s="665">
        <f>+L19</f>
        <v>52.6</v>
      </c>
      <c r="Q19" s="2351" t="s">
        <v>112</v>
      </c>
      <c r="R19" s="590">
        <v>10</v>
      </c>
      <c r="S19" s="149">
        <v>40</v>
      </c>
      <c r="T19" s="191">
        <v>45</v>
      </c>
      <c r="U19" s="566">
        <v>50</v>
      </c>
      <c r="V19" s="1104"/>
      <c r="W19" s="207"/>
    </row>
    <row r="20" spans="1:23" s="3" customFormat="1" ht="17.25" customHeight="1" x14ac:dyDescent="0.25">
      <c r="A20" s="1517"/>
      <c r="B20" s="9"/>
      <c r="C20" s="1368"/>
      <c r="D20" s="1319"/>
      <c r="E20" s="1375"/>
      <c r="F20" s="1326"/>
      <c r="G20" s="55"/>
      <c r="H20" s="18" t="s">
        <v>27</v>
      </c>
      <c r="I20" s="755">
        <f t="shared" ref="I20:P20" si="0">SUM(I13:I19)</f>
        <v>4345.7</v>
      </c>
      <c r="J20" s="535">
        <f>SUM(J13:J19)</f>
        <v>3668.6</v>
      </c>
      <c r="K20" s="340">
        <f>SUM(K13:K19)</f>
        <v>3808.9999999999995</v>
      </c>
      <c r="L20" s="354">
        <f>SUM(L13:L19)</f>
        <v>3808.9999999999995</v>
      </c>
      <c r="M20" s="340">
        <f t="shared" si="0"/>
        <v>0</v>
      </c>
      <c r="N20" s="639">
        <f t="shared" si="0"/>
        <v>0</v>
      </c>
      <c r="O20" s="701">
        <f t="shared" si="0"/>
        <v>3808.9999999999995</v>
      </c>
      <c r="P20" s="19">
        <f t="shared" si="0"/>
        <v>3808.9999999999995</v>
      </c>
      <c r="Q20" s="2352"/>
      <c r="R20" s="588"/>
      <c r="S20" s="1361"/>
      <c r="T20" s="286"/>
      <c r="U20" s="1358"/>
      <c r="V20" s="1104"/>
    </row>
    <row r="21" spans="1:23" s="3" customFormat="1" ht="54" customHeight="1" x14ac:dyDescent="0.25">
      <c r="A21" s="1517"/>
      <c r="B21" s="9"/>
      <c r="C21" s="10"/>
      <c r="D21" s="551" t="s">
        <v>28</v>
      </c>
      <c r="E21" s="2410" t="s">
        <v>127</v>
      </c>
      <c r="F21" s="1401"/>
      <c r="G21" s="1400"/>
      <c r="H21" s="21" t="s">
        <v>21</v>
      </c>
      <c r="I21" s="702">
        <v>1084.2</v>
      </c>
      <c r="J21" s="749">
        <v>1664.2</v>
      </c>
      <c r="K21" s="1569">
        <f t="shared" ref="K21:K26" si="1">L21</f>
        <v>936.8</v>
      </c>
      <c r="L21" s="1570">
        <v>936.8</v>
      </c>
      <c r="M21" s="1570"/>
      <c r="N21" s="635"/>
      <c r="O21" s="656">
        <v>1500</v>
      </c>
      <c r="P21" s="628">
        <v>1500</v>
      </c>
      <c r="Q21" s="1393" t="s">
        <v>221</v>
      </c>
      <c r="R21" s="705">
        <v>440</v>
      </c>
      <c r="S21" s="699">
        <v>440</v>
      </c>
      <c r="T21" s="699">
        <v>440</v>
      </c>
      <c r="U21" s="700">
        <v>440</v>
      </c>
      <c r="V21" s="1104"/>
      <c r="W21" s="207"/>
    </row>
    <row r="22" spans="1:23" s="3" customFormat="1" ht="54" customHeight="1" x14ac:dyDescent="0.25">
      <c r="A22" s="1517"/>
      <c r="B22" s="9"/>
      <c r="C22" s="10"/>
      <c r="D22" s="551"/>
      <c r="E22" s="2410"/>
      <c r="F22" s="1401"/>
      <c r="G22" s="55"/>
      <c r="H22" s="21" t="s">
        <v>21</v>
      </c>
      <c r="I22" s="702">
        <v>169.2</v>
      </c>
      <c r="J22" s="749">
        <v>170.3</v>
      </c>
      <c r="K22" s="1569">
        <f t="shared" si="1"/>
        <v>200.2</v>
      </c>
      <c r="L22" s="1570">
        <v>200.2</v>
      </c>
      <c r="M22" s="1570">
        <v>145.6</v>
      </c>
      <c r="N22" s="635"/>
      <c r="O22" s="656">
        <v>173.5</v>
      </c>
      <c r="P22" s="628">
        <v>173.5</v>
      </c>
      <c r="Q22" s="1393" t="s">
        <v>222</v>
      </c>
      <c r="R22" s="705">
        <v>55</v>
      </c>
      <c r="S22" s="699">
        <v>55</v>
      </c>
      <c r="T22" s="699">
        <v>55</v>
      </c>
      <c r="U22" s="700">
        <v>55</v>
      </c>
      <c r="V22" s="1104"/>
      <c r="W22" s="207"/>
    </row>
    <row r="23" spans="1:23" s="3" customFormat="1" ht="54" customHeight="1" x14ac:dyDescent="0.25">
      <c r="A23" s="1518"/>
      <c r="B23" s="443"/>
      <c r="C23" s="444"/>
      <c r="D23" s="160"/>
      <c r="E23" s="2354"/>
      <c r="F23" s="169"/>
      <c r="G23" s="450"/>
      <c r="H23" s="17" t="s">
        <v>21</v>
      </c>
      <c r="I23" s="1586">
        <v>440.1</v>
      </c>
      <c r="J23" s="1077">
        <v>431.6</v>
      </c>
      <c r="K23" s="1571">
        <f t="shared" si="1"/>
        <v>500.5</v>
      </c>
      <c r="L23" s="527">
        <v>500.5</v>
      </c>
      <c r="M23" s="527">
        <v>362.5</v>
      </c>
      <c r="N23" s="806"/>
      <c r="O23" s="547">
        <v>432.6</v>
      </c>
      <c r="P23" s="809">
        <v>432.6</v>
      </c>
      <c r="Q23" s="913" t="s">
        <v>223</v>
      </c>
      <c r="R23" s="592">
        <v>85</v>
      </c>
      <c r="S23" s="164">
        <v>85</v>
      </c>
      <c r="T23" s="164">
        <v>85</v>
      </c>
      <c r="U23" s="158">
        <v>85</v>
      </c>
      <c r="V23" s="1104"/>
      <c r="W23" s="207"/>
    </row>
    <row r="24" spans="1:23" s="3" customFormat="1" ht="54" customHeight="1" x14ac:dyDescent="0.25">
      <c r="A24" s="1517"/>
      <c r="B24" s="9"/>
      <c r="C24" s="10"/>
      <c r="D24" s="551"/>
      <c r="E24" s="1448"/>
      <c r="F24" s="1326"/>
      <c r="G24" s="55"/>
      <c r="H24" s="17" t="s">
        <v>21</v>
      </c>
      <c r="I24" s="1586">
        <v>95.2</v>
      </c>
      <c r="J24" s="1077">
        <v>95.2</v>
      </c>
      <c r="K24" s="1571">
        <f t="shared" si="1"/>
        <v>114.3</v>
      </c>
      <c r="L24" s="527">
        <v>114.3</v>
      </c>
      <c r="M24" s="527">
        <v>87.6</v>
      </c>
      <c r="N24" s="806"/>
      <c r="O24" s="547">
        <v>98</v>
      </c>
      <c r="P24" s="809">
        <v>98</v>
      </c>
      <c r="Q24" s="913" t="s">
        <v>224</v>
      </c>
      <c r="R24" s="592">
        <v>28</v>
      </c>
      <c r="S24" s="164">
        <v>29</v>
      </c>
      <c r="T24" s="164">
        <v>29</v>
      </c>
      <c r="U24" s="158">
        <v>29</v>
      </c>
      <c r="V24" s="1104"/>
      <c r="W24" s="207"/>
    </row>
    <row r="25" spans="1:23" s="3" customFormat="1" ht="54" customHeight="1" x14ac:dyDescent="0.25">
      <c r="A25" s="1517"/>
      <c r="B25" s="9"/>
      <c r="C25" s="10"/>
      <c r="D25" s="551"/>
      <c r="E25" s="1448"/>
      <c r="F25" s="1326"/>
      <c r="G25" s="55"/>
      <c r="H25" s="21" t="s">
        <v>21</v>
      </c>
      <c r="I25" s="702">
        <v>216.6</v>
      </c>
      <c r="J25" s="749">
        <v>153.69999999999999</v>
      </c>
      <c r="K25" s="1569">
        <f t="shared" si="1"/>
        <v>241.5</v>
      </c>
      <c r="L25" s="1570">
        <v>241.5</v>
      </c>
      <c r="M25" s="1570">
        <v>185.2</v>
      </c>
      <c r="N25" s="635"/>
      <c r="O25" s="656">
        <v>206.9</v>
      </c>
      <c r="P25" s="628">
        <v>206.9</v>
      </c>
      <c r="Q25" s="1338" t="s">
        <v>225</v>
      </c>
      <c r="R25" s="705">
        <v>40</v>
      </c>
      <c r="S25" s="699">
        <v>40</v>
      </c>
      <c r="T25" s="699">
        <v>40</v>
      </c>
      <c r="U25" s="700">
        <v>40</v>
      </c>
      <c r="V25" s="1104"/>
      <c r="W25" s="207"/>
    </row>
    <row r="26" spans="1:23" s="3" customFormat="1" ht="51.75" customHeight="1" x14ac:dyDescent="0.25">
      <c r="A26" s="1517"/>
      <c r="B26" s="9"/>
      <c r="C26" s="10"/>
      <c r="D26" s="551"/>
      <c r="E26" s="1448"/>
      <c r="F26" s="1326"/>
      <c r="G26" s="55"/>
      <c r="H26" s="21" t="s">
        <v>21</v>
      </c>
      <c r="I26" s="1585">
        <v>15.2</v>
      </c>
      <c r="J26" s="749">
        <v>15.2</v>
      </c>
      <c r="K26" s="1569">
        <f t="shared" si="1"/>
        <v>25.5</v>
      </c>
      <c r="L26" s="1570">
        <v>25.5</v>
      </c>
      <c r="M26" s="1570">
        <v>19.5</v>
      </c>
      <c r="N26" s="690"/>
      <c r="O26" s="344">
        <v>21.8</v>
      </c>
      <c r="P26" s="23">
        <v>21.8</v>
      </c>
      <c r="Q26" s="2448" t="s">
        <v>226</v>
      </c>
      <c r="R26" s="706">
        <v>8</v>
      </c>
      <c r="S26" s="25">
        <v>8</v>
      </c>
      <c r="T26" s="25">
        <v>8</v>
      </c>
      <c r="U26" s="682">
        <v>8</v>
      </c>
      <c r="V26" s="1104"/>
      <c r="W26" s="207"/>
    </row>
    <row r="27" spans="1:23" s="3" customFormat="1" ht="16.5" customHeight="1" x14ac:dyDescent="0.25">
      <c r="A27" s="1517"/>
      <c r="B27" s="9"/>
      <c r="C27" s="1368"/>
      <c r="D27" s="160"/>
      <c r="E27" s="1449"/>
      <c r="F27" s="1326"/>
      <c r="G27" s="1325"/>
      <c r="H27" s="27" t="s">
        <v>27</v>
      </c>
      <c r="I27" s="28">
        <f>SUM(I21:I26)</f>
        <v>2020.5</v>
      </c>
      <c r="J27" s="777">
        <f>SUM(J21:J26)</f>
        <v>2530.1999999999994</v>
      </c>
      <c r="K27" s="195">
        <f>SUM(K21:K26)</f>
        <v>2018.8</v>
      </c>
      <c r="L27" s="355">
        <f>SUM(L21:L26)</f>
        <v>2018.8</v>
      </c>
      <c r="M27" s="341">
        <f t="shared" ref="M27" si="2">SUM(M21:M26)</f>
        <v>800.40000000000009</v>
      </c>
      <c r="N27" s="645">
        <f t="shared" ref="N27" si="3">SUM(N21:N26)</f>
        <v>0</v>
      </c>
      <c r="O27" s="341">
        <f>SUM(O21:O26)</f>
        <v>2432.8000000000002</v>
      </c>
      <c r="P27" s="703">
        <f>SUM(P21:P26)</f>
        <v>2432.8000000000002</v>
      </c>
      <c r="Q27" s="2334"/>
      <c r="R27" s="592"/>
      <c r="S27" s="164"/>
      <c r="T27" s="575"/>
      <c r="U27" s="158"/>
      <c r="V27" s="1104"/>
    </row>
    <row r="28" spans="1:23" s="3" customFormat="1" ht="27.75" customHeight="1" x14ac:dyDescent="0.25">
      <c r="A28" s="1517"/>
      <c r="B28" s="9"/>
      <c r="C28" s="10"/>
      <c r="D28" s="2196" t="s">
        <v>30</v>
      </c>
      <c r="E28" s="312"/>
      <c r="F28" s="1326"/>
      <c r="G28" s="55"/>
      <c r="H28" s="17" t="s">
        <v>21</v>
      </c>
      <c r="I28" s="1587">
        <v>342.5</v>
      </c>
      <c r="J28" s="860">
        <v>361.4</v>
      </c>
      <c r="K28" s="1572">
        <v>480.1</v>
      </c>
      <c r="L28" s="523">
        <v>480.1</v>
      </c>
      <c r="M28" s="524">
        <v>361.1</v>
      </c>
      <c r="N28" s="750"/>
      <c r="O28" s="751">
        <v>436.5</v>
      </c>
      <c r="P28" s="751">
        <v>436.5</v>
      </c>
      <c r="Q28" s="2333" t="s">
        <v>31</v>
      </c>
      <c r="R28" s="2438">
        <v>36</v>
      </c>
      <c r="S28" s="2440">
        <v>36</v>
      </c>
      <c r="T28" s="2357">
        <v>36</v>
      </c>
      <c r="U28" s="1365">
        <v>36</v>
      </c>
      <c r="V28" s="1104"/>
    </row>
    <row r="29" spans="1:23" s="3" customFormat="1" ht="16.5" customHeight="1" x14ac:dyDescent="0.25">
      <c r="A29" s="1517"/>
      <c r="B29" s="9"/>
      <c r="C29" s="1368"/>
      <c r="D29" s="2172"/>
      <c r="E29" s="313"/>
      <c r="F29" s="1326"/>
      <c r="G29" s="55"/>
      <c r="H29" s="27" t="s">
        <v>27</v>
      </c>
      <c r="I29" s="1279">
        <f>SUM(I28)</f>
        <v>342.5</v>
      </c>
      <c r="J29" s="1139">
        <f>+J28</f>
        <v>361.4</v>
      </c>
      <c r="K29" s="195">
        <f>+K28</f>
        <v>480.1</v>
      </c>
      <c r="L29" s="355">
        <f t="shared" ref="L29:M29" si="4">+L28</f>
        <v>480.1</v>
      </c>
      <c r="M29" s="341">
        <f t="shared" si="4"/>
        <v>361.1</v>
      </c>
      <c r="N29" s="645">
        <f t="shared" ref="N29" si="5">+N28</f>
        <v>0</v>
      </c>
      <c r="O29" s="28">
        <f>+O28</f>
        <v>436.5</v>
      </c>
      <c r="P29" s="28">
        <f>+P28</f>
        <v>436.5</v>
      </c>
      <c r="Q29" s="2334"/>
      <c r="R29" s="2439"/>
      <c r="S29" s="2441"/>
      <c r="T29" s="2358"/>
      <c r="U29" s="1366"/>
      <c r="V29" s="1104"/>
    </row>
    <row r="30" spans="1:23" s="3" customFormat="1" ht="39.75" customHeight="1" x14ac:dyDescent="0.25">
      <c r="A30" s="1517"/>
      <c r="B30" s="9"/>
      <c r="C30" s="10"/>
      <c r="D30" s="2188" t="s">
        <v>32</v>
      </c>
      <c r="E30" s="2359" t="s">
        <v>122</v>
      </c>
      <c r="F30" s="1326"/>
      <c r="G30" s="1325"/>
      <c r="H30" s="17" t="s">
        <v>21</v>
      </c>
      <c r="I30" s="1587">
        <v>373.4</v>
      </c>
      <c r="J30" s="860">
        <v>359.5</v>
      </c>
      <c r="K30" s="192">
        <v>469.2</v>
      </c>
      <c r="L30" s="357">
        <v>469.2</v>
      </c>
      <c r="M30" s="343"/>
      <c r="N30" s="752"/>
      <c r="O30" s="29">
        <f>+K30</f>
        <v>469.2</v>
      </c>
      <c r="P30" s="29">
        <f>+L30</f>
        <v>469.2</v>
      </c>
      <c r="Q30" s="2333" t="s">
        <v>33</v>
      </c>
      <c r="R30" s="753" t="s">
        <v>306</v>
      </c>
      <c r="S30" s="31" t="s">
        <v>227</v>
      </c>
      <c r="T30" s="754" t="s">
        <v>227</v>
      </c>
      <c r="U30" s="32" t="s">
        <v>227</v>
      </c>
      <c r="V30" s="1104"/>
    </row>
    <row r="31" spans="1:23" s="3" customFormat="1" ht="16.5" customHeight="1" x14ac:dyDescent="0.25">
      <c r="A31" s="1517"/>
      <c r="B31" s="9"/>
      <c r="C31" s="10"/>
      <c r="D31" s="2188"/>
      <c r="E31" s="2360"/>
      <c r="F31" s="1326"/>
      <c r="G31" s="55"/>
      <c r="H31" s="27" t="s">
        <v>27</v>
      </c>
      <c r="I31" s="755">
        <f>SUM(I30)</f>
        <v>373.4</v>
      </c>
      <c r="J31" s="509">
        <f>+J30</f>
        <v>359.5</v>
      </c>
      <c r="K31" s="19">
        <f>+K30</f>
        <v>469.2</v>
      </c>
      <c r="L31" s="354">
        <f t="shared" ref="L31:M31" si="6">+L30</f>
        <v>469.2</v>
      </c>
      <c r="M31" s="340">
        <f t="shared" si="6"/>
        <v>0</v>
      </c>
      <c r="N31" s="639">
        <f t="shared" ref="N31" si="7">+N30</f>
        <v>0</v>
      </c>
      <c r="O31" s="755">
        <f>+O30</f>
        <v>469.2</v>
      </c>
      <c r="P31" s="755">
        <f>+P30</f>
        <v>469.2</v>
      </c>
      <c r="Q31" s="2333"/>
      <c r="R31" s="756" t="s">
        <v>305</v>
      </c>
      <c r="S31" s="34" t="s">
        <v>228</v>
      </c>
      <c r="T31" s="757" t="s">
        <v>228</v>
      </c>
      <c r="U31" s="35" t="s">
        <v>228</v>
      </c>
      <c r="V31" s="1104"/>
    </row>
    <row r="32" spans="1:23" s="3" customFormat="1" ht="36.75" customHeight="1" x14ac:dyDescent="0.25">
      <c r="A32" s="2218"/>
      <c r="B32" s="2220"/>
      <c r="C32" s="1373"/>
      <c r="D32" s="2298" t="s">
        <v>34</v>
      </c>
      <c r="E32" s="2361" t="s">
        <v>122</v>
      </c>
      <c r="F32" s="1314"/>
      <c r="G32" s="232"/>
      <c r="H32" s="17" t="s">
        <v>23</v>
      </c>
      <c r="I32" s="702">
        <v>92.8</v>
      </c>
      <c r="J32" s="656">
        <v>78.8</v>
      </c>
      <c r="K32" s="36">
        <v>77.5</v>
      </c>
      <c r="L32" s="358">
        <v>77.5</v>
      </c>
      <c r="M32" s="344"/>
      <c r="N32" s="758"/>
      <c r="O32" s="23">
        <v>77.5</v>
      </c>
      <c r="P32" s="23">
        <v>77.5</v>
      </c>
      <c r="Q32" s="1356" t="s">
        <v>113</v>
      </c>
      <c r="R32" s="759">
        <v>1300</v>
      </c>
      <c r="S32" s="565">
        <v>1260</v>
      </c>
      <c r="T32" s="149">
        <v>1260</v>
      </c>
      <c r="U32" s="566">
        <v>1260</v>
      </c>
      <c r="V32" s="1104"/>
      <c r="W32" s="207"/>
    </row>
    <row r="33" spans="1:26" s="3" customFormat="1" ht="21" customHeight="1" x14ac:dyDescent="0.25">
      <c r="A33" s="2218"/>
      <c r="B33" s="2220"/>
      <c r="C33" s="1373"/>
      <c r="D33" s="2331"/>
      <c r="E33" s="2362"/>
      <c r="F33" s="1314"/>
      <c r="G33" s="232"/>
      <c r="H33" s="37" t="s">
        <v>27</v>
      </c>
      <c r="I33" s="1588">
        <f>I32</f>
        <v>92.8</v>
      </c>
      <c r="J33" s="341">
        <f>+J32</f>
        <v>78.8</v>
      </c>
      <c r="K33" s="195">
        <f>+K32</f>
        <v>77.5</v>
      </c>
      <c r="L33" s="355">
        <f t="shared" ref="L33:M33" si="8">+L32</f>
        <v>77.5</v>
      </c>
      <c r="M33" s="341">
        <f t="shared" si="8"/>
        <v>0</v>
      </c>
      <c r="N33" s="645">
        <f t="shared" ref="N33" si="9">+N32</f>
        <v>0</v>
      </c>
      <c r="O33" s="28">
        <f>+O32</f>
        <v>77.5</v>
      </c>
      <c r="P33" s="28">
        <f>+P32</f>
        <v>77.5</v>
      </c>
      <c r="Q33" s="141"/>
      <c r="R33" s="593"/>
      <c r="S33" s="441"/>
      <c r="T33" s="146"/>
      <c r="U33" s="40"/>
      <c r="V33" s="1104"/>
    </row>
    <row r="34" spans="1:26" s="2" customFormat="1" ht="16.5" customHeight="1" x14ac:dyDescent="0.25">
      <c r="A34" s="2218"/>
      <c r="B34" s="2220"/>
      <c r="C34" s="1373"/>
      <c r="D34" s="2188" t="s">
        <v>156</v>
      </c>
      <c r="E34" s="2267" t="s">
        <v>131</v>
      </c>
      <c r="F34" s="2200"/>
      <c r="G34" s="113"/>
      <c r="H34" s="440" t="s">
        <v>21</v>
      </c>
      <c r="I34" s="622">
        <v>287.60000000000002</v>
      </c>
      <c r="J34" s="760">
        <v>287.60000000000002</v>
      </c>
      <c r="K34" s="1573">
        <v>289.3</v>
      </c>
      <c r="L34" s="1574">
        <v>289.3</v>
      </c>
      <c r="M34" s="1575">
        <v>216.5</v>
      </c>
      <c r="N34" s="761"/>
      <c r="O34" s="201">
        <v>287.60000000000002</v>
      </c>
      <c r="P34" s="201">
        <v>71.900000000000006</v>
      </c>
      <c r="Q34" s="2161" t="s">
        <v>162</v>
      </c>
      <c r="R34" s="762">
        <v>108</v>
      </c>
      <c r="S34" s="124">
        <v>108</v>
      </c>
      <c r="T34" s="763">
        <v>108</v>
      </c>
      <c r="U34" s="418">
        <v>108</v>
      </c>
      <c r="V34" s="1083"/>
    </row>
    <row r="35" spans="1:26" s="2" customFormat="1" ht="16.5" customHeight="1" x14ac:dyDescent="0.25">
      <c r="A35" s="2218"/>
      <c r="B35" s="2220"/>
      <c r="C35" s="1373"/>
      <c r="D35" s="2188"/>
      <c r="E35" s="2267"/>
      <c r="F35" s="2200"/>
      <c r="G35" s="232"/>
      <c r="H35" s="275" t="s">
        <v>200</v>
      </c>
      <c r="I35" s="623">
        <v>198.9</v>
      </c>
      <c r="J35" s="621">
        <v>198.9</v>
      </c>
      <c r="K35" s="1573">
        <v>197.2</v>
      </c>
      <c r="L35" s="1574">
        <v>197.2</v>
      </c>
      <c r="M35" s="1575">
        <v>101.7</v>
      </c>
      <c r="N35" s="765"/>
      <c r="O35" s="45"/>
      <c r="P35" s="45"/>
      <c r="Q35" s="2161"/>
      <c r="R35" s="594"/>
      <c r="S35" s="124"/>
      <c r="T35" s="165"/>
      <c r="U35" s="418"/>
      <c r="V35" s="1083"/>
      <c r="X35" s="3"/>
    </row>
    <row r="36" spans="1:26" s="2" customFormat="1" ht="21" customHeight="1" x14ac:dyDescent="0.25">
      <c r="A36" s="1517"/>
      <c r="B36" s="1148"/>
      <c r="C36" s="1373"/>
      <c r="D36" s="2188"/>
      <c r="E36" s="2267"/>
      <c r="F36" s="2200"/>
      <c r="G36" s="232"/>
      <c r="H36" s="275" t="s">
        <v>186</v>
      </c>
      <c r="I36" s="623">
        <v>6.8</v>
      </c>
      <c r="J36" s="766">
        <v>187.8</v>
      </c>
      <c r="K36" s="1573">
        <v>36.9</v>
      </c>
      <c r="L36" s="1574">
        <v>36.9</v>
      </c>
      <c r="M36" s="764"/>
      <c r="N36" s="765"/>
      <c r="O36" s="45">
        <v>198.3</v>
      </c>
      <c r="P36" s="45">
        <v>16.600000000000001</v>
      </c>
      <c r="Q36" s="2161"/>
      <c r="R36" s="594"/>
      <c r="S36" s="124"/>
      <c r="T36" s="165"/>
      <c r="U36" s="418"/>
      <c r="V36" s="1083"/>
      <c r="X36" s="3"/>
    </row>
    <row r="37" spans="1:26" s="2" customFormat="1" ht="17.25" customHeight="1" x14ac:dyDescent="0.25">
      <c r="A37" s="1517"/>
      <c r="B37" s="1148"/>
      <c r="C37" s="1342"/>
      <c r="D37" s="2331"/>
      <c r="E37" s="2268"/>
      <c r="F37" s="2200"/>
      <c r="G37" s="232"/>
      <c r="H37" s="27" t="s">
        <v>27</v>
      </c>
      <c r="I37" s="28">
        <f>SUM(I34:I36)</f>
        <v>493.3</v>
      </c>
      <c r="J37" s="341">
        <f>SUM(J34:J36)</f>
        <v>674.3</v>
      </c>
      <c r="K37" s="19">
        <f>SUM(K34:K36)</f>
        <v>523.4</v>
      </c>
      <c r="L37" s="354">
        <f>SUM(L34:L36)</f>
        <v>523.4</v>
      </c>
      <c r="M37" s="340">
        <f t="shared" ref="M37" si="10">SUM(M34:M36)</f>
        <v>318.2</v>
      </c>
      <c r="N37" s="639">
        <f t="shared" ref="N37" si="11">SUM(N34:N36)</f>
        <v>0</v>
      </c>
      <c r="O37" s="19">
        <f>SUM(O34:O36)</f>
        <v>485.90000000000003</v>
      </c>
      <c r="P37" s="19">
        <f>SUM(P34:P36)</f>
        <v>88.5</v>
      </c>
      <c r="Q37" s="1318"/>
      <c r="R37" s="595"/>
      <c r="S37" s="1355"/>
      <c r="T37" s="55"/>
      <c r="U37" s="1365"/>
      <c r="V37" s="1083"/>
      <c r="Z37" s="3"/>
    </row>
    <row r="38" spans="1:26" s="2" customFormat="1" ht="41.25" customHeight="1" x14ac:dyDescent="0.25">
      <c r="A38" s="1517"/>
      <c r="B38" s="1390"/>
      <c r="C38" s="1433"/>
      <c r="D38" s="2188" t="s">
        <v>195</v>
      </c>
      <c r="E38" s="2267"/>
      <c r="F38" s="2200"/>
      <c r="G38" s="113"/>
      <c r="H38" s="440" t="s">
        <v>23</v>
      </c>
      <c r="I38" s="856"/>
      <c r="J38" s="398">
        <v>15</v>
      </c>
      <c r="K38" s="767">
        <f>L38</f>
        <v>12.4</v>
      </c>
      <c r="L38" s="768">
        <v>12.4</v>
      </c>
      <c r="M38" s="768"/>
      <c r="N38" s="769"/>
      <c r="O38" s="770">
        <v>15</v>
      </c>
      <c r="P38" s="771">
        <v>15</v>
      </c>
      <c r="Q38" s="772" t="s">
        <v>229</v>
      </c>
      <c r="R38" s="712">
        <v>5</v>
      </c>
      <c r="S38" s="713">
        <v>6</v>
      </c>
      <c r="T38" s="713">
        <v>6</v>
      </c>
      <c r="U38" s="714">
        <v>6</v>
      </c>
      <c r="V38" s="1083"/>
    </row>
    <row r="39" spans="1:26" s="2" customFormat="1" ht="23.25" customHeight="1" x14ac:dyDescent="0.25">
      <c r="A39" s="1517"/>
      <c r="B39" s="1390"/>
      <c r="C39" s="1433"/>
      <c r="D39" s="2188"/>
      <c r="E39" s="2267"/>
      <c r="F39" s="2200"/>
      <c r="G39" s="232"/>
      <c r="H39" s="440" t="s">
        <v>23</v>
      </c>
      <c r="I39" s="514"/>
      <c r="J39" s="770"/>
      <c r="K39" s="767">
        <v>26.8</v>
      </c>
      <c r="L39" s="768">
        <v>26.8</v>
      </c>
      <c r="M39" s="768"/>
      <c r="N39" s="769"/>
      <c r="O39" s="770">
        <v>26.8</v>
      </c>
      <c r="P39" s="1557">
        <v>26.8</v>
      </c>
      <c r="Q39" s="2126" t="s">
        <v>230</v>
      </c>
      <c r="R39" s="773">
        <v>0</v>
      </c>
      <c r="S39" s="291">
        <v>10</v>
      </c>
      <c r="T39" s="291">
        <v>10</v>
      </c>
      <c r="U39" s="774">
        <v>10</v>
      </c>
      <c r="V39" s="1083"/>
    </row>
    <row r="40" spans="1:26" s="2" customFormat="1" ht="17.25" customHeight="1" x14ac:dyDescent="0.25">
      <c r="A40" s="1517"/>
      <c r="B40" s="1390"/>
      <c r="C40" s="1433"/>
      <c r="D40" s="2188"/>
      <c r="E40" s="2267"/>
      <c r="F40" s="2200"/>
      <c r="G40" s="232"/>
      <c r="H40" s="18" t="s">
        <v>27</v>
      </c>
      <c r="I40" s="755"/>
      <c r="J40" s="340">
        <f>SUM(J38:J38)</f>
        <v>15</v>
      </c>
      <c r="K40" s="775">
        <f>SUM(K38:K39)</f>
        <v>39.200000000000003</v>
      </c>
      <c r="L40" s="776">
        <f>SUM(L38:L39)</f>
        <v>39.200000000000003</v>
      </c>
      <c r="M40" s="777">
        <f t="shared" ref="M40" si="12">SUM(M38:M38)</f>
        <v>0</v>
      </c>
      <c r="N40" s="778">
        <f t="shared" ref="N40" si="13">SUM(N38:N38)</f>
        <v>0</v>
      </c>
      <c r="O40" s="777">
        <f>SUM(O38:O39)</f>
        <v>41.8</v>
      </c>
      <c r="P40" s="779">
        <f>SUM(P38:P39)</f>
        <v>41.8</v>
      </c>
      <c r="Q40" s="2424"/>
      <c r="R40" s="780"/>
      <c r="S40" s="1427"/>
      <c r="T40" s="781"/>
      <c r="U40" s="782"/>
      <c r="V40" s="1083"/>
    </row>
    <row r="41" spans="1:26" s="2" customFormat="1" ht="27.75" customHeight="1" x14ac:dyDescent="0.25">
      <c r="A41" s="1517"/>
      <c r="B41" s="1390"/>
      <c r="C41" s="1433"/>
      <c r="D41" s="2298" t="s">
        <v>196</v>
      </c>
      <c r="E41" s="2215"/>
      <c r="F41" s="2200"/>
      <c r="G41" s="113"/>
      <c r="H41" s="276" t="s">
        <v>38</v>
      </c>
      <c r="I41" s="621"/>
      <c r="J41" s="783">
        <v>157.4</v>
      </c>
      <c r="K41" s="1558">
        <v>157.4</v>
      </c>
      <c r="L41" s="1560">
        <v>157.4</v>
      </c>
      <c r="M41" s="1563"/>
      <c r="N41" s="659"/>
      <c r="O41" s="1558">
        <v>157.4</v>
      </c>
      <c r="P41" s="1558">
        <v>157.4</v>
      </c>
      <c r="Q41" s="2126" t="s">
        <v>197</v>
      </c>
      <c r="R41" s="773">
        <v>30</v>
      </c>
      <c r="S41" s="292">
        <v>30</v>
      </c>
      <c r="T41" s="982">
        <v>30</v>
      </c>
      <c r="U41" s="983">
        <v>30</v>
      </c>
      <c r="V41" s="1083"/>
    </row>
    <row r="42" spans="1:26" s="2" customFormat="1" ht="17.25" customHeight="1" x14ac:dyDescent="0.25">
      <c r="A42" s="1517"/>
      <c r="B42" s="1390"/>
      <c r="C42" s="1386"/>
      <c r="D42" s="2331"/>
      <c r="E42" s="2215"/>
      <c r="F42" s="2200"/>
      <c r="G42" s="1410"/>
      <c r="H42" s="27" t="s">
        <v>27</v>
      </c>
      <c r="I42" s="28"/>
      <c r="J42" s="341">
        <f>SUM(J41:J41)</f>
        <v>157.4</v>
      </c>
      <c r="K42" s="775">
        <f>SUM(K41:K41)</f>
        <v>157.4</v>
      </c>
      <c r="L42" s="776">
        <f t="shared" ref="L42:M42" si="14">SUM(L41:L41)</f>
        <v>157.4</v>
      </c>
      <c r="M42" s="777">
        <f t="shared" si="14"/>
        <v>0</v>
      </c>
      <c r="N42" s="778">
        <f t="shared" ref="N42" si="15">SUM(N41:N41)</f>
        <v>0</v>
      </c>
      <c r="O42" s="775">
        <f>SUM(O41:O41)</f>
        <v>157.4</v>
      </c>
      <c r="P42" s="775">
        <f>SUM(P41:P41)</f>
        <v>157.4</v>
      </c>
      <c r="Q42" s="2424"/>
      <c r="R42" s="780"/>
      <c r="S42" s="1427"/>
      <c r="T42" s="781"/>
      <c r="U42" s="782"/>
      <c r="V42" s="1083"/>
    </row>
    <row r="43" spans="1:26" s="2" customFormat="1" ht="64.5" customHeight="1" x14ac:dyDescent="0.25">
      <c r="A43" s="1518"/>
      <c r="B43" s="1421"/>
      <c r="C43" s="175"/>
      <c r="D43" s="160" t="s">
        <v>231</v>
      </c>
      <c r="E43" s="455"/>
      <c r="F43" s="1471"/>
      <c r="G43" s="452"/>
      <c r="H43" s="1472"/>
      <c r="I43" s="1589"/>
      <c r="J43" s="1473"/>
      <c r="K43" s="1474"/>
      <c r="L43" s="1475"/>
      <c r="M43" s="1476"/>
      <c r="N43" s="1477"/>
      <c r="O43" s="1474"/>
      <c r="P43" s="1474"/>
      <c r="Q43" s="484" t="s">
        <v>232</v>
      </c>
      <c r="R43" s="780">
        <v>2500</v>
      </c>
      <c r="S43" s="1427">
        <v>2500</v>
      </c>
      <c r="T43" s="781">
        <v>2500</v>
      </c>
      <c r="U43" s="782">
        <v>2500</v>
      </c>
      <c r="V43" s="1083"/>
    </row>
    <row r="44" spans="1:26" s="2" customFormat="1" ht="53.25" customHeight="1" x14ac:dyDescent="0.25">
      <c r="A44" s="1517"/>
      <c r="B44" s="1148"/>
      <c r="C44" s="1373"/>
      <c r="D44" s="2161" t="s">
        <v>304</v>
      </c>
      <c r="E44" s="328"/>
      <c r="F44" s="1285"/>
      <c r="G44" s="232"/>
      <c r="H44" s="332"/>
      <c r="I44" s="488"/>
      <c r="J44" s="370"/>
      <c r="K44" s="1450"/>
      <c r="L44" s="1451"/>
      <c r="M44" s="1452"/>
      <c r="N44" s="1453"/>
      <c r="O44" s="1450"/>
      <c r="P44" s="1450"/>
      <c r="Q44" s="296" t="s">
        <v>232</v>
      </c>
      <c r="R44" s="784">
        <v>2500</v>
      </c>
      <c r="S44" s="785">
        <v>2500</v>
      </c>
      <c r="T44" s="786">
        <v>2500</v>
      </c>
      <c r="U44" s="787">
        <v>2500</v>
      </c>
      <c r="V44" s="1083"/>
    </row>
    <row r="45" spans="1:26" s="2" customFormat="1" ht="17.25" customHeight="1" thickBot="1" x14ac:dyDescent="0.3">
      <c r="A45" s="1520"/>
      <c r="B45" s="1151"/>
      <c r="C45" s="1374"/>
      <c r="D45" s="2222"/>
      <c r="E45" s="1469"/>
      <c r="F45" s="1470"/>
      <c r="G45" s="2259" t="s">
        <v>35</v>
      </c>
      <c r="H45" s="2261"/>
      <c r="I45" s="1590">
        <f>I42+I40+I37+I33+I31+I29+I27+I20</f>
        <v>7668.2</v>
      </c>
      <c r="J45" s="345">
        <f>J37+J33+J31+J29+J27+J20+J40+J42</f>
        <v>7845.1999999999989</v>
      </c>
      <c r="K45" s="47">
        <f>K37+K33+K31+K29+K27+K20+K40+K42</f>
        <v>7574.5999999999995</v>
      </c>
      <c r="L45" s="359">
        <f>L37+L33+L31+L29+L27+L20+L40+L42</f>
        <v>7574.5999999999995</v>
      </c>
      <c r="M45" s="345">
        <f t="shared" ref="M45" si="16">M37+M33+M31+M29+M27+M20+M40+M42</f>
        <v>1479.7</v>
      </c>
      <c r="N45" s="633">
        <f t="shared" ref="N45" si="17">N37+N33+N31+N29+N27+N20+N40+N42</f>
        <v>0</v>
      </c>
      <c r="O45" s="47">
        <f t="shared" ref="O45" si="18">O37+O33+O31+O29+O27+O20+O40+O42</f>
        <v>7910.0999999999995</v>
      </c>
      <c r="P45" s="47">
        <f t="shared" ref="P45" si="19">P37+P33+P31+P29+P27+P20+P40+P42</f>
        <v>7512.7</v>
      </c>
      <c r="Q45" s="1007"/>
      <c r="R45" s="596"/>
      <c r="S45" s="214"/>
      <c r="T45" s="576"/>
      <c r="U45" s="316"/>
      <c r="V45" s="1083"/>
      <c r="W45" s="3"/>
      <c r="Z45" s="3"/>
    </row>
    <row r="46" spans="1:26" s="3" customFormat="1" ht="64.5" customHeight="1" x14ac:dyDescent="0.25">
      <c r="A46" s="2218" t="s">
        <v>16</v>
      </c>
      <c r="B46" s="2220" t="s">
        <v>16</v>
      </c>
      <c r="C46" s="2292" t="s">
        <v>36</v>
      </c>
      <c r="D46" s="2161" t="s">
        <v>37</v>
      </c>
      <c r="E46" s="2294"/>
      <c r="F46" s="2296" t="s">
        <v>20</v>
      </c>
      <c r="G46" s="26" t="s">
        <v>287</v>
      </c>
      <c r="H46" s="11" t="s">
        <v>38</v>
      </c>
      <c r="I46" s="1591">
        <v>12558</v>
      </c>
      <c r="J46" s="338">
        <v>12558</v>
      </c>
      <c r="K46" s="1576">
        <v>13213.2</v>
      </c>
      <c r="L46" s="1577">
        <v>13213.2</v>
      </c>
      <c r="M46" s="346"/>
      <c r="N46" s="791"/>
      <c r="O46" s="46">
        <v>12529</v>
      </c>
      <c r="P46" s="46">
        <v>12529</v>
      </c>
      <c r="Q46" s="1376" t="s">
        <v>39</v>
      </c>
      <c r="R46" s="588">
        <v>6852</v>
      </c>
      <c r="S46" s="1361">
        <v>6800</v>
      </c>
      <c r="T46" s="147">
        <v>6800</v>
      </c>
      <c r="U46" s="1358">
        <v>6800</v>
      </c>
      <c r="V46" s="1104"/>
    </row>
    <row r="47" spans="1:26" s="3" customFormat="1" ht="16.5" customHeight="1" thickBot="1" x14ac:dyDescent="0.3">
      <c r="A47" s="2275"/>
      <c r="B47" s="2276"/>
      <c r="C47" s="2293"/>
      <c r="D47" s="2222"/>
      <c r="E47" s="2295"/>
      <c r="F47" s="2297"/>
      <c r="G47" s="215"/>
      <c r="H47" s="50" t="s">
        <v>27</v>
      </c>
      <c r="I47" s="51">
        <f>I46</f>
        <v>12558</v>
      </c>
      <c r="J47" s="345">
        <f>+J46</f>
        <v>12558</v>
      </c>
      <c r="K47" s="47">
        <f>+K46</f>
        <v>13213.2</v>
      </c>
      <c r="L47" s="359">
        <f t="shared" ref="L47:M47" si="20">+L46</f>
        <v>13213.2</v>
      </c>
      <c r="M47" s="345">
        <f t="shared" si="20"/>
        <v>0</v>
      </c>
      <c r="N47" s="633">
        <f t="shared" ref="N47" si="21">+N46</f>
        <v>0</v>
      </c>
      <c r="O47" s="48">
        <f>+O46</f>
        <v>12529</v>
      </c>
      <c r="P47" s="48">
        <f>+P46</f>
        <v>12529</v>
      </c>
      <c r="Q47" s="143"/>
      <c r="R47" s="597"/>
      <c r="S47" s="1372"/>
      <c r="T47" s="577"/>
      <c r="U47" s="1359"/>
      <c r="V47" s="1104"/>
    </row>
    <row r="48" spans="1:26" s="3" customFormat="1" ht="21.75" customHeight="1" x14ac:dyDescent="0.25">
      <c r="A48" s="1516" t="s">
        <v>16</v>
      </c>
      <c r="B48" s="6" t="s">
        <v>16</v>
      </c>
      <c r="C48" s="269" t="s">
        <v>40</v>
      </c>
      <c r="D48" s="2221" t="s">
        <v>41</v>
      </c>
      <c r="E48" s="309"/>
      <c r="F48" s="152" t="s">
        <v>20</v>
      </c>
      <c r="G48" s="2461" t="s">
        <v>287</v>
      </c>
      <c r="H48" s="1350" t="s">
        <v>38</v>
      </c>
      <c r="I48" s="1592">
        <v>2154.9</v>
      </c>
      <c r="J48" s="792">
        <v>2154.9</v>
      </c>
      <c r="K48" s="1578">
        <v>13641.4</v>
      </c>
      <c r="L48" s="1579">
        <v>13641.4</v>
      </c>
      <c r="M48" s="347"/>
      <c r="N48" s="793"/>
      <c r="O48" s="794">
        <v>2514.1999999999998</v>
      </c>
      <c r="P48" s="794">
        <v>2514.1999999999998</v>
      </c>
      <c r="Q48" s="2247" t="s">
        <v>39</v>
      </c>
      <c r="R48" s="2457">
        <v>5700</v>
      </c>
      <c r="S48" s="2459">
        <v>5868</v>
      </c>
      <c r="T48" s="2251">
        <v>5868</v>
      </c>
      <c r="U48" s="2284">
        <v>5869</v>
      </c>
      <c r="V48" s="1104"/>
    </row>
    <row r="49" spans="1:26" s="3" customFormat="1" ht="16.5" customHeight="1" thickBot="1" x14ac:dyDescent="0.3">
      <c r="A49" s="1520"/>
      <c r="B49" s="52"/>
      <c r="C49" s="1322"/>
      <c r="D49" s="2222"/>
      <c r="E49" s="53"/>
      <c r="F49" s="1327"/>
      <c r="G49" s="2462"/>
      <c r="H49" s="50" t="s">
        <v>27</v>
      </c>
      <c r="I49" s="51">
        <f>I48</f>
        <v>2154.9</v>
      </c>
      <c r="J49" s="345">
        <f>+J48</f>
        <v>2154.9</v>
      </c>
      <c r="K49" s="47">
        <f>+K48</f>
        <v>13641.4</v>
      </c>
      <c r="L49" s="359">
        <f t="shared" ref="L49:N49" si="22">+L48</f>
        <v>13641.4</v>
      </c>
      <c r="M49" s="345">
        <f t="shared" si="22"/>
        <v>0</v>
      </c>
      <c r="N49" s="633">
        <f t="shared" si="22"/>
        <v>0</v>
      </c>
      <c r="O49" s="51">
        <f>+O48</f>
        <v>2514.1999999999998</v>
      </c>
      <c r="P49" s="51">
        <f>+P48</f>
        <v>2514.1999999999998</v>
      </c>
      <c r="Q49" s="2248"/>
      <c r="R49" s="2458"/>
      <c r="S49" s="2460"/>
      <c r="T49" s="2252"/>
      <c r="U49" s="2285"/>
      <c r="V49" s="1104"/>
    </row>
    <row r="50" spans="1:26" s="2" customFormat="1" ht="54" customHeight="1" x14ac:dyDescent="0.25">
      <c r="A50" s="2217" t="s">
        <v>16</v>
      </c>
      <c r="B50" s="2219" t="s">
        <v>16</v>
      </c>
      <c r="C50" s="2277" t="s">
        <v>42</v>
      </c>
      <c r="D50" s="2221" t="s">
        <v>189</v>
      </c>
      <c r="E50" s="309"/>
      <c r="F50" s="1340" t="s">
        <v>20</v>
      </c>
      <c r="G50" s="166" t="s">
        <v>287</v>
      </c>
      <c r="H50" s="54" t="s">
        <v>23</v>
      </c>
      <c r="I50" s="1593">
        <v>321.2</v>
      </c>
      <c r="J50" s="795">
        <v>321.2</v>
      </c>
      <c r="K50" s="172">
        <v>401.2</v>
      </c>
      <c r="L50" s="362">
        <v>401.2</v>
      </c>
      <c r="M50" s="348"/>
      <c r="N50" s="796"/>
      <c r="O50" s="172">
        <v>401.2</v>
      </c>
      <c r="P50" s="172">
        <v>401.2</v>
      </c>
      <c r="Q50" s="2286" t="s">
        <v>190</v>
      </c>
      <c r="R50" s="598">
        <v>349</v>
      </c>
      <c r="S50" s="2455">
        <v>350</v>
      </c>
      <c r="T50" s="2290">
        <v>350</v>
      </c>
      <c r="U50" s="1362">
        <v>350</v>
      </c>
      <c r="V50" s="1083"/>
      <c r="W50" s="206"/>
    </row>
    <row r="51" spans="1:26" s="3" customFormat="1" ht="16.5" customHeight="1" thickBot="1" x14ac:dyDescent="0.3">
      <c r="A51" s="2275"/>
      <c r="B51" s="2276"/>
      <c r="C51" s="2279"/>
      <c r="D51" s="2222"/>
      <c r="E51" s="53"/>
      <c r="F51" s="1327"/>
      <c r="G51" s="215"/>
      <c r="H51" s="50" t="s">
        <v>27</v>
      </c>
      <c r="I51" s="51">
        <f>I50</f>
        <v>321.2</v>
      </c>
      <c r="J51" s="345">
        <f>+J50</f>
        <v>321.2</v>
      </c>
      <c r="K51" s="47">
        <f>+K50</f>
        <v>401.2</v>
      </c>
      <c r="L51" s="359">
        <f t="shared" ref="L51:N51" si="23">+L50</f>
        <v>401.2</v>
      </c>
      <c r="M51" s="345">
        <f t="shared" si="23"/>
        <v>0</v>
      </c>
      <c r="N51" s="633">
        <f t="shared" si="23"/>
        <v>0</v>
      </c>
      <c r="O51" s="51">
        <f>+O50</f>
        <v>401.2</v>
      </c>
      <c r="P51" s="51">
        <f>+P50</f>
        <v>401.2</v>
      </c>
      <c r="Q51" s="2287"/>
      <c r="R51" s="797"/>
      <c r="S51" s="2456"/>
      <c r="T51" s="2291"/>
      <c r="U51" s="1363"/>
      <c r="V51" s="1104"/>
    </row>
    <row r="52" spans="1:26" s="2" customFormat="1" ht="28.5" customHeight="1" x14ac:dyDescent="0.25">
      <c r="A52" s="2217" t="s">
        <v>16</v>
      </c>
      <c r="B52" s="2219" t="s">
        <v>16</v>
      </c>
      <c r="C52" s="2277" t="s">
        <v>43</v>
      </c>
      <c r="D52" s="2221" t="s">
        <v>286</v>
      </c>
      <c r="E52" s="309"/>
      <c r="F52" s="1340" t="s">
        <v>20</v>
      </c>
      <c r="G52" s="166" t="s">
        <v>287</v>
      </c>
      <c r="H52" s="54" t="s">
        <v>21</v>
      </c>
      <c r="I52" s="1594"/>
      <c r="J52" s="1019">
        <v>166.1</v>
      </c>
      <c r="K52" s="326">
        <v>238.4</v>
      </c>
      <c r="L52" s="391">
        <v>238.4</v>
      </c>
      <c r="M52" s="374"/>
      <c r="N52" s="902"/>
      <c r="O52" s="326">
        <f>+K52</f>
        <v>238.4</v>
      </c>
      <c r="P52" s="326">
        <f>+L52</f>
        <v>238.4</v>
      </c>
      <c r="Q52" s="1014" t="s">
        <v>284</v>
      </c>
      <c r="R52" s="1015">
        <v>200</v>
      </c>
      <c r="S52" s="1010">
        <v>200</v>
      </c>
      <c r="T52" s="1017">
        <v>200</v>
      </c>
      <c r="U52" s="1011">
        <v>200</v>
      </c>
      <c r="V52" s="1083"/>
      <c r="W52" s="206"/>
      <c r="Z52" s="3"/>
    </row>
    <row r="53" spans="1:26" s="2" customFormat="1" ht="24" customHeight="1" x14ac:dyDescent="0.25">
      <c r="A53" s="2218"/>
      <c r="B53" s="2220"/>
      <c r="C53" s="2278"/>
      <c r="D53" s="2161"/>
      <c r="E53" s="55"/>
      <c r="F53" s="105"/>
      <c r="G53" s="167"/>
      <c r="H53" s="330"/>
      <c r="I53" s="1455"/>
      <c r="J53" s="367"/>
      <c r="K53" s="87"/>
      <c r="L53" s="384"/>
      <c r="M53" s="366"/>
      <c r="N53" s="984"/>
      <c r="O53" s="87"/>
      <c r="P53" s="87"/>
      <c r="Q53" s="2453" t="s">
        <v>285</v>
      </c>
      <c r="R53" s="1016">
        <v>50</v>
      </c>
      <c r="S53" s="1012">
        <v>50</v>
      </c>
      <c r="T53" s="1018">
        <v>50</v>
      </c>
      <c r="U53" s="1013">
        <v>50</v>
      </c>
      <c r="V53" s="1083"/>
      <c r="W53" s="206"/>
    </row>
    <row r="54" spans="1:26" s="3" customFormat="1" ht="16.5" customHeight="1" thickBot="1" x14ac:dyDescent="0.3">
      <c r="A54" s="2275"/>
      <c r="B54" s="2276"/>
      <c r="C54" s="2279"/>
      <c r="D54" s="2222"/>
      <c r="E54" s="53"/>
      <c r="F54" s="1327"/>
      <c r="G54" s="215"/>
      <c r="H54" s="50" t="s">
        <v>27</v>
      </c>
      <c r="I54" s="51">
        <f>I52</f>
        <v>0</v>
      </c>
      <c r="J54" s="345">
        <f>+J52</f>
        <v>166.1</v>
      </c>
      <c r="K54" s="47">
        <f>+K52</f>
        <v>238.4</v>
      </c>
      <c r="L54" s="359">
        <f t="shared" ref="L54:N54" si="24">+L52</f>
        <v>238.4</v>
      </c>
      <c r="M54" s="345">
        <f t="shared" si="24"/>
        <v>0</v>
      </c>
      <c r="N54" s="633">
        <f t="shared" si="24"/>
        <v>0</v>
      </c>
      <c r="O54" s="51">
        <f>+O52</f>
        <v>238.4</v>
      </c>
      <c r="P54" s="51">
        <f>+P52</f>
        <v>238.4</v>
      </c>
      <c r="Q54" s="2454"/>
      <c r="R54" s="797"/>
      <c r="S54" s="1008"/>
      <c r="T54" s="1009"/>
      <c r="U54" s="1363"/>
      <c r="V54" s="1104"/>
    </row>
    <row r="55" spans="1:26" s="2" customFormat="1" ht="16.5" customHeight="1" thickBot="1" x14ac:dyDescent="0.3">
      <c r="A55" s="1515" t="s">
        <v>16</v>
      </c>
      <c r="B55" s="5" t="s">
        <v>16</v>
      </c>
      <c r="C55" s="2281" t="s">
        <v>44</v>
      </c>
      <c r="D55" s="2282"/>
      <c r="E55" s="2282"/>
      <c r="F55" s="2282"/>
      <c r="G55" s="2283"/>
      <c r="H55" s="2283"/>
      <c r="I55" s="125">
        <f>I51+I49+I47+I45+I54</f>
        <v>22702.3</v>
      </c>
      <c r="J55" s="412">
        <f t="shared" ref="J55:P55" si="25">J51+J49+J47+J45+J54</f>
        <v>23045.399999999998</v>
      </c>
      <c r="K55" s="1595">
        <f t="shared" si="25"/>
        <v>35068.800000000003</v>
      </c>
      <c r="L55" s="1080">
        <f t="shared" si="25"/>
        <v>35068.800000000003</v>
      </c>
      <c r="M55" s="412">
        <f t="shared" si="25"/>
        <v>1479.7</v>
      </c>
      <c r="N55" s="462">
        <f t="shared" si="25"/>
        <v>0</v>
      </c>
      <c r="O55" s="1595">
        <f t="shared" si="25"/>
        <v>23592.9</v>
      </c>
      <c r="P55" s="1595">
        <f t="shared" si="25"/>
        <v>23195.5</v>
      </c>
      <c r="Q55" s="2150"/>
      <c r="R55" s="2151"/>
      <c r="S55" s="2151"/>
      <c r="T55" s="2151"/>
      <c r="U55" s="2152"/>
      <c r="V55" s="1083"/>
      <c r="X55" s="3"/>
    </row>
    <row r="56" spans="1:26" s="2" customFormat="1" ht="16.5" customHeight="1" thickBot="1" x14ac:dyDescent="0.3">
      <c r="A56" s="1521" t="s">
        <v>16</v>
      </c>
      <c r="B56" s="5" t="s">
        <v>36</v>
      </c>
      <c r="C56" s="2158" t="s">
        <v>45</v>
      </c>
      <c r="D56" s="2158"/>
      <c r="E56" s="2158"/>
      <c r="F56" s="2158"/>
      <c r="G56" s="2158"/>
      <c r="H56" s="2158"/>
      <c r="I56" s="2158"/>
      <c r="J56" s="2158"/>
      <c r="K56" s="2158"/>
      <c r="L56" s="2158"/>
      <c r="M56" s="2158"/>
      <c r="N56" s="2158"/>
      <c r="O56" s="2158"/>
      <c r="P56" s="2158"/>
      <c r="Q56" s="2158"/>
      <c r="R56" s="2158"/>
      <c r="S56" s="2158"/>
      <c r="T56" s="2158"/>
      <c r="U56" s="2159"/>
      <c r="V56" s="1083"/>
    </row>
    <row r="57" spans="1:26" s="3" customFormat="1" ht="33" customHeight="1" thickBot="1" x14ac:dyDescent="0.3">
      <c r="A57" s="1516" t="s">
        <v>16</v>
      </c>
      <c r="B57" s="1389" t="s">
        <v>36</v>
      </c>
      <c r="C57" s="58" t="s">
        <v>16</v>
      </c>
      <c r="D57" s="1416" t="s">
        <v>46</v>
      </c>
      <c r="E57" s="2271" t="s">
        <v>128</v>
      </c>
      <c r="F57" s="716">
        <v>3</v>
      </c>
      <c r="G57" s="1411" t="s">
        <v>287</v>
      </c>
      <c r="H57" s="717" t="s">
        <v>101</v>
      </c>
      <c r="I57" s="67">
        <v>62</v>
      </c>
      <c r="J57" s="349">
        <v>62</v>
      </c>
      <c r="K57" s="67"/>
      <c r="L57" s="349"/>
      <c r="M57" s="445"/>
      <c r="N57" s="634"/>
      <c r="O57" s="67"/>
      <c r="P57" s="67"/>
      <c r="Q57" s="289"/>
      <c r="R57" s="599"/>
      <c r="S57" s="290"/>
      <c r="T57" s="578"/>
      <c r="U57" s="661"/>
      <c r="V57" s="1104"/>
    </row>
    <row r="58" spans="1:26" s="3" customFormat="1" ht="15.75" customHeight="1" x14ac:dyDescent="0.25">
      <c r="A58" s="1517"/>
      <c r="B58" s="1390"/>
      <c r="C58" s="1433"/>
      <c r="D58" s="2452" t="s">
        <v>166</v>
      </c>
      <c r="E58" s="2272"/>
      <c r="F58" s="420"/>
      <c r="G58" s="1413"/>
      <c r="H58" s="1044" t="s">
        <v>23</v>
      </c>
      <c r="I58" s="520">
        <v>281.7</v>
      </c>
      <c r="J58" s="635">
        <v>281.7</v>
      </c>
      <c r="K58" s="1714">
        <v>334.7</v>
      </c>
      <c r="L58" s="1715">
        <v>334.7</v>
      </c>
      <c r="M58" s="1714">
        <v>255.3</v>
      </c>
      <c r="N58" s="690"/>
      <c r="O58" s="406">
        <f>+K58</f>
        <v>334.7</v>
      </c>
      <c r="P58" s="22">
        <f>+L58</f>
        <v>334.7</v>
      </c>
      <c r="Q58" s="60" t="s">
        <v>233</v>
      </c>
      <c r="R58" s="1408">
        <v>82</v>
      </c>
      <c r="S58" s="699">
        <v>82</v>
      </c>
      <c r="T58" s="699">
        <v>82</v>
      </c>
      <c r="U58" s="700">
        <v>82</v>
      </c>
      <c r="V58" s="1104"/>
    </row>
    <row r="59" spans="1:26" s="3" customFormat="1" ht="15.75" customHeight="1" x14ac:dyDescent="0.25">
      <c r="A59" s="1517"/>
      <c r="B59" s="1390"/>
      <c r="C59" s="1433"/>
      <c r="D59" s="2127"/>
      <c r="E59" s="2272"/>
      <c r="F59" s="420"/>
      <c r="G59" s="1413"/>
      <c r="H59" s="813" t="s">
        <v>47</v>
      </c>
      <c r="I59" s="520">
        <v>311</v>
      </c>
      <c r="J59" s="635">
        <v>341</v>
      </c>
      <c r="K59" s="1655">
        <v>348</v>
      </c>
      <c r="L59" s="1656">
        <f>347</f>
        <v>347</v>
      </c>
      <c r="M59" s="1655">
        <v>74.7</v>
      </c>
      <c r="N59" s="690">
        <v>1</v>
      </c>
      <c r="O59" s="406">
        <f>+K59</f>
        <v>348</v>
      </c>
      <c r="P59" s="22">
        <v>348</v>
      </c>
      <c r="Q59" s="2230" t="s">
        <v>281</v>
      </c>
      <c r="R59" s="799"/>
      <c r="S59" s="1294">
        <v>1</v>
      </c>
      <c r="T59" s="482"/>
      <c r="U59" s="800"/>
      <c r="V59" s="1104"/>
    </row>
    <row r="60" spans="1:26" s="3" customFormat="1" ht="15.75" customHeight="1" thickBot="1" x14ac:dyDescent="0.3">
      <c r="A60" s="1517"/>
      <c r="B60" s="1390"/>
      <c r="C60" s="1433"/>
      <c r="D60" s="1380"/>
      <c r="E60" s="2272"/>
      <c r="F60" s="420"/>
      <c r="G60" s="1413"/>
      <c r="H60" s="572" t="s">
        <v>21</v>
      </c>
      <c r="I60" s="87"/>
      <c r="J60" s="855">
        <v>2.6</v>
      </c>
      <c r="K60" s="1109"/>
      <c r="L60" s="1657"/>
      <c r="M60" s="1109"/>
      <c r="N60" s="1089"/>
      <c r="O60" s="338"/>
      <c r="P60" s="1738"/>
      <c r="Q60" s="2146"/>
      <c r="R60" s="802"/>
      <c r="S60" s="387"/>
      <c r="T60" s="803"/>
      <c r="U60" s="761"/>
      <c r="V60" s="1104"/>
    </row>
    <row r="61" spans="1:26" s="3" customFormat="1" ht="15.75" customHeight="1" x14ac:dyDescent="0.25">
      <c r="A61" s="1517"/>
      <c r="B61" s="1390"/>
      <c r="C61" s="1433"/>
      <c r="D61" s="2126" t="s">
        <v>194</v>
      </c>
      <c r="E61" s="2272"/>
      <c r="F61" s="420"/>
      <c r="G61" s="1413"/>
      <c r="H61" s="1119" t="s">
        <v>186</v>
      </c>
      <c r="I61" s="1596"/>
      <c r="J61" s="1055">
        <v>5.9</v>
      </c>
      <c r="K61" s="1658">
        <v>2.8</v>
      </c>
      <c r="L61" s="1659">
        <v>2.1</v>
      </c>
      <c r="M61" s="1659">
        <v>1.2</v>
      </c>
      <c r="N61" s="1597">
        <v>0.7</v>
      </c>
      <c r="O61" s="792">
        <v>0.9</v>
      </c>
      <c r="P61" s="751"/>
      <c r="Q61" s="2203" t="s">
        <v>201</v>
      </c>
      <c r="R61" s="587">
        <v>60</v>
      </c>
      <c r="S61" s="1090">
        <v>60</v>
      </c>
      <c r="T61" s="1090">
        <v>60</v>
      </c>
      <c r="U61" s="1091"/>
      <c r="V61" s="1104"/>
    </row>
    <row r="62" spans="1:26" s="3" customFormat="1" ht="27" customHeight="1" x14ac:dyDescent="0.25">
      <c r="A62" s="1517"/>
      <c r="B62" s="1390"/>
      <c r="C62" s="1433"/>
      <c r="D62" s="2127"/>
      <c r="E62" s="2272"/>
      <c r="F62" s="420"/>
      <c r="G62" s="1413"/>
      <c r="H62" s="1775" t="s">
        <v>23</v>
      </c>
      <c r="I62" s="193"/>
      <c r="J62" s="806">
        <v>3.8</v>
      </c>
      <c r="K62" s="1660">
        <v>2.7</v>
      </c>
      <c r="L62" s="1084">
        <v>2</v>
      </c>
      <c r="M62" s="1660">
        <v>1.2</v>
      </c>
      <c r="N62" s="750">
        <v>0.7</v>
      </c>
      <c r="O62" s="84">
        <v>0.8</v>
      </c>
      <c r="P62" s="751"/>
      <c r="Q62" s="2466"/>
      <c r="R62" s="1086"/>
      <c r="S62" s="1087"/>
      <c r="T62" s="805"/>
      <c r="U62" s="1088"/>
      <c r="V62" s="1104"/>
    </row>
    <row r="63" spans="1:26" s="3" customFormat="1" ht="21.75" customHeight="1" x14ac:dyDescent="0.25">
      <c r="A63" s="1517"/>
      <c r="B63" s="1390"/>
      <c r="C63" s="1433"/>
      <c r="D63" s="2127"/>
      <c r="E63" s="2272"/>
      <c r="F63" s="420"/>
      <c r="G63" s="1413"/>
      <c r="H63" s="719" t="s">
        <v>187</v>
      </c>
      <c r="I63" s="212"/>
      <c r="J63" s="855">
        <v>43</v>
      </c>
      <c r="K63" s="1109">
        <f>L63+N63</f>
        <v>15.5</v>
      </c>
      <c r="L63" s="1657">
        <v>11.5</v>
      </c>
      <c r="M63" s="1109">
        <v>6.7</v>
      </c>
      <c r="N63" s="1089">
        <v>4</v>
      </c>
      <c r="O63" s="16"/>
      <c r="P63" s="82"/>
      <c r="Q63" s="2468" t="s">
        <v>202</v>
      </c>
      <c r="R63" s="1116">
        <v>50</v>
      </c>
      <c r="S63" s="1117">
        <v>50</v>
      </c>
      <c r="T63" s="817">
        <v>50</v>
      </c>
      <c r="U63" s="1118"/>
      <c r="V63" s="1104"/>
    </row>
    <row r="64" spans="1:26" s="3" customFormat="1" ht="21.75" customHeight="1" x14ac:dyDescent="0.25">
      <c r="A64" s="1517"/>
      <c r="B64" s="1390"/>
      <c r="C64" s="1386"/>
      <c r="D64" s="2424"/>
      <c r="E64" s="2272"/>
      <c r="F64" s="420"/>
      <c r="G64" s="1413"/>
      <c r="H64" s="1454" t="s">
        <v>186</v>
      </c>
      <c r="I64" s="106"/>
      <c r="J64" s="635"/>
      <c r="K64" s="1064">
        <f>L64+N64</f>
        <v>15</v>
      </c>
      <c r="L64" s="1656">
        <v>11.1</v>
      </c>
      <c r="M64" s="1655">
        <v>6.5</v>
      </c>
      <c r="N64" s="690">
        <v>3.9</v>
      </c>
      <c r="O64" s="22">
        <v>9.3000000000000007</v>
      </c>
      <c r="P64" s="697"/>
      <c r="Q64" s="2466"/>
      <c r="R64" s="1086"/>
      <c r="S64" s="1087"/>
      <c r="T64" s="805"/>
      <c r="U64" s="1088"/>
      <c r="V64" s="1104"/>
    </row>
    <row r="65" spans="1:23" s="3" customFormat="1" ht="29.25" customHeight="1" x14ac:dyDescent="0.25">
      <c r="A65" s="1517"/>
      <c r="B65" s="1390"/>
      <c r="C65" s="1433"/>
      <c r="D65" s="296" t="s">
        <v>185</v>
      </c>
      <c r="E65" s="2272"/>
      <c r="F65" s="420"/>
      <c r="G65" s="1413"/>
      <c r="H65" s="1776" t="s">
        <v>23</v>
      </c>
      <c r="I65" s="193">
        <v>598.70000000000005</v>
      </c>
      <c r="J65" s="806">
        <v>620.29999999999995</v>
      </c>
      <c r="K65" s="1716">
        <v>674.7</v>
      </c>
      <c r="L65" s="1717">
        <v>674.7</v>
      </c>
      <c r="M65" s="1717">
        <v>454.9</v>
      </c>
      <c r="N65" s="750">
        <v>0</v>
      </c>
      <c r="O65" s="84">
        <f>+K65</f>
        <v>674.7</v>
      </c>
      <c r="P65" s="751">
        <f>+L65</f>
        <v>674.7</v>
      </c>
      <c r="Q65" s="1020" t="s">
        <v>238</v>
      </c>
      <c r="R65" s="1021" t="s">
        <v>239</v>
      </c>
      <c r="S65" s="470" t="s">
        <v>239</v>
      </c>
      <c r="T65" s="470" t="s">
        <v>239</v>
      </c>
      <c r="U65" s="471" t="s">
        <v>239</v>
      </c>
      <c r="V65" s="1104"/>
      <c r="W65" s="496"/>
    </row>
    <row r="66" spans="1:23" s="3" customFormat="1" ht="29.25" customHeight="1" x14ac:dyDescent="0.25">
      <c r="A66" s="1518"/>
      <c r="B66" s="1421"/>
      <c r="C66" s="175"/>
      <c r="D66" s="484"/>
      <c r="E66" s="2471"/>
      <c r="F66" s="1435"/>
      <c r="G66" s="1414"/>
      <c r="H66" s="813" t="s">
        <v>23</v>
      </c>
      <c r="I66" s="520"/>
      <c r="J66" s="635"/>
      <c r="K66" s="689">
        <v>41.4</v>
      </c>
      <c r="L66" s="1688"/>
      <c r="M66" s="1688"/>
      <c r="N66" s="1599">
        <v>41.4</v>
      </c>
      <c r="O66" s="823"/>
      <c r="P66" s="824"/>
      <c r="Q66" s="825" t="s">
        <v>241</v>
      </c>
      <c r="R66" s="826"/>
      <c r="S66" s="827">
        <v>1</v>
      </c>
      <c r="T66" s="828"/>
      <c r="U66" s="829"/>
      <c r="V66" s="1104"/>
    </row>
    <row r="67" spans="1:23" s="3" customFormat="1" ht="102.75" customHeight="1" x14ac:dyDescent="0.25">
      <c r="A67" s="1517"/>
      <c r="B67" s="1148"/>
      <c r="C67" s="1373"/>
      <c r="D67" s="296"/>
      <c r="E67" s="253"/>
      <c r="F67" s="420"/>
      <c r="G67" s="1348"/>
      <c r="H67" s="805" t="s">
        <v>23</v>
      </c>
      <c r="I67" s="519"/>
      <c r="J67" s="806"/>
      <c r="K67" s="1718">
        <v>1.1000000000000001</v>
      </c>
      <c r="L67" s="1685"/>
      <c r="M67" s="1685"/>
      <c r="N67" s="1600">
        <v>1.1000000000000001</v>
      </c>
      <c r="O67" s="1478"/>
      <c r="P67" s="1479"/>
      <c r="Q67" s="1020" t="s">
        <v>242</v>
      </c>
      <c r="R67" s="1480"/>
      <c r="S67" s="1481">
        <v>3</v>
      </c>
      <c r="T67" s="1482"/>
      <c r="U67" s="1483"/>
      <c r="V67" s="1104"/>
    </row>
    <row r="68" spans="1:23" s="3" customFormat="1" ht="29.25" customHeight="1" x14ac:dyDescent="0.25">
      <c r="A68" s="1517"/>
      <c r="B68" s="1148"/>
      <c r="C68" s="1373"/>
      <c r="D68" s="296"/>
      <c r="E68" s="253"/>
      <c r="F68" s="420"/>
      <c r="G68" s="1348"/>
      <c r="H68" s="813" t="s">
        <v>23</v>
      </c>
      <c r="I68" s="520"/>
      <c r="J68" s="635"/>
      <c r="K68" s="689">
        <v>1.4</v>
      </c>
      <c r="L68" s="1686"/>
      <c r="M68" s="1688"/>
      <c r="N68" s="1599">
        <v>1.4</v>
      </c>
      <c r="O68" s="823"/>
      <c r="P68" s="824"/>
      <c r="Q68" s="825" t="s">
        <v>243</v>
      </c>
      <c r="R68" s="826"/>
      <c r="S68" s="827">
        <v>1</v>
      </c>
      <c r="T68" s="828"/>
      <c r="U68" s="829"/>
      <c r="V68" s="1104"/>
    </row>
    <row r="69" spans="1:23" s="3" customFormat="1" ht="16.5" customHeight="1" x14ac:dyDescent="0.25">
      <c r="A69" s="1517"/>
      <c r="B69" s="1148"/>
      <c r="C69" s="1373"/>
      <c r="D69" s="296"/>
      <c r="E69" s="253"/>
      <c r="F69" s="420"/>
      <c r="G69" s="1348"/>
      <c r="H69" s="813" t="s">
        <v>23</v>
      </c>
      <c r="I69" s="520"/>
      <c r="J69" s="635"/>
      <c r="K69" s="689">
        <v>4.5999999999999996</v>
      </c>
      <c r="L69" s="1686"/>
      <c r="M69" s="1688"/>
      <c r="N69" s="1599">
        <v>4.5999999999999996</v>
      </c>
      <c r="O69" s="823"/>
      <c r="P69" s="824"/>
      <c r="Q69" s="825" t="s">
        <v>244</v>
      </c>
      <c r="R69" s="826"/>
      <c r="S69" s="827">
        <v>4</v>
      </c>
      <c r="T69" s="828"/>
      <c r="U69" s="829"/>
      <c r="V69" s="1104"/>
    </row>
    <row r="70" spans="1:23" s="3" customFormat="1" ht="29.25" customHeight="1" x14ac:dyDescent="0.25">
      <c r="A70" s="1517"/>
      <c r="B70" s="1148"/>
      <c r="C70" s="1373"/>
      <c r="D70" s="296"/>
      <c r="E70" s="253"/>
      <c r="F70" s="420"/>
      <c r="G70" s="1348"/>
      <c r="H70" s="813" t="s">
        <v>47</v>
      </c>
      <c r="I70" s="520">
        <v>74</v>
      </c>
      <c r="J70" s="635">
        <v>79</v>
      </c>
      <c r="K70" s="689">
        <v>79</v>
      </c>
      <c r="L70" s="1686">
        <v>75.400000000000006</v>
      </c>
      <c r="M70" s="1688">
        <v>31.8</v>
      </c>
      <c r="N70" s="1599">
        <v>3.6</v>
      </c>
      <c r="O70" s="823">
        <f>+K70</f>
        <v>79</v>
      </c>
      <c r="P70" s="824">
        <f>+K70</f>
        <v>79</v>
      </c>
      <c r="Q70" s="825" t="s">
        <v>240</v>
      </c>
      <c r="R70" s="826" t="s">
        <v>146</v>
      </c>
      <c r="S70" s="828" t="s">
        <v>146</v>
      </c>
      <c r="T70" s="828" t="s">
        <v>146</v>
      </c>
      <c r="U70" s="829" t="s">
        <v>146</v>
      </c>
      <c r="V70" s="1104"/>
    </row>
    <row r="71" spans="1:23" s="3" customFormat="1" ht="18.75" customHeight="1" x14ac:dyDescent="0.25">
      <c r="A71" s="1517"/>
      <c r="B71" s="1148"/>
      <c r="C71" s="1373"/>
      <c r="D71" s="296"/>
      <c r="E71" s="253"/>
      <c r="F71" s="420"/>
      <c r="G71" s="1348"/>
      <c r="H71" s="813" t="s">
        <v>21</v>
      </c>
      <c r="I71" s="520"/>
      <c r="J71" s="635">
        <v>4.2</v>
      </c>
      <c r="K71" s="689"/>
      <c r="L71" s="1686"/>
      <c r="M71" s="1688"/>
      <c r="N71" s="1599"/>
      <c r="O71" s="823"/>
      <c r="P71" s="824"/>
      <c r="Q71" s="825"/>
      <c r="R71" s="830"/>
      <c r="S71" s="831"/>
      <c r="T71" s="831"/>
      <c r="U71" s="832"/>
      <c r="V71" s="1104"/>
    </row>
    <row r="72" spans="1:23" s="3" customFormat="1" ht="27" customHeight="1" x14ac:dyDescent="0.25">
      <c r="A72" s="1517"/>
      <c r="B72" s="1148"/>
      <c r="C72" s="1373"/>
      <c r="D72" s="1333"/>
      <c r="E72" s="253"/>
      <c r="F72" s="420"/>
      <c r="G72" s="1348"/>
      <c r="H72" s="813" t="s">
        <v>48</v>
      </c>
      <c r="I72" s="520">
        <v>2.5</v>
      </c>
      <c r="J72" s="635">
        <v>2.5</v>
      </c>
      <c r="K72" s="689">
        <v>3</v>
      </c>
      <c r="L72" s="1688">
        <v>3</v>
      </c>
      <c r="M72" s="1688"/>
      <c r="N72" s="808"/>
      <c r="O72" s="656">
        <v>3</v>
      </c>
      <c r="P72" s="628">
        <v>3</v>
      </c>
      <c r="Q72" s="819" t="s">
        <v>236</v>
      </c>
      <c r="R72" s="820">
        <v>250</v>
      </c>
      <c r="S72" s="821">
        <v>250</v>
      </c>
      <c r="T72" s="821">
        <v>250</v>
      </c>
      <c r="U72" s="822">
        <v>250</v>
      </c>
      <c r="V72" s="1104"/>
    </row>
    <row r="73" spans="1:23" s="3" customFormat="1" ht="45.75" customHeight="1" thickBot="1" x14ac:dyDescent="0.3">
      <c r="A73" s="1517"/>
      <c r="B73" s="1148"/>
      <c r="C73" s="1373"/>
      <c r="D73" s="1333"/>
      <c r="E73" s="253"/>
      <c r="F73" s="420"/>
      <c r="G73" s="1348"/>
      <c r="H73" s="1039" t="s">
        <v>38</v>
      </c>
      <c r="I73" s="221">
        <v>37.700000000000003</v>
      </c>
      <c r="J73" s="636">
        <v>37.700000000000003</v>
      </c>
      <c r="K73" s="1669">
        <v>20</v>
      </c>
      <c r="L73" s="1670">
        <v>20</v>
      </c>
      <c r="M73" s="1670"/>
      <c r="N73" s="815"/>
      <c r="O73" s="814">
        <v>20</v>
      </c>
      <c r="P73" s="197">
        <v>20</v>
      </c>
      <c r="Q73" s="1040" t="s">
        <v>237</v>
      </c>
      <c r="R73" s="1041" t="s">
        <v>235</v>
      </c>
      <c r="S73" s="1042" t="s">
        <v>235</v>
      </c>
      <c r="T73" s="1042" t="s">
        <v>235</v>
      </c>
      <c r="U73" s="1043" t="s">
        <v>235</v>
      </c>
      <c r="V73" s="1104"/>
    </row>
    <row r="74" spans="1:23" s="3" customFormat="1" ht="54" customHeight="1" x14ac:dyDescent="0.25">
      <c r="A74" s="1517"/>
      <c r="B74" s="1148"/>
      <c r="C74" s="1373"/>
      <c r="D74" s="2126" t="s">
        <v>184</v>
      </c>
      <c r="E74" s="253"/>
      <c r="F74" s="420"/>
      <c r="G74" s="1348"/>
      <c r="H74" s="1045" t="s">
        <v>38</v>
      </c>
      <c r="I74" s="172"/>
      <c r="J74" s="1055">
        <v>3.8</v>
      </c>
      <c r="K74" s="1046">
        <v>14.5</v>
      </c>
      <c r="L74" s="1719">
        <v>14.5</v>
      </c>
      <c r="M74" s="1720">
        <v>3.4</v>
      </c>
      <c r="N74" s="796"/>
      <c r="O74" s="172">
        <v>14.5</v>
      </c>
      <c r="P74" s="1092">
        <v>14.5</v>
      </c>
      <c r="Q74" s="1093" t="s">
        <v>234</v>
      </c>
      <c r="R74" s="1094">
        <v>0.5</v>
      </c>
      <c r="S74" s="362">
        <v>0.5</v>
      </c>
      <c r="T74" s="348">
        <v>0.5</v>
      </c>
      <c r="U74" s="796">
        <v>0.5</v>
      </c>
      <c r="V74" s="1104"/>
    </row>
    <row r="75" spans="1:23" s="3" customFormat="1" ht="42" customHeight="1" thickBot="1" x14ac:dyDescent="0.3">
      <c r="A75" s="1517"/>
      <c r="B75" s="1148"/>
      <c r="C75" s="1373"/>
      <c r="D75" s="2424"/>
      <c r="E75" s="253"/>
      <c r="F75" s="420"/>
      <c r="G75" s="1348"/>
      <c r="H75" s="1095" t="s">
        <v>65</v>
      </c>
      <c r="I75" s="1096">
        <v>43.1</v>
      </c>
      <c r="J75" s="1097">
        <v>43.1</v>
      </c>
      <c r="K75" s="1661">
        <v>43.1</v>
      </c>
      <c r="L75" s="1662">
        <v>43.1</v>
      </c>
      <c r="M75" s="1663"/>
      <c r="N75" s="1097"/>
      <c r="O75" s="1098">
        <v>43.1</v>
      </c>
      <c r="P75" s="1099">
        <v>43.1</v>
      </c>
      <c r="Q75" s="1100" t="s">
        <v>160</v>
      </c>
      <c r="R75" s="1101" t="s">
        <v>109</v>
      </c>
      <c r="S75" s="1102" t="s">
        <v>109</v>
      </c>
      <c r="T75" s="1102" t="s">
        <v>109</v>
      </c>
      <c r="U75" s="1103" t="s">
        <v>109</v>
      </c>
      <c r="V75" s="1104"/>
    </row>
    <row r="76" spans="1:23" s="3" customFormat="1" ht="42" customHeight="1" thickBot="1" x14ac:dyDescent="0.3">
      <c r="A76" s="1517"/>
      <c r="B76" s="1148"/>
      <c r="C76" s="1373"/>
      <c r="D76" s="1352" t="s">
        <v>183</v>
      </c>
      <c r="E76" s="253"/>
      <c r="F76" s="420"/>
      <c r="G76" s="1348"/>
      <c r="H76" s="854" t="s">
        <v>65</v>
      </c>
      <c r="I76" s="212">
        <v>7.3</v>
      </c>
      <c r="J76" s="855">
        <v>7.3</v>
      </c>
      <c r="K76" s="1664">
        <v>7.2</v>
      </c>
      <c r="L76" s="624">
        <v>7.2</v>
      </c>
      <c r="M76" s="1665"/>
      <c r="N76" s="855"/>
      <c r="O76" s="1125"/>
      <c r="P76" s="272"/>
      <c r="Q76" s="1126" t="s">
        <v>160</v>
      </c>
      <c r="R76" s="1022" t="s">
        <v>20</v>
      </c>
      <c r="S76" s="1023" t="s">
        <v>20</v>
      </c>
      <c r="T76" s="1023" t="s">
        <v>20</v>
      </c>
      <c r="U76" s="662"/>
      <c r="V76" s="1104"/>
    </row>
    <row r="77" spans="1:23" s="3" customFormat="1" ht="21" customHeight="1" x14ac:dyDescent="0.25">
      <c r="A77" s="1517"/>
      <c r="B77" s="1148"/>
      <c r="C77" s="1373"/>
      <c r="D77" s="2126" t="s">
        <v>245</v>
      </c>
      <c r="E77" s="253"/>
      <c r="F77" s="420"/>
      <c r="G77" s="1348"/>
      <c r="H77" s="1127" t="s">
        <v>23</v>
      </c>
      <c r="I77" s="259"/>
      <c r="J77" s="640">
        <v>1.5</v>
      </c>
      <c r="K77" s="1666">
        <v>6.2</v>
      </c>
      <c r="L77" s="1667">
        <v>5.7</v>
      </c>
      <c r="M77" s="1668">
        <v>0.4</v>
      </c>
      <c r="N77" s="640">
        <v>0.5</v>
      </c>
      <c r="O77" s="379">
        <v>0.8</v>
      </c>
      <c r="P77" s="258"/>
      <c r="Q77" s="2463" t="s">
        <v>247</v>
      </c>
      <c r="R77" s="1128"/>
      <c r="S77" s="1129" t="s">
        <v>84</v>
      </c>
      <c r="T77" s="1129"/>
      <c r="U77" s="1130"/>
      <c r="V77" s="1104"/>
    </row>
    <row r="78" spans="1:23" s="3" customFormat="1" ht="21" customHeight="1" x14ac:dyDescent="0.25">
      <c r="A78" s="1517"/>
      <c r="B78" s="1148"/>
      <c r="C78" s="1373"/>
      <c r="D78" s="2127"/>
      <c r="E78" s="253"/>
      <c r="F78" s="420"/>
      <c r="G78" s="1348"/>
      <c r="H78" s="1131" t="s">
        <v>186</v>
      </c>
      <c r="I78" s="273"/>
      <c r="J78" s="636">
        <v>6.8</v>
      </c>
      <c r="K78" s="1669">
        <v>6.1</v>
      </c>
      <c r="L78" s="625">
        <v>5.7</v>
      </c>
      <c r="M78" s="1670">
        <v>0.5</v>
      </c>
      <c r="N78" s="636">
        <v>0.4</v>
      </c>
      <c r="O78" s="486">
        <v>0.8</v>
      </c>
      <c r="P78" s="274"/>
      <c r="Q78" s="2464"/>
      <c r="R78" s="1022"/>
      <c r="S78" s="1023"/>
      <c r="T78" s="1023"/>
      <c r="U78" s="471"/>
      <c r="V78" s="1104"/>
    </row>
    <row r="79" spans="1:23" s="3" customFormat="1" ht="21" customHeight="1" x14ac:dyDescent="0.25">
      <c r="A79" s="1517"/>
      <c r="B79" s="1148"/>
      <c r="C79" s="1373"/>
      <c r="D79" s="1333"/>
      <c r="E79" s="253"/>
      <c r="F79" s="420"/>
      <c r="G79" s="1348"/>
      <c r="H79" s="1131" t="s">
        <v>187</v>
      </c>
      <c r="I79" s="273"/>
      <c r="J79" s="636"/>
      <c r="K79" s="1669">
        <f>L79+N79</f>
        <v>54</v>
      </c>
      <c r="L79" s="625">
        <v>50</v>
      </c>
      <c r="M79" s="1670">
        <v>3.9</v>
      </c>
      <c r="N79" s="636">
        <v>4</v>
      </c>
      <c r="O79" s="486"/>
      <c r="P79" s="274"/>
      <c r="Q79" s="2469" t="s">
        <v>248</v>
      </c>
      <c r="R79" s="833" t="s">
        <v>246</v>
      </c>
      <c r="S79" s="834" t="s">
        <v>145</v>
      </c>
      <c r="T79" s="834" t="s">
        <v>20</v>
      </c>
      <c r="U79" s="1001"/>
      <c r="V79" s="1104"/>
    </row>
    <row r="80" spans="1:23" s="3" customFormat="1" ht="21" customHeight="1" thickBot="1" x14ac:dyDescent="0.3">
      <c r="A80" s="1517"/>
      <c r="B80" s="1148"/>
      <c r="C80" s="1373"/>
      <c r="D80" s="1333"/>
      <c r="E80" s="253"/>
      <c r="F80" s="420"/>
      <c r="G80" s="1348"/>
      <c r="H80" s="1132" t="s">
        <v>186</v>
      </c>
      <c r="I80" s="1601"/>
      <c r="J80" s="1060">
        <v>17.2</v>
      </c>
      <c r="K80" s="1671">
        <f>L80+N80</f>
        <v>15.299999999999999</v>
      </c>
      <c r="L80" s="1672">
        <v>14.2</v>
      </c>
      <c r="M80" s="1673">
        <v>1.1000000000000001</v>
      </c>
      <c r="N80" s="1060">
        <v>1.1000000000000001</v>
      </c>
      <c r="O80" s="863">
        <v>9.3000000000000007</v>
      </c>
      <c r="P80" s="865"/>
      <c r="Q80" s="2470"/>
      <c r="R80" s="1101"/>
      <c r="S80" s="1102"/>
      <c r="T80" s="1102"/>
      <c r="U80" s="1103"/>
      <c r="V80" s="1104"/>
    </row>
    <row r="81" spans="1:22" s="3" customFormat="1" ht="41.25" customHeight="1" x14ac:dyDescent="0.25">
      <c r="A81" s="1517"/>
      <c r="B81" s="1390"/>
      <c r="C81" s="1386"/>
      <c r="D81" s="1006" t="s">
        <v>167</v>
      </c>
      <c r="E81" s="253"/>
      <c r="F81" s="420"/>
      <c r="G81" s="1413"/>
      <c r="H81" s="1045" t="s">
        <v>23</v>
      </c>
      <c r="I81" s="1596">
        <v>356.8</v>
      </c>
      <c r="J81" s="1055">
        <f>367.4</f>
        <v>367.4</v>
      </c>
      <c r="K81" s="1721">
        <v>414.9</v>
      </c>
      <c r="L81" s="1722">
        <v>414.9</v>
      </c>
      <c r="M81" s="1723">
        <v>301.89999999999998</v>
      </c>
      <c r="N81" s="1120"/>
      <c r="O81" s="877">
        <f>+K81</f>
        <v>414.9</v>
      </c>
      <c r="P81" s="794">
        <f>+K81</f>
        <v>414.9</v>
      </c>
      <c r="Q81" s="1002" t="s">
        <v>254</v>
      </c>
      <c r="R81" s="1003" t="s">
        <v>249</v>
      </c>
      <c r="S81" s="1004" t="s">
        <v>249</v>
      </c>
      <c r="T81" s="1004" t="s">
        <v>249</v>
      </c>
      <c r="U81" s="1005" t="s">
        <v>249</v>
      </c>
      <c r="V81" s="1104"/>
    </row>
    <row r="82" spans="1:22" s="3" customFormat="1" ht="33" customHeight="1" x14ac:dyDescent="0.25">
      <c r="A82" s="1517"/>
      <c r="B82" s="1390"/>
      <c r="C82" s="1433"/>
      <c r="D82" s="296"/>
      <c r="E82" s="253"/>
      <c r="F82" s="420"/>
      <c r="G82" s="1413"/>
      <c r="H82" s="153" t="s">
        <v>47</v>
      </c>
      <c r="I82" s="212">
        <f>54+51.4</f>
        <v>105.4</v>
      </c>
      <c r="J82" s="855">
        <f>54+51.4</f>
        <v>105.4</v>
      </c>
      <c r="K82" s="1024">
        <v>107.4</v>
      </c>
      <c r="L82" s="1674">
        <f>50.1+54.7</f>
        <v>104.80000000000001</v>
      </c>
      <c r="M82" s="1657">
        <v>15.9</v>
      </c>
      <c r="N82" s="1089">
        <f>1.3+1.3</f>
        <v>2.6</v>
      </c>
      <c r="O82" s="346">
        <v>107.4</v>
      </c>
      <c r="P82" s="46">
        <v>107.4</v>
      </c>
      <c r="Q82" s="1456" t="s">
        <v>255</v>
      </c>
      <c r="R82" s="753" t="s">
        <v>53</v>
      </c>
      <c r="S82" s="1457" t="s">
        <v>250</v>
      </c>
      <c r="T82" s="1457" t="s">
        <v>250</v>
      </c>
      <c r="U82" s="1458" t="s">
        <v>250</v>
      </c>
      <c r="V82" s="1104"/>
    </row>
    <row r="83" spans="1:22" s="3" customFormat="1" ht="15" customHeight="1" x14ac:dyDescent="0.25">
      <c r="A83" s="1517"/>
      <c r="B83" s="1390"/>
      <c r="C83" s="1433"/>
      <c r="D83" s="296"/>
      <c r="E83" s="253"/>
      <c r="F83" s="420"/>
      <c r="G83" s="1413"/>
      <c r="H83" s="153"/>
      <c r="I83" s="212"/>
      <c r="J83" s="855"/>
      <c r="K83" s="1675"/>
      <c r="L83" s="1676"/>
      <c r="M83" s="1084"/>
      <c r="N83" s="750"/>
      <c r="O83" s="346"/>
      <c r="P83" s="46"/>
      <c r="Q83" s="843" t="s">
        <v>257</v>
      </c>
      <c r="R83" s="844" t="s">
        <v>251</v>
      </c>
      <c r="S83" s="845" t="s">
        <v>252</v>
      </c>
      <c r="T83" s="845"/>
      <c r="U83" s="846"/>
      <c r="V83" s="1104"/>
    </row>
    <row r="84" spans="1:22" s="3" customFormat="1" ht="44.25" customHeight="1" x14ac:dyDescent="0.25">
      <c r="A84" s="1518"/>
      <c r="B84" s="1421"/>
      <c r="C84" s="175"/>
      <c r="D84" s="484"/>
      <c r="E84" s="451"/>
      <c r="F84" s="1435"/>
      <c r="G84" s="1414"/>
      <c r="H84" s="1044" t="s">
        <v>21</v>
      </c>
      <c r="I84" s="106"/>
      <c r="J84" s="635">
        <v>4.4000000000000004</v>
      </c>
      <c r="K84" s="1030"/>
      <c r="L84" s="1677"/>
      <c r="M84" s="1656"/>
      <c r="N84" s="690"/>
      <c r="O84" s="344"/>
      <c r="P84" s="23"/>
      <c r="Q84" s="839" t="s">
        <v>256</v>
      </c>
      <c r="R84" s="840" t="s">
        <v>203</v>
      </c>
      <c r="S84" s="841" t="s">
        <v>253</v>
      </c>
      <c r="T84" s="841" t="s">
        <v>253</v>
      </c>
      <c r="U84" s="842" t="s">
        <v>253</v>
      </c>
      <c r="V84" s="1104"/>
    </row>
    <row r="85" spans="1:22" s="3" customFormat="1" ht="30.75" customHeight="1" x14ac:dyDescent="0.25">
      <c r="A85" s="1517"/>
      <c r="B85" s="1148"/>
      <c r="C85" s="1342"/>
      <c r="D85" s="1381" t="s">
        <v>49</v>
      </c>
      <c r="E85" s="253"/>
      <c r="F85" s="421"/>
      <c r="G85" s="1345"/>
      <c r="H85" s="805" t="s">
        <v>23</v>
      </c>
      <c r="I85" s="519">
        <v>576.5</v>
      </c>
      <c r="J85" s="632">
        <v>586.1</v>
      </c>
      <c r="K85" s="1724">
        <v>692.6</v>
      </c>
      <c r="L85" s="1725">
        <v>690.7</v>
      </c>
      <c r="M85" s="1726">
        <v>436</v>
      </c>
      <c r="N85" s="1484">
        <v>1.9</v>
      </c>
      <c r="O85" s="564">
        <f>+K85</f>
        <v>692.6</v>
      </c>
      <c r="P85" s="453">
        <f>+K85</f>
        <v>692.6</v>
      </c>
      <c r="Q85" s="1431" t="s">
        <v>259</v>
      </c>
      <c r="R85" s="604">
        <v>6715</v>
      </c>
      <c r="S85" s="34" t="s">
        <v>258</v>
      </c>
      <c r="T85" s="34" t="s">
        <v>258</v>
      </c>
      <c r="U85" s="35" t="s">
        <v>258</v>
      </c>
      <c r="V85" s="1104"/>
    </row>
    <row r="86" spans="1:22" s="3" customFormat="1" ht="45" customHeight="1" x14ac:dyDescent="0.25">
      <c r="A86" s="1517"/>
      <c r="B86" s="1148"/>
      <c r="C86" s="1373"/>
      <c r="D86" s="1339" t="s">
        <v>151</v>
      </c>
      <c r="E86" s="253"/>
      <c r="F86" s="421"/>
      <c r="G86" s="1345"/>
      <c r="H86" s="849" t="s">
        <v>198</v>
      </c>
      <c r="I86" s="1602">
        <v>1.5</v>
      </c>
      <c r="J86" s="850">
        <v>3</v>
      </c>
      <c r="K86" s="1678">
        <v>3</v>
      </c>
      <c r="L86" s="1679">
        <v>3</v>
      </c>
      <c r="M86" s="1680"/>
      <c r="N86" s="1048"/>
      <c r="O86" s="852">
        <v>3</v>
      </c>
      <c r="P86" s="853">
        <v>3</v>
      </c>
      <c r="Q86" s="1339"/>
      <c r="R86" s="594"/>
      <c r="S86" s="124"/>
      <c r="T86" s="165"/>
      <c r="U86" s="418"/>
      <c r="V86" s="1104"/>
    </row>
    <row r="87" spans="1:22" s="3" customFormat="1" ht="18" customHeight="1" x14ac:dyDescent="0.25">
      <c r="A87" s="1517"/>
      <c r="B87" s="1148"/>
      <c r="C87" s="1373"/>
      <c r="D87" s="2161" t="s">
        <v>152</v>
      </c>
      <c r="E87" s="253"/>
      <c r="F87" s="421"/>
      <c r="G87" s="1345"/>
      <c r="H87" s="849" t="s">
        <v>198</v>
      </c>
      <c r="I87" s="1602">
        <v>1.4</v>
      </c>
      <c r="J87" s="850">
        <v>1.8</v>
      </c>
      <c r="K87" s="1678">
        <v>1.8</v>
      </c>
      <c r="L87" s="1679">
        <v>1.8</v>
      </c>
      <c r="M87" s="1680"/>
      <c r="N87" s="1048"/>
      <c r="O87" s="852">
        <v>1.8</v>
      </c>
      <c r="P87" s="853">
        <v>1.8</v>
      </c>
      <c r="Q87" s="1339"/>
      <c r="R87" s="594"/>
      <c r="S87" s="124"/>
      <c r="T87" s="165"/>
      <c r="U87" s="418"/>
      <c r="V87" s="1104"/>
    </row>
    <row r="88" spans="1:22" s="3" customFormat="1" ht="41.25" customHeight="1" x14ac:dyDescent="0.25">
      <c r="A88" s="1517"/>
      <c r="B88" s="1148"/>
      <c r="C88" s="1373"/>
      <c r="D88" s="2161"/>
      <c r="E88" s="253"/>
      <c r="F88" s="421"/>
      <c r="G88" s="1345"/>
      <c r="H88" s="719" t="s">
        <v>23</v>
      </c>
      <c r="I88" s="1558"/>
      <c r="J88" s="636"/>
      <c r="K88" s="625">
        <v>15.2</v>
      </c>
      <c r="L88" s="1681">
        <v>15.2</v>
      </c>
      <c r="M88" s="1670"/>
      <c r="N88" s="539"/>
      <c r="O88" s="486"/>
      <c r="P88" s="274"/>
      <c r="Q88" s="711" t="s">
        <v>260</v>
      </c>
      <c r="R88" s="712">
        <v>0</v>
      </c>
      <c r="S88" s="713">
        <v>4</v>
      </c>
      <c r="T88" s="713"/>
      <c r="U88" s="714"/>
      <c r="V88" s="1104"/>
    </row>
    <row r="89" spans="1:22" s="3" customFormat="1" ht="26.25" customHeight="1" x14ac:dyDescent="0.25">
      <c r="A89" s="1517"/>
      <c r="B89" s="1148"/>
      <c r="C89" s="1373"/>
      <c r="D89" s="2161"/>
      <c r="E89" s="253"/>
      <c r="F89" s="421"/>
      <c r="G89" s="1345"/>
      <c r="H89" s="854"/>
      <c r="I89" s="300"/>
      <c r="J89" s="855"/>
      <c r="K89" s="624"/>
      <c r="L89" s="1682"/>
      <c r="M89" s="1665"/>
      <c r="N89" s="501"/>
      <c r="O89" s="367"/>
      <c r="P89" s="857"/>
      <c r="Q89" s="858" t="s">
        <v>261</v>
      </c>
      <c r="R89" s="1351">
        <v>12</v>
      </c>
      <c r="S89" s="1336">
        <v>12</v>
      </c>
      <c r="T89" s="1336">
        <v>12</v>
      </c>
      <c r="U89" s="1337">
        <v>12</v>
      </c>
      <c r="V89" s="1104"/>
    </row>
    <row r="90" spans="1:22" s="3" customFormat="1" ht="42" customHeight="1" x14ac:dyDescent="0.25">
      <c r="A90" s="1517"/>
      <c r="B90" s="1148"/>
      <c r="C90" s="1373"/>
      <c r="D90" s="2161"/>
      <c r="E90" s="253"/>
      <c r="F90" s="421"/>
      <c r="G90" s="1345"/>
      <c r="H90" s="854"/>
      <c r="I90" s="300"/>
      <c r="J90" s="855"/>
      <c r="K90" s="624"/>
      <c r="L90" s="1682"/>
      <c r="M90" s="1665"/>
      <c r="N90" s="501"/>
      <c r="O90" s="367"/>
      <c r="P90" s="857"/>
      <c r="Q90" s="858" t="s">
        <v>262</v>
      </c>
      <c r="R90" s="1351">
        <v>12</v>
      </c>
      <c r="S90" s="1336">
        <v>12</v>
      </c>
      <c r="T90" s="1336">
        <v>12</v>
      </c>
      <c r="U90" s="1337">
        <v>12</v>
      </c>
      <c r="V90" s="1104"/>
    </row>
    <row r="91" spans="1:22" s="3" customFormat="1" ht="39.75" customHeight="1" x14ac:dyDescent="0.25">
      <c r="A91" s="1517"/>
      <c r="B91" s="1148"/>
      <c r="C91" s="1373"/>
      <c r="D91" s="2161"/>
      <c r="E91" s="253"/>
      <c r="F91" s="421"/>
      <c r="G91" s="1345"/>
      <c r="H91" s="859"/>
      <c r="I91" s="1559"/>
      <c r="J91" s="806"/>
      <c r="K91" s="1683"/>
      <c r="L91" s="1684"/>
      <c r="M91" s="1685"/>
      <c r="N91" s="314"/>
      <c r="O91" s="380"/>
      <c r="P91" s="861"/>
      <c r="Q91" s="858" t="s">
        <v>263</v>
      </c>
      <c r="R91" s="1351">
        <v>2</v>
      </c>
      <c r="S91" s="1336">
        <v>1</v>
      </c>
      <c r="T91" s="1336">
        <v>0.75</v>
      </c>
      <c r="U91" s="1337">
        <v>0.75</v>
      </c>
      <c r="V91" s="1104"/>
    </row>
    <row r="92" spans="1:22" s="3" customFormat="1" ht="18" customHeight="1" x14ac:dyDescent="0.25">
      <c r="A92" s="1517"/>
      <c r="B92" s="1148"/>
      <c r="C92" s="1373"/>
      <c r="D92" s="2161"/>
      <c r="E92" s="253"/>
      <c r="F92" s="421"/>
      <c r="G92" s="1345"/>
      <c r="H92" s="835" t="s">
        <v>47</v>
      </c>
      <c r="I92" s="1079">
        <v>1</v>
      </c>
      <c r="J92" s="635">
        <v>1</v>
      </c>
      <c r="K92" s="1686">
        <v>1.2</v>
      </c>
      <c r="L92" s="1687">
        <v>1.2</v>
      </c>
      <c r="M92" s="1688"/>
      <c r="N92" s="512"/>
      <c r="O92" s="405">
        <v>1.2</v>
      </c>
      <c r="P92" s="111">
        <v>1.2</v>
      </c>
      <c r="Q92" s="2160" t="s">
        <v>264</v>
      </c>
      <c r="R92" s="590">
        <v>128</v>
      </c>
      <c r="S92" s="565">
        <v>130</v>
      </c>
      <c r="T92" s="565">
        <v>130</v>
      </c>
      <c r="U92" s="566">
        <v>130</v>
      </c>
      <c r="V92" s="1104"/>
    </row>
    <row r="93" spans="1:22" s="3" customFormat="1" ht="18" customHeight="1" x14ac:dyDescent="0.25">
      <c r="A93" s="1517"/>
      <c r="B93" s="1148"/>
      <c r="C93" s="1373"/>
      <c r="D93" s="2161"/>
      <c r="E93" s="253"/>
      <c r="F93" s="421"/>
      <c r="G93" s="1345"/>
      <c r="H93" s="835" t="s">
        <v>21</v>
      </c>
      <c r="I93" s="1079"/>
      <c r="J93" s="635">
        <v>2</v>
      </c>
      <c r="K93" s="1686"/>
      <c r="L93" s="1687"/>
      <c r="M93" s="1688"/>
      <c r="N93" s="512"/>
      <c r="O93" s="405"/>
      <c r="P93" s="111"/>
      <c r="Q93" s="2161"/>
      <c r="R93" s="604"/>
      <c r="S93" s="1361"/>
      <c r="T93" s="1361"/>
      <c r="U93" s="1358"/>
      <c r="V93" s="1104"/>
    </row>
    <row r="94" spans="1:22" s="3" customFormat="1" ht="18" customHeight="1" x14ac:dyDescent="0.25">
      <c r="A94" s="1517"/>
      <c r="B94" s="1148"/>
      <c r="C94" s="1342"/>
      <c r="D94" s="2161"/>
      <c r="E94" s="253"/>
      <c r="F94" s="421"/>
      <c r="G94" s="1345"/>
      <c r="H94" s="835" t="s">
        <v>38</v>
      </c>
      <c r="I94" s="1079">
        <v>11.5</v>
      </c>
      <c r="J94" s="635">
        <v>15.1</v>
      </c>
      <c r="K94" s="1686"/>
      <c r="L94" s="1687"/>
      <c r="M94" s="1688"/>
      <c r="N94" s="512"/>
      <c r="O94" s="405"/>
      <c r="P94" s="111"/>
      <c r="Q94" s="862"/>
      <c r="R94" s="593"/>
      <c r="S94" s="441"/>
      <c r="T94" s="441"/>
      <c r="U94" s="40"/>
      <c r="V94" s="1104"/>
    </row>
    <row r="95" spans="1:22" s="3" customFormat="1" ht="20.25" customHeight="1" x14ac:dyDescent="0.25">
      <c r="A95" s="1517"/>
      <c r="B95" s="1148"/>
      <c r="C95" s="1373"/>
      <c r="D95" s="2161" t="s">
        <v>163</v>
      </c>
      <c r="E95" s="253"/>
      <c r="F95" s="421"/>
      <c r="G95" s="1345"/>
      <c r="H95" s="813" t="s">
        <v>186</v>
      </c>
      <c r="I95" s="1603">
        <v>16.5</v>
      </c>
      <c r="J95" s="635">
        <v>0</v>
      </c>
      <c r="K95" s="1727">
        <v>0</v>
      </c>
      <c r="L95" s="1728">
        <v>0</v>
      </c>
      <c r="M95" s="1729">
        <v>0</v>
      </c>
      <c r="N95" s="512"/>
      <c r="O95" s="405"/>
      <c r="P95" s="111"/>
      <c r="Q95" s="2262" t="s">
        <v>164</v>
      </c>
      <c r="R95" s="590">
        <v>0</v>
      </c>
      <c r="S95" s="565">
        <v>104</v>
      </c>
      <c r="T95" s="565">
        <v>104</v>
      </c>
      <c r="U95" s="566"/>
      <c r="V95" s="1104"/>
    </row>
    <row r="96" spans="1:22" s="3" customFormat="1" ht="20.25" customHeight="1" thickBot="1" x14ac:dyDescent="0.3">
      <c r="A96" s="1517"/>
      <c r="B96" s="1148"/>
      <c r="C96" s="1373"/>
      <c r="D96" s="2222"/>
      <c r="E96" s="253"/>
      <c r="F96" s="421"/>
      <c r="G96" s="1345"/>
      <c r="H96" s="1049" t="s">
        <v>23</v>
      </c>
      <c r="I96" s="1050">
        <v>3</v>
      </c>
      <c r="J96" s="1051">
        <v>0</v>
      </c>
      <c r="K96" s="1672">
        <v>3</v>
      </c>
      <c r="L96" s="1689">
        <v>3</v>
      </c>
      <c r="M96" s="1673"/>
      <c r="N96" s="864"/>
      <c r="O96" s="863"/>
      <c r="P96" s="865"/>
      <c r="Q96" s="2467"/>
      <c r="R96" s="606"/>
      <c r="S96" s="1372"/>
      <c r="T96" s="1372"/>
      <c r="U96" s="1359"/>
      <c r="V96" s="1104"/>
    </row>
    <row r="97" spans="1:22" s="3" customFormat="1" ht="29.25" customHeight="1" x14ac:dyDescent="0.25">
      <c r="A97" s="1517"/>
      <c r="B97" s="1148"/>
      <c r="C97" s="1342"/>
      <c r="D97" s="1330" t="s">
        <v>168</v>
      </c>
      <c r="E97" s="253"/>
      <c r="F97" s="421"/>
      <c r="G97" s="1345"/>
      <c r="H97" s="1047" t="s">
        <v>23</v>
      </c>
      <c r="I97" s="172">
        <v>349.5</v>
      </c>
      <c r="J97" s="954">
        <v>349.5</v>
      </c>
      <c r="K97" s="1730">
        <f>L97</f>
        <v>411.9</v>
      </c>
      <c r="L97" s="1731">
        <v>411.9</v>
      </c>
      <c r="M97" s="1732">
        <v>286.60000000000002</v>
      </c>
      <c r="N97" s="1052"/>
      <c r="O97" s="847">
        <f>+K97</f>
        <v>411.9</v>
      </c>
      <c r="P97" s="848">
        <f>+K97</f>
        <v>411.9</v>
      </c>
      <c r="Q97" s="866" t="s">
        <v>233</v>
      </c>
      <c r="R97" s="602">
        <v>174</v>
      </c>
      <c r="S97" s="8">
        <v>174</v>
      </c>
      <c r="T97" s="8">
        <v>174</v>
      </c>
      <c r="U97" s="122">
        <v>174</v>
      </c>
      <c r="V97" s="1104"/>
    </row>
    <row r="98" spans="1:22" s="3" customFormat="1" ht="29.25" customHeight="1" x14ac:dyDescent="0.25">
      <c r="A98" s="1517"/>
      <c r="B98" s="1148"/>
      <c r="C98" s="1373"/>
      <c r="D98" s="1323"/>
      <c r="E98" s="253"/>
      <c r="F98" s="421"/>
      <c r="G98" s="1345"/>
      <c r="H98" s="813" t="s">
        <v>47</v>
      </c>
      <c r="I98" s="520">
        <v>28</v>
      </c>
      <c r="J98" s="769">
        <v>28</v>
      </c>
      <c r="K98" s="1690">
        <v>28</v>
      </c>
      <c r="L98" s="1691">
        <v>26.3</v>
      </c>
      <c r="M98" s="1692"/>
      <c r="N98" s="1053">
        <v>1.7</v>
      </c>
      <c r="O98" s="869">
        <v>28</v>
      </c>
      <c r="P98" s="434">
        <v>28</v>
      </c>
      <c r="Q98" s="798" t="s">
        <v>266</v>
      </c>
      <c r="R98" s="1351">
        <v>50</v>
      </c>
      <c r="S98" s="1336">
        <v>55</v>
      </c>
      <c r="T98" s="1336">
        <v>55</v>
      </c>
      <c r="U98" s="1337">
        <v>55</v>
      </c>
      <c r="V98" s="1104"/>
    </row>
    <row r="99" spans="1:22" s="3" customFormat="1" ht="29.25" customHeight="1" thickBot="1" x14ac:dyDescent="0.3">
      <c r="A99" s="1517"/>
      <c r="B99" s="1148"/>
      <c r="C99" s="1373"/>
      <c r="D99" s="1324"/>
      <c r="E99" s="253"/>
      <c r="F99" s="421"/>
      <c r="G99" s="1345"/>
      <c r="H99" s="1049" t="s">
        <v>21</v>
      </c>
      <c r="I99" s="1604"/>
      <c r="J99" s="1051">
        <v>1.4</v>
      </c>
      <c r="K99" s="1693"/>
      <c r="L99" s="1694"/>
      <c r="M99" s="1695"/>
      <c r="N99" s="1054"/>
      <c r="O99" s="871"/>
      <c r="P99" s="872"/>
      <c r="Q99" s="873" t="s">
        <v>265</v>
      </c>
      <c r="R99" s="874">
        <v>2</v>
      </c>
      <c r="S99" s="875">
        <v>1</v>
      </c>
      <c r="T99" s="875"/>
      <c r="U99" s="876"/>
      <c r="V99" s="1104"/>
    </row>
    <row r="100" spans="1:22" s="3" customFormat="1" ht="15" customHeight="1" x14ac:dyDescent="0.25">
      <c r="A100" s="1517"/>
      <c r="B100" s="1148"/>
      <c r="C100" s="1373"/>
      <c r="D100" s="2465" t="s">
        <v>169</v>
      </c>
      <c r="E100" s="253"/>
      <c r="F100" s="421"/>
      <c r="G100" s="1345"/>
      <c r="H100" s="1047" t="s">
        <v>23</v>
      </c>
      <c r="I100" s="172">
        <v>356.5</v>
      </c>
      <c r="J100" s="1055">
        <v>356.5</v>
      </c>
      <c r="K100" s="1722">
        <v>430.7</v>
      </c>
      <c r="L100" s="1733">
        <v>430.7</v>
      </c>
      <c r="M100" s="1723">
        <v>280.60000000000002</v>
      </c>
      <c r="N100" s="1056"/>
      <c r="O100" s="347">
        <f>+K100</f>
        <v>430.7</v>
      </c>
      <c r="P100" s="794">
        <f>+K100</f>
        <v>430.7</v>
      </c>
      <c r="Q100" s="1332" t="s">
        <v>267</v>
      </c>
      <c r="R100" s="598">
        <v>40</v>
      </c>
      <c r="S100" s="1360">
        <v>35</v>
      </c>
      <c r="T100" s="1360">
        <v>35</v>
      </c>
      <c r="U100" s="1362">
        <v>35</v>
      </c>
      <c r="V100" s="1104"/>
    </row>
    <row r="101" spans="1:22" s="3" customFormat="1" ht="15" customHeight="1" x14ac:dyDescent="0.25">
      <c r="A101" s="1517"/>
      <c r="B101" s="1148"/>
      <c r="C101" s="1373"/>
      <c r="D101" s="2264"/>
      <c r="E101" s="715"/>
      <c r="F101" s="421"/>
      <c r="G101" s="1345"/>
      <c r="H101" s="817" t="s">
        <v>21</v>
      </c>
      <c r="I101" s="520">
        <v>83</v>
      </c>
      <c r="J101" s="635">
        <v>85.1</v>
      </c>
      <c r="K101" s="1677">
        <v>78.099999999999994</v>
      </c>
      <c r="L101" s="1655">
        <v>78.099999999999994</v>
      </c>
      <c r="M101" s="1656">
        <v>59.8</v>
      </c>
      <c r="N101" s="1057"/>
      <c r="O101" s="344">
        <f>+K101</f>
        <v>78.099999999999994</v>
      </c>
      <c r="P101" s="23">
        <f>+L101</f>
        <v>78.099999999999994</v>
      </c>
      <c r="Q101" s="1376"/>
      <c r="R101" s="604"/>
      <c r="S101" s="1361"/>
      <c r="T101" s="1361"/>
      <c r="U101" s="1358"/>
      <c r="V101" s="1104"/>
    </row>
    <row r="102" spans="1:22" s="3" customFormat="1" ht="15" customHeight="1" x14ac:dyDescent="0.25">
      <c r="A102" s="1517"/>
      <c r="B102" s="1148"/>
      <c r="C102" s="1373"/>
      <c r="D102" s="1323"/>
      <c r="E102" s="715"/>
      <c r="F102" s="421"/>
      <c r="G102" s="1345"/>
      <c r="H102" s="1058" t="s">
        <v>38</v>
      </c>
      <c r="I102" s="221">
        <v>58.4</v>
      </c>
      <c r="J102" s="636">
        <v>58.4</v>
      </c>
      <c r="K102" s="1696">
        <v>51.1</v>
      </c>
      <c r="L102" s="1697">
        <v>51.1</v>
      </c>
      <c r="M102" s="1698"/>
      <c r="N102" s="1059"/>
      <c r="O102" s="838">
        <v>50</v>
      </c>
      <c r="P102" s="59">
        <v>50</v>
      </c>
      <c r="Q102" s="1376"/>
      <c r="R102" s="604"/>
      <c r="S102" s="1361"/>
      <c r="T102" s="1361"/>
      <c r="U102" s="1358"/>
      <c r="V102" s="1104"/>
    </row>
    <row r="103" spans="1:22" s="3" customFormat="1" ht="15" customHeight="1" thickBot="1" x14ac:dyDescent="0.3">
      <c r="A103" s="1517"/>
      <c r="B103" s="1148"/>
      <c r="C103" s="1373"/>
      <c r="D103" s="1324"/>
      <c r="E103" s="715"/>
      <c r="F103" s="421"/>
      <c r="G103" s="1345"/>
      <c r="H103" s="1049" t="s">
        <v>21</v>
      </c>
      <c r="I103" s="1604"/>
      <c r="J103" s="1060">
        <v>0.7</v>
      </c>
      <c r="K103" s="1699"/>
      <c r="L103" s="1700"/>
      <c r="M103" s="1701"/>
      <c r="N103" s="1061"/>
      <c r="O103" s="879"/>
      <c r="P103" s="880"/>
      <c r="Q103" s="881"/>
      <c r="R103" s="606"/>
      <c r="S103" s="1372"/>
      <c r="T103" s="1372"/>
      <c r="U103" s="1359"/>
      <c r="V103" s="1104"/>
    </row>
    <row r="104" spans="1:22" s="3" customFormat="1" ht="29.25" customHeight="1" x14ac:dyDescent="0.25">
      <c r="A104" s="1517"/>
      <c r="B104" s="1390"/>
      <c r="C104" s="1433"/>
      <c r="D104" s="1407" t="s">
        <v>170</v>
      </c>
      <c r="E104" s="715"/>
      <c r="F104" s="421"/>
      <c r="G104" s="1410"/>
      <c r="H104" s="1047" t="s">
        <v>23</v>
      </c>
      <c r="I104" s="172">
        <v>206.6</v>
      </c>
      <c r="J104" s="1055">
        <f>272.7-J105</f>
        <v>206.6</v>
      </c>
      <c r="K104" s="1722">
        <v>345.6</v>
      </c>
      <c r="L104" s="1733">
        <v>345.6</v>
      </c>
      <c r="M104" s="1723">
        <v>225.6</v>
      </c>
      <c r="N104" s="1062">
        <v>0</v>
      </c>
      <c r="O104" s="882">
        <f>+K104</f>
        <v>345.6</v>
      </c>
      <c r="P104" s="883">
        <f>+K104</f>
        <v>345.6</v>
      </c>
      <c r="Q104" s="884" t="s">
        <v>164</v>
      </c>
      <c r="R104" s="602">
        <v>40</v>
      </c>
      <c r="S104" s="8">
        <v>40</v>
      </c>
      <c r="T104" s="8">
        <v>40</v>
      </c>
      <c r="U104" s="122">
        <v>40</v>
      </c>
      <c r="V104" s="1104"/>
    </row>
    <row r="105" spans="1:22" s="3" customFormat="1" ht="14.25" customHeight="1" x14ac:dyDescent="0.25">
      <c r="A105" s="1517"/>
      <c r="B105" s="1148"/>
      <c r="C105" s="1373"/>
      <c r="D105" s="1394"/>
      <c r="E105" s="183"/>
      <c r="F105" s="421"/>
      <c r="G105" s="1345"/>
      <c r="H105" s="805" t="s">
        <v>23</v>
      </c>
      <c r="I105" s="519">
        <v>66.099999999999994</v>
      </c>
      <c r="J105" s="806">
        <v>66.099999999999994</v>
      </c>
      <c r="K105" s="1676">
        <v>66.099999999999994</v>
      </c>
      <c r="L105" s="1660"/>
      <c r="M105" s="1084"/>
      <c r="N105" s="1459">
        <v>66.099999999999994</v>
      </c>
      <c r="O105" s="1460"/>
      <c r="P105" s="1461"/>
      <c r="Q105" s="1434" t="s">
        <v>269</v>
      </c>
      <c r="R105" s="604">
        <v>1</v>
      </c>
      <c r="S105" s="1418">
        <v>1</v>
      </c>
      <c r="T105" s="1418"/>
      <c r="U105" s="1426"/>
      <c r="V105" s="1104"/>
    </row>
    <row r="106" spans="1:22" s="3" customFormat="1" ht="14.25" customHeight="1" x14ac:dyDescent="0.25">
      <c r="A106" s="1517"/>
      <c r="B106" s="1148"/>
      <c r="C106" s="1342"/>
      <c r="D106" s="1394"/>
      <c r="E106" s="533"/>
      <c r="F106" s="421"/>
      <c r="G106" s="1345"/>
      <c r="H106" s="813" t="s">
        <v>47</v>
      </c>
      <c r="I106" s="520">
        <v>49.2</v>
      </c>
      <c r="J106" s="635">
        <v>49.2</v>
      </c>
      <c r="K106" s="1677">
        <v>49.2</v>
      </c>
      <c r="L106" s="1655">
        <f>+K106</f>
        <v>49.2</v>
      </c>
      <c r="M106" s="1656"/>
      <c r="N106" s="1063"/>
      <c r="O106" s="885">
        <f>+K106</f>
        <v>49.2</v>
      </c>
      <c r="P106" s="886">
        <f>+K106</f>
        <v>49.2</v>
      </c>
      <c r="Q106" s="1434"/>
      <c r="R106" s="604"/>
      <c r="S106" s="1361"/>
      <c r="T106" s="1361"/>
      <c r="U106" s="1358"/>
      <c r="V106" s="1104"/>
    </row>
    <row r="107" spans="1:22" s="3" customFormat="1" ht="14.25" customHeight="1" x14ac:dyDescent="0.25">
      <c r="A107" s="1517"/>
      <c r="B107" s="1148"/>
      <c r="C107" s="1373"/>
      <c r="D107" s="1394"/>
      <c r="E107" s="183"/>
      <c r="F107" s="421"/>
      <c r="G107" s="1345"/>
      <c r="H107" s="813" t="s">
        <v>21</v>
      </c>
      <c r="I107" s="520"/>
      <c r="J107" s="635">
        <v>2.6</v>
      </c>
      <c r="K107" s="1677"/>
      <c r="L107" s="1655"/>
      <c r="M107" s="1656"/>
      <c r="N107" s="1063"/>
      <c r="O107" s="885"/>
      <c r="P107" s="886"/>
      <c r="Q107" s="1434"/>
      <c r="R107" s="604"/>
      <c r="S107" s="1361"/>
      <c r="T107" s="1361"/>
      <c r="U107" s="1358"/>
      <c r="V107" s="1104"/>
    </row>
    <row r="108" spans="1:22" s="3" customFormat="1" ht="14.25" customHeight="1" x14ac:dyDescent="0.25">
      <c r="A108" s="1517"/>
      <c r="B108" s="1390"/>
      <c r="C108" s="1433"/>
      <c r="D108" s="1394"/>
      <c r="E108" s="183"/>
      <c r="F108" s="421"/>
      <c r="G108" s="1410"/>
      <c r="H108" s="817" t="s">
        <v>38</v>
      </c>
      <c r="I108" s="520">
        <v>27.1</v>
      </c>
      <c r="J108" s="635">
        <f>27.1-3.6</f>
        <v>23.5</v>
      </c>
      <c r="K108" s="1677">
        <v>36.1</v>
      </c>
      <c r="L108" s="1655">
        <v>36.1</v>
      </c>
      <c r="M108" s="1656"/>
      <c r="N108" s="1063"/>
      <c r="O108" s="885"/>
      <c r="P108" s="886"/>
      <c r="Q108" s="726"/>
      <c r="R108" s="593"/>
      <c r="S108" s="441"/>
      <c r="T108" s="441"/>
      <c r="U108" s="40"/>
      <c r="V108" s="1104"/>
    </row>
    <row r="109" spans="1:22" s="3" customFormat="1" ht="14.25" customHeight="1" x14ac:dyDescent="0.25">
      <c r="A109" s="1517"/>
      <c r="B109" s="1390"/>
      <c r="C109" s="1433"/>
      <c r="D109" s="1394"/>
      <c r="E109" s="183"/>
      <c r="F109" s="421"/>
      <c r="G109" s="1410"/>
      <c r="H109" s="813" t="s">
        <v>23</v>
      </c>
      <c r="I109" s="520">
        <v>211.7</v>
      </c>
      <c r="J109" s="635">
        <v>211.7</v>
      </c>
      <c r="K109" s="1734">
        <v>237.2</v>
      </c>
      <c r="L109" s="1714">
        <v>237.2</v>
      </c>
      <c r="M109" s="1715">
        <v>147.69999999999999</v>
      </c>
      <c r="N109" s="1063"/>
      <c r="O109" s="885">
        <f>+K109</f>
        <v>237.2</v>
      </c>
      <c r="P109" s="886">
        <f>+L109</f>
        <v>237.2</v>
      </c>
      <c r="Q109" s="2472" t="s">
        <v>268</v>
      </c>
      <c r="R109" s="2474">
        <v>22</v>
      </c>
      <c r="S109" s="2255">
        <v>22</v>
      </c>
      <c r="T109" s="2255">
        <v>22</v>
      </c>
      <c r="U109" s="2257">
        <v>22</v>
      </c>
      <c r="V109" s="1104"/>
    </row>
    <row r="110" spans="1:22" s="3" customFormat="1" ht="14.25" customHeight="1" x14ac:dyDescent="0.25">
      <c r="A110" s="1518"/>
      <c r="B110" s="1421"/>
      <c r="C110" s="175"/>
      <c r="D110" s="80"/>
      <c r="E110" s="1486"/>
      <c r="F110" s="422"/>
      <c r="G110" s="1429"/>
      <c r="H110" s="813" t="s">
        <v>21</v>
      </c>
      <c r="I110" s="520">
        <v>73</v>
      </c>
      <c r="J110" s="635">
        <v>75.5</v>
      </c>
      <c r="K110" s="1677">
        <v>33.5</v>
      </c>
      <c r="L110" s="1655">
        <v>33.5</v>
      </c>
      <c r="M110" s="1656">
        <v>14.6</v>
      </c>
      <c r="N110" s="1063"/>
      <c r="O110" s="885">
        <f>+K110</f>
        <v>33.5</v>
      </c>
      <c r="P110" s="886">
        <f>+L110</f>
        <v>33.5</v>
      </c>
      <c r="Q110" s="2473"/>
      <c r="R110" s="2254"/>
      <c r="S110" s="2256"/>
      <c r="T110" s="2256"/>
      <c r="U110" s="2258"/>
      <c r="V110" s="1104"/>
    </row>
    <row r="111" spans="1:22" s="3" customFormat="1" ht="14.25" customHeight="1" x14ac:dyDescent="0.25">
      <c r="A111" s="1517"/>
      <c r="B111" s="1148"/>
      <c r="C111" s="1373"/>
      <c r="D111" s="2161" t="s">
        <v>50</v>
      </c>
      <c r="E111" s="183"/>
      <c r="F111" s="421"/>
      <c r="G111" s="1345"/>
      <c r="H111" s="153" t="s">
        <v>23</v>
      </c>
      <c r="I111" s="519">
        <v>320.39999999999998</v>
      </c>
      <c r="J111" s="1070">
        <v>350.1</v>
      </c>
      <c r="K111" s="1735">
        <v>437.6</v>
      </c>
      <c r="L111" s="1725">
        <v>437.6</v>
      </c>
      <c r="M111" s="1726">
        <v>294.3</v>
      </c>
      <c r="N111" s="495">
        <f>18.7-N112-N113-N114-N115</f>
        <v>0</v>
      </c>
      <c r="O111" s="42">
        <f>+K111</f>
        <v>437.6</v>
      </c>
      <c r="P111" s="42">
        <f>+K111</f>
        <v>437.6</v>
      </c>
      <c r="Q111" s="892" t="s">
        <v>267</v>
      </c>
      <c r="R111" s="593">
        <v>45</v>
      </c>
      <c r="S111" s="441">
        <v>45</v>
      </c>
      <c r="T111" s="441">
        <v>45</v>
      </c>
      <c r="U111" s="40">
        <v>45</v>
      </c>
      <c r="V111" s="1104"/>
    </row>
    <row r="112" spans="1:22" s="3" customFormat="1" ht="26.25" customHeight="1" x14ac:dyDescent="0.25">
      <c r="A112" s="1517"/>
      <c r="B112" s="1148"/>
      <c r="C112" s="1373"/>
      <c r="D112" s="2161"/>
      <c r="E112" s="183"/>
      <c r="F112" s="421"/>
      <c r="G112" s="1345"/>
      <c r="H112" s="21" t="s">
        <v>23</v>
      </c>
      <c r="I112" s="192"/>
      <c r="J112" s="1070"/>
      <c r="K112" s="1702">
        <v>31.2</v>
      </c>
      <c r="L112" s="1690">
        <v>31.2</v>
      </c>
      <c r="M112" s="1692"/>
      <c r="N112" s="891"/>
      <c r="O112" s="42"/>
      <c r="P112" s="42"/>
      <c r="Q112" s="892" t="s">
        <v>270</v>
      </c>
      <c r="R112" s="593"/>
      <c r="S112" s="441">
        <v>2</v>
      </c>
      <c r="T112" s="441"/>
      <c r="U112" s="40"/>
      <c r="V112" s="1104"/>
    </row>
    <row r="113" spans="1:31" s="3" customFormat="1" ht="26.25" customHeight="1" x14ac:dyDescent="0.25">
      <c r="A113" s="1517"/>
      <c r="B113" s="1148"/>
      <c r="C113" s="1373"/>
      <c r="D113" s="2161"/>
      <c r="E113" s="183"/>
      <c r="F113" s="421"/>
      <c r="G113" s="1345"/>
      <c r="H113" s="1371" t="s">
        <v>23</v>
      </c>
      <c r="I113" s="192"/>
      <c r="J113" s="1070"/>
      <c r="K113" s="1702">
        <v>2.5</v>
      </c>
      <c r="L113" s="1704"/>
      <c r="M113" s="1705"/>
      <c r="N113" s="891">
        <v>2.5</v>
      </c>
      <c r="O113" s="42"/>
      <c r="P113" s="42"/>
      <c r="Q113" s="892" t="s">
        <v>294</v>
      </c>
      <c r="R113" s="593"/>
      <c r="S113" s="441">
        <v>2</v>
      </c>
      <c r="T113" s="441"/>
      <c r="U113" s="40"/>
      <c r="V113" s="1104"/>
    </row>
    <row r="114" spans="1:31" s="3" customFormat="1" ht="28.5" customHeight="1" x14ac:dyDescent="0.25">
      <c r="A114" s="1517"/>
      <c r="B114" s="1148"/>
      <c r="C114" s="1373"/>
      <c r="D114" s="2161"/>
      <c r="E114" s="183"/>
      <c r="F114" s="421"/>
      <c r="G114" s="1345"/>
      <c r="H114" s="21" t="s">
        <v>23</v>
      </c>
      <c r="I114" s="192"/>
      <c r="J114" s="1070"/>
      <c r="K114" s="1702">
        <v>29.2</v>
      </c>
      <c r="L114" s="1704">
        <v>13.7</v>
      </c>
      <c r="M114" s="1705"/>
      <c r="N114" s="891">
        <v>15.5</v>
      </c>
      <c r="O114" s="42"/>
      <c r="P114" s="42"/>
      <c r="Q114" s="892" t="s">
        <v>271</v>
      </c>
      <c r="R114" s="593"/>
      <c r="S114" s="441">
        <v>98</v>
      </c>
      <c r="T114" s="441"/>
      <c r="U114" s="40"/>
      <c r="V114" s="1104"/>
    </row>
    <row r="115" spans="1:31" s="3" customFormat="1" ht="15.75" customHeight="1" x14ac:dyDescent="0.25">
      <c r="A115" s="1517"/>
      <c r="B115" s="1148"/>
      <c r="C115" s="1373"/>
      <c r="D115" s="2161"/>
      <c r="E115" s="183"/>
      <c r="F115" s="421"/>
      <c r="G115" s="1345"/>
      <c r="H115" s="140" t="s">
        <v>23</v>
      </c>
      <c r="I115" s="192"/>
      <c r="J115" s="1070"/>
      <c r="K115" s="1702">
        <v>0.7</v>
      </c>
      <c r="L115" s="1704"/>
      <c r="M115" s="1705"/>
      <c r="N115" s="891">
        <v>0.7</v>
      </c>
      <c r="O115" s="42"/>
      <c r="P115" s="42"/>
      <c r="Q115" s="2230" t="s">
        <v>328</v>
      </c>
      <c r="R115" s="590"/>
      <c r="S115" s="565">
        <v>1</v>
      </c>
      <c r="T115" s="565"/>
      <c r="U115" s="566"/>
      <c r="V115" s="1104"/>
    </row>
    <row r="116" spans="1:31" s="3" customFormat="1" ht="14.25" customHeight="1" x14ac:dyDescent="0.25">
      <c r="A116" s="1517"/>
      <c r="B116" s="1148"/>
      <c r="C116" s="1373"/>
      <c r="D116" s="2161"/>
      <c r="E116" s="183"/>
      <c r="F116" s="421"/>
      <c r="G116" s="1345"/>
      <c r="H116" s="14" t="s">
        <v>21</v>
      </c>
      <c r="I116" s="36">
        <v>167</v>
      </c>
      <c r="J116" s="1135">
        <v>172.4</v>
      </c>
      <c r="K116" s="1702">
        <v>133.80000000000001</v>
      </c>
      <c r="L116" s="1704">
        <v>133.80000000000001</v>
      </c>
      <c r="M116" s="1705">
        <v>102.5</v>
      </c>
      <c r="N116" s="891"/>
      <c r="O116" s="895"/>
      <c r="P116" s="895"/>
      <c r="Q116" s="2145"/>
      <c r="R116" s="604"/>
      <c r="S116" s="1361"/>
      <c r="T116" s="1361"/>
      <c r="U116" s="1358"/>
      <c r="V116" s="1104"/>
    </row>
    <row r="117" spans="1:31" s="3" customFormat="1" ht="14.25" customHeight="1" x14ac:dyDescent="0.25">
      <c r="A117" s="1517"/>
      <c r="B117" s="1148"/>
      <c r="C117" s="1373"/>
      <c r="D117" s="2161"/>
      <c r="E117" s="183"/>
      <c r="F117" s="421"/>
      <c r="G117" s="1345"/>
      <c r="H117" s="21" t="s">
        <v>47</v>
      </c>
      <c r="I117" s="36">
        <v>68</v>
      </c>
      <c r="J117" s="1135">
        <v>33.700000000000003</v>
      </c>
      <c r="K117" s="1703">
        <v>35.6</v>
      </c>
      <c r="L117" s="1704">
        <v>35.6</v>
      </c>
      <c r="M117" s="1705"/>
      <c r="N117" s="891"/>
      <c r="O117" s="895">
        <v>35.6</v>
      </c>
      <c r="P117" s="895">
        <v>35.6</v>
      </c>
      <c r="Q117" s="1376"/>
      <c r="R117" s="604"/>
      <c r="S117" s="1361"/>
      <c r="T117" s="1361"/>
      <c r="U117" s="1358"/>
      <c r="V117" s="1104"/>
    </row>
    <row r="118" spans="1:31" s="3" customFormat="1" ht="14.25" customHeight="1" x14ac:dyDescent="0.25">
      <c r="A118" s="1517"/>
      <c r="B118" s="1148"/>
      <c r="C118" s="1373"/>
      <c r="D118" s="2161"/>
      <c r="E118" s="183"/>
      <c r="F118" s="421"/>
      <c r="G118" s="1345"/>
      <c r="H118" s="14" t="s">
        <v>38</v>
      </c>
      <c r="I118" s="480">
        <v>63</v>
      </c>
      <c r="J118" s="1133">
        <v>63</v>
      </c>
      <c r="K118" s="1703">
        <v>69</v>
      </c>
      <c r="L118" s="1704">
        <v>69</v>
      </c>
      <c r="M118" s="1705"/>
      <c r="N118" s="891"/>
      <c r="O118" s="99">
        <v>69</v>
      </c>
      <c r="P118" s="99">
        <v>69</v>
      </c>
      <c r="Q118" s="1376"/>
      <c r="R118" s="604"/>
      <c r="S118" s="1361"/>
      <c r="T118" s="1361"/>
      <c r="U118" s="1358"/>
      <c r="V118" s="1104"/>
    </row>
    <row r="119" spans="1:31" s="66" customFormat="1" ht="16.5" customHeight="1" thickBot="1" x14ac:dyDescent="0.3">
      <c r="A119" s="1517"/>
      <c r="B119" s="1148"/>
      <c r="C119" s="65"/>
      <c r="D119" s="2161"/>
      <c r="E119" s="183"/>
      <c r="F119" s="421"/>
      <c r="G119" s="1345"/>
      <c r="H119" s="897" t="s">
        <v>21</v>
      </c>
      <c r="I119" s="1605"/>
      <c r="J119" s="1136">
        <v>1.2</v>
      </c>
      <c r="K119" s="1706"/>
      <c r="L119" s="1707"/>
      <c r="M119" s="1708"/>
      <c r="N119" s="898"/>
      <c r="O119" s="899"/>
      <c r="P119" s="899"/>
      <c r="Q119" s="143"/>
      <c r="R119" s="606"/>
      <c r="S119" s="1372"/>
      <c r="T119" s="1372"/>
      <c r="U119" s="1359"/>
      <c r="V119" s="745"/>
    </row>
    <row r="120" spans="1:31" s="66" customFormat="1" ht="44.25" customHeight="1" x14ac:dyDescent="0.25">
      <c r="A120" s="1522"/>
      <c r="B120" s="1148"/>
      <c r="C120" s="65"/>
      <c r="D120" s="1330" t="s">
        <v>155</v>
      </c>
      <c r="E120" s="183"/>
      <c r="F120" s="421"/>
      <c r="G120" s="1345"/>
      <c r="H120" s="286" t="s">
        <v>23</v>
      </c>
      <c r="I120" s="41">
        <v>2.6</v>
      </c>
      <c r="J120" s="1070">
        <v>2.6</v>
      </c>
      <c r="K120" s="887">
        <v>2</v>
      </c>
      <c r="L120" s="404">
        <v>2</v>
      </c>
      <c r="M120" s="393"/>
      <c r="N120" s="511"/>
      <c r="O120" s="76">
        <v>2</v>
      </c>
      <c r="P120" s="494">
        <v>2</v>
      </c>
      <c r="Q120" s="1332" t="s">
        <v>272</v>
      </c>
      <c r="R120" s="598">
        <v>5</v>
      </c>
      <c r="S120" s="1360">
        <v>5</v>
      </c>
      <c r="T120" s="900">
        <v>5</v>
      </c>
      <c r="U120" s="1358">
        <v>5</v>
      </c>
      <c r="V120" s="745"/>
      <c r="W120" s="497"/>
    </row>
    <row r="121" spans="1:31" s="66" customFormat="1" ht="17.25" customHeight="1" thickBot="1" x14ac:dyDescent="0.3">
      <c r="A121" s="1523"/>
      <c r="B121" s="1151"/>
      <c r="C121" s="442"/>
      <c r="D121" s="2259" t="s">
        <v>35</v>
      </c>
      <c r="E121" s="2260"/>
      <c r="F121" s="2260"/>
      <c r="G121" s="2260"/>
      <c r="H121" s="2260"/>
      <c r="I121" s="1606">
        <f t="shared" ref="I121:N121" si="26">SUM(I57:I120)-I86-I87</f>
        <v>4618.8</v>
      </c>
      <c r="J121" s="1607">
        <f t="shared" si="26"/>
        <v>4782.5999999999995</v>
      </c>
      <c r="K121" s="710">
        <f t="shared" si="26"/>
        <v>5433.7</v>
      </c>
      <c r="L121" s="901">
        <f t="shared" si="26"/>
        <v>5274.3</v>
      </c>
      <c r="M121" s="901">
        <f t="shared" si="26"/>
        <v>3007.1</v>
      </c>
      <c r="N121" s="1608">
        <f t="shared" si="26"/>
        <v>159.39999999999998</v>
      </c>
      <c r="O121" s="1609">
        <f>SUM(O58:O120)-O86-O87</f>
        <v>4963.3999999999996</v>
      </c>
      <c r="P121" s="1610">
        <f>SUM(P58:P120)-P86-P87</f>
        <v>4941.5</v>
      </c>
      <c r="Q121" s="171"/>
      <c r="R121" s="597"/>
      <c r="S121" s="1372"/>
      <c r="T121" s="720"/>
      <c r="U121" s="1359"/>
      <c r="V121" s="745"/>
      <c r="W121" s="745"/>
    </row>
    <row r="122" spans="1:31" s="69" customFormat="1" ht="47.25" customHeight="1" x14ac:dyDescent="0.25">
      <c r="A122" s="2232" t="s">
        <v>16</v>
      </c>
      <c r="B122" s="2234" t="s">
        <v>36</v>
      </c>
      <c r="C122" s="2236" t="s">
        <v>36</v>
      </c>
      <c r="D122" s="2203" t="s">
        <v>51</v>
      </c>
      <c r="E122" s="2239" t="s">
        <v>129</v>
      </c>
      <c r="F122" s="2241" t="s">
        <v>20</v>
      </c>
      <c r="G122" s="166" t="s">
        <v>287</v>
      </c>
      <c r="H122" s="1347" t="s">
        <v>23</v>
      </c>
      <c r="I122" s="463">
        <v>236.9</v>
      </c>
      <c r="J122" s="902">
        <v>257.10000000000002</v>
      </c>
      <c r="K122" s="903">
        <v>322.7</v>
      </c>
      <c r="L122" s="374">
        <v>322.7</v>
      </c>
      <c r="M122" s="391">
        <v>0</v>
      </c>
      <c r="N122" s="904"/>
      <c r="O122" s="374">
        <v>380</v>
      </c>
      <c r="P122" s="905">
        <v>380</v>
      </c>
      <c r="Q122" s="2223" t="s">
        <v>114</v>
      </c>
      <c r="R122" s="906">
        <v>70</v>
      </c>
      <c r="S122" s="68">
        <v>74</v>
      </c>
      <c r="T122" s="907">
        <v>78</v>
      </c>
      <c r="U122" s="908">
        <v>78</v>
      </c>
      <c r="V122" s="1108"/>
      <c r="W122" s="745"/>
      <c r="X122" s="73"/>
      <c r="Y122" s="73"/>
      <c r="Z122" s="73"/>
    </row>
    <row r="123" spans="1:31" s="73" customFormat="1" ht="21.75" customHeight="1" thickBot="1" x14ac:dyDescent="0.3">
      <c r="A123" s="2233"/>
      <c r="B123" s="2235"/>
      <c r="C123" s="2237"/>
      <c r="D123" s="2238"/>
      <c r="E123" s="2240"/>
      <c r="F123" s="2242"/>
      <c r="G123" s="231"/>
      <c r="H123" s="70" t="s">
        <v>27</v>
      </c>
      <c r="I123" s="71">
        <f>I122</f>
        <v>236.9</v>
      </c>
      <c r="J123" s="536">
        <f>SUM(J122)</f>
        <v>257.10000000000002</v>
      </c>
      <c r="K123" s="909">
        <f>SUM(K122)</f>
        <v>322.7</v>
      </c>
      <c r="L123" s="509">
        <f t="shared" ref="L123:M123" si="27">SUM(L122)</f>
        <v>322.7</v>
      </c>
      <c r="M123" s="390">
        <f t="shared" si="27"/>
        <v>0</v>
      </c>
      <c r="N123" s="535">
        <f t="shared" ref="N123" si="28">SUM(N122)</f>
        <v>0</v>
      </c>
      <c r="O123" s="509">
        <f>SUM(O122)</f>
        <v>380</v>
      </c>
      <c r="P123" s="910">
        <f>SUM(P122)</f>
        <v>380</v>
      </c>
      <c r="Q123" s="2224"/>
      <c r="R123" s="810"/>
      <c r="S123" s="811"/>
      <c r="T123" s="572"/>
      <c r="U123" s="812"/>
      <c r="V123" s="1105"/>
      <c r="W123" s="746"/>
    </row>
    <row r="124" spans="1:31" s="2" customFormat="1" ht="42" customHeight="1" x14ac:dyDescent="0.25">
      <c r="A124" s="1524" t="s">
        <v>16</v>
      </c>
      <c r="B124" s="74" t="s">
        <v>36</v>
      </c>
      <c r="C124" s="269" t="s">
        <v>40</v>
      </c>
      <c r="D124" s="2225" t="s">
        <v>52</v>
      </c>
      <c r="E124" s="432"/>
      <c r="F124" s="152" t="s">
        <v>20</v>
      </c>
      <c r="G124" s="674" t="s">
        <v>287</v>
      </c>
      <c r="H124" s="1347"/>
      <c r="I124" s="463"/>
      <c r="J124" s="638"/>
      <c r="K124" s="285"/>
      <c r="L124" s="723"/>
      <c r="M124" s="375"/>
      <c r="N124" s="638"/>
      <c r="O124" s="1565"/>
      <c r="P124" s="569"/>
      <c r="Q124" s="1341"/>
      <c r="R124" s="600"/>
      <c r="S124" s="196"/>
      <c r="T124" s="660"/>
      <c r="U124" s="157"/>
      <c r="V124" s="1083"/>
    </row>
    <row r="125" spans="1:31" s="2" customFormat="1" ht="53.25" customHeight="1" x14ac:dyDescent="0.25">
      <c r="A125" s="1525"/>
      <c r="B125" s="77"/>
      <c r="C125" s="1321"/>
      <c r="D125" s="2178"/>
      <c r="E125" s="1315"/>
      <c r="F125" s="86"/>
      <c r="G125" s="115"/>
      <c r="H125" s="1345"/>
      <c r="I125" s="1611"/>
      <c r="J125" s="1137"/>
      <c r="K125" s="724"/>
      <c r="L125" s="487"/>
      <c r="M125" s="368"/>
      <c r="N125" s="637"/>
      <c r="O125" s="78"/>
      <c r="P125" s="61"/>
      <c r="Q125" s="726"/>
      <c r="R125" s="1354"/>
      <c r="S125" s="450"/>
      <c r="T125" s="1317"/>
      <c r="U125" s="1366"/>
      <c r="V125" s="1083"/>
    </row>
    <row r="126" spans="1:31" s="2" customFormat="1" ht="103.5" customHeight="1" x14ac:dyDescent="0.25">
      <c r="A126" s="1525"/>
      <c r="B126" s="77"/>
      <c r="C126" s="1420"/>
      <c r="D126" s="60" t="s">
        <v>104</v>
      </c>
      <c r="E126" s="1425"/>
      <c r="F126" s="86"/>
      <c r="G126" s="115"/>
      <c r="H126" s="423" t="s">
        <v>23</v>
      </c>
      <c r="I126" s="1612">
        <v>71.900000000000006</v>
      </c>
      <c r="J126" s="1138">
        <v>54.7</v>
      </c>
      <c r="K126" s="912">
        <v>57.6</v>
      </c>
      <c r="L126" s="868">
        <v>57.6</v>
      </c>
      <c r="M126" s="870"/>
      <c r="N126" s="911"/>
      <c r="O126" s="869">
        <v>57.6</v>
      </c>
      <c r="P126" s="434">
        <v>57.6</v>
      </c>
      <c r="Q126" s="913" t="s">
        <v>275</v>
      </c>
      <c r="R126" s="753" t="s">
        <v>145</v>
      </c>
      <c r="S126" s="914" t="s">
        <v>145</v>
      </c>
      <c r="T126" s="754" t="s">
        <v>145</v>
      </c>
      <c r="U126" s="32" t="s">
        <v>145</v>
      </c>
      <c r="V126" s="1083"/>
      <c r="AC126" s="3"/>
    </row>
    <row r="127" spans="1:31" s="2" customFormat="1" ht="62.25" customHeight="1" x14ac:dyDescent="0.25">
      <c r="A127" s="1525"/>
      <c r="B127" s="77"/>
      <c r="C127" s="1368"/>
      <c r="D127" s="38" t="s">
        <v>105</v>
      </c>
      <c r="E127" s="563" t="s">
        <v>132</v>
      </c>
      <c r="F127" s="86"/>
      <c r="G127" s="115"/>
      <c r="H127" s="1414" t="s">
        <v>23</v>
      </c>
      <c r="I127" s="1613">
        <v>74.3</v>
      </c>
      <c r="J127" s="1462">
        <v>62.4</v>
      </c>
      <c r="K127" s="43">
        <v>71.599999999999994</v>
      </c>
      <c r="L127" s="389">
        <v>71.599999999999994</v>
      </c>
      <c r="M127" s="489"/>
      <c r="N127" s="1463"/>
      <c r="O127" s="372">
        <v>71.599999999999994</v>
      </c>
      <c r="P127" s="42">
        <v>71.599999999999994</v>
      </c>
      <c r="Q127" s="1464" t="s">
        <v>273</v>
      </c>
      <c r="R127" s="1465">
        <v>20</v>
      </c>
      <c r="S127" s="1438">
        <v>20</v>
      </c>
      <c r="T127" s="1438">
        <v>20</v>
      </c>
      <c r="U127" s="1439">
        <v>20</v>
      </c>
      <c r="V127" s="1083"/>
      <c r="AE127" s="3"/>
    </row>
    <row r="128" spans="1:31" s="2" customFormat="1" ht="55.5" customHeight="1" x14ac:dyDescent="0.25">
      <c r="A128" s="1526"/>
      <c r="B128" s="447"/>
      <c r="C128" s="559"/>
      <c r="D128" s="38" t="s">
        <v>106</v>
      </c>
      <c r="E128" s="1403"/>
      <c r="F128" s="170"/>
      <c r="G128" s="454"/>
      <c r="H128" s="1414" t="s">
        <v>23</v>
      </c>
      <c r="I128" s="1612">
        <v>98.6</v>
      </c>
      <c r="J128" s="631">
        <v>109.8</v>
      </c>
      <c r="K128" s="915">
        <v>129.1</v>
      </c>
      <c r="L128" s="890">
        <v>129.1</v>
      </c>
      <c r="M128" s="889"/>
      <c r="N128" s="891"/>
      <c r="O128" s="916">
        <v>129.1</v>
      </c>
      <c r="P128" s="895">
        <v>129.1</v>
      </c>
      <c r="Q128" s="918" t="s">
        <v>276</v>
      </c>
      <c r="R128" s="919">
        <v>34</v>
      </c>
      <c r="S128" s="920">
        <v>34</v>
      </c>
      <c r="T128" s="145">
        <v>34</v>
      </c>
      <c r="U128" s="139">
        <v>10</v>
      </c>
      <c r="V128" s="1083"/>
      <c r="Z128" s="3"/>
      <c r="AA128" s="3"/>
    </row>
    <row r="129" spans="1:28" s="2" customFormat="1" ht="56.25" customHeight="1" x14ac:dyDescent="0.25">
      <c r="A129" s="1525"/>
      <c r="B129" s="77"/>
      <c r="C129" s="1368"/>
      <c r="D129" s="38" t="s">
        <v>107</v>
      </c>
      <c r="E129" s="1367" t="s">
        <v>123</v>
      </c>
      <c r="F129" s="86"/>
      <c r="G129" s="115"/>
      <c r="H129" s="1414" t="s">
        <v>23</v>
      </c>
      <c r="I129" s="1613">
        <v>83</v>
      </c>
      <c r="J129" s="818">
        <v>89.5</v>
      </c>
      <c r="K129" s="192">
        <v>343.8</v>
      </c>
      <c r="L129" s="357">
        <v>343.8</v>
      </c>
      <c r="M129" s="343"/>
      <c r="N129" s="752"/>
      <c r="O129" s="343">
        <v>343.8</v>
      </c>
      <c r="P129" s="29">
        <v>343.8</v>
      </c>
      <c r="Q129" s="1464" t="s">
        <v>274</v>
      </c>
      <c r="R129" s="1487">
        <v>40</v>
      </c>
      <c r="S129" s="1404">
        <v>100</v>
      </c>
      <c r="T129" s="450">
        <v>100</v>
      </c>
      <c r="U129" s="1424">
        <v>100</v>
      </c>
      <c r="V129" s="1083"/>
    </row>
    <row r="130" spans="1:28" s="2" customFormat="1" ht="78.75" customHeight="1" x14ac:dyDescent="0.25">
      <c r="A130" s="1525"/>
      <c r="B130" s="77"/>
      <c r="C130" s="1368"/>
      <c r="D130" s="80" t="s">
        <v>119</v>
      </c>
      <c r="E130" s="1320" t="s">
        <v>122</v>
      </c>
      <c r="F130" s="86"/>
      <c r="G130" s="115"/>
      <c r="H130" s="1348" t="s">
        <v>23</v>
      </c>
      <c r="I130" s="1612">
        <v>41.4</v>
      </c>
      <c r="J130" s="631">
        <v>28.9</v>
      </c>
      <c r="K130" s="915">
        <v>50.4</v>
      </c>
      <c r="L130" s="890">
        <v>50.4</v>
      </c>
      <c r="M130" s="916"/>
      <c r="N130" s="891"/>
      <c r="O130" s="916">
        <v>50.4</v>
      </c>
      <c r="P130" s="895">
        <v>50.4</v>
      </c>
      <c r="Q130" s="917" t="s">
        <v>277</v>
      </c>
      <c r="R130" s="919">
        <v>200</v>
      </c>
      <c r="S130" s="920">
        <v>200</v>
      </c>
      <c r="T130" s="145">
        <v>200</v>
      </c>
      <c r="U130" s="139">
        <v>200</v>
      </c>
      <c r="V130" s="1083"/>
      <c r="X130" s="3"/>
      <c r="Z130" s="3"/>
    </row>
    <row r="131" spans="1:28" s="2" customFormat="1" ht="51" customHeight="1" x14ac:dyDescent="0.25">
      <c r="A131" s="1517"/>
      <c r="B131" s="1148"/>
      <c r="C131" s="1335"/>
      <c r="D131" s="81" t="s">
        <v>118</v>
      </c>
      <c r="E131" s="185" t="s">
        <v>130</v>
      </c>
      <c r="F131" s="1314"/>
      <c r="G131" s="115"/>
      <c r="H131" s="423" t="s">
        <v>23</v>
      </c>
      <c r="I131" s="36">
        <v>11.9</v>
      </c>
      <c r="J131" s="635">
        <v>11.9</v>
      </c>
      <c r="K131" s="22">
        <v>26</v>
      </c>
      <c r="L131" s="410">
        <v>26</v>
      </c>
      <c r="M131" s="406"/>
      <c r="N131" s="750"/>
      <c r="O131" s="342">
        <v>26</v>
      </c>
      <c r="P131" s="751">
        <v>26</v>
      </c>
      <c r="Q131" s="917" t="s">
        <v>278</v>
      </c>
      <c r="R131" s="921">
        <v>1</v>
      </c>
      <c r="S131" s="922">
        <v>1</v>
      </c>
      <c r="T131" s="923">
        <v>1</v>
      </c>
      <c r="U131" s="924">
        <v>1</v>
      </c>
      <c r="V131" s="1083"/>
      <c r="Y131" s="3"/>
    </row>
    <row r="132" spans="1:28" s="2" customFormat="1" ht="38.25" customHeight="1" x14ac:dyDescent="0.25">
      <c r="A132" s="1517"/>
      <c r="B132" s="1148"/>
      <c r="C132" s="1335"/>
      <c r="D132" s="2226" t="s">
        <v>54</v>
      </c>
      <c r="E132" s="1369" t="s">
        <v>124</v>
      </c>
      <c r="F132" s="1314"/>
      <c r="G132" s="115"/>
      <c r="H132" s="1348" t="s">
        <v>23</v>
      </c>
      <c r="I132" s="36">
        <v>41.6</v>
      </c>
      <c r="J132" s="635">
        <v>4.0999999999999996</v>
      </c>
      <c r="K132" s="22">
        <v>17.3</v>
      </c>
      <c r="L132" s="410">
        <v>17.3</v>
      </c>
      <c r="M132" s="406"/>
      <c r="N132" s="690"/>
      <c r="O132" s="406">
        <v>17.3</v>
      </c>
      <c r="P132" s="697">
        <v>17.3</v>
      </c>
      <c r="Q132" s="2228" t="s">
        <v>279</v>
      </c>
      <c r="R132" s="925">
        <v>20</v>
      </c>
      <c r="S132" s="83">
        <v>20</v>
      </c>
      <c r="T132" s="926">
        <v>20</v>
      </c>
      <c r="U132" s="927">
        <v>20</v>
      </c>
      <c r="V132" s="1083"/>
      <c r="W132" s="3"/>
    </row>
    <row r="133" spans="1:28" s="2" customFormat="1" ht="19.5" customHeight="1" thickBot="1" x14ac:dyDescent="0.3">
      <c r="A133" s="1520"/>
      <c r="B133" s="1151"/>
      <c r="C133" s="1329"/>
      <c r="D133" s="2227"/>
      <c r="E133" s="1343"/>
      <c r="F133" s="1357"/>
      <c r="G133" s="233"/>
      <c r="H133" s="50" t="s">
        <v>27</v>
      </c>
      <c r="I133" s="47">
        <f>SUM(I124:I132)</f>
        <v>422.69999999999993</v>
      </c>
      <c r="J133" s="633">
        <f>SUM(J126:J132)</f>
        <v>361.29999999999995</v>
      </c>
      <c r="K133" s="618">
        <f>SUM(K124:K132)</f>
        <v>695.79999999999984</v>
      </c>
      <c r="L133" s="928">
        <f t="shared" ref="L133:M133" si="29">SUM(L124:L132)</f>
        <v>695.79999999999984</v>
      </c>
      <c r="M133" s="929">
        <f t="shared" si="29"/>
        <v>0</v>
      </c>
      <c r="N133" s="633">
        <f t="shared" ref="N133:P133" si="30">SUM(N124:N132)</f>
        <v>0</v>
      </c>
      <c r="O133" s="345">
        <f t="shared" si="30"/>
        <v>695.79999999999984</v>
      </c>
      <c r="P133" s="48">
        <f t="shared" si="30"/>
        <v>695.79999999999984</v>
      </c>
      <c r="Q133" s="2229"/>
      <c r="R133" s="597"/>
      <c r="S133" s="1372"/>
      <c r="T133" s="278"/>
      <c r="U133" s="1359"/>
      <c r="V133" s="1083"/>
      <c r="W133" s="206"/>
    </row>
    <row r="134" spans="1:28" s="2" customFormat="1" ht="28.5" customHeight="1" x14ac:dyDescent="0.25">
      <c r="A134" s="1524" t="s">
        <v>16</v>
      </c>
      <c r="B134" s="74" t="s">
        <v>36</v>
      </c>
      <c r="C134" s="269" t="s">
        <v>42</v>
      </c>
      <c r="D134" s="1392" t="s">
        <v>55</v>
      </c>
      <c r="E134" s="2246" t="s">
        <v>126</v>
      </c>
      <c r="F134" s="152" t="s">
        <v>20</v>
      </c>
      <c r="G134" s="674" t="s">
        <v>287</v>
      </c>
      <c r="H134" s="1406"/>
      <c r="I134" s="1614"/>
      <c r="J134" s="1615"/>
      <c r="K134" s="1028"/>
      <c r="L134" s="1025"/>
      <c r="M134" s="1029"/>
      <c r="N134" s="1616"/>
      <c r="O134" s="1614"/>
      <c r="P134" s="1614"/>
      <c r="Q134" s="721"/>
      <c r="R134" s="587"/>
      <c r="S134" s="1428"/>
      <c r="T134" s="1405"/>
      <c r="U134" s="1423"/>
      <c r="V134" s="1083"/>
    </row>
    <row r="135" spans="1:28" s="2" customFormat="1" ht="53.25" customHeight="1" x14ac:dyDescent="0.25">
      <c r="A135" s="1525"/>
      <c r="B135" s="77"/>
      <c r="C135" s="1399"/>
      <c r="D135" s="85" t="s">
        <v>57</v>
      </c>
      <c r="E135" s="2215"/>
      <c r="F135" s="86"/>
      <c r="G135" s="115"/>
      <c r="H135" s="1429" t="s">
        <v>23</v>
      </c>
      <c r="I135" s="205">
        <v>32</v>
      </c>
      <c r="J135" s="1026">
        <v>32</v>
      </c>
      <c r="K135" s="205">
        <v>45</v>
      </c>
      <c r="L135" s="353">
        <v>45</v>
      </c>
      <c r="M135" s="339"/>
      <c r="N135" s="1026"/>
      <c r="O135" s="339">
        <v>45</v>
      </c>
      <c r="P135" s="1027">
        <v>45</v>
      </c>
      <c r="Q135" s="141" t="s">
        <v>56</v>
      </c>
      <c r="R135" s="931">
        <v>23</v>
      </c>
      <c r="S135" s="441">
        <v>23</v>
      </c>
      <c r="T135" s="146">
        <v>23</v>
      </c>
      <c r="U135" s="40">
        <v>23</v>
      </c>
      <c r="V135" s="1083"/>
      <c r="W135" s="3"/>
    </row>
    <row r="136" spans="1:28" s="2" customFormat="1" ht="15.75" customHeight="1" x14ac:dyDescent="0.25">
      <c r="A136" s="2218"/>
      <c r="B136" s="2220"/>
      <c r="C136" s="1397"/>
      <c r="D136" s="2230" t="s">
        <v>58</v>
      </c>
      <c r="E136" s="246"/>
      <c r="F136" s="1422"/>
      <c r="G136" s="167"/>
      <c r="H136" s="1429" t="s">
        <v>23</v>
      </c>
      <c r="I136" s="221">
        <v>42.8</v>
      </c>
      <c r="J136" s="815">
        <v>42.8</v>
      </c>
      <c r="K136" s="520">
        <v>44.2</v>
      </c>
      <c r="L136" s="807">
        <v>44.2</v>
      </c>
      <c r="M136" s="656"/>
      <c r="N136" s="808"/>
      <c r="O136" s="656">
        <v>44.2</v>
      </c>
      <c r="P136" s="628">
        <v>44.2</v>
      </c>
      <c r="Q136" s="2147" t="s">
        <v>108</v>
      </c>
      <c r="R136" s="756" t="s">
        <v>280</v>
      </c>
      <c r="S136" s="198" t="s">
        <v>280</v>
      </c>
      <c r="T136" s="757" t="s">
        <v>280</v>
      </c>
      <c r="U136" s="35" t="s">
        <v>280</v>
      </c>
      <c r="V136" s="1083"/>
      <c r="W136" s="3"/>
      <c r="Y136" s="3"/>
    </row>
    <row r="137" spans="1:28" s="2" customFormat="1" ht="15.75" customHeight="1" x14ac:dyDescent="0.25">
      <c r="A137" s="2218"/>
      <c r="B137" s="2220"/>
      <c r="C137" s="1397"/>
      <c r="D137" s="2145"/>
      <c r="E137" s="246"/>
      <c r="F137" s="1422"/>
      <c r="G137" s="167"/>
      <c r="H137" s="11" t="s">
        <v>38</v>
      </c>
      <c r="I137" s="106">
        <v>214</v>
      </c>
      <c r="J137" s="635">
        <v>214</v>
      </c>
      <c r="K137" s="87">
        <v>210.2</v>
      </c>
      <c r="L137" s="385">
        <v>210.2</v>
      </c>
      <c r="M137" s="367"/>
      <c r="N137" s="855"/>
      <c r="O137" s="366">
        <v>210.2</v>
      </c>
      <c r="P137" s="277">
        <v>210.2</v>
      </c>
      <c r="Q137" s="2147"/>
      <c r="R137" s="756"/>
      <c r="S137" s="198"/>
      <c r="T137" s="757"/>
      <c r="U137" s="35"/>
      <c r="V137" s="1083"/>
      <c r="W137" s="3"/>
    </row>
    <row r="138" spans="1:28" s="2" customFormat="1" ht="13.5" customHeight="1" x14ac:dyDescent="0.25">
      <c r="A138" s="2218"/>
      <c r="B138" s="2220"/>
      <c r="C138" s="1397" t="s">
        <v>141</v>
      </c>
      <c r="D138" s="2231"/>
      <c r="E138" s="448"/>
      <c r="F138" s="1422"/>
      <c r="G138" s="167"/>
      <c r="H138" s="21" t="s">
        <v>38</v>
      </c>
      <c r="I138" s="193">
        <v>10.7</v>
      </c>
      <c r="J138" s="806">
        <v>10.7</v>
      </c>
      <c r="K138" s="520">
        <v>10.5</v>
      </c>
      <c r="L138" s="409">
        <v>10.5</v>
      </c>
      <c r="M138" s="405"/>
      <c r="N138" s="635"/>
      <c r="O138" s="656">
        <v>10.8</v>
      </c>
      <c r="P138" s="628">
        <v>10.8</v>
      </c>
      <c r="Q138" s="2475"/>
      <c r="R138" s="753"/>
      <c r="S138" s="449"/>
      <c r="T138" s="754"/>
      <c r="U138" s="32"/>
      <c r="V138" s="1083"/>
      <c r="Y138" s="3"/>
    </row>
    <row r="139" spans="1:28" s="2" customFormat="1" ht="105.6" customHeight="1" x14ac:dyDescent="0.25">
      <c r="A139" s="1525"/>
      <c r="B139" s="77"/>
      <c r="C139" s="1399"/>
      <c r="D139" s="2213" t="s">
        <v>135</v>
      </c>
      <c r="E139" s="2215" t="s">
        <v>125</v>
      </c>
      <c r="F139" s="86"/>
      <c r="G139" s="230"/>
      <c r="H139" s="11" t="s">
        <v>23</v>
      </c>
      <c r="I139" s="12">
        <v>112</v>
      </c>
      <c r="J139" s="425">
        <v>112</v>
      </c>
      <c r="K139" s="12">
        <v>112</v>
      </c>
      <c r="L139" s="351">
        <v>112</v>
      </c>
      <c r="M139" s="337"/>
      <c r="N139" s="425"/>
      <c r="O139" s="337">
        <v>112</v>
      </c>
      <c r="P139" s="13">
        <v>112</v>
      </c>
      <c r="Q139" s="308" t="s">
        <v>108</v>
      </c>
      <c r="R139" s="756" t="s">
        <v>246</v>
      </c>
      <c r="S139" s="198" t="s">
        <v>246</v>
      </c>
      <c r="T139" s="757" t="s">
        <v>246</v>
      </c>
      <c r="U139" s="35" t="s">
        <v>246</v>
      </c>
      <c r="V139" s="1083"/>
      <c r="AB139" s="3"/>
    </row>
    <row r="140" spans="1:28" s="2" customFormat="1" ht="16.5" customHeight="1" thickBot="1" x14ac:dyDescent="0.3">
      <c r="A140" s="1520"/>
      <c r="B140" s="1395"/>
      <c r="C140" s="1398"/>
      <c r="D140" s="2214"/>
      <c r="E140" s="2216"/>
      <c r="F140" s="1388"/>
      <c r="G140" s="231"/>
      <c r="H140" s="70" t="s">
        <v>27</v>
      </c>
      <c r="I140" s="71">
        <f>SUM(I135:I139)</f>
        <v>411.5</v>
      </c>
      <c r="J140" s="536">
        <f>SUM(J135:J139)</f>
        <v>411.5</v>
      </c>
      <c r="K140" s="71">
        <f t="shared" ref="K140:M140" si="31">SUM(K134:K139)</f>
        <v>421.9</v>
      </c>
      <c r="L140" s="390">
        <f t="shared" si="31"/>
        <v>421.9</v>
      </c>
      <c r="M140" s="373">
        <f t="shared" si="31"/>
        <v>0</v>
      </c>
      <c r="N140" s="536">
        <f t="shared" ref="N140:P140" si="32">SUM(N134:N139)</f>
        <v>0</v>
      </c>
      <c r="O140" s="72">
        <f t="shared" si="32"/>
        <v>422.2</v>
      </c>
      <c r="P140" s="72">
        <f t="shared" si="32"/>
        <v>422.2</v>
      </c>
      <c r="Q140" s="222"/>
      <c r="R140" s="601"/>
      <c r="S140" s="89"/>
      <c r="T140" s="579"/>
      <c r="U140" s="90"/>
      <c r="V140" s="1083"/>
    </row>
    <row r="141" spans="1:28" s="2" customFormat="1" ht="27" customHeight="1" x14ac:dyDescent="0.25">
      <c r="A141" s="2217" t="s">
        <v>16</v>
      </c>
      <c r="B141" s="2219" t="s">
        <v>36</v>
      </c>
      <c r="C141" s="1396" t="s">
        <v>43</v>
      </c>
      <c r="D141" s="2221" t="s">
        <v>59</v>
      </c>
      <c r="E141" s="56"/>
      <c r="F141" s="271" t="s">
        <v>60</v>
      </c>
      <c r="G141" s="2479" t="s">
        <v>288</v>
      </c>
      <c r="H141" s="1406" t="s">
        <v>23</v>
      </c>
      <c r="I141" s="194">
        <v>139.9</v>
      </c>
      <c r="J141" s="793">
        <v>139.9</v>
      </c>
      <c r="K141" s="194">
        <v>90</v>
      </c>
      <c r="L141" s="361">
        <v>66.599999999999994</v>
      </c>
      <c r="M141" s="347"/>
      <c r="N141" s="793">
        <v>23.4</v>
      </c>
      <c r="O141" s="794">
        <v>90</v>
      </c>
      <c r="P141" s="376">
        <f>+O141</f>
        <v>90</v>
      </c>
      <c r="Q141" s="91" t="s">
        <v>61</v>
      </c>
      <c r="R141" s="932">
        <v>22</v>
      </c>
      <c r="S141" s="93">
        <v>37</v>
      </c>
      <c r="T141" s="933">
        <v>37</v>
      </c>
      <c r="U141" s="94">
        <v>37</v>
      </c>
      <c r="V141" s="1083"/>
      <c r="W141" s="206"/>
      <c r="X141" s="206"/>
    </row>
    <row r="142" spans="1:28" s="2" customFormat="1" ht="43.15" customHeight="1" x14ac:dyDescent="0.25">
      <c r="A142" s="2218"/>
      <c r="B142" s="2220"/>
      <c r="C142" s="1397"/>
      <c r="D142" s="2161"/>
      <c r="E142" s="55"/>
      <c r="F142" s="1401"/>
      <c r="G142" s="2480"/>
      <c r="H142" s="298" t="s">
        <v>38</v>
      </c>
      <c r="I142" s="44">
        <v>117.1</v>
      </c>
      <c r="J142" s="765">
        <v>117.1</v>
      </c>
      <c r="K142" s="480">
        <v>110</v>
      </c>
      <c r="L142" s="481">
        <v>75</v>
      </c>
      <c r="M142" s="838"/>
      <c r="N142" s="837">
        <v>35</v>
      </c>
      <c r="O142" s="59">
        <v>110</v>
      </c>
      <c r="P142" s="878">
        <v>110</v>
      </c>
      <c r="Q142" s="102" t="s">
        <v>115</v>
      </c>
      <c r="R142" s="934">
        <v>10</v>
      </c>
      <c r="S142" s="155">
        <v>10</v>
      </c>
      <c r="T142" s="935">
        <v>10</v>
      </c>
      <c r="U142" s="156">
        <v>10</v>
      </c>
      <c r="V142" s="1083"/>
    </row>
    <row r="143" spans="1:28" s="2" customFormat="1" ht="15" customHeight="1" x14ac:dyDescent="0.25">
      <c r="A143" s="2218"/>
      <c r="B143" s="2220"/>
      <c r="C143" s="1397"/>
      <c r="D143" s="2161"/>
      <c r="E143" s="55"/>
      <c r="F143" s="1401"/>
      <c r="G143" s="26"/>
      <c r="H143" s="298" t="s">
        <v>38</v>
      </c>
      <c r="I143" s="1618"/>
      <c r="J143" s="837">
        <v>32.200000000000003</v>
      </c>
      <c r="K143" s="480"/>
      <c r="L143" s="481"/>
      <c r="M143" s="838"/>
      <c r="N143" s="837"/>
      <c r="O143" s="59"/>
      <c r="P143" s="878"/>
      <c r="Q143" s="2481" t="s">
        <v>161</v>
      </c>
      <c r="R143" s="937">
        <v>28</v>
      </c>
      <c r="S143" s="938">
        <v>30</v>
      </c>
      <c r="T143" s="939">
        <v>30</v>
      </c>
      <c r="U143" s="940">
        <v>30</v>
      </c>
      <c r="V143" s="1083"/>
    </row>
    <row r="144" spans="1:28" s="2" customFormat="1" ht="15" customHeight="1" x14ac:dyDescent="0.25">
      <c r="A144" s="1517"/>
      <c r="B144" s="1390"/>
      <c r="C144" s="1397"/>
      <c r="D144" s="2161"/>
      <c r="E144" s="55"/>
      <c r="F144" s="1401"/>
      <c r="G144" s="26"/>
      <c r="H144" s="325"/>
      <c r="I144" s="1611"/>
      <c r="J144" s="791"/>
      <c r="K144" s="41"/>
      <c r="L144" s="360"/>
      <c r="M144" s="346"/>
      <c r="N144" s="791"/>
      <c r="O144" s="46"/>
      <c r="P144" s="562"/>
      <c r="Q144" s="2147"/>
      <c r="R144" s="941"/>
      <c r="S144" s="474"/>
      <c r="T144" s="942"/>
      <c r="U144" s="475"/>
      <c r="V144" s="1083"/>
    </row>
    <row r="145" spans="1:25" s="2" customFormat="1" ht="26.25" customHeight="1" thickBot="1" x14ac:dyDescent="0.3">
      <c r="A145" s="1520"/>
      <c r="B145" s="1395"/>
      <c r="C145" s="1398"/>
      <c r="D145" s="2222"/>
      <c r="E145" s="53"/>
      <c r="F145" s="1402"/>
      <c r="G145" s="215"/>
      <c r="H145" s="57" t="s">
        <v>27</v>
      </c>
      <c r="I145" s="1619">
        <f>SUM(I141:I143)</f>
        <v>257</v>
      </c>
      <c r="J145" s="633">
        <f>SUM(J141:J143)</f>
        <v>289.2</v>
      </c>
      <c r="K145" s="47">
        <f>SUM(K141:K143)</f>
        <v>200</v>
      </c>
      <c r="L145" s="359">
        <f t="shared" ref="L145:M145" si="33">SUM(L141:L143)</f>
        <v>141.6</v>
      </c>
      <c r="M145" s="345">
        <f t="shared" si="33"/>
        <v>0</v>
      </c>
      <c r="N145" s="633">
        <f t="shared" ref="N145" si="34">SUM(N141:N143)</f>
        <v>58.4</v>
      </c>
      <c r="O145" s="48">
        <f>SUM(O141:O143)</f>
        <v>200</v>
      </c>
      <c r="P145" s="48">
        <f>SUM(P141:P143)</f>
        <v>200</v>
      </c>
      <c r="Q145" s="943" t="s">
        <v>215</v>
      </c>
      <c r="R145" s="944">
        <v>8</v>
      </c>
      <c r="S145" s="945"/>
      <c r="T145" s="946"/>
      <c r="U145" s="947"/>
      <c r="V145" s="1083"/>
    </row>
    <row r="146" spans="1:25" s="2" customFormat="1" ht="24.75" customHeight="1" x14ac:dyDescent="0.25">
      <c r="A146" s="1516" t="s">
        <v>16</v>
      </c>
      <c r="B146" s="1150" t="s">
        <v>36</v>
      </c>
      <c r="C146" s="1328" t="s">
        <v>62</v>
      </c>
      <c r="D146" s="2203" t="s">
        <v>120</v>
      </c>
      <c r="E146" s="56"/>
      <c r="F146" s="2205">
        <v>3</v>
      </c>
      <c r="G146" s="2477" t="s">
        <v>287</v>
      </c>
      <c r="H146" s="1349" t="s">
        <v>23</v>
      </c>
      <c r="I146" s="1614">
        <v>3.5</v>
      </c>
      <c r="J146" s="948">
        <v>3.5</v>
      </c>
      <c r="K146" s="95">
        <v>4.5</v>
      </c>
      <c r="L146" s="392">
        <v>4.5</v>
      </c>
      <c r="M146" s="377"/>
      <c r="N146" s="948"/>
      <c r="O146" s="377">
        <v>4.5</v>
      </c>
      <c r="P146" s="949">
        <v>4.5</v>
      </c>
      <c r="Q146" s="950" t="s">
        <v>121</v>
      </c>
      <c r="R146" s="951">
        <v>2</v>
      </c>
      <c r="S146" s="96">
        <v>2</v>
      </c>
      <c r="T146" s="56">
        <v>2</v>
      </c>
      <c r="U146" s="952">
        <v>2</v>
      </c>
      <c r="V146" s="1083"/>
    </row>
    <row r="147" spans="1:25" s="2" customFormat="1" ht="16.5" customHeight="1" thickBot="1" x14ac:dyDescent="0.3">
      <c r="A147" s="1517"/>
      <c r="B147" s="1148"/>
      <c r="C147" s="1329"/>
      <c r="D147" s="2238"/>
      <c r="E147" s="247"/>
      <c r="F147" s="2390"/>
      <c r="G147" s="2478"/>
      <c r="H147" s="70" t="s">
        <v>27</v>
      </c>
      <c r="I147" s="71">
        <f>SUM(I146)</f>
        <v>3.5</v>
      </c>
      <c r="J147" s="633">
        <f>J146</f>
        <v>3.5</v>
      </c>
      <c r="K147" s="47">
        <f>K146</f>
        <v>4.5</v>
      </c>
      <c r="L147" s="359">
        <f t="shared" ref="L147:M147" si="35">L146</f>
        <v>4.5</v>
      </c>
      <c r="M147" s="345">
        <f t="shared" si="35"/>
        <v>0</v>
      </c>
      <c r="N147" s="633">
        <f t="shared" ref="N147" si="36">N146</f>
        <v>0</v>
      </c>
      <c r="O147" s="48">
        <f>O146</f>
        <v>4.5</v>
      </c>
      <c r="P147" s="48">
        <f>P146</f>
        <v>4.5</v>
      </c>
      <c r="Q147" s="1318"/>
      <c r="R147" s="595"/>
      <c r="S147" s="1355"/>
      <c r="T147" s="55"/>
      <c r="U147" s="1365"/>
      <c r="V147" s="1083"/>
      <c r="W147" s="3"/>
    </row>
    <row r="148" spans="1:25" s="2" customFormat="1" ht="16.5" customHeight="1" x14ac:dyDescent="0.25">
      <c r="A148" s="2189" t="s">
        <v>16</v>
      </c>
      <c r="B148" s="2191" t="s">
        <v>36</v>
      </c>
      <c r="C148" s="2193" t="s">
        <v>63</v>
      </c>
      <c r="D148" s="2195" t="s">
        <v>140</v>
      </c>
      <c r="E148" s="2197"/>
      <c r="F148" s="2199">
        <v>3</v>
      </c>
      <c r="G148" s="2461" t="s">
        <v>287</v>
      </c>
      <c r="H148" s="953" t="s">
        <v>23</v>
      </c>
      <c r="I148" s="194">
        <v>1</v>
      </c>
      <c r="J148" s="954">
        <v>1</v>
      </c>
      <c r="K148" s="190"/>
      <c r="L148" s="955"/>
      <c r="M148" s="956"/>
      <c r="N148" s="954"/>
      <c r="O148" s="888"/>
      <c r="P148" s="888"/>
      <c r="Q148" s="957" t="s">
        <v>139</v>
      </c>
      <c r="R148" s="602">
        <v>1</v>
      </c>
      <c r="S148" s="8"/>
      <c r="T148" s="958"/>
      <c r="U148" s="122"/>
      <c r="V148" s="1083"/>
    </row>
    <row r="149" spans="1:25" s="2" customFormat="1" ht="16.5" customHeight="1" x14ac:dyDescent="0.25">
      <c r="A149" s="2190"/>
      <c r="B149" s="2192"/>
      <c r="C149" s="2194"/>
      <c r="D149" s="2196"/>
      <c r="E149" s="2198"/>
      <c r="F149" s="2200"/>
      <c r="G149" s="2476"/>
      <c r="H149" s="137" t="s">
        <v>21</v>
      </c>
      <c r="I149" s="16"/>
      <c r="J149" s="761">
        <v>47.7</v>
      </c>
      <c r="K149" s="201">
        <v>95.5</v>
      </c>
      <c r="L149" s="387">
        <v>95.5</v>
      </c>
      <c r="M149" s="369">
        <v>8.1</v>
      </c>
      <c r="N149" s="761"/>
      <c r="O149" s="61">
        <v>111.2</v>
      </c>
      <c r="P149" s="61">
        <v>49.5</v>
      </c>
      <c r="Q149" s="419" t="s">
        <v>138</v>
      </c>
      <c r="R149" s="959">
        <v>350</v>
      </c>
      <c r="S149" s="565">
        <v>350</v>
      </c>
      <c r="T149" s="191">
        <v>350</v>
      </c>
      <c r="U149" s="566">
        <v>350</v>
      </c>
      <c r="V149" s="1083"/>
    </row>
    <row r="150" spans="1:25" s="2" customFormat="1" ht="16.5" customHeight="1" x14ac:dyDescent="0.25">
      <c r="A150" s="2190"/>
      <c r="B150" s="2192"/>
      <c r="C150" s="2194"/>
      <c r="D150" s="2196"/>
      <c r="E150" s="2198"/>
      <c r="F150" s="2200"/>
      <c r="G150" s="115"/>
      <c r="H150" s="322" t="s">
        <v>186</v>
      </c>
      <c r="I150" s="22"/>
      <c r="J150" s="867">
        <v>107.2</v>
      </c>
      <c r="K150" s="1709">
        <v>212</v>
      </c>
      <c r="L150" s="1710">
        <v>212</v>
      </c>
      <c r="M150" s="1711">
        <v>18</v>
      </c>
      <c r="N150" s="867"/>
      <c r="O150" s="853">
        <v>249.9</v>
      </c>
      <c r="P150" s="853">
        <v>111.4</v>
      </c>
      <c r="Q150" s="804"/>
      <c r="R150" s="603"/>
      <c r="S150" s="1361"/>
      <c r="T150" s="147"/>
      <c r="U150" s="1358"/>
      <c r="V150" s="1083"/>
    </row>
    <row r="151" spans="1:25" s="2" customFormat="1" ht="16.5" customHeight="1" x14ac:dyDescent="0.25">
      <c r="A151" s="2190"/>
      <c r="B151" s="2192"/>
      <c r="C151" s="2194"/>
      <c r="D151" s="2196"/>
      <c r="E151" s="2198"/>
      <c r="F151" s="2200"/>
      <c r="G151" s="115"/>
      <c r="H151" s="558" t="s">
        <v>200</v>
      </c>
      <c r="I151" s="836"/>
      <c r="J151" s="800"/>
      <c r="K151" s="1712">
        <v>2.6</v>
      </c>
      <c r="L151" s="1713">
        <v>2.6</v>
      </c>
      <c r="M151" s="1712"/>
      <c r="N151" s="800"/>
      <c r="O151" s="1034"/>
      <c r="P151" s="540"/>
      <c r="Q151" s="804"/>
      <c r="R151" s="603"/>
      <c r="S151" s="1566"/>
      <c r="T151" s="147"/>
      <c r="U151" s="1567"/>
      <c r="V151" s="1083"/>
    </row>
    <row r="152" spans="1:25" s="2" customFormat="1" ht="15" customHeight="1" thickBot="1" x14ac:dyDescent="0.3">
      <c r="A152" s="2190"/>
      <c r="B152" s="2192"/>
      <c r="C152" s="2194"/>
      <c r="D152" s="2196"/>
      <c r="E152" s="2198"/>
      <c r="F152" s="2200"/>
      <c r="G152" s="115"/>
      <c r="H152" s="50" t="s">
        <v>27</v>
      </c>
      <c r="I152" s="19">
        <f>SUM(I148:I150)</f>
        <v>1</v>
      </c>
      <c r="J152" s="639">
        <f>SUM(J148:J150)</f>
        <v>155.9</v>
      </c>
      <c r="K152" s="725">
        <f>SUM(K148:K151)</f>
        <v>310.10000000000002</v>
      </c>
      <c r="L152" s="359">
        <f>SUM(L148:L151)</f>
        <v>310.10000000000002</v>
      </c>
      <c r="M152" s="359">
        <f>SUM(M148:M151)</f>
        <v>26.1</v>
      </c>
      <c r="N152" s="642">
        <f t="shared" ref="N152" si="37">SUM(N148:N151)</f>
        <v>0</v>
      </c>
      <c r="O152" s="48">
        <f>SUM(O148:O150)</f>
        <v>361.1</v>
      </c>
      <c r="P152" s="639">
        <f>SUM(P148:P150)</f>
        <v>160.9</v>
      </c>
      <c r="Q152" s="64"/>
      <c r="R152" s="603"/>
      <c r="S152" s="567"/>
      <c r="T152" s="580"/>
      <c r="U152" s="568"/>
      <c r="V152" s="1083"/>
      <c r="X152" s="3"/>
    </row>
    <row r="153" spans="1:25" s="2" customFormat="1" ht="18.75" customHeight="1" x14ac:dyDescent="0.25">
      <c r="A153" s="2189" t="s">
        <v>16</v>
      </c>
      <c r="B153" s="2191" t="s">
        <v>36</v>
      </c>
      <c r="C153" s="2193" t="s">
        <v>102</v>
      </c>
      <c r="D153" s="2201" t="s">
        <v>191</v>
      </c>
      <c r="E153" s="2197"/>
      <c r="F153" s="2199">
        <v>3</v>
      </c>
      <c r="G153" s="2461" t="s">
        <v>287</v>
      </c>
      <c r="H153" s="953" t="s">
        <v>23</v>
      </c>
      <c r="I153" s="218">
        <v>5</v>
      </c>
      <c r="J153" s="960">
        <v>5</v>
      </c>
      <c r="K153" s="887">
        <v>5</v>
      </c>
      <c r="L153" s="393">
        <v>5</v>
      </c>
      <c r="M153" s="393"/>
      <c r="N153" s="961"/>
      <c r="O153" s="372"/>
      <c r="P153" s="888"/>
      <c r="Q153" s="950" t="s">
        <v>139</v>
      </c>
      <c r="R153" s="598">
        <v>1</v>
      </c>
      <c r="S153" s="1360"/>
      <c r="T153" s="1331"/>
      <c r="U153" s="1362"/>
      <c r="V153" s="1083"/>
    </row>
    <row r="154" spans="1:25" s="2" customFormat="1" ht="54.75" customHeight="1" x14ac:dyDescent="0.25">
      <c r="A154" s="2190"/>
      <c r="B154" s="2192"/>
      <c r="C154" s="2194"/>
      <c r="D154" s="2202"/>
      <c r="E154" s="2198"/>
      <c r="F154" s="2200"/>
      <c r="G154" s="2476"/>
      <c r="H154" s="17" t="s">
        <v>186</v>
      </c>
      <c r="I154" s="1485"/>
      <c r="J154" s="894"/>
      <c r="K154" s="1085">
        <v>122.6</v>
      </c>
      <c r="L154" s="851">
        <v>122.6</v>
      </c>
      <c r="M154" s="851"/>
      <c r="N154" s="867"/>
      <c r="O154" s="852">
        <v>102</v>
      </c>
      <c r="P154" s="853">
        <v>40.5</v>
      </c>
      <c r="Q154" s="1031" t="s">
        <v>293</v>
      </c>
      <c r="R154" s="1032"/>
      <c r="S154" s="479">
        <v>1</v>
      </c>
      <c r="T154" s="479"/>
      <c r="U154" s="437"/>
      <c r="V154" s="1083"/>
      <c r="Y154" s="3"/>
    </row>
    <row r="155" spans="1:25" s="2" customFormat="1" ht="30" customHeight="1" x14ac:dyDescent="0.25">
      <c r="A155" s="2190"/>
      <c r="B155" s="2192"/>
      <c r="C155" s="2194"/>
      <c r="D155" s="2202"/>
      <c r="E155" s="2198"/>
      <c r="F155" s="2200"/>
      <c r="G155" s="232"/>
      <c r="H155" s="1371" t="s">
        <v>23</v>
      </c>
      <c r="I155" s="1485"/>
      <c r="J155" s="894"/>
      <c r="K155" s="1085">
        <v>21.7</v>
      </c>
      <c r="L155" s="851">
        <v>21.7</v>
      </c>
      <c r="M155" s="851"/>
      <c r="N155" s="867"/>
      <c r="O155" s="852">
        <v>18</v>
      </c>
      <c r="P155" s="853">
        <v>7.1</v>
      </c>
      <c r="Q155" s="457" t="s">
        <v>292</v>
      </c>
      <c r="R155" s="1032"/>
      <c r="S155" s="479"/>
      <c r="T155" s="436">
        <v>340</v>
      </c>
      <c r="U155" s="437"/>
      <c r="V155" s="1083"/>
    </row>
    <row r="156" spans="1:25" s="2" customFormat="1" ht="15" customHeight="1" thickBot="1" x14ac:dyDescent="0.3">
      <c r="A156" s="2190"/>
      <c r="B156" s="2192"/>
      <c r="C156" s="2194"/>
      <c r="D156" s="2196"/>
      <c r="E156" s="2198"/>
      <c r="F156" s="2200"/>
      <c r="G156" s="115"/>
      <c r="H156" s="50" t="s">
        <v>27</v>
      </c>
      <c r="I156" s="701">
        <f>SUM(I153)</f>
        <v>5</v>
      </c>
      <c r="J156" s="962">
        <f>+J153</f>
        <v>5</v>
      </c>
      <c r="K156" s="701">
        <f t="shared" ref="K156:P156" si="38">SUM(K153:K155)</f>
        <v>149.29999999999998</v>
      </c>
      <c r="L156" s="359">
        <f t="shared" si="38"/>
        <v>149.29999999999998</v>
      </c>
      <c r="M156" s="722">
        <f t="shared" si="38"/>
        <v>0</v>
      </c>
      <c r="N156" s="633">
        <f t="shared" si="38"/>
        <v>0</v>
      </c>
      <c r="O156" s="701">
        <f t="shared" si="38"/>
        <v>120</v>
      </c>
      <c r="P156" s="701">
        <f t="shared" si="38"/>
        <v>47.6</v>
      </c>
      <c r="Q156" s="284" t="s">
        <v>291</v>
      </c>
      <c r="R156" s="606"/>
      <c r="S156" s="1372"/>
      <c r="T156" s="577"/>
      <c r="U156" s="1359">
        <v>1</v>
      </c>
      <c r="V156" s="1083"/>
    </row>
    <row r="157" spans="1:25" s="2" customFormat="1" ht="27.75" customHeight="1" x14ac:dyDescent="0.25">
      <c r="A157" s="2189" t="s">
        <v>16</v>
      </c>
      <c r="B157" s="2191" t="s">
        <v>36</v>
      </c>
      <c r="C157" s="2193" t="s">
        <v>103</v>
      </c>
      <c r="D157" s="2195" t="s">
        <v>171</v>
      </c>
      <c r="E157" s="2197"/>
      <c r="F157" s="2199">
        <v>5</v>
      </c>
      <c r="G157" s="2477" t="s">
        <v>220</v>
      </c>
      <c r="H157" s="315" t="s">
        <v>23</v>
      </c>
      <c r="I157" s="259">
        <v>126.6</v>
      </c>
      <c r="J157" s="640">
        <v>126.6</v>
      </c>
      <c r="K157" s="259">
        <f>132.3-100</f>
        <v>32.300000000000011</v>
      </c>
      <c r="L157" s="394">
        <f>132.3-100</f>
        <v>32.300000000000011</v>
      </c>
      <c r="M157" s="379"/>
      <c r="N157" s="640"/>
      <c r="O157" s="258">
        <v>137.30000000000001</v>
      </c>
      <c r="P157" s="260">
        <v>97</v>
      </c>
      <c r="Q157" s="262" t="s">
        <v>157</v>
      </c>
      <c r="R157" s="598">
        <v>3</v>
      </c>
      <c r="S157" s="1113">
        <v>5</v>
      </c>
      <c r="T157" s="1114">
        <v>4</v>
      </c>
      <c r="U157" s="1115">
        <v>2</v>
      </c>
      <c r="V157" s="1083"/>
    </row>
    <row r="158" spans="1:25" s="2" customFormat="1" ht="27.75" customHeight="1" x14ac:dyDescent="0.25">
      <c r="A158" s="2190"/>
      <c r="B158" s="2192"/>
      <c r="C158" s="2194"/>
      <c r="D158" s="2196"/>
      <c r="E158" s="2198"/>
      <c r="F158" s="2200"/>
      <c r="G158" s="2482"/>
      <c r="H158" s="1076" t="s">
        <v>180</v>
      </c>
      <c r="I158" s="273"/>
      <c r="J158" s="636"/>
      <c r="K158" s="273">
        <v>100</v>
      </c>
      <c r="L158" s="350">
        <v>100</v>
      </c>
      <c r="M158" s="486"/>
      <c r="N158" s="636"/>
      <c r="O158" s="274"/>
      <c r="P158" s="539"/>
      <c r="Q158" s="1353" t="s">
        <v>158</v>
      </c>
      <c r="R158" s="590">
        <v>1</v>
      </c>
      <c r="S158" s="142"/>
      <c r="T158" s="438"/>
      <c r="U158" s="265"/>
      <c r="V158" s="1083"/>
      <c r="X158" s="3"/>
    </row>
    <row r="159" spans="1:25" s="2" customFormat="1" ht="27.75" customHeight="1" x14ac:dyDescent="0.25">
      <c r="A159" s="2190"/>
      <c r="B159" s="2192"/>
      <c r="C159" s="2194"/>
      <c r="D159" s="2196"/>
      <c r="E159" s="2198"/>
      <c r="F159" s="2200"/>
      <c r="G159" s="2482"/>
      <c r="H159" s="1072"/>
      <c r="I159" s="212"/>
      <c r="J159" s="855"/>
      <c r="K159" s="212"/>
      <c r="L159" s="385"/>
      <c r="M159" s="367"/>
      <c r="N159" s="855"/>
      <c r="O159" s="857"/>
      <c r="P159" s="501"/>
      <c r="Q159" s="1334"/>
      <c r="R159" s="604"/>
      <c r="S159" s="1361"/>
      <c r="T159" s="147"/>
      <c r="U159" s="1358"/>
      <c r="V159" s="1083"/>
    </row>
    <row r="160" spans="1:25" s="2" customFormat="1" ht="15" customHeight="1" thickBot="1" x14ac:dyDescent="0.3">
      <c r="A160" s="2190"/>
      <c r="B160" s="2192"/>
      <c r="C160" s="2194"/>
      <c r="D160" s="2196"/>
      <c r="E160" s="2198"/>
      <c r="F160" s="2200"/>
      <c r="G160" s="2478"/>
      <c r="H160" s="261" t="s">
        <v>27</v>
      </c>
      <c r="I160" s="71">
        <f>SUM(I157:I158)</f>
        <v>126.6</v>
      </c>
      <c r="J160" s="536">
        <f>J158+J157</f>
        <v>126.6</v>
      </c>
      <c r="K160" s="71">
        <f>SUM(K157:K159)</f>
        <v>132.30000000000001</v>
      </c>
      <c r="L160" s="390">
        <f t="shared" ref="L160:P160" si="39">SUM(L157:L159)</f>
        <v>132.30000000000001</v>
      </c>
      <c r="M160" s="390">
        <f t="shared" si="39"/>
        <v>0</v>
      </c>
      <c r="N160" s="373">
        <f t="shared" si="39"/>
        <v>0</v>
      </c>
      <c r="O160" s="71">
        <f t="shared" si="39"/>
        <v>137.30000000000001</v>
      </c>
      <c r="P160" s="71">
        <f t="shared" si="39"/>
        <v>97</v>
      </c>
      <c r="Q160" s="297"/>
      <c r="R160" s="604"/>
      <c r="S160" s="1361"/>
      <c r="T160" s="147"/>
      <c r="U160" s="1359"/>
      <c r="V160" s="1083"/>
    </row>
    <row r="161" spans="1:30" s="2" customFormat="1" ht="16.5" customHeight="1" thickBot="1" x14ac:dyDescent="0.3">
      <c r="A161" s="1515" t="s">
        <v>16</v>
      </c>
      <c r="B161" s="5" t="s">
        <v>36</v>
      </c>
      <c r="C161" s="2149" t="s">
        <v>44</v>
      </c>
      <c r="D161" s="2149"/>
      <c r="E161" s="2149"/>
      <c r="F161" s="2149"/>
      <c r="G161" s="2149"/>
      <c r="H161" s="2149"/>
      <c r="I161" s="97">
        <f>I160+I156+I152+I147+I145+I140+I133+I123+I121</f>
        <v>6083</v>
      </c>
      <c r="J161" s="641">
        <f t="shared" ref="J161:P161" si="40">J147+J145+J140+J133+J123+J121+J152+J156+J160</f>
        <v>6392.6999999999989</v>
      </c>
      <c r="K161" s="97">
        <f t="shared" si="40"/>
        <v>7670.3</v>
      </c>
      <c r="L161" s="363">
        <f t="shared" si="40"/>
        <v>7452.5000000000009</v>
      </c>
      <c r="M161" s="461">
        <f t="shared" si="40"/>
        <v>3033.2</v>
      </c>
      <c r="N161" s="641">
        <f t="shared" si="40"/>
        <v>217.79999999999998</v>
      </c>
      <c r="O161" s="658">
        <f t="shared" si="40"/>
        <v>7284.3</v>
      </c>
      <c r="P161" s="658">
        <f t="shared" si="40"/>
        <v>6949.5</v>
      </c>
      <c r="Q161" s="2150"/>
      <c r="R161" s="2151"/>
      <c r="S161" s="2151"/>
      <c r="T161" s="2151"/>
      <c r="U161" s="2152"/>
      <c r="V161" s="1083"/>
      <c r="X161" s="2" t="s">
        <v>141</v>
      </c>
      <c r="AB161" s="3"/>
    </row>
    <row r="162" spans="1:30" s="2" customFormat="1" ht="18" customHeight="1" thickBot="1" x14ac:dyDescent="0.3">
      <c r="A162" s="1521" t="s">
        <v>16</v>
      </c>
      <c r="B162" s="5" t="s">
        <v>40</v>
      </c>
      <c r="C162" s="2186" t="s">
        <v>66</v>
      </c>
      <c r="D162" s="2186"/>
      <c r="E162" s="2186"/>
      <c r="F162" s="2186"/>
      <c r="G162" s="2186"/>
      <c r="H162" s="2186"/>
      <c r="I162" s="2186"/>
      <c r="J162" s="2186"/>
      <c r="K162" s="2186"/>
      <c r="L162" s="2186"/>
      <c r="M162" s="2186"/>
      <c r="N162" s="2186"/>
      <c r="O162" s="2186"/>
      <c r="P162" s="2186"/>
      <c r="Q162" s="2186"/>
      <c r="R162" s="2186"/>
      <c r="S162" s="2186"/>
      <c r="T162" s="2186"/>
      <c r="U162" s="2187"/>
      <c r="V162" s="1083"/>
    </row>
    <row r="163" spans="1:30" s="3" customFormat="1" ht="54.75" customHeight="1" x14ac:dyDescent="0.25">
      <c r="A163" s="1516" t="s">
        <v>16</v>
      </c>
      <c r="B163" s="1150" t="s">
        <v>40</v>
      </c>
      <c r="C163" s="263" t="s">
        <v>16</v>
      </c>
      <c r="D163" s="220" t="s">
        <v>67</v>
      </c>
      <c r="E163" s="184"/>
      <c r="F163" s="229"/>
      <c r="G163" s="737"/>
      <c r="H163" s="163"/>
      <c r="I163" s="378"/>
      <c r="J163" s="1065"/>
      <c r="K163" s="255"/>
      <c r="L163" s="400"/>
      <c r="M163" s="396"/>
      <c r="N163" s="629"/>
      <c r="O163" s="396"/>
      <c r="P163" s="655"/>
      <c r="Q163" s="301"/>
      <c r="R163" s="605"/>
      <c r="S163" s="303"/>
      <c r="T163" s="581"/>
      <c r="U163" s="666"/>
      <c r="V163" s="1104"/>
    </row>
    <row r="164" spans="1:30" s="3" customFormat="1" ht="17.25" customHeight="1" x14ac:dyDescent="0.25">
      <c r="A164" s="1517"/>
      <c r="B164" s="1390"/>
      <c r="C164" s="317"/>
      <c r="D164" s="2188" t="s">
        <v>307</v>
      </c>
      <c r="E164" s="1382" t="s">
        <v>69</v>
      </c>
      <c r="F164" s="1384">
        <v>5</v>
      </c>
      <c r="G164" s="2505" t="s">
        <v>216</v>
      </c>
      <c r="H164" s="254" t="s">
        <v>23</v>
      </c>
      <c r="I164" s="180">
        <v>34.799999999999997</v>
      </c>
      <c r="J164" s="893">
        <v>34.799999999999997</v>
      </c>
      <c r="K164" s="180">
        <v>35.6</v>
      </c>
      <c r="L164" s="401"/>
      <c r="M164" s="397"/>
      <c r="N164" s="1121">
        <v>35.6</v>
      </c>
      <c r="O164" s="397">
        <v>47.4</v>
      </c>
      <c r="P164" s="964"/>
      <c r="Q164" s="239" t="s">
        <v>64</v>
      </c>
      <c r="R164" s="965"/>
      <c r="S164" s="240">
        <v>1</v>
      </c>
      <c r="T164" s="966"/>
      <c r="U164" s="242"/>
      <c r="V164" s="1104"/>
    </row>
    <row r="165" spans="1:30" s="3" customFormat="1" ht="17.25" customHeight="1" x14ac:dyDescent="0.25">
      <c r="A165" s="1517"/>
      <c r="B165" s="1390"/>
      <c r="C165" s="317"/>
      <c r="D165" s="2188"/>
      <c r="E165" s="1383"/>
      <c r="F165" s="1385"/>
      <c r="G165" s="2506"/>
      <c r="H165" s="323" t="s">
        <v>186</v>
      </c>
      <c r="I165" s="202"/>
      <c r="J165" s="896"/>
      <c r="K165" s="44">
        <v>330.1</v>
      </c>
      <c r="L165" s="402"/>
      <c r="M165" s="482"/>
      <c r="N165" s="800">
        <v>330.1</v>
      </c>
      <c r="O165" s="764">
        <v>172.8</v>
      </c>
      <c r="P165" s="45"/>
      <c r="Q165" s="104" t="s">
        <v>217</v>
      </c>
      <c r="R165" s="967"/>
      <c r="S165" s="142">
        <v>80</v>
      </c>
      <c r="T165" s="439">
        <v>100</v>
      </c>
      <c r="U165" s="265"/>
      <c r="V165" s="1104"/>
    </row>
    <row r="166" spans="1:30" s="3" customFormat="1" ht="17.25" customHeight="1" x14ac:dyDescent="0.25">
      <c r="A166" s="1517"/>
      <c r="B166" s="1390"/>
      <c r="C166" s="186"/>
      <c r="D166" s="2331"/>
      <c r="E166" s="1466"/>
      <c r="F166" s="1467"/>
      <c r="G166" s="2507"/>
      <c r="H166" s="159" t="s">
        <v>180</v>
      </c>
      <c r="I166" s="203"/>
      <c r="J166" s="894"/>
      <c r="K166" s="22">
        <f>32.3-14.5+2.4</f>
        <v>20.199999999999996</v>
      </c>
      <c r="L166" s="851"/>
      <c r="M166" s="852"/>
      <c r="N166" s="867">
        <f>+K166</f>
        <v>20.199999999999996</v>
      </c>
      <c r="O166" s="406"/>
      <c r="P166" s="697"/>
      <c r="Q166" s="226" t="s">
        <v>300</v>
      </c>
      <c r="R166" s="969"/>
      <c r="S166" s="479"/>
      <c r="T166" s="970">
        <v>100</v>
      </c>
      <c r="U166" s="437"/>
      <c r="V166" s="1104"/>
    </row>
    <row r="167" spans="1:30" s="3" customFormat="1" ht="15.75" customHeight="1" x14ac:dyDescent="0.25">
      <c r="A167" s="1517"/>
      <c r="B167" s="1148"/>
      <c r="C167" s="317"/>
      <c r="D167" s="2178" t="s">
        <v>302</v>
      </c>
      <c r="E167" s="1383" t="s">
        <v>69</v>
      </c>
      <c r="F167" s="1385">
        <v>5</v>
      </c>
      <c r="G167" s="2506" t="s">
        <v>216</v>
      </c>
      <c r="H167" s="1415" t="s">
        <v>23</v>
      </c>
      <c r="I167" s="201">
        <v>13.5</v>
      </c>
      <c r="J167" s="803">
        <v>13.5</v>
      </c>
      <c r="K167" s="16">
        <v>11.4</v>
      </c>
      <c r="L167" s="387"/>
      <c r="M167" s="369"/>
      <c r="N167" s="761">
        <v>11.4</v>
      </c>
      <c r="O167" s="369">
        <v>30.3</v>
      </c>
      <c r="P167" s="82"/>
      <c r="Q167" s="310" t="s">
        <v>64</v>
      </c>
      <c r="R167" s="971"/>
      <c r="S167" s="477">
        <v>1</v>
      </c>
      <c r="T167" s="972"/>
      <c r="U167" s="478"/>
      <c r="V167" s="1104"/>
      <c r="W167" s="502"/>
    </row>
    <row r="168" spans="1:30" s="3" customFormat="1" ht="27.75" customHeight="1" x14ac:dyDescent="0.25">
      <c r="A168" s="1517"/>
      <c r="B168" s="1148"/>
      <c r="C168" s="317"/>
      <c r="D168" s="2178"/>
      <c r="E168" s="968"/>
      <c r="F168" s="1344"/>
      <c r="G168" s="2506"/>
      <c r="H168" s="241" t="s">
        <v>186</v>
      </c>
      <c r="I168" s="44"/>
      <c r="J168" s="1066"/>
      <c r="K168" s="44">
        <v>105.6</v>
      </c>
      <c r="L168" s="1122"/>
      <c r="M168" s="1123"/>
      <c r="N168" s="800">
        <f>+K168</f>
        <v>105.6</v>
      </c>
      <c r="O168" s="482">
        <v>130.30000000000001</v>
      </c>
      <c r="P168" s="45"/>
      <c r="Q168" s="973" t="s">
        <v>172</v>
      </c>
      <c r="R168" s="965"/>
      <c r="S168" s="240">
        <v>50</v>
      </c>
      <c r="T168" s="974">
        <v>100</v>
      </c>
      <c r="U168" s="242"/>
      <c r="V168" s="1104"/>
      <c r="W168" s="502"/>
    </row>
    <row r="169" spans="1:30" s="3" customFormat="1" ht="17.25" customHeight="1" x14ac:dyDescent="0.25">
      <c r="A169" s="1517"/>
      <c r="B169" s="1148"/>
      <c r="C169" s="317"/>
      <c r="D169" s="2178"/>
      <c r="E169" s="968"/>
      <c r="F169" s="1344"/>
      <c r="G169" s="2506"/>
      <c r="H169" s="322" t="s">
        <v>180</v>
      </c>
      <c r="I169" s="22"/>
      <c r="J169" s="1067"/>
      <c r="K169" s="22">
        <f>11.4-3</f>
        <v>8.4</v>
      </c>
      <c r="L169" s="1206"/>
      <c r="M169" s="1207"/>
      <c r="N169" s="867">
        <f>+K169</f>
        <v>8.4</v>
      </c>
      <c r="O169" s="406"/>
      <c r="P169" s="697"/>
      <c r="Q169" s="310" t="s">
        <v>150</v>
      </c>
      <c r="R169" s="971"/>
      <c r="S169" s="477"/>
      <c r="T169" s="972">
        <v>100</v>
      </c>
      <c r="U169" s="478"/>
      <c r="V169" s="1104"/>
      <c r="W169" s="502"/>
    </row>
    <row r="170" spans="1:30" s="2" customFormat="1" ht="48" customHeight="1" x14ac:dyDescent="0.25">
      <c r="A170" s="1517"/>
      <c r="B170" s="1390"/>
      <c r="C170" s="1433"/>
      <c r="D170" s="2177" t="s">
        <v>296</v>
      </c>
      <c r="E170" s="681" t="s">
        <v>69</v>
      </c>
      <c r="F170" s="1384">
        <v>5</v>
      </c>
      <c r="G170" s="2505" t="s">
        <v>282</v>
      </c>
      <c r="H170" s="241" t="s">
        <v>23</v>
      </c>
      <c r="I170" s="44"/>
      <c r="J170" s="896"/>
      <c r="K170" s="1558">
        <v>96</v>
      </c>
      <c r="L170" s="1560"/>
      <c r="M170" s="1563"/>
      <c r="N170" s="659">
        <v>96</v>
      </c>
      <c r="O170" s="1563">
        <v>639.4</v>
      </c>
      <c r="P170" s="1556">
        <v>2721.6</v>
      </c>
      <c r="Q170" s="534" t="s">
        <v>64</v>
      </c>
      <c r="R170" s="773"/>
      <c r="S170" s="291">
        <v>1</v>
      </c>
      <c r="T170" s="975"/>
      <c r="U170" s="774"/>
      <c r="V170" s="1083"/>
      <c r="Y170" s="3"/>
    </row>
    <row r="171" spans="1:30" s="2" customFormat="1" ht="48" customHeight="1" x14ac:dyDescent="0.25">
      <c r="A171" s="1751"/>
      <c r="B171" s="1752"/>
      <c r="C171" s="1749"/>
      <c r="D171" s="2496"/>
      <c r="E171" s="455" t="s">
        <v>129</v>
      </c>
      <c r="F171" s="1467"/>
      <c r="G171" s="2507"/>
      <c r="H171" s="151"/>
      <c r="I171" s="84"/>
      <c r="J171" s="893"/>
      <c r="K171" s="1559"/>
      <c r="L171" s="1561"/>
      <c r="M171" s="1564"/>
      <c r="N171" s="632"/>
      <c r="O171" s="1564"/>
      <c r="P171" s="1557"/>
      <c r="Q171" s="977" t="s">
        <v>218</v>
      </c>
      <c r="R171" s="712"/>
      <c r="S171" s="713"/>
      <c r="T171" s="978">
        <v>25</v>
      </c>
      <c r="U171" s="714">
        <v>100</v>
      </c>
      <c r="V171" s="1083"/>
      <c r="AD171" s="3"/>
    </row>
    <row r="172" spans="1:30" s="3" customFormat="1" ht="27" customHeight="1" x14ac:dyDescent="0.25">
      <c r="A172" s="1517"/>
      <c r="B172" s="1148"/>
      <c r="C172" s="98"/>
      <c r="D172" s="2161" t="s">
        <v>297</v>
      </c>
      <c r="E172" s="1383"/>
      <c r="F172" s="1488" t="s">
        <v>246</v>
      </c>
      <c r="G172" s="2497" t="s">
        <v>301</v>
      </c>
      <c r="H172" s="1415" t="s">
        <v>23</v>
      </c>
      <c r="I172" s="201">
        <v>640</v>
      </c>
      <c r="J172" s="803">
        <v>160</v>
      </c>
      <c r="K172" s="201">
        <v>193</v>
      </c>
      <c r="L172" s="387"/>
      <c r="M172" s="369"/>
      <c r="N172" s="761">
        <v>193</v>
      </c>
      <c r="O172" s="369">
        <v>229</v>
      </c>
      <c r="P172" s="288"/>
      <c r="Q172" s="551" t="s">
        <v>64</v>
      </c>
      <c r="R172" s="1035">
        <v>1</v>
      </c>
      <c r="S172" s="168"/>
      <c r="T172" s="854"/>
      <c r="U172" s="1036"/>
      <c r="V172" s="1104"/>
    </row>
    <row r="173" spans="1:30" s="3" customFormat="1" ht="27" customHeight="1" x14ac:dyDescent="0.25">
      <c r="A173" s="1517"/>
      <c r="B173" s="1148"/>
      <c r="C173" s="317"/>
      <c r="D173" s="2162"/>
      <c r="E173" s="1364"/>
      <c r="F173" s="1037"/>
      <c r="G173" s="2498"/>
      <c r="H173" s="159" t="s">
        <v>180</v>
      </c>
      <c r="I173" s="203"/>
      <c r="J173" s="894"/>
      <c r="K173" s="203">
        <v>150</v>
      </c>
      <c r="L173" s="851"/>
      <c r="M173" s="852"/>
      <c r="N173" s="867">
        <v>150</v>
      </c>
      <c r="O173" s="852"/>
      <c r="P173" s="853"/>
      <c r="Q173" s="551" t="s">
        <v>173</v>
      </c>
      <c r="R173" s="1035">
        <v>20</v>
      </c>
      <c r="S173" s="168">
        <v>60</v>
      </c>
      <c r="T173" s="854">
        <v>100</v>
      </c>
      <c r="U173" s="306"/>
      <c r="V173" s="1104"/>
    </row>
    <row r="174" spans="1:30" s="73" customFormat="1" ht="20.25" customHeight="1" x14ac:dyDescent="0.25">
      <c r="A174" s="1527"/>
      <c r="B174" s="236"/>
      <c r="C174" s="237"/>
      <c r="D174" s="2171" t="s">
        <v>134</v>
      </c>
      <c r="E174" s="1346" t="s">
        <v>69</v>
      </c>
      <c r="F174" s="742">
        <v>1</v>
      </c>
      <c r="G174" s="505" t="s">
        <v>295</v>
      </c>
      <c r="H174" s="2173" t="s">
        <v>23</v>
      </c>
      <c r="I174" s="1620">
        <v>320</v>
      </c>
      <c r="J174" s="2501">
        <v>320</v>
      </c>
      <c r="K174" s="2175">
        <v>350</v>
      </c>
      <c r="L174" s="1560"/>
      <c r="M174" s="1563"/>
      <c r="N174" s="659">
        <v>350</v>
      </c>
      <c r="O174" s="2388"/>
      <c r="P174" s="2163"/>
      <c r="Q174" s="1316" t="s">
        <v>149</v>
      </c>
      <c r="R174" s="730">
        <v>2</v>
      </c>
      <c r="S174" s="731">
        <v>2</v>
      </c>
      <c r="T174" s="743"/>
      <c r="U174" s="744"/>
      <c r="V174" s="1105"/>
    </row>
    <row r="175" spans="1:30" s="73" customFormat="1" ht="24" customHeight="1" x14ac:dyDescent="0.25">
      <c r="A175" s="1527"/>
      <c r="B175" s="238"/>
      <c r="C175" s="237"/>
      <c r="D175" s="2172"/>
      <c r="E175" s="1370"/>
      <c r="F175" s="446"/>
      <c r="G175" s="740"/>
      <c r="H175" s="2174"/>
      <c r="I175" s="1621"/>
      <c r="J175" s="2502"/>
      <c r="K175" s="2176"/>
      <c r="L175" s="1561"/>
      <c r="M175" s="1564"/>
      <c r="N175" s="632"/>
      <c r="O175" s="2389"/>
      <c r="P175" s="2164"/>
      <c r="Q175" s="732"/>
      <c r="R175" s="733"/>
      <c r="S175" s="734"/>
      <c r="T175" s="741"/>
      <c r="U175" s="668"/>
      <c r="V175" s="1105"/>
    </row>
    <row r="176" spans="1:30" s="1" customFormat="1" ht="23.25" customHeight="1" x14ac:dyDescent="0.2">
      <c r="A176" s="1522"/>
      <c r="B176" s="1148"/>
      <c r="C176" s="1166"/>
      <c r="D176" s="2127" t="s">
        <v>154</v>
      </c>
      <c r="E176" s="979"/>
      <c r="F176" s="460" t="s">
        <v>60</v>
      </c>
      <c r="G176" s="2499" t="s">
        <v>283</v>
      </c>
      <c r="H176" s="440" t="s">
        <v>23</v>
      </c>
      <c r="I176" s="193">
        <v>94.4</v>
      </c>
      <c r="J176" s="1077">
        <f>105-10.6</f>
        <v>94.4</v>
      </c>
      <c r="K176" s="193">
        <f>+L176</f>
        <v>75.900000000000006</v>
      </c>
      <c r="L176" s="395">
        <v>75.900000000000006</v>
      </c>
      <c r="M176" s="380"/>
      <c r="N176" s="818"/>
      <c r="O176" s="547"/>
      <c r="P176" s="809"/>
      <c r="Q176" s="816" t="s">
        <v>153</v>
      </c>
      <c r="R176" s="773">
        <v>8</v>
      </c>
      <c r="S176" s="1073">
        <v>9</v>
      </c>
      <c r="T176" s="975">
        <v>9</v>
      </c>
      <c r="U176" s="774">
        <v>9</v>
      </c>
      <c r="V176" s="1109"/>
      <c r="W176" s="103"/>
      <c r="Y176" s="103"/>
      <c r="AB176" s="103"/>
    </row>
    <row r="177" spans="1:28" s="1" customFormat="1" ht="23.25" customHeight="1" x14ac:dyDescent="0.2">
      <c r="A177" s="1522"/>
      <c r="B177" s="1148"/>
      <c r="C177" s="1166"/>
      <c r="D177" s="2127"/>
      <c r="E177" s="979"/>
      <c r="F177" s="460"/>
      <c r="G177" s="2500"/>
      <c r="H177" s="321" t="s">
        <v>180</v>
      </c>
      <c r="I177" s="87">
        <v>10.6</v>
      </c>
      <c r="J177" s="1068">
        <v>10.6</v>
      </c>
      <c r="K177" s="193">
        <f>+L177</f>
        <v>9.1999999999999993</v>
      </c>
      <c r="L177" s="385">
        <v>9.1999999999999993</v>
      </c>
      <c r="M177" s="367"/>
      <c r="N177" s="984"/>
      <c r="O177" s="366"/>
      <c r="P177" s="277"/>
      <c r="Q177" s="985"/>
      <c r="R177" s="980"/>
      <c r="S177" s="981"/>
      <c r="T177" s="570"/>
      <c r="U177" s="983"/>
      <c r="V177" s="1109"/>
      <c r="W177" s="103"/>
      <c r="Y177" s="103"/>
      <c r="AB177" s="103"/>
    </row>
    <row r="178" spans="1:28" s="3" customFormat="1" ht="29.25" customHeight="1" x14ac:dyDescent="0.25">
      <c r="A178" s="1517"/>
      <c r="B178" s="1148"/>
      <c r="C178" s="98"/>
      <c r="D178" s="2171" t="s">
        <v>137</v>
      </c>
      <c r="E178" s="2503"/>
      <c r="F178" s="245">
        <v>3</v>
      </c>
      <c r="G178" s="174"/>
      <c r="H178" s="161" t="s">
        <v>23</v>
      </c>
      <c r="I178" s="244">
        <v>6.3</v>
      </c>
      <c r="J178" s="1069">
        <v>6.3</v>
      </c>
      <c r="K178" s="244"/>
      <c r="L178" s="403"/>
      <c r="M178" s="399"/>
      <c r="N178" s="631"/>
      <c r="O178" s="399"/>
      <c r="P178" s="219"/>
      <c r="Q178" s="224" t="s">
        <v>68</v>
      </c>
      <c r="R178" s="986">
        <v>1</v>
      </c>
      <c r="S178" s="679"/>
      <c r="T178" s="680"/>
      <c r="U178" s="553"/>
      <c r="V178" s="1104"/>
    </row>
    <row r="179" spans="1:28" s="3" customFormat="1" ht="18.75" customHeight="1" x14ac:dyDescent="0.25">
      <c r="A179" s="1517"/>
      <c r="B179" s="1148"/>
      <c r="C179" s="98"/>
      <c r="D179" s="2172"/>
      <c r="E179" s="2504"/>
      <c r="F179" s="987" t="s">
        <v>60</v>
      </c>
      <c r="G179" s="988"/>
      <c r="H179" s="161" t="s">
        <v>23</v>
      </c>
      <c r="I179" s="244">
        <v>176.3</v>
      </c>
      <c r="J179" s="1069">
        <v>176.3</v>
      </c>
      <c r="K179" s="244"/>
      <c r="L179" s="403"/>
      <c r="M179" s="399"/>
      <c r="N179" s="631"/>
      <c r="O179" s="399"/>
      <c r="P179" s="219"/>
      <c r="Q179" s="225" t="s">
        <v>136</v>
      </c>
      <c r="R179" s="986">
        <v>2</v>
      </c>
      <c r="S179" s="552"/>
      <c r="T179" s="678"/>
      <c r="U179" s="553"/>
      <c r="V179" s="1104"/>
    </row>
    <row r="180" spans="1:28" s="3" customFormat="1" ht="40.5" customHeight="1" x14ac:dyDescent="0.25">
      <c r="A180" s="1517"/>
      <c r="B180" s="1148"/>
      <c r="C180" s="543"/>
      <c r="D180" s="456" t="s">
        <v>175</v>
      </c>
      <c r="E180" s="1176"/>
      <c r="F180" s="545" t="s">
        <v>20</v>
      </c>
      <c r="G180" s="738"/>
      <c r="H180" s="1175" t="s">
        <v>23</v>
      </c>
      <c r="I180" s="1621">
        <v>13.2</v>
      </c>
      <c r="J180" s="1070">
        <v>13.2</v>
      </c>
      <c r="K180" s="1568"/>
      <c r="L180" s="295"/>
      <c r="M180" s="398"/>
      <c r="N180" s="630"/>
      <c r="O180" s="368"/>
      <c r="P180" s="61"/>
      <c r="Q180" s="727" t="s">
        <v>174</v>
      </c>
      <c r="R180" s="728">
        <v>22.5</v>
      </c>
      <c r="S180" s="729"/>
      <c r="T180" s="582"/>
      <c r="U180" s="667"/>
      <c r="V180" s="1104"/>
    </row>
    <row r="181" spans="1:28" s="2" customFormat="1" ht="16.5" customHeight="1" thickBot="1" x14ac:dyDescent="0.3">
      <c r="A181" s="1520"/>
      <c r="B181" s="1151"/>
      <c r="C181" s="318"/>
      <c r="D181" s="2165" t="s">
        <v>35</v>
      </c>
      <c r="E181" s="2166"/>
      <c r="F181" s="2166"/>
      <c r="G181" s="2166"/>
      <c r="H181" s="2167"/>
      <c r="I181" s="1622">
        <f t="shared" ref="I181:P181" si="41">SUM(I164:I180)</f>
        <v>1309.0999999999999</v>
      </c>
      <c r="J181" s="1623">
        <f t="shared" si="41"/>
        <v>829.09999999999991</v>
      </c>
      <c r="K181" s="1624">
        <f t="shared" si="41"/>
        <v>1385.4</v>
      </c>
      <c r="L181" s="1622">
        <f t="shared" si="41"/>
        <v>85.100000000000009</v>
      </c>
      <c r="M181" s="1625">
        <f t="shared" si="41"/>
        <v>0</v>
      </c>
      <c r="N181" s="1626">
        <f t="shared" si="41"/>
        <v>1300.3</v>
      </c>
      <c r="O181" s="1622">
        <f t="shared" si="41"/>
        <v>1249.2</v>
      </c>
      <c r="P181" s="1627">
        <f t="shared" si="41"/>
        <v>2721.6</v>
      </c>
      <c r="Q181" s="2168"/>
      <c r="R181" s="2169"/>
      <c r="S181" s="2169"/>
      <c r="T181" s="2169"/>
      <c r="U181" s="2170"/>
      <c r="V181" s="1083"/>
    </row>
    <row r="182" spans="1:28" s="2" customFormat="1" ht="16.5" customHeight="1" thickBot="1" x14ac:dyDescent="0.3">
      <c r="A182" s="1515" t="s">
        <v>16</v>
      </c>
      <c r="B182" s="107" t="s">
        <v>40</v>
      </c>
      <c r="C182" s="2179" t="s">
        <v>44</v>
      </c>
      <c r="D182" s="2149"/>
      <c r="E182" s="2149"/>
      <c r="F182" s="2149"/>
      <c r="G182" s="2149"/>
      <c r="H182" s="2180"/>
      <c r="I182" s="461">
        <f>I181</f>
        <v>1309.0999999999999</v>
      </c>
      <c r="J182" s="641">
        <f t="shared" ref="J182:P182" si="42">J181</f>
        <v>829.09999999999991</v>
      </c>
      <c r="K182" s="97">
        <f>K181</f>
        <v>1385.4</v>
      </c>
      <c r="L182" s="363">
        <f t="shared" ref="L182:N182" si="43">L181</f>
        <v>85.100000000000009</v>
      </c>
      <c r="M182" s="461">
        <f t="shared" si="43"/>
        <v>0</v>
      </c>
      <c r="N182" s="641">
        <f t="shared" si="43"/>
        <v>1300.3</v>
      </c>
      <c r="O182" s="658">
        <f t="shared" ref="O182" si="44">O181</f>
        <v>1249.2</v>
      </c>
      <c r="P182" s="97">
        <f t="shared" si="42"/>
        <v>2721.6</v>
      </c>
      <c r="Q182" s="2150"/>
      <c r="R182" s="2151"/>
      <c r="S182" s="2151"/>
      <c r="T182" s="2151"/>
      <c r="U182" s="2152"/>
      <c r="V182" s="1083"/>
    </row>
    <row r="183" spans="1:28" s="1" customFormat="1" ht="16.5" customHeight="1" thickBot="1" x14ac:dyDescent="0.25">
      <c r="A183" s="1515" t="s">
        <v>16</v>
      </c>
      <c r="B183" s="107" t="s">
        <v>42</v>
      </c>
      <c r="C183" s="2157" t="s">
        <v>70</v>
      </c>
      <c r="D183" s="2158"/>
      <c r="E183" s="2158"/>
      <c r="F183" s="2158"/>
      <c r="G183" s="2158"/>
      <c r="H183" s="2158"/>
      <c r="I183" s="2158"/>
      <c r="J183" s="2158"/>
      <c r="K183" s="2158"/>
      <c r="L183" s="2158"/>
      <c r="M183" s="2158"/>
      <c r="N183" s="2158"/>
      <c r="O183" s="2158"/>
      <c r="P183" s="2158"/>
      <c r="Q183" s="2158"/>
      <c r="R183" s="2158"/>
      <c r="S183" s="2158"/>
      <c r="T183" s="2158"/>
      <c r="U183" s="2159"/>
      <c r="V183" s="1110"/>
    </row>
    <row r="184" spans="1:28" s="1" customFormat="1" ht="26.25" customHeight="1" x14ac:dyDescent="0.2">
      <c r="A184" s="1516" t="s">
        <v>16</v>
      </c>
      <c r="B184" s="1150" t="s">
        <v>42</v>
      </c>
      <c r="C184" s="1152" t="s">
        <v>16</v>
      </c>
      <c r="D184" s="108" t="s">
        <v>71</v>
      </c>
      <c r="E184" s="249"/>
      <c r="F184" s="109"/>
      <c r="G184" s="232"/>
      <c r="H184" s="302"/>
      <c r="I184" s="75"/>
      <c r="J184" s="644"/>
      <c r="K184" s="404"/>
      <c r="L184" s="408"/>
      <c r="M184" s="404"/>
      <c r="N184" s="644"/>
      <c r="O184" s="76"/>
      <c r="P184" s="511"/>
      <c r="Q184" s="110"/>
      <c r="R184" s="598"/>
      <c r="S184" s="1187"/>
      <c r="T184" s="1155"/>
      <c r="U184" s="1182"/>
      <c r="V184" s="1110"/>
      <c r="X184" s="103"/>
    </row>
    <row r="185" spans="1:28" s="1" customFormat="1" ht="15.75" customHeight="1" x14ac:dyDescent="0.2">
      <c r="A185" s="1517"/>
      <c r="B185" s="1148"/>
      <c r="C185" s="1153"/>
      <c r="D185" s="2126" t="s">
        <v>148</v>
      </c>
      <c r="E185" s="526"/>
      <c r="F185" s="109">
        <v>1</v>
      </c>
      <c r="G185" s="583" t="s">
        <v>295</v>
      </c>
      <c r="H185" s="573" t="s">
        <v>23</v>
      </c>
      <c r="I185" s="100">
        <v>350</v>
      </c>
      <c r="J185" s="635">
        <v>850</v>
      </c>
      <c r="K185" s="405">
        <v>350</v>
      </c>
      <c r="L185" s="409"/>
      <c r="M185" s="405"/>
      <c r="N185" s="635">
        <v>350</v>
      </c>
      <c r="O185" s="111">
        <v>350</v>
      </c>
      <c r="P185" s="512">
        <v>350</v>
      </c>
      <c r="Q185" s="266" t="s">
        <v>147</v>
      </c>
      <c r="R185" s="607">
        <v>34</v>
      </c>
      <c r="S185" s="112">
        <v>10</v>
      </c>
      <c r="T185" s="583">
        <v>10</v>
      </c>
      <c r="U185" s="669">
        <v>10</v>
      </c>
      <c r="V185" s="1110"/>
    </row>
    <row r="186" spans="1:28" s="1" customFormat="1" ht="15.75" customHeight="1" x14ac:dyDescent="0.2">
      <c r="A186" s="1517"/>
      <c r="B186" s="1148"/>
      <c r="C186" s="1153"/>
      <c r="D186" s="2127"/>
      <c r="E186" s="526"/>
      <c r="F186" s="86"/>
      <c r="G186" s="232"/>
      <c r="H186" s="573" t="s">
        <v>180</v>
      </c>
      <c r="I186" s="100"/>
      <c r="J186" s="636">
        <v>510</v>
      </c>
      <c r="K186" s="486"/>
      <c r="L186" s="350"/>
      <c r="M186" s="486"/>
      <c r="N186" s="636"/>
      <c r="O186" s="274"/>
      <c r="P186" s="539"/>
      <c r="Q186" s="267"/>
      <c r="R186" s="608"/>
      <c r="S186" s="114"/>
      <c r="T186" s="232"/>
      <c r="U186" s="670"/>
      <c r="V186" s="1110"/>
    </row>
    <row r="187" spans="1:28" s="1" customFormat="1" ht="15.75" customHeight="1" x14ac:dyDescent="0.2">
      <c r="A187" s="1517"/>
      <c r="B187" s="1148"/>
      <c r="C187" s="1153"/>
      <c r="D187" s="2127"/>
      <c r="E187" s="526"/>
      <c r="F187" s="86"/>
      <c r="G187" s="232"/>
      <c r="H187" s="573" t="s">
        <v>38</v>
      </c>
      <c r="I187" s="100">
        <v>350</v>
      </c>
      <c r="J187" s="636"/>
      <c r="K187" s="486"/>
      <c r="L187" s="350"/>
      <c r="M187" s="486"/>
      <c r="N187" s="636"/>
      <c r="O187" s="274"/>
      <c r="P187" s="539"/>
      <c r="Q187" s="267"/>
      <c r="R187" s="608"/>
      <c r="S187" s="114"/>
      <c r="T187" s="232"/>
      <c r="U187" s="670"/>
      <c r="V187" s="1110"/>
    </row>
    <row r="188" spans="1:28" s="1" customFormat="1" ht="15.75" customHeight="1" x14ac:dyDescent="0.2">
      <c r="A188" s="1517"/>
      <c r="B188" s="1148"/>
      <c r="C188" s="1153"/>
      <c r="D188" s="2127"/>
      <c r="E188" s="248"/>
      <c r="F188" s="170"/>
      <c r="G188" s="675"/>
      <c r="H188" s="574" t="s">
        <v>27</v>
      </c>
      <c r="I188" s="1628">
        <f>SUM(I185:I187)</f>
        <v>700</v>
      </c>
      <c r="J188" s="639">
        <f>SUM(J185:J186)</f>
        <v>1360</v>
      </c>
      <c r="K188" s="340">
        <f>SUM(K185:K186)</f>
        <v>350</v>
      </c>
      <c r="L188" s="354">
        <f t="shared" ref="L188:M188" si="45">SUM(L185:L185)</f>
        <v>0</v>
      </c>
      <c r="M188" s="340">
        <f t="shared" si="45"/>
        <v>0</v>
      </c>
      <c r="N188" s="639">
        <f>SUM(N185:N186)</f>
        <v>350</v>
      </c>
      <c r="O188" s="20">
        <f>SUM(O185:O185)</f>
        <v>350</v>
      </c>
      <c r="P188" s="642">
        <f>SUM(P185:P185)</f>
        <v>350</v>
      </c>
      <c r="Q188" s="268"/>
      <c r="R188" s="609"/>
      <c r="S188" s="116"/>
      <c r="T188" s="572"/>
      <c r="U188" s="671"/>
      <c r="V188" s="1110"/>
    </row>
    <row r="189" spans="1:28" s="1" customFormat="1" ht="14.25" customHeight="1" x14ac:dyDescent="0.2">
      <c r="A189" s="1517"/>
      <c r="B189" s="1390"/>
      <c r="C189" s="1397"/>
      <c r="D189" s="2160" t="s">
        <v>165</v>
      </c>
      <c r="E189" s="2132" t="s">
        <v>133</v>
      </c>
      <c r="F189" s="86">
        <v>5</v>
      </c>
      <c r="G189" s="2494" t="s">
        <v>219</v>
      </c>
      <c r="H189" s="573" t="s">
        <v>23</v>
      </c>
      <c r="I189" s="22">
        <v>160</v>
      </c>
      <c r="J189" s="690">
        <v>160</v>
      </c>
      <c r="K189" s="405">
        <v>200</v>
      </c>
      <c r="L189" s="409"/>
      <c r="M189" s="405"/>
      <c r="N189" s="635">
        <v>200</v>
      </c>
      <c r="O189" s="111">
        <v>73.5</v>
      </c>
      <c r="P189" s="512"/>
      <c r="Q189" s="2126" t="s">
        <v>72</v>
      </c>
      <c r="R189" s="989">
        <v>50</v>
      </c>
      <c r="S189" s="990">
        <v>90</v>
      </c>
      <c r="T189" s="719">
        <v>100</v>
      </c>
      <c r="U189" s="682"/>
      <c r="V189" s="1110"/>
      <c r="AA189" s="103"/>
    </row>
    <row r="190" spans="1:28" s="1" customFormat="1" ht="14.25" customHeight="1" x14ac:dyDescent="0.2">
      <c r="A190" s="1517"/>
      <c r="B190" s="1390"/>
      <c r="C190" s="1397"/>
      <c r="D190" s="2161"/>
      <c r="E190" s="2133"/>
      <c r="F190" s="86"/>
      <c r="G190" s="2476"/>
      <c r="H190" s="573" t="s">
        <v>180</v>
      </c>
      <c r="I190" s="22">
        <v>209.3</v>
      </c>
      <c r="J190" s="690">
        <v>849.3</v>
      </c>
      <c r="K190" s="405">
        <v>362</v>
      </c>
      <c r="L190" s="409"/>
      <c r="M190" s="405"/>
      <c r="N190" s="635">
        <v>362</v>
      </c>
      <c r="O190" s="111"/>
      <c r="P190" s="512"/>
      <c r="Q190" s="2127"/>
      <c r="R190" s="991"/>
      <c r="S190" s="294"/>
      <c r="T190" s="854"/>
      <c r="U190" s="306"/>
      <c r="V190" s="1110"/>
      <c r="AA190" s="103"/>
    </row>
    <row r="191" spans="1:28" s="1" customFormat="1" ht="14.25" customHeight="1" x14ac:dyDescent="0.2">
      <c r="A191" s="1517"/>
      <c r="B191" s="1390"/>
      <c r="C191" s="1397"/>
      <c r="D191" s="2161"/>
      <c r="E191" s="2134"/>
      <c r="F191" s="86"/>
      <c r="G191" s="2476"/>
      <c r="H191" s="24" t="s">
        <v>186</v>
      </c>
      <c r="I191" s="22">
        <v>1664.1</v>
      </c>
      <c r="J191" s="690">
        <v>327.9</v>
      </c>
      <c r="K191" s="405">
        <v>2534.4</v>
      </c>
      <c r="L191" s="409"/>
      <c r="M191" s="405"/>
      <c r="N191" s="635">
        <v>2534.4</v>
      </c>
      <c r="O191" s="111">
        <v>468.5</v>
      </c>
      <c r="P191" s="512"/>
      <c r="Q191" s="1380"/>
      <c r="R191" s="991"/>
      <c r="S191" s="294"/>
      <c r="T191" s="854"/>
      <c r="U191" s="306"/>
      <c r="V191" s="1110"/>
    </row>
    <row r="192" spans="1:28" s="1" customFormat="1" ht="14.25" customHeight="1" x14ac:dyDescent="0.2">
      <c r="A192" s="1517"/>
      <c r="B192" s="1390"/>
      <c r="C192" s="1386"/>
      <c r="D192" s="2162"/>
      <c r="E192" s="1313" t="s">
        <v>69</v>
      </c>
      <c r="F192" s="1312"/>
      <c r="G192" s="992"/>
      <c r="H192" s="993" t="s">
        <v>27</v>
      </c>
      <c r="I192" s="195">
        <f>SUM(I189:I191)</f>
        <v>2033.3999999999999</v>
      </c>
      <c r="J192" s="645">
        <f>SUM(J189:J191)</f>
        <v>1337.1999999999998</v>
      </c>
      <c r="K192" s="341">
        <f>SUM(K189:K191)</f>
        <v>3096.4</v>
      </c>
      <c r="L192" s="355">
        <f t="shared" ref="L192:N192" si="46">SUM(L189:L191)</f>
        <v>0</v>
      </c>
      <c r="M192" s="341">
        <f t="shared" si="46"/>
        <v>0</v>
      </c>
      <c r="N192" s="645">
        <f t="shared" si="46"/>
        <v>3096.4</v>
      </c>
      <c r="O192" s="703">
        <f>SUM(O189:O191)</f>
        <v>542</v>
      </c>
      <c r="P192" s="513">
        <f>SUM(P189:P191)</f>
        <v>0</v>
      </c>
      <c r="Q192" s="268"/>
      <c r="R192" s="994"/>
      <c r="S192" s="243"/>
      <c r="T192" s="801"/>
      <c r="U192" s="995"/>
      <c r="V192" s="1110"/>
    </row>
    <row r="193" spans="1:28" s="1" customFormat="1" ht="38.25" customHeight="1" x14ac:dyDescent="0.2">
      <c r="A193" s="1517"/>
      <c r="B193" s="1148"/>
      <c r="C193" s="1153"/>
      <c r="D193" s="2127" t="s">
        <v>192</v>
      </c>
      <c r="E193" s="503"/>
      <c r="F193" s="1422">
        <v>5</v>
      </c>
      <c r="G193" s="2482" t="s">
        <v>290</v>
      </c>
      <c r="H193" s="1468" t="s">
        <v>23</v>
      </c>
      <c r="I193" s="1568"/>
      <c r="J193" s="806"/>
      <c r="K193" s="380">
        <v>61</v>
      </c>
      <c r="L193" s="395"/>
      <c r="M193" s="380"/>
      <c r="N193" s="806">
        <v>61</v>
      </c>
      <c r="O193" s="861"/>
      <c r="P193" s="314"/>
      <c r="Q193" s="1380" t="s">
        <v>193</v>
      </c>
      <c r="R193" s="991"/>
      <c r="S193" s="294">
        <v>100</v>
      </c>
      <c r="T193" s="854"/>
      <c r="U193" s="670"/>
      <c r="V193" s="1110"/>
    </row>
    <row r="194" spans="1:28" s="1" customFormat="1" ht="15" customHeight="1" x14ac:dyDescent="0.2">
      <c r="A194" s="1517"/>
      <c r="B194" s="1148"/>
      <c r="C194" s="1153"/>
      <c r="D194" s="2127"/>
      <c r="E194" s="506"/>
      <c r="F194" s="1181"/>
      <c r="G194" s="2495"/>
      <c r="H194" s="997" t="s">
        <v>27</v>
      </c>
      <c r="I194" s="1629"/>
      <c r="J194" s="530"/>
      <c r="K194" s="509">
        <f>SUM(K193:K193)</f>
        <v>61</v>
      </c>
      <c r="L194" s="508">
        <f t="shared" ref="L194:N194" si="47">SUM(L193:L193)</f>
        <v>0</v>
      </c>
      <c r="M194" s="509">
        <f t="shared" si="47"/>
        <v>0</v>
      </c>
      <c r="N194" s="530">
        <f t="shared" si="47"/>
        <v>61</v>
      </c>
      <c r="O194" s="910"/>
      <c r="P194" s="535"/>
      <c r="Q194" s="1186"/>
      <c r="R194" s="998"/>
      <c r="S194" s="510"/>
      <c r="T194" s="572"/>
      <c r="U194" s="671"/>
      <c r="V194" s="1110"/>
      <c r="AB194" s="103"/>
    </row>
    <row r="195" spans="1:28" s="1" customFormat="1" ht="15" customHeight="1" x14ac:dyDescent="0.2">
      <c r="A195" s="1517"/>
      <c r="B195" s="1148"/>
      <c r="C195" s="1153"/>
      <c r="D195" s="2128" t="s">
        <v>35</v>
      </c>
      <c r="E195" s="2129"/>
      <c r="F195" s="2129"/>
      <c r="G195" s="2129"/>
      <c r="H195" s="2129"/>
      <c r="I195" s="1630">
        <f>+I194+I192+I188</f>
        <v>2733.3999999999996</v>
      </c>
      <c r="J195" s="1631">
        <f>+J194+J192+J188</f>
        <v>2697.2</v>
      </c>
      <c r="K195" s="1632">
        <f>+K194+K192+K188</f>
        <v>3507.4</v>
      </c>
      <c r="L195" s="1633">
        <f t="shared" ref="L195:P195" si="48">+L194+L192+L188</f>
        <v>0</v>
      </c>
      <c r="M195" s="1632">
        <f t="shared" si="48"/>
        <v>0</v>
      </c>
      <c r="N195" s="1631">
        <f t="shared" si="48"/>
        <v>3507.4</v>
      </c>
      <c r="O195" s="1634">
        <f t="shared" si="48"/>
        <v>892</v>
      </c>
      <c r="P195" s="1635">
        <f t="shared" si="48"/>
        <v>350</v>
      </c>
      <c r="Q195" s="267"/>
      <c r="R195" s="609"/>
      <c r="S195" s="116"/>
      <c r="T195" s="572"/>
      <c r="U195" s="671"/>
      <c r="V195" s="1110"/>
    </row>
    <row r="196" spans="1:28" s="1" customFormat="1" ht="18" customHeight="1" x14ac:dyDescent="0.2">
      <c r="A196" s="1519" t="s">
        <v>16</v>
      </c>
      <c r="B196" s="256" t="s">
        <v>42</v>
      </c>
      <c r="C196" s="257" t="s">
        <v>36</v>
      </c>
      <c r="D196" s="2130" t="s">
        <v>73</v>
      </c>
      <c r="E196" s="2132" t="s">
        <v>126</v>
      </c>
      <c r="F196" s="1419" t="s">
        <v>20</v>
      </c>
      <c r="G196" s="2494" t="s">
        <v>289</v>
      </c>
      <c r="H196" s="14"/>
      <c r="I196" s="480"/>
      <c r="J196" s="646"/>
      <c r="K196" s="407"/>
      <c r="L196" s="411"/>
      <c r="M196" s="407"/>
      <c r="N196" s="646"/>
      <c r="O196" s="99"/>
      <c r="P196" s="515"/>
      <c r="Q196" s="1430"/>
      <c r="R196" s="590"/>
      <c r="S196" s="565"/>
      <c r="T196" s="191"/>
      <c r="U196" s="566"/>
      <c r="V196" s="1110"/>
      <c r="W196" s="103"/>
      <c r="X196" s="103"/>
    </row>
    <row r="197" spans="1:28" s="1" customFormat="1" ht="18" customHeight="1" x14ac:dyDescent="0.2">
      <c r="A197" s="1517"/>
      <c r="B197" s="1390"/>
      <c r="C197" s="117"/>
      <c r="D197" s="2131"/>
      <c r="E197" s="2133"/>
      <c r="F197" s="1387"/>
      <c r="G197" s="2476"/>
      <c r="H197" s="1417"/>
      <c r="I197" s="41"/>
      <c r="J197" s="637"/>
      <c r="K197" s="368"/>
      <c r="L197" s="386"/>
      <c r="M197" s="368"/>
      <c r="N197" s="637"/>
      <c r="O197" s="61"/>
      <c r="P197" s="494"/>
      <c r="Q197" s="1412"/>
      <c r="R197" s="604"/>
      <c r="S197" s="1418"/>
      <c r="T197" s="147"/>
      <c r="U197" s="1426"/>
      <c r="V197" s="1110"/>
      <c r="W197" s="103"/>
    </row>
    <row r="198" spans="1:28" s="1" customFormat="1" ht="18" customHeight="1" x14ac:dyDescent="0.2">
      <c r="A198" s="1517"/>
      <c r="B198" s="1390"/>
      <c r="C198" s="117"/>
      <c r="D198" s="2131"/>
      <c r="E198" s="2133"/>
      <c r="F198" s="1387"/>
      <c r="G198" s="232"/>
      <c r="H198" s="1417"/>
      <c r="I198" s="41"/>
      <c r="J198" s="1636"/>
      <c r="K198" s="1125"/>
      <c r="L198" s="1551"/>
      <c r="M198" s="1125"/>
      <c r="N198" s="1636"/>
      <c r="O198" s="272"/>
      <c r="P198" s="1637"/>
      <c r="Q198" s="1412"/>
      <c r="R198" s="604"/>
      <c r="S198" s="1418"/>
      <c r="T198" s="147"/>
      <c r="U198" s="1426"/>
      <c r="V198" s="1110"/>
    </row>
    <row r="199" spans="1:28" s="1" customFormat="1" ht="22.5" customHeight="1" x14ac:dyDescent="0.2">
      <c r="A199" s="1517"/>
      <c r="B199" s="1390"/>
      <c r="C199" s="117"/>
      <c r="D199" s="2230" t="s">
        <v>74</v>
      </c>
      <c r="E199" s="2133"/>
      <c r="F199" s="1387"/>
      <c r="G199" s="232"/>
      <c r="H199" s="1432" t="s">
        <v>47</v>
      </c>
      <c r="I199" s="1603">
        <v>400</v>
      </c>
      <c r="J199" s="1599">
        <v>400</v>
      </c>
      <c r="K199" s="1603">
        <v>630</v>
      </c>
      <c r="L199" s="1598">
        <v>630</v>
      </c>
      <c r="M199" s="823"/>
      <c r="N199" s="1599"/>
      <c r="O199" s="824">
        <v>600</v>
      </c>
      <c r="P199" s="1063">
        <v>560</v>
      </c>
      <c r="Q199" s="181" t="s">
        <v>75</v>
      </c>
      <c r="R199" s="610">
        <v>35</v>
      </c>
      <c r="S199" s="1033">
        <v>56</v>
      </c>
      <c r="T199" s="1033">
        <v>55</v>
      </c>
      <c r="U199" s="1078">
        <v>54</v>
      </c>
      <c r="V199" s="1110"/>
    </row>
    <row r="200" spans="1:28" s="1" customFormat="1" ht="22.5" customHeight="1" x14ac:dyDescent="0.2">
      <c r="A200" s="1751"/>
      <c r="B200" s="1752"/>
      <c r="C200" s="186"/>
      <c r="D200" s="2231"/>
      <c r="E200" s="526"/>
      <c r="F200" s="1750"/>
      <c r="G200" s="115"/>
      <c r="H200" s="21" t="s">
        <v>101</v>
      </c>
      <c r="I200" s="473">
        <v>469.2</v>
      </c>
      <c r="J200" s="1600">
        <v>469.2</v>
      </c>
      <c r="K200" s="1638"/>
      <c r="L200" s="1639"/>
      <c r="M200" s="1640"/>
      <c r="N200" s="1641"/>
      <c r="O200" s="1642"/>
      <c r="P200" s="1643"/>
      <c r="Q200" s="188"/>
      <c r="R200" s="611"/>
      <c r="S200" s="187"/>
      <c r="T200" s="584"/>
      <c r="U200" s="204"/>
      <c r="V200" s="1110"/>
    </row>
    <row r="201" spans="1:28" s="1" customFormat="1" ht="35.25" customHeight="1" x14ac:dyDescent="0.2">
      <c r="A201" s="1517"/>
      <c r="B201" s="1148"/>
      <c r="C201" s="117"/>
      <c r="D201" s="2145" t="s">
        <v>76</v>
      </c>
      <c r="E201" s="526"/>
      <c r="F201" s="1142"/>
      <c r="G201" s="232"/>
      <c r="H201" s="1177" t="s">
        <v>47</v>
      </c>
      <c r="I201" s="519">
        <v>380</v>
      </c>
      <c r="J201" s="818">
        <v>380</v>
      </c>
      <c r="K201" s="547">
        <v>150</v>
      </c>
      <c r="L201" s="546">
        <v>127</v>
      </c>
      <c r="M201" s="547"/>
      <c r="N201" s="818">
        <v>23</v>
      </c>
      <c r="O201" s="809">
        <v>130</v>
      </c>
      <c r="P201" s="548">
        <v>130</v>
      </c>
      <c r="Q201" s="2147" t="s">
        <v>116</v>
      </c>
      <c r="R201" s="612">
        <v>130</v>
      </c>
      <c r="S201" s="200">
        <v>130</v>
      </c>
      <c r="T201" s="200">
        <v>130</v>
      </c>
      <c r="U201" s="119">
        <v>140</v>
      </c>
      <c r="V201" s="1110"/>
      <c r="X201" s="1" t="s">
        <v>141</v>
      </c>
      <c r="Y201" s="1" t="s">
        <v>141</v>
      </c>
    </row>
    <row r="202" spans="1:28" s="1" customFormat="1" ht="35.25" customHeight="1" x14ac:dyDescent="0.2">
      <c r="A202" s="1517"/>
      <c r="B202" s="1148"/>
      <c r="C202" s="117"/>
      <c r="D202" s="2231"/>
      <c r="E202" s="250"/>
      <c r="F202" s="1142"/>
      <c r="G202" s="232"/>
      <c r="H202" s="21" t="s">
        <v>101</v>
      </c>
      <c r="I202" s="1621">
        <v>250</v>
      </c>
      <c r="J202" s="1462">
        <v>250</v>
      </c>
      <c r="K202" s="1555"/>
      <c r="L202" s="1644"/>
      <c r="M202" s="1555"/>
      <c r="N202" s="1137"/>
      <c r="O202" s="1645"/>
      <c r="P202" s="1646"/>
      <c r="Q202" s="2475"/>
      <c r="R202" s="593"/>
      <c r="S202" s="146"/>
      <c r="T202" s="146"/>
      <c r="U202" s="40"/>
      <c r="V202" s="1110"/>
    </row>
    <row r="203" spans="1:28" s="1" customFormat="1" ht="27.75" customHeight="1" x14ac:dyDescent="0.2">
      <c r="A203" s="1517"/>
      <c r="B203" s="1148"/>
      <c r="C203" s="117"/>
      <c r="D203" s="2230" t="s">
        <v>77</v>
      </c>
      <c r="E203" s="250"/>
      <c r="F203" s="1142"/>
      <c r="G203" s="232"/>
      <c r="H203" s="1177" t="s">
        <v>47</v>
      </c>
      <c r="I203" s="244">
        <v>16</v>
      </c>
      <c r="J203" s="631">
        <v>16</v>
      </c>
      <c r="K203" s="244">
        <v>40</v>
      </c>
      <c r="L203" s="403">
        <v>40</v>
      </c>
      <c r="M203" s="399"/>
      <c r="N203" s="631"/>
      <c r="O203" s="219">
        <v>30</v>
      </c>
      <c r="P203" s="1647">
        <v>30</v>
      </c>
      <c r="Q203" s="2147" t="s">
        <v>117</v>
      </c>
      <c r="R203" s="612">
        <v>50</v>
      </c>
      <c r="S203" s="200">
        <v>70</v>
      </c>
      <c r="T203" s="200">
        <v>60</v>
      </c>
      <c r="U203" s="119">
        <v>60</v>
      </c>
      <c r="V203" s="1110"/>
    </row>
    <row r="204" spans="1:28" s="1" customFormat="1" ht="27.75" customHeight="1" x14ac:dyDescent="0.2">
      <c r="A204" s="1517"/>
      <c r="B204" s="1148"/>
      <c r="C204" s="117"/>
      <c r="D204" s="2231"/>
      <c r="E204" s="250"/>
      <c r="F204" s="1142"/>
      <c r="G204" s="232"/>
      <c r="H204" s="21" t="s">
        <v>101</v>
      </c>
      <c r="I204" s="1621">
        <v>15</v>
      </c>
      <c r="J204" s="1462">
        <v>15</v>
      </c>
      <c r="K204" s="1621"/>
      <c r="L204" s="1648"/>
      <c r="M204" s="1649"/>
      <c r="N204" s="1462"/>
      <c r="O204" s="1650"/>
      <c r="P204" s="1651"/>
      <c r="Q204" s="2147"/>
      <c r="R204" s="604"/>
      <c r="S204" s="147"/>
      <c r="T204" s="147"/>
      <c r="U204" s="1184"/>
      <c r="V204" s="1110"/>
      <c r="X204" s="103"/>
    </row>
    <row r="205" spans="1:28" s="1" customFormat="1" ht="18.75" customHeight="1" x14ac:dyDescent="0.2">
      <c r="A205" s="1517"/>
      <c r="B205" s="1148"/>
      <c r="C205" s="117"/>
      <c r="D205" s="2230" t="s">
        <v>78</v>
      </c>
      <c r="E205" s="250"/>
      <c r="F205" s="1142"/>
      <c r="G205" s="232"/>
      <c r="H205" s="1177" t="s">
        <v>47</v>
      </c>
      <c r="I205" s="244">
        <v>190</v>
      </c>
      <c r="J205" s="631">
        <v>190</v>
      </c>
      <c r="K205" s="399">
        <v>170</v>
      </c>
      <c r="L205" s="403">
        <v>170</v>
      </c>
      <c r="M205" s="399"/>
      <c r="N205" s="631"/>
      <c r="O205" s="219">
        <v>180</v>
      </c>
      <c r="P205" s="1647">
        <v>180</v>
      </c>
      <c r="Q205" s="2481" t="s">
        <v>79</v>
      </c>
      <c r="R205" s="610">
        <v>92</v>
      </c>
      <c r="S205" s="199">
        <v>92</v>
      </c>
      <c r="T205" s="199">
        <v>90</v>
      </c>
      <c r="U205" s="120">
        <v>90</v>
      </c>
      <c r="V205" s="1110"/>
      <c r="Y205" s="103"/>
    </row>
    <row r="206" spans="1:28" s="1" customFormat="1" ht="23.25" customHeight="1" x14ac:dyDescent="0.2">
      <c r="A206" s="1517"/>
      <c r="B206" s="1148"/>
      <c r="C206" s="117"/>
      <c r="D206" s="2231"/>
      <c r="E206" s="250"/>
      <c r="F206" s="1142"/>
      <c r="G206" s="232"/>
      <c r="H206" s="21" t="s">
        <v>101</v>
      </c>
      <c r="I206" s="1621">
        <v>20</v>
      </c>
      <c r="J206" s="1462">
        <v>20</v>
      </c>
      <c r="K206" s="1555"/>
      <c r="L206" s="1644"/>
      <c r="M206" s="1555"/>
      <c r="N206" s="1137"/>
      <c r="O206" s="1645"/>
      <c r="P206" s="1646"/>
      <c r="Q206" s="2475"/>
      <c r="R206" s="611"/>
      <c r="S206" s="187"/>
      <c r="T206" s="584"/>
      <c r="U206" s="204"/>
      <c r="V206" s="1110"/>
      <c r="Y206" s="103"/>
    </row>
    <row r="207" spans="1:28" s="1" customFormat="1" ht="55.5" customHeight="1" x14ac:dyDescent="0.2">
      <c r="A207" s="1517"/>
      <c r="B207" s="1148"/>
      <c r="C207" s="186"/>
      <c r="D207" s="673" t="s">
        <v>80</v>
      </c>
      <c r="E207" s="526"/>
      <c r="F207" s="1142"/>
      <c r="G207" s="115"/>
      <c r="H207" s="140" t="s">
        <v>38</v>
      </c>
      <c r="I207" s="473">
        <v>6.6</v>
      </c>
      <c r="J207" s="1600">
        <v>6.6</v>
      </c>
      <c r="K207" s="1603">
        <v>6.6</v>
      </c>
      <c r="L207" s="1598">
        <v>6.6</v>
      </c>
      <c r="M207" s="823"/>
      <c r="N207" s="1599"/>
      <c r="O207" s="824">
        <v>6.6</v>
      </c>
      <c r="P207" s="1063">
        <v>6.6</v>
      </c>
      <c r="Q207" s="80" t="s">
        <v>299</v>
      </c>
      <c r="R207" s="593">
        <v>12</v>
      </c>
      <c r="S207" s="441">
        <v>12</v>
      </c>
      <c r="T207" s="146">
        <v>12</v>
      </c>
      <c r="U207" s="40">
        <v>12</v>
      </c>
      <c r="V207" s="1110"/>
    </row>
    <row r="208" spans="1:28" s="1" customFormat="1" ht="22.5" customHeight="1" x14ac:dyDescent="0.2">
      <c r="A208" s="1517"/>
      <c r="B208" s="1148"/>
      <c r="C208" s="117"/>
      <c r="D208" s="2145" t="s">
        <v>81</v>
      </c>
      <c r="E208" s="250"/>
      <c r="F208" s="1142"/>
      <c r="G208" s="232"/>
      <c r="H208" s="1177" t="s">
        <v>47</v>
      </c>
      <c r="I208" s="244">
        <v>130</v>
      </c>
      <c r="J208" s="631">
        <v>130</v>
      </c>
      <c r="K208" s="399">
        <v>160</v>
      </c>
      <c r="L208" s="403">
        <v>160</v>
      </c>
      <c r="M208" s="399"/>
      <c r="N208" s="631"/>
      <c r="O208" s="219">
        <v>170</v>
      </c>
      <c r="P208" s="1647">
        <v>170</v>
      </c>
      <c r="Q208" s="2147" t="s">
        <v>82</v>
      </c>
      <c r="R208" s="612">
        <v>100</v>
      </c>
      <c r="S208" s="118">
        <v>100</v>
      </c>
      <c r="T208" s="200">
        <v>100</v>
      </c>
      <c r="U208" s="119">
        <v>100</v>
      </c>
      <c r="V208" s="1110"/>
      <c r="W208" s="103"/>
      <c r="X208" s="211"/>
    </row>
    <row r="209" spans="1:31" s="1" customFormat="1" ht="22.5" customHeight="1" x14ac:dyDescent="0.2">
      <c r="A209" s="1522"/>
      <c r="B209" s="1148"/>
      <c r="C209" s="117"/>
      <c r="D209" s="2145"/>
      <c r="E209" s="250"/>
      <c r="F209" s="1142"/>
      <c r="G209" s="232"/>
      <c r="H209" s="14" t="s">
        <v>101</v>
      </c>
      <c r="I209" s="41">
        <v>40</v>
      </c>
      <c r="J209" s="1137">
        <v>40</v>
      </c>
      <c r="K209" s="1555"/>
      <c r="L209" s="1644"/>
      <c r="M209" s="1555"/>
      <c r="N209" s="1137"/>
      <c r="O209" s="1645"/>
      <c r="P209" s="1646"/>
      <c r="Q209" s="2147"/>
      <c r="R209" s="612"/>
      <c r="S209" s="118"/>
      <c r="T209" s="200"/>
      <c r="U209" s="119"/>
      <c r="V209" s="1110"/>
      <c r="W209" s="211"/>
      <c r="X209" s="211"/>
    </row>
    <row r="210" spans="1:31" s="1" customFormat="1" ht="13.5" customHeight="1" thickBot="1" x14ac:dyDescent="0.25">
      <c r="A210" s="1523" t="s">
        <v>141</v>
      </c>
      <c r="B210" s="1151"/>
      <c r="C210" s="162"/>
      <c r="D210" s="2146"/>
      <c r="E210" s="251"/>
      <c r="F210" s="1143"/>
      <c r="G210" s="739"/>
      <c r="H210" s="571" t="s">
        <v>27</v>
      </c>
      <c r="I210" s="47">
        <f>SUM(I199:I209)</f>
        <v>1916.8</v>
      </c>
      <c r="J210" s="633">
        <f>SUM(J199:J209)</f>
        <v>1916.8</v>
      </c>
      <c r="K210" s="345">
        <f>SUM(K196:K208)</f>
        <v>1156.5999999999999</v>
      </c>
      <c r="L210" s="359">
        <f>SUM(L196:L208)</f>
        <v>1133.5999999999999</v>
      </c>
      <c r="M210" s="345">
        <f t="shared" ref="M210:N210" si="49">SUM(M196:M208)</f>
        <v>0</v>
      </c>
      <c r="N210" s="633">
        <f t="shared" si="49"/>
        <v>23</v>
      </c>
      <c r="O210" s="48">
        <f>SUM(O196:O208)</f>
        <v>1116.5999999999999</v>
      </c>
      <c r="P210" s="345">
        <f>SUM(P196:P208)</f>
        <v>1076.5999999999999</v>
      </c>
      <c r="Q210" s="2148"/>
      <c r="R210" s="606"/>
      <c r="S210" s="1178"/>
      <c r="T210" s="577"/>
      <c r="U210" s="1185"/>
      <c r="V210" s="1110"/>
      <c r="W210" s="103"/>
    </row>
    <row r="211" spans="1:31" s="1" customFormat="1" ht="52.5" customHeight="1" x14ac:dyDescent="0.2">
      <c r="A211" s="1516" t="s">
        <v>16</v>
      </c>
      <c r="B211" s="1150" t="s">
        <v>42</v>
      </c>
      <c r="C211" s="1152" t="s">
        <v>40</v>
      </c>
      <c r="D211" s="108" t="s">
        <v>83</v>
      </c>
      <c r="E211" s="249"/>
      <c r="F211" s="109"/>
      <c r="G211" s="232"/>
      <c r="H211" s="302"/>
      <c r="I211" s="75"/>
      <c r="J211" s="644"/>
      <c r="K211" s="404"/>
      <c r="L211" s="408"/>
      <c r="M211" s="404"/>
      <c r="N211" s="644"/>
      <c r="O211" s="76"/>
      <c r="P211" s="511"/>
      <c r="Q211" s="110"/>
      <c r="R211" s="598"/>
      <c r="S211" s="1187"/>
      <c r="T211" s="1155"/>
      <c r="U211" s="1182"/>
      <c r="V211" s="1110"/>
      <c r="X211" s="103"/>
    </row>
    <row r="212" spans="1:31" s="1" customFormat="1" ht="27.75" customHeight="1" x14ac:dyDescent="0.2">
      <c r="A212" s="1517"/>
      <c r="B212" s="1148"/>
      <c r="C212" s="1153"/>
      <c r="D212" s="2126" t="s">
        <v>176</v>
      </c>
      <c r="E212" s="526"/>
      <c r="F212" s="109">
        <v>1</v>
      </c>
      <c r="G212" s="583"/>
      <c r="H212" s="573" t="s">
        <v>21</v>
      </c>
      <c r="I212" s="100"/>
      <c r="J212" s="635">
        <v>50</v>
      </c>
      <c r="K212" s="405">
        <v>50</v>
      </c>
      <c r="L212" s="409"/>
      <c r="M212" s="405"/>
      <c r="N212" s="635">
        <v>50</v>
      </c>
      <c r="O212" s="111"/>
      <c r="P212" s="512"/>
      <c r="Q212" s="1159" t="s">
        <v>298</v>
      </c>
      <c r="R212" s="1038"/>
      <c r="S212" s="112">
        <v>1</v>
      </c>
      <c r="T212" s="583"/>
      <c r="U212" s="669"/>
      <c r="V212" s="1110"/>
    </row>
    <row r="213" spans="1:31" s="1" customFormat="1" ht="15" customHeight="1" thickBot="1" x14ac:dyDescent="0.25">
      <c r="A213" s="1517"/>
      <c r="B213" s="1148"/>
      <c r="C213" s="1153"/>
      <c r="D213" s="2127"/>
      <c r="E213" s="248"/>
      <c r="F213" s="170"/>
      <c r="G213" s="675"/>
      <c r="H213" s="574" t="s">
        <v>27</v>
      </c>
      <c r="I213" s="1619"/>
      <c r="J213" s="633">
        <f>SUM(J212:J212)</f>
        <v>50</v>
      </c>
      <c r="K213" s="340">
        <f>SUM(K212:K212)</f>
        <v>50</v>
      </c>
      <c r="L213" s="354">
        <f t="shared" ref="L213:N213" si="50">SUM(L212:L212)</f>
        <v>0</v>
      </c>
      <c r="M213" s="340">
        <f t="shared" si="50"/>
        <v>0</v>
      </c>
      <c r="N213" s="639">
        <f t="shared" si="50"/>
        <v>50</v>
      </c>
      <c r="O213" s="20">
        <f>SUM(O212:O212)</f>
        <v>0</v>
      </c>
      <c r="P213" s="642">
        <f>SUM(P212:P212)</f>
        <v>0</v>
      </c>
      <c r="Q213" s="268"/>
      <c r="R213" s="609"/>
      <c r="S213" s="116"/>
      <c r="T213" s="572"/>
      <c r="U213" s="672"/>
      <c r="V213" s="1110"/>
    </row>
    <row r="214" spans="1:31" s="2" customFormat="1" ht="16.5" customHeight="1" thickBot="1" x14ac:dyDescent="0.3">
      <c r="A214" s="1515" t="s">
        <v>16</v>
      </c>
      <c r="B214" s="5" t="s">
        <v>42</v>
      </c>
      <c r="C214" s="2149" t="s">
        <v>44</v>
      </c>
      <c r="D214" s="2149"/>
      <c r="E214" s="2149"/>
      <c r="F214" s="2149"/>
      <c r="G214" s="2149"/>
      <c r="H214" s="2149"/>
      <c r="I214" s="97">
        <f>+I213+I210+I195</f>
        <v>4650.2</v>
      </c>
      <c r="J214" s="999">
        <f>+J213+J210+J195</f>
        <v>4664</v>
      </c>
      <c r="K214" s="125">
        <f>+K213+K210+K195</f>
        <v>4714</v>
      </c>
      <c r="L214" s="999">
        <f t="shared" ref="L214:P214" si="51">+L213+L210+L195</f>
        <v>1133.5999999999999</v>
      </c>
      <c r="M214" s="999">
        <f t="shared" si="51"/>
        <v>0</v>
      </c>
      <c r="N214" s="1081">
        <f t="shared" si="51"/>
        <v>3580.4</v>
      </c>
      <c r="O214" s="1080">
        <f t="shared" si="51"/>
        <v>2008.6</v>
      </c>
      <c r="P214" s="1082">
        <f t="shared" si="51"/>
        <v>1426.6</v>
      </c>
      <c r="Q214" s="2150"/>
      <c r="R214" s="2151"/>
      <c r="S214" s="2151"/>
      <c r="T214" s="2151"/>
      <c r="U214" s="2152"/>
      <c r="V214" s="1083"/>
    </row>
    <row r="215" spans="1:31" s="1" customFormat="1" ht="16.5" customHeight="1" thickBot="1" x14ac:dyDescent="0.25">
      <c r="A215" s="1520" t="s">
        <v>16</v>
      </c>
      <c r="B215" s="1528"/>
      <c r="C215" s="2153" t="s">
        <v>85</v>
      </c>
      <c r="D215" s="2153"/>
      <c r="E215" s="2153"/>
      <c r="F215" s="2153"/>
      <c r="G215" s="2153"/>
      <c r="H215" s="2153"/>
      <c r="I215" s="1652">
        <f>+I214+I182+I55+I161</f>
        <v>34744.6</v>
      </c>
      <c r="J215" s="1538">
        <f t="shared" ref="J215:P215" si="52">J214+J182+J161+J55</f>
        <v>34931.199999999997</v>
      </c>
      <c r="K215" s="1539">
        <f t="shared" si="52"/>
        <v>48838.5</v>
      </c>
      <c r="L215" s="1540">
        <f t="shared" si="52"/>
        <v>43740</v>
      </c>
      <c r="M215" s="1531">
        <f t="shared" si="52"/>
        <v>4512.8999999999996</v>
      </c>
      <c r="N215" s="1541">
        <f t="shared" si="52"/>
        <v>5098.5</v>
      </c>
      <c r="O215" s="1529">
        <f t="shared" si="52"/>
        <v>34135</v>
      </c>
      <c r="P215" s="1531">
        <f t="shared" si="52"/>
        <v>34293.199999999997</v>
      </c>
      <c r="Q215" s="2154"/>
      <c r="R215" s="2155"/>
      <c r="S215" s="2155"/>
      <c r="T215" s="2155"/>
      <c r="U215" s="2156"/>
      <c r="V215" s="1110"/>
      <c r="AE215" s="103"/>
    </row>
    <row r="216" spans="1:31" s="2" customFormat="1" ht="16.5" customHeight="1" thickBot="1" x14ac:dyDescent="0.3">
      <c r="A216" s="1532" t="s">
        <v>86</v>
      </c>
      <c r="B216" s="2135" t="s">
        <v>87</v>
      </c>
      <c r="C216" s="2136"/>
      <c r="D216" s="2136"/>
      <c r="E216" s="2136"/>
      <c r="F216" s="2136"/>
      <c r="G216" s="2136"/>
      <c r="H216" s="2136"/>
      <c r="I216" s="1653">
        <f>+I215</f>
        <v>34744.6</v>
      </c>
      <c r="J216" s="1542">
        <f t="shared" ref="J216:P216" si="53">J215</f>
        <v>34931.199999999997</v>
      </c>
      <c r="K216" s="1543">
        <f t="shared" ref="K216:N216" si="54">K215</f>
        <v>48838.5</v>
      </c>
      <c r="L216" s="1544">
        <f t="shared" si="54"/>
        <v>43740</v>
      </c>
      <c r="M216" s="1535">
        <f t="shared" si="54"/>
        <v>4512.8999999999996</v>
      </c>
      <c r="N216" s="1545">
        <f t="shared" si="54"/>
        <v>5098.5</v>
      </c>
      <c r="O216" s="1533">
        <f t="shared" ref="O216" si="55">O215</f>
        <v>34135</v>
      </c>
      <c r="P216" s="1535">
        <f t="shared" si="53"/>
        <v>34293.199999999997</v>
      </c>
      <c r="Q216" s="2137"/>
      <c r="R216" s="2138"/>
      <c r="S216" s="2138"/>
      <c r="T216" s="2138"/>
      <c r="U216" s="2139"/>
      <c r="V216" s="1104"/>
    </row>
    <row r="217" spans="1:31" s="498" customFormat="1" ht="16.5" customHeight="1" x14ac:dyDescent="0.25">
      <c r="A217" s="2483" t="s">
        <v>213</v>
      </c>
      <c r="B217" s="2483"/>
      <c r="C217" s="2483"/>
      <c r="D217" s="2483"/>
      <c r="E217" s="2483"/>
      <c r="F217" s="2483"/>
      <c r="G217" s="2483"/>
      <c r="H217" s="2483"/>
      <c r="I217" s="2483"/>
      <c r="J217" s="2483"/>
      <c r="K217" s="2483"/>
      <c r="L217" s="2483"/>
      <c r="M217" s="2483"/>
      <c r="N217" s="2483"/>
      <c r="O217" s="2483"/>
      <c r="P217" s="2483"/>
      <c r="Q217" s="627"/>
      <c r="R217" s="627"/>
      <c r="S217" s="627"/>
      <c r="T217" s="627"/>
      <c r="U217" s="627"/>
      <c r="V217" s="1104"/>
    </row>
    <row r="218" spans="1:31" s="498" customFormat="1" ht="16.5" customHeight="1" x14ac:dyDescent="0.25">
      <c r="A218" s="2487" t="s">
        <v>326</v>
      </c>
      <c r="B218" s="2487"/>
      <c r="C218" s="2487"/>
      <c r="D218" s="2487"/>
      <c r="E218" s="2487"/>
      <c r="F218" s="2487"/>
      <c r="G218" s="2487"/>
      <c r="H218" s="2487"/>
      <c r="I218" s="2487"/>
      <c r="J218" s="2487"/>
      <c r="K218" s="2487"/>
      <c r="L218" s="2487"/>
      <c r="M218" s="367"/>
      <c r="N218" s="367"/>
      <c r="O218" s="367"/>
      <c r="P218" s="367"/>
      <c r="Q218" s="627"/>
      <c r="R218" s="627"/>
      <c r="S218" s="627"/>
      <c r="T218" s="627"/>
      <c r="U218" s="627"/>
      <c r="V218" s="1104"/>
    </row>
    <row r="219" spans="1:31" s="103" customFormat="1" ht="14.25" customHeight="1" thickBot="1" x14ac:dyDescent="0.25">
      <c r="A219" s="2140" t="s">
        <v>88</v>
      </c>
      <c r="B219" s="2140"/>
      <c r="C219" s="2140"/>
      <c r="D219" s="2140"/>
      <c r="E219" s="2140"/>
      <c r="F219" s="2140"/>
      <c r="G219" s="2140"/>
      <c r="H219" s="2140"/>
      <c r="I219" s="2140"/>
      <c r="J219" s="2140"/>
      <c r="K219" s="2140"/>
      <c r="L219" s="2140"/>
      <c r="M219" s="2140"/>
      <c r="N219" s="2140"/>
      <c r="O219" s="2140"/>
      <c r="P219" s="2140"/>
      <c r="Q219" s="126"/>
      <c r="R219" s="613"/>
      <c r="S219" s="264"/>
      <c r="T219" s="264"/>
      <c r="U219" s="264"/>
      <c r="V219" s="1111"/>
    </row>
    <row r="220" spans="1:31" s="69" customFormat="1" ht="71.25" customHeight="1" thickBot="1" x14ac:dyDescent="0.3">
      <c r="A220" s="2141" t="s">
        <v>89</v>
      </c>
      <c r="B220" s="2142"/>
      <c r="C220" s="2142"/>
      <c r="D220" s="2142"/>
      <c r="E220" s="2142"/>
      <c r="F220" s="2142"/>
      <c r="G220" s="2489"/>
      <c r="H220" s="2143"/>
      <c r="I220" s="1562" t="s">
        <v>204</v>
      </c>
      <c r="J220" s="1000" t="s">
        <v>205</v>
      </c>
      <c r="K220" s="2491" t="s">
        <v>206</v>
      </c>
      <c r="L220" s="2492"/>
      <c r="M220" s="2492"/>
      <c r="N220" s="2493"/>
      <c r="O220" s="430" t="s">
        <v>144</v>
      </c>
      <c r="P220" s="223" t="s">
        <v>212</v>
      </c>
      <c r="Q220" s="1173"/>
      <c r="R220" s="2144"/>
      <c r="S220" s="2144"/>
      <c r="T220" s="2144"/>
      <c r="U220" s="2144"/>
      <c r="V220" s="1108"/>
      <c r="AA220" s="73"/>
    </row>
    <row r="221" spans="1:31" s="2" customFormat="1" ht="15.75" customHeight="1" thickBot="1" x14ac:dyDescent="0.3">
      <c r="A221" s="2113" t="s">
        <v>90</v>
      </c>
      <c r="B221" s="2114"/>
      <c r="C221" s="2114"/>
      <c r="D221" s="2114"/>
      <c r="E221" s="2114"/>
      <c r="F221" s="2114"/>
      <c r="G221" s="2486"/>
      <c r="H221" s="2115"/>
      <c r="I221" s="1546">
        <f t="shared" ref="I221:N221" si="56">SUM(I222:I229)</f>
        <v>19082.699999999997</v>
      </c>
      <c r="J221" s="1547">
        <f>SUM(J222:J229)</f>
        <v>19425.899999999998</v>
      </c>
      <c r="K221" s="1536">
        <f>SUM(K222:K229)</f>
        <v>21245.199999999997</v>
      </c>
      <c r="L221" s="1548">
        <f t="shared" si="56"/>
        <v>16181.7</v>
      </c>
      <c r="M221" s="1546">
        <f t="shared" si="56"/>
        <v>4509.4999999999991</v>
      </c>
      <c r="N221" s="1547">
        <f t="shared" si="56"/>
        <v>5063.5</v>
      </c>
      <c r="O221" s="1537">
        <f t="shared" ref="O221:P221" si="57">SUM(O222:O229)</f>
        <v>18397.199999999997</v>
      </c>
      <c r="P221" s="1537">
        <f t="shared" si="57"/>
        <v>18555.400000000001</v>
      </c>
      <c r="Q221" s="1171"/>
      <c r="R221" s="2112"/>
      <c r="S221" s="2112"/>
      <c r="T221" s="2112"/>
      <c r="U221" s="2112"/>
      <c r="V221" s="1083"/>
    </row>
    <row r="222" spans="1:31" s="2" customFormat="1" ht="15.75" customHeight="1" x14ac:dyDescent="0.25">
      <c r="A222" s="2119" t="s">
        <v>91</v>
      </c>
      <c r="B222" s="2120"/>
      <c r="C222" s="2120"/>
      <c r="D222" s="2120"/>
      <c r="E222" s="2120"/>
      <c r="F222" s="2120"/>
      <c r="G222" s="2485"/>
      <c r="H222" s="2121"/>
      <c r="I222" s="426">
        <f>SUMIF(H13:H212,"sb",I13:I212)</f>
        <v>10245.799999999999</v>
      </c>
      <c r="J222" s="1134">
        <f>SUMIF(H13:H212,"sb",J13:J212)</f>
        <v>9640.6999999999989</v>
      </c>
      <c r="K222" s="463">
        <f>SUMIF(H13:H212,"sb",K13:K212)</f>
        <v>10479.899999999998</v>
      </c>
      <c r="L222" s="415">
        <f>SUMIF(H13:H212,"sb",L13:L212)</f>
        <v>9023.0999999999985</v>
      </c>
      <c r="M222" s="426">
        <f>SUMIF(H13:H212,"sb",M13:M212)</f>
        <v>2684.4999999999995</v>
      </c>
      <c r="N222" s="647">
        <f>SUMIF(H13:H212,"sb",N13:N212)</f>
        <v>1456.8</v>
      </c>
      <c r="O222" s="127">
        <f>SUMIF(H13:H210,"sb",O13:O210)</f>
        <v>10429.099999999999</v>
      </c>
      <c r="P222" s="127">
        <f>SUMIF(H13:H210,"sb",P13:P210)</f>
        <v>12078.300000000001</v>
      </c>
      <c r="Q222" s="1172"/>
      <c r="R222" s="2125"/>
      <c r="S222" s="2125"/>
      <c r="T222" s="2125"/>
      <c r="U222" s="2125"/>
      <c r="V222" s="1083"/>
      <c r="W222" s="3"/>
    </row>
    <row r="223" spans="1:31" s="2" customFormat="1" ht="15.75" customHeight="1" x14ac:dyDescent="0.25">
      <c r="A223" s="2116" t="s">
        <v>181</v>
      </c>
      <c r="B223" s="2117"/>
      <c r="C223" s="2117"/>
      <c r="D223" s="2117"/>
      <c r="E223" s="2117"/>
      <c r="F223" s="2117"/>
      <c r="G223" s="2484"/>
      <c r="H223" s="2118"/>
      <c r="I223" s="413">
        <f>SUMIF(H13:H212,"sb(l)",I13:I212)</f>
        <v>278.89999999999998</v>
      </c>
      <c r="J223" s="1135">
        <f>SUMIF(H13:H212,"sb(l)",J13:J212)</f>
        <v>1428.9</v>
      </c>
      <c r="K223" s="1079">
        <f>SUMIF(H13:H212,"sb(l)",K13:K212)</f>
        <v>649.79999999999995</v>
      </c>
      <c r="L223" s="416">
        <f>SUMIF(H13:H212,"sb(l)",L13:L212)</f>
        <v>109.2</v>
      </c>
      <c r="M223" s="413">
        <f>SUMIF(H13:H212,"sb(l)",M13:M212)</f>
        <v>0</v>
      </c>
      <c r="N223" s="648">
        <f>SUMIF(H13:H212,"sb(l)",N13:N212)</f>
        <v>540.6</v>
      </c>
      <c r="O223" s="128"/>
      <c r="P223" s="128"/>
      <c r="Q223" s="1172"/>
      <c r="R223" s="614"/>
      <c r="S223" s="1172"/>
      <c r="T223" s="1172"/>
      <c r="U223" s="1172"/>
      <c r="V223" s="1083"/>
      <c r="W223" s="3"/>
    </row>
    <row r="224" spans="1:31" s="2" customFormat="1" ht="15.75" customHeight="1" x14ac:dyDescent="0.25">
      <c r="A224" s="2116" t="s">
        <v>199</v>
      </c>
      <c r="B224" s="2117"/>
      <c r="C224" s="2117"/>
      <c r="D224" s="2117"/>
      <c r="E224" s="2117"/>
      <c r="F224" s="2117"/>
      <c r="G224" s="2484"/>
      <c r="H224" s="2118"/>
      <c r="I224" s="413">
        <f>SUMIF(H13:H212,"sb(esl)",I13:I212)</f>
        <v>198.9</v>
      </c>
      <c r="J224" s="1135">
        <f>SUMIF(H13:H212,"sb(esl)",J13:J212)</f>
        <v>198.9</v>
      </c>
      <c r="K224" s="464">
        <f>SUMIF(H13:H212,"sb(esl)",K13:K212)</f>
        <v>199.79999999999998</v>
      </c>
      <c r="L224" s="416">
        <f>SUMIF(H13:H212,"sb(esl)",L13:L212)</f>
        <v>199.79999999999998</v>
      </c>
      <c r="M224" s="413">
        <f>SUMIF(H13:H212,"sb(esl)",M13:M212)</f>
        <v>101.7</v>
      </c>
      <c r="N224" s="648">
        <f>SUMIF(H13:H212,"sb(esl)",N13:N212)</f>
        <v>0</v>
      </c>
      <c r="O224" s="128">
        <f>SUMIF(H16:H212,"sb(esa)",O16:O212)</f>
        <v>0</v>
      </c>
      <c r="P224" s="128">
        <f>SUMIF(H16:H212,"sb(esa)",P16:P212)</f>
        <v>0</v>
      </c>
      <c r="Q224" s="1172"/>
      <c r="R224" s="614"/>
      <c r="S224" s="1172"/>
      <c r="T224" s="1172"/>
      <c r="U224" s="1172"/>
      <c r="V224" s="1083"/>
      <c r="W224" s="3"/>
    </row>
    <row r="225" spans="1:24" s="2" customFormat="1" ht="17.25" customHeight="1" x14ac:dyDescent="0.25">
      <c r="A225" s="2122" t="s">
        <v>188</v>
      </c>
      <c r="B225" s="2123"/>
      <c r="C225" s="2123"/>
      <c r="D225" s="2123"/>
      <c r="E225" s="2123"/>
      <c r="F225" s="2123"/>
      <c r="G225" s="2123"/>
      <c r="H225" s="2124"/>
      <c r="I225" s="413">
        <f>SUMIF(H13:H214,"SB(es)",I13:I214)</f>
        <v>1687.3999999999999</v>
      </c>
      <c r="J225" s="1135">
        <f>SUMIF(H13:H212,"SB(es)",J13:J212)</f>
        <v>652.79999999999995</v>
      </c>
      <c r="K225" s="464">
        <f>SUMIF(H13:H212,"SB(es)",K13:K212)</f>
        <v>3380.8</v>
      </c>
      <c r="L225" s="416">
        <f>SUMIF(H13:H212,"SB(es)",L13:L212)</f>
        <v>404.6</v>
      </c>
      <c r="M225" s="413">
        <f>SUMIF(H13:H212,"SB(es)",M13:M212)</f>
        <v>27.299999999999997</v>
      </c>
      <c r="N225" s="648">
        <f>SUMIF(H13:H212,"SB(es)",N13:N212)</f>
        <v>2976.2000000000003</v>
      </c>
      <c r="O225" s="128">
        <f>SUMIF(H17:H214,"sb(es)",O17:O214)</f>
        <v>1342.1</v>
      </c>
      <c r="P225" s="128">
        <f>SUMIF(H17:H214,"sb(es)",P17:P214)</f>
        <v>168.5</v>
      </c>
      <c r="Q225" s="1170"/>
      <c r="R225" s="615"/>
      <c r="S225" s="1170"/>
      <c r="T225" s="1170"/>
      <c r="U225" s="1170"/>
      <c r="V225" s="1083"/>
      <c r="W225" s="1169"/>
      <c r="X225" s="1169"/>
    </row>
    <row r="226" spans="1:24" s="2" customFormat="1" ht="30.75" customHeight="1" x14ac:dyDescent="0.25">
      <c r="A226" s="2122" t="s">
        <v>303</v>
      </c>
      <c r="B226" s="2123"/>
      <c r="C226" s="2123"/>
      <c r="D226" s="2123"/>
      <c r="E226" s="2123"/>
      <c r="F226" s="2123"/>
      <c r="G226" s="2123"/>
      <c r="H226" s="2124"/>
      <c r="I226" s="413"/>
      <c r="J226" s="1135">
        <f>SUMIF(H13:H213,"SB(esa)",J13:J213)</f>
        <v>43</v>
      </c>
      <c r="K226" s="464">
        <f>SUMIF(H14:H213,"SB(esa)",K14:K213)</f>
        <v>69.5</v>
      </c>
      <c r="L226" s="416">
        <f>SUMIF(H14:H213,"SB(esa)",L14:L213)</f>
        <v>61.5</v>
      </c>
      <c r="M226" s="413">
        <f>SUMIF(H14:H213,"SB(esa)",M14:M213)</f>
        <v>10.6</v>
      </c>
      <c r="N226" s="537">
        <f>SUMIF(H14:H213,"SB(esa)",N14:N213)</f>
        <v>8</v>
      </c>
      <c r="O226" s="464">
        <f>SUMIF(H14:H213,"SB(esa)",O14:O213)</f>
        <v>0</v>
      </c>
      <c r="P226" s="128">
        <f>SUMIF(H14:H213,"SB(esa)",P14:P213)</f>
        <v>0</v>
      </c>
      <c r="Q226" s="1170"/>
      <c r="R226" s="615"/>
      <c r="S226" s="1170"/>
      <c r="T226" s="1170"/>
      <c r="U226" s="1170"/>
      <c r="V226" s="1083"/>
      <c r="W226" s="1169"/>
      <c r="X226" s="1169"/>
    </row>
    <row r="227" spans="1:24" s="2" customFormat="1" ht="15.75" customHeight="1" x14ac:dyDescent="0.25">
      <c r="A227" s="2116" t="s">
        <v>92</v>
      </c>
      <c r="B227" s="2117"/>
      <c r="C227" s="2117"/>
      <c r="D227" s="2117"/>
      <c r="E227" s="2117"/>
      <c r="F227" s="2117"/>
      <c r="G227" s="2484"/>
      <c r="H227" s="2118"/>
      <c r="I227" s="413">
        <f>SUMIF(H13:H212,"sb(sp)",I13:I212)</f>
        <v>1752.6</v>
      </c>
      <c r="J227" s="1135">
        <f>SUMIF(H13:H212,"sb(sp)",J13:J212)</f>
        <v>1753.3000000000002</v>
      </c>
      <c r="K227" s="464">
        <f>SUMIF(H13:H212,"sb(sp)",K13:K212)</f>
        <v>1798.4</v>
      </c>
      <c r="L227" s="416">
        <f>SUMIF(H13:H212,"sb(sp)",L13:L212)</f>
        <v>1766.5</v>
      </c>
      <c r="M227" s="413">
        <f>SUMIF(H13:H212,"sb(sp)",M13:M212)</f>
        <v>122.4</v>
      </c>
      <c r="N227" s="648">
        <f>SUMIF(H13:H212,"sb(sp)",N13:N212)</f>
        <v>31.9</v>
      </c>
      <c r="O227" s="429">
        <f>SUMIF(H13:H210,"sb(sp)",O13:O210)</f>
        <v>1758.4</v>
      </c>
      <c r="P227" s="128">
        <f>SUMIF(H13:H210,"sb(sp)",P13:P210)</f>
        <v>1718.4</v>
      </c>
      <c r="Q227" s="1172"/>
      <c r="R227" s="2108"/>
      <c r="S227" s="2108"/>
      <c r="T227" s="2108"/>
      <c r="U227" s="2108"/>
      <c r="V227" s="1083"/>
      <c r="W227" s="3"/>
      <c r="X227" s="3"/>
    </row>
    <row r="228" spans="1:24" s="2" customFormat="1" ht="15.75" customHeight="1" x14ac:dyDescent="0.25">
      <c r="A228" s="2116" t="s">
        <v>182</v>
      </c>
      <c r="B228" s="2117"/>
      <c r="C228" s="2117"/>
      <c r="D228" s="2117"/>
      <c r="E228" s="2117"/>
      <c r="F228" s="2117"/>
      <c r="G228" s="2484"/>
      <c r="H228" s="2118"/>
      <c r="I228" s="413">
        <f>SUMIF(H13:H212,"sb(spl)",I13:I212)</f>
        <v>856.2</v>
      </c>
      <c r="J228" s="1135">
        <f>SUMIF(H13:H212,"sb(spl)",J13:J212)</f>
        <v>856.2</v>
      </c>
      <c r="K228" s="464">
        <f>SUMIF(H13:H212,"sb(spl)",K13:K212)</f>
        <v>0</v>
      </c>
      <c r="L228" s="416">
        <f>SUMIF(H13:H212,"sb(spl)",L13:L212)</f>
        <v>0</v>
      </c>
      <c r="M228" s="413">
        <f>SUMIF(H13:H212,"sb(spl)",M13:M212)</f>
        <v>0</v>
      </c>
      <c r="N228" s="648">
        <f>SUMIF(H13:H212,"sb(spl)",N13:N212)</f>
        <v>0</v>
      </c>
      <c r="O228" s="128"/>
      <c r="P228" s="128"/>
      <c r="Q228" s="1172"/>
      <c r="R228" s="615"/>
      <c r="S228" s="1170"/>
      <c r="T228" s="1170"/>
      <c r="U228" s="1170"/>
      <c r="V228" s="1083"/>
      <c r="W228" s="3"/>
      <c r="X228" s="3"/>
    </row>
    <row r="229" spans="1:24" s="2" customFormat="1" ht="15" customHeight="1" thickBot="1" x14ac:dyDescent="0.3">
      <c r="A229" s="2116" t="s">
        <v>93</v>
      </c>
      <c r="B229" s="2117"/>
      <c r="C229" s="2117"/>
      <c r="D229" s="2117"/>
      <c r="E229" s="2117"/>
      <c r="F229" s="2117"/>
      <c r="G229" s="2484"/>
      <c r="H229" s="2118"/>
      <c r="I229" s="413">
        <f>SUMIF(H13:H212,"sb(VB)",I13:I212)</f>
        <v>4062.8999999999996</v>
      </c>
      <c r="J229" s="1135">
        <f>SUMIF(H13:H212,"sb(vb)",J13:J212)</f>
        <v>4852.0999999999995</v>
      </c>
      <c r="K229" s="464">
        <f>SUMIF(H13:H212,"sb(vb)",K13:K212)</f>
        <v>4667.0000000000009</v>
      </c>
      <c r="L229" s="416">
        <f>SUMIF(H13:H212,"sb(vb)",L13:L212)</f>
        <v>4617.0000000000009</v>
      </c>
      <c r="M229" s="413">
        <f>SUMIF(H13:H212,"sb(vb)",M13:M212)</f>
        <v>1562.9999999999998</v>
      </c>
      <c r="N229" s="648">
        <f>SUMIF(H13:H212,"sb(vb)",N13:N212)</f>
        <v>50</v>
      </c>
      <c r="O229" s="128">
        <f>SUMIF(H13:H210,"sb(vb)",O13:O210)</f>
        <v>4867.6000000000004</v>
      </c>
      <c r="P229" s="128">
        <f>SUMIF(H13:H210,"sb(vb)",P13:P210)</f>
        <v>4590.2</v>
      </c>
      <c r="Q229" s="1170"/>
      <c r="R229" s="2108"/>
      <c r="S229" s="2108"/>
      <c r="T229" s="2108"/>
      <c r="U229" s="2108"/>
      <c r="V229" s="1104"/>
      <c r="W229" s="2382"/>
      <c r="X229" s="2382"/>
    </row>
    <row r="230" spans="1:24" s="2" customFormat="1" ht="15.75" customHeight="1" thickBot="1" x14ac:dyDescent="0.3">
      <c r="A230" s="2113" t="s">
        <v>94</v>
      </c>
      <c r="B230" s="2114"/>
      <c r="C230" s="2114"/>
      <c r="D230" s="2114"/>
      <c r="E230" s="2114"/>
      <c r="F230" s="2114"/>
      <c r="G230" s="2486"/>
      <c r="H230" s="2115"/>
      <c r="I230" s="1546">
        <f t="shared" ref="I230:N230" si="58">SUM(I231:I233)</f>
        <v>15661.900000000001</v>
      </c>
      <c r="J230" s="1547">
        <f t="shared" si="58"/>
        <v>15505.300000000001</v>
      </c>
      <c r="K230" s="1536">
        <f>SUM(K231:K233)</f>
        <v>27593.299999999996</v>
      </c>
      <c r="L230" s="1548">
        <f t="shared" si="58"/>
        <v>27558.299999999996</v>
      </c>
      <c r="M230" s="1546">
        <f t="shared" si="58"/>
        <v>3.4</v>
      </c>
      <c r="N230" s="1547">
        <f t="shared" si="58"/>
        <v>35</v>
      </c>
      <c r="O230" s="1537">
        <f t="shared" ref="O230:P230" si="59">SUM(O231:O233)</f>
        <v>15737.8</v>
      </c>
      <c r="P230" s="1537">
        <f t="shared" si="59"/>
        <v>15737.8</v>
      </c>
      <c r="Q230" s="1170"/>
      <c r="R230" s="615"/>
      <c r="S230" s="1170"/>
      <c r="T230" s="1170"/>
      <c r="U230" s="1170"/>
      <c r="V230" s="1083"/>
      <c r="W230" s="2382"/>
      <c r="X230" s="2382"/>
    </row>
    <row r="231" spans="1:24" s="2" customFormat="1" ht="15.75" customHeight="1" x14ac:dyDescent="0.25">
      <c r="A231" s="2116" t="s">
        <v>159</v>
      </c>
      <c r="B231" s="2117"/>
      <c r="C231" s="2117"/>
      <c r="D231" s="2117"/>
      <c r="E231" s="2117"/>
      <c r="F231" s="2117"/>
      <c r="G231" s="2484"/>
      <c r="H231" s="2118"/>
      <c r="I231" s="427">
        <f>SUMIF(H13:H212,"es",I13:I212)</f>
        <v>50.4</v>
      </c>
      <c r="J231" s="1133">
        <f>SUMIF(H13:H212,"es",J13:J212)</f>
        <v>50.4</v>
      </c>
      <c r="K231" s="465">
        <f>SUMIF(H13:H212,"es",K13:K212)</f>
        <v>50.300000000000004</v>
      </c>
      <c r="L231" s="424">
        <f>SUMIF(H13:H212,"es",L13:L212)</f>
        <v>50.300000000000004</v>
      </c>
      <c r="M231" s="427">
        <f>SUMIF(H13:H212,"es",M13:M212)</f>
        <v>0</v>
      </c>
      <c r="N231" s="649">
        <f>SUMIF(H13:H212,"es",N13:N212)</f>
        <v>0</v>
      </c>
      <c r="O231" s="431">
        <f>SUMIF(H13:H210,"es",O13:O210)</f>
        <v>43.1</v>
      </c>
      <c r="P231" s="431">
        <f>SUMIF(H13:H210,"es",P13:P210)</f>
        <v>43.1</v>
      </c>
      <c r="Q231" s="210"/>
      <c r="R231" s="2112"/>
      <c r="S231" s="2112"/>
      <c r="T231" s="2112"/>
      <c r="U231" s="2112"/>
      <c r="V231" s="1083"/>
      <c r="X231" s="3"/>
    </row>
    <row r="232" spans="1:24" s="2" customFormat="1" ht="15.75" customHeight="1" x14ac:dyDescent="0.25">
      <c r="A232" s="2119" t="s">
        <v>95</v>
      </c>
      <c r="B232" s="2120"/>
      <c r="C232" s="2120"/>
      <c r="D232" s="2120"/>
      <c r="E232" s="2120"/>
      <c r="F232" s="2120"/>
      <c r="G232" s="2485"/>
      <c r="H232" s="2121"/>
      <c r="I232" s="413">
        <f>SUMIF(H13:H212,"lrvb",I13:I212)</f>
        <v>15609.000000000002</v>
      </c>
      <c r="J232" s="648">
        <f>SUMIF(H13:H212,"lrvb",J13:J212)</f>
        <v>15452.400000000001</v>
      </c>
      <c r="K232" s="464">
        <f>SUMIF(H13:H212,"LRVB",K13:K212)</f>
        <v>27539.999999999996</v>
      </c>
      <c r="L232" s="416">
        <f>SUMIF(H13:H212,"LRVB",L13:L212)</f>
        <v>27504.999999999996</v>
      </c>
      <c r="M232" s="413">
        <f>SUMIF(H13:H212,"LRVB",M13:M212)</f>
        <v>3.4</v>
      </c>
      <c r="N232" s="648">
        <f>SUMIF(H13:H212,"LRVB",N13:N212)</f>
        <v>35</v>
      </c>
      <c r="O232" s="429">
        <f>SUMIF(H13:H210,"lrvb",O13:O210)</f>
        <v>15691.699999999999</v>
      </c>
      <c r="P232" s="429">
        <f>SUMIF(H13:H210,"lrvb",P13:P210)</f>
        <v>15691.699999999999</v>
      </c>
      <c r="Q232" s="130"/>
      <c r="R232" s="2108"/>
      <c r="S232" s="2108"/>
      <c r="T232" s="2108"/>
      <c r="U232" s="2108"/>
      <c r="V232" s="1083"/>
    </row>
    <row r="233" spans="1:24" s="2" customFormat="1" ht="15.75" customHeight="1" thickBot="1" x14ac:dyDescent="0.3">
      <c r="A233" s="2105" t="s">
        <v>96</v>
      </c>
      <c r="B233" s="2106"/>
      <c r="C233" s="2106"/>
      <c r="D233" s="2106"/>
      <c r="E233" s="2106"/>
      <c r="F233" s="2106"/>
      <c r="G233" s="2490"/>
      <c r="H233" s="2107"/>
      <c r="I233" s="414">
        <f>SUMIF(H13:H210,"kt",I13:I210)</f>
        <v>2.5</v>
      </c>
      <c r="J233" s="650">
        <f>SUMIF(H13:H212,"kt",J13:J212)</f>
        <v>2.5</v>
      </c>
      <c r="K233" s="466">
        <f>SUMIF(H13:H212,"kt",K13:K212)</f>
        <v>3</v>
      </c>
      <c r="L233" s="468">
        <f>SUMIF(H13:H212,"kt",L13:L212)</f>
        <v>3</v>
      </c>
      <c r="M233" s="414">
        <f>SUMIF(H13:H212,"kt",M13:M212)</f>
        <v>0</v>
      </c>
      <c r="N233" s="650">
        <f>SUMIF(H13:H212,"kt",N13:N212)</f>
        <v>0</v>
      </c>
      <c r="O233" s="129">
        <f>SUMIF(H13:H210,"kt",O13:O210)</f>
        <v>3</v>
      </c>
      <c r="P233" s="129">
        <f>SUMIF(H13:H210,"kt",P13:P210)</f>
        <v>3</v>
      </c>
      <c r="Q233" s="130"/>
      <c r="R233" s="2108"/>
      <c r="S233" s="2108"/>
      <c r="T233" s="2108"/>
      <c r="U233" s="2108"/>
      <c r="V233" s="1083"/>
    </row>
    <row r="234" spans="1:24" s="2" customFormat="1" ht="15.75" customHeight="1" thickBot="1" x14ac:dyDescent="0.3">
      <c r="A234" s="2109" t="s">
        <v>97</v>
      </c>
      <c r="B234" s="2110"/>
      <c r="C234" s="2110"/>
      <c r="D234" s="2110"/>
      <c r="E234" s="2110"/>
      <c r="F234" s="2110"/>
      <c r="G234" s="2488"/>
      <c r="H234" s="2111"/>
      <c r="I234" s="428">
        <f t="shared" ref="I234:P234" si="60">I221+I230</f>
        <v>34744.6</v>
      </c>
      <c r="J234" s="651">
        <f t="shared" si="60"/>
        <v>34931.199999999997</v>
      </c>
      <c r="K234" s="467">
        <f t="shared" si="60"/>
        <v>48838.499999999993</v>
      </c>
      <c r="L234" s="417">
        <f t="shared" si="60"/>
        <v>43740</v>
      </c>
      <c r="M234" s="428">
        <f t="shared" si="60"/>
        <v>4512.8999999999987</v>
      </c>
      <c r="N234" s="651">
        <f t="shared" si="60"/>
        <v>5098.5</v>
      </c>
      <c r="O234" s="131">
        <f t="shared" si="60"/>
        <v>34135</v>
      </c>
      <c r="P234" s="131">
        <f t="shared" si="60"/>
        <v>34293.199999999997</v>
      </c>
      <c r="Q234" s="208"/>
      <c r="R234" s="2112"/>
      <c r="S234" s="2112"/>
      <c r="T234" s="2112"/>
      <c r="U234" s="2112"/>
      <c r="V234" s="1083"/>
    </row>
    <row r="235" spans="1:24" s="1" customFormat="1" ht="16.5" customHeight="1" x14ac:dyDescent="0.2">
      <c r="A235" s="135"/>
      <c r="B235" s="132"/>
      <c r="C235" s="133"/>
      <c r="D235" s="134"/>
      <c r="E235" s="132"/>
      <c r="F235" s="228"/>
      <c r="G235" s="234"/>
      <c r="H235" s="135"/>
      <c r="I235" s="1654"/>
      <c r="J235" s="178"/>
      <c r="K235" s="178"/>
      <c r="L235" s="178"/>
      <c r="M235" s="178"/>
      <c r="N235" s="178"/>
      <c r="O235" s="178"/>
      <c r="P235" s="178"/>
      <c r="Q235" s="136"/>
      <c r="R235" s="616"/>
      <c r="S235" s="135"/>
      <c r="T235" s="135"/>
      <c r="U235" s="135"/>
      <c r="V235" s="1110"/>
    </row>
    <row r="236" spans="1:24" x14ac:dyDescent="0.25">
      <c r="J236" s="216"/>
    </row>
  </sheetData>
  <mergeCells count="241">
    <mergeCell ref="C215:H215"/>
    <mergeCell ref="Q215:U215"/>
    <mergeCell ref="Q201:Q202"/>
    <mergeCell ref="D170:D171"/>
    <mergeCell ref="D164:D166"/>
    <mergeCell ref="G172:G173"/>
    <mergeCell ref="G176:G177"/>
    <mergeCell ref="G196:G197"/>
    <mergeCell ref="Q161:U161"/>
    <mergeCell ref="D174:D175"/>
    <mergeCell ref="H174:H175"/>
    <mergeCell ref="J174:J175"/>
    <mergeCell ref="O174:O175"/>
    <mergeCell ref="P174:P175"/>
    <mergeCell ref="D178:D179"/>
    <mergeCell ref="E178:E179"/>
    <mergeCell ref="D172:D173"/>
    <mergeCell ref="D176:D177"/>
    <mergeCell ref="G164:G166"/>
    <mergeCell ref="G167:G169"/>
    <mergeCell ref="G170:G171"/>
    <mergeCell ref="K174:K175"/>
    <mergeCell ref="E189:E191"/>
    <mergeCell ref="D181:H181"/>
    <mergeCell ref="Q181:U181"/>
    <mergeCell ref="C182:H182"/>
    <mergeCell ref="Q182:U182"/>
    <mergeCell ref="G189:G191"/>
    <mergeCell ref="C183:U183"/>
    <mergeCell ref="D185:D188"/>
    <mergeCell ref="D189:D192"/>
    <mergeCell ref="G193:G194"/>
    <mergeCell ref="C214:H214"/>
    <mergeCell ref="D195:H195"/>
    <mergeCell ref="Q189:Q190"/>
    <mergeCell ref="D193:D194"/>
    <mergeCell ref="D212:D213"/>
    <mergeCell ref="D203:D204"/>
    <mergeCell ref="Q203:Q204"/>
    <mergeCell ref="D205:D206"/>
    <mergeCell ref="Q205:Q206"/>
    <mergeCell ref="D167:D169"/>
    <mergeCell ref="D208:D210"/>
    <mergeCell ref="Q208:Q210"/>
    <mergeCell ref="D196:D198"/>
    <mergeCell ref="E196:E199"/>
    <mergeCell ref="D199:D200"/>
    <mergeCell ref="D201:D202"/>
    <mergeCell ref="Q214:U214"/>
    <mergeCell ref="R234:U234"/>
    <mergeCell ref="R231:U231"/>
    <mergeCell ref="R232:U232"/>
    <mergeCell ref="R233:U233"/>
    <mergeCell ref="B216:H216"/>
    <mergeCell ref="Q216:U216"/>
    <mergeCell ref="R220:U220"/>
    <mergeCell ref="A231:H231"/>
    <mergeCell ref="A229:H229"/>
    <mergeCell ref="A234:H234"/>
    <mergeCell ref="A220:H220"/>
    <mergeCell ref="A230:H230"/>
    <mergeCell ref="A232:H232"/>
    <mergeCell ref="A233:H233"/>
    <mergeCell ref="A219:P219"/>
    <mergeCell ref="K220:N220"/>
    <mergeCell ref="A217:P217"/>
    <mergeCell ref="W229:W230"/>
    <mergeCell ref="X229:X230"/>
    <mergeCell ref="R229:U229"/>
    <mergeCell ref="R221:U221"/>
    <mergeCell ref="R222:U222"/>
    <mergeCell ref="R227:U227"/>
    <mergeCell ref="A228:H228"/>
    <mergeCell ref="A227:H227"/>
    <mergeCell ref="A224:H224"/>
    <mergeCell ref="A223:H223"/>
    <mergeCell ref="A222:H222"/>
    <mergeCell ref="A221:H221"/>
    <mergeCell ref="A225:H225"/>
    <mergeCell ref="A226:H226"/>
    <mergeCell ref="A218:L218"/>
    <mergeCell ref="D148:D152"/>
    <mergeCell ref="E148:E152"/>
    <mergeCell ref="C162:U162"/>
    <mergeCell ref="A141:A143"/>
    <mergeCell ref="B141:B143"/>
    <mergeCell ref="D141:D145"/>
    <mergeCell ref="D146:D147"/>
    <mergeCell ref="F146:F147"/>
    <mergeCell ref="Q143:Q144"/>
    <mergeCell ref="A157:A160"/>
    <mergeCell ref="B157:B160"/>
    <mergeCell ref="C157:C160"/>
    <mergeCell ref="D157:D160"/>
    <mergeCell ref="E157:E160"/>
    <mergeCell ref="F157:F160"/>
    <mergeCell ref="F148:F152"/>
    <mergeCell ref="A153:A156"/>
    <mergeCell ref="B153:B156"/>
    <mergeCell ref="C153:C156"/>
    <mergeCell ref="D153:D156"/>
    <mergeCell ref="G157:G160"/>
    <mergeCell ref="C161:H161"/>
    <mergeCell ref="A122:A123"/>
    <mergeCell ref="B122:B123"/>
    <mergeCell ref="C122:C123"/>
    <mergeCell ref="D122:D123"/>
    <mergeCell ref="E122:E123"/>
    <mergeCell ref="F122:F123"/>
    <mergeCell ref="Q122:Q123"/>
    <mergeCell ref="E153:E156"/>
    <mergeCell ref="A136:A138"/>
    <mergeCell ref="B136:B138"/>
    <mergeCell ref="D136:D138"/>
    <mergeCell ref="Q136:Q138"/>
    <mergeCell ref="D139:D140"/>
    <mergeCell ref="E139:E140"/>
    <mergeCell ref="D124:D125"/>
    <mergeCell ref="E134:E135"/>
    <mergeCell ref="G153:G154"/>
    <mergeCell ref="G146:G147"/>
    <mergeCell ref="G141:G142"/>
    <mergeCell ref="G148:G149"/>
    <mergeCell ref="F153:F156"/>
    <mergeCell ref="A148:A152"/>
    <mergeCell ref="B148:B152"/>
    <mergeCell ref="C148:C152"/>
    <mergeCell ref="Q109:Q110"/>
    <mergeCell ref="R109:R110"/>
    <mergeCell ref="S109:S110"/>
    <mergeCell ref="T109:T110"/>
    <mergeCell ref="U109:U110"/>
    <mergeCell ref="D121:H121"/>
    <mergeCell ref="Q132:Q133"/>
    <mergeCell ref="D132:D133"/>
    <mergeCell ref="D111:D119"/>
    <mergeCell ref="Q115:Q116"/>
    <mergeCell ref="Q77:Q78"/>
    <mergeCell ref="Q92:Q93"/>
    <mergeCell ref="D77:D78"/>
    <mergeCell ref="D100:D101"/>
    <mergeCell ref="Q59:Q60"/>
    <mergeCell ref="D74:D75"/>
    <mergeCell ref="D61:D64"/>
    <mergeCell ref="Q61:Q62"/>
    <mergeCell ref="D87:D94"/>
    <mergeCell ref="D95:D96"/>
    <mergeCell ref="Q95:Q96"/>
    <mergeCell ref="Q63:Q64"/>
    <mergeCell ref="Q79:Q80"/>
    <mergeCell ref="E57:E66"/>
    <mergeCell ref="T48:T49"/>
    <mergeCell ref="T50:T51"/>
    <mergeCell ref="A46:A47"/>
    <mergeCell ref="B46:B47"/>
    <mergeCell ref="C46:C47"/>
    <mergeCell ref="D46:D47"/>
    <mergeCell ref="E46:E47"/>
    <mergeCell ref="F46:F47"/>
    <mergeCell ref="A50:A51"/>
    <mergeCell ref="B50:B51"/>
    <mergeCell ref="C50:C51"/>
    <mergeCell ref="D50:D51"/>
    <mergeCell ref="Q50:Q51"/>
    <mergeCell ref="S50:S51"/>
    <mergeCell ref="D48:D49"/>
    <mergeCell ref="Q48:Q49"/>
    <mergeCell ref="R48:R49"/>
    <mergeCell ref="S48:S49"/>
    <mergeCell ref="G48:G49"/>
    <mergeCell ref="C55:H55"/>
    <mergeCell ref="Q55:U55"/>
    <mergeCell ref="C56:U56"/>
    <mergeCell ref="D58:D59"/>
    <mergeCell ref="A32:A33"/>
    <mergeCell ref="B32:B33"/>
    <mergeCell ref="D32:D33"/>
    <mergeCell ref="E32:E33"/>
    <mergeCell ref="A34:A35"/>
    <mergeCell ref="B34:B35"/>
    <mergeCell ref="D34:D37"/>
    <mergeCell ref="E34:E37"/>
    <mergeCell ref="F34:F37"/>
    <mergeCell ref="E38:E40"/>
    <mergeCell ref="F38:F40"/>
    <mergeCell ref="D41:D42"/>
    <mergeCell ref="E41:E42"/>
    <mergeCell ref="F41:F42"/>
    <mergeCell ref="U48:U49"/>
    <mergeCell ref="A52:A54"/>
    <mergeCell ref="B52:B54"/>
    <mergeCell ref="C52:C54"/>
    <mergeCell ref="D52:D54"/>
    <mergeCell ref="Q53:Q54"/>
    <mergeCell ref="R28:R29"/>
    <mergeCell ref="S28:S29"/>
    <mergeCell ref="D30:D31"/>
    <mergeCell ref="E30:E31"/>
    <mergeCell ref="Q30:Q31"/>
    <mergeCell ref="Q34:Q36"/>
    <mergeCell ref="D28:D29"/>
    <mergeCell ref="Q28:Q29"/>
    <mergeCell ref="J6:J8"/>
    <mergeCell ref="D16:D18"/>
    <mergeCell ref="I6:I8"/>
    <mergeCell ref="Q26:Q27"/>
    <mergeCell ref="G6:G8"/>
    <mergeCell ref="T28:T29"/>
    <mergeCell ref="Q41:Q42"/>
    <mergeCell ref="Q1:U1"/>
    <mergeCell ref="A9:U9"/>
    <mergeCell ref="A10:U10"/>
    <mergeCell ref="B11:U11"/>
    <mergeCell ref="C12:U12"/>
    <mergeCell ref="D13:D15"/>
    <mergeCell ref="P6:P8"/>
    <mergeCell ref="Q6:U6"/>
    <mergeCell ref="Q7:Q8"/>
    <mergeCell ref="R7:U7"/>
    <mergeCell ref="H6:H8"/>
    <mergeCell ref="O6:O8"/>
    <mergeCell ref="A2:U2"/>
    <mergeCell ref="A3:U3"/>
    <mergeCell ref="A4:U4"/>
    <mergeCell ref="A5:U5"/>
    <mergeCell ref="D38:D40"/>
    <mergeCell ref="K6:N6"/>
    <mergeCell ref="K7:K8"/>
    <mergeCell ref="L7:M7"/>
    <mergeCell ref="N7:N8"/>
    <mergeCell ref="Q19:Q20"/>
    <mergeCell ref="Q39:Q40"/>
    <mergeCell ref="G45:H45"/>
    <mergeCell ref="A6:A8"/>
    <mergeCell ref="B6:B8"/>
    <mergeCell ref="C6:C8"/>
    <mergeCell ref="D6:D8"/>
    <mergeCell ref="E6:E8"/>
    <mergeCell ref="F6:F8"/>
    <mergeCell ref="D44:D45"/>
    <mergeCell ref="E21:E23"/>
  </mergeCells>
  <printOptions horizontalCentered="1"/>
  <pageMargins left="0.31496062992125984" right="0.31496062992125984" top="0.35433070866141736" bottom="0.15748031496062992" header="0.31496062992125984" footer="0.31496062992125984"/>
  <pageSetup paperSize="9" scale="74" orientation="landscape" r:id="rId1"/>
  <rowBreaks count="6" manualBreakCount="6">
    <brk id="84" max="20" man="1"/>
    <brk id="110" max="20" man="1"/>
    <brk id="128" max="20" man="1"/>
    <brk id="169" max="20" man="1"/>
    <brk id="195" max="20" man="1"/>
    <brk id="218" max="20" man="1"/>
  </rowBreaks>
  <colBreaks count="1" manualBreakCount="1">
    <brk id="2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12 programa</vt:lpstr>
      <vt:lpstr>Lyginamasis</vt:lpstr>
      <vt:lpstr>Aiškinamoji lentelė</vt:lpstr>
      <vt:lpstr>'12 programa'!Print_Area</vt:lpstr>
      <vt:lpstr>'Aiškinamoji lentelė'!Print_Area</vt:lpstr>
      <vt:lpstr>Lyginamasis!Print_Area</vt:lpstr>
      <vt:lpstr>'12 programa'!Print_Titles</vt:lpstr>
      <vt:lpstr>'Aiškinamoji lentelė'!Print_Titles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2018-05-18T06:46:50Z</cp:lastPrinted>
  <dcterms:created xsi:type="dcterms:W3CDTF">2015-11-25T08:56:30Z</dcterms:created>
  <dcterms:modified xsi:type="dcterms:W3CDTF">2018-06-11T11:48:58Z</dcterms:modified>
</cp:coreProperties>
</file>