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480" yWindow="870" windowWidth="27795" windowHeight="11550"/>
  </bookViews>
  <sheets>
    <sheet name="5 programa" sheetId="4" r:id="rId1"/>
    <sheet name="Lyginamasis variantas" sheetId="5" r:id="rId2"/>
    <sheet name="Aiškinamoji lentelė" sheetId="2" state="hidden" r:id="rId3"/>
  </sheets>
  <definedNames>
    <definedName name="_xlnm.Print_Area" localSheetId="0">'5 programa'!$A$1:$N$145</definedName>
    <definedName name="_xlnm.Print_Area" localSheetId="2">'Aiškinamoji lentelė'!$A$1:$W$156</definedName>
    <definedName name="_xlnm.Print_Area" localSheetId="1">'Lyginamasis variantas'!$A$1:$U$154</definedName>
    <definedName name="_xlnm.Print_Titles" localSheetId="0">'5 programa'!$8:$10</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M63" i="5" l="1"/>
  <c r="L78" i="5" l="1"/>
  <c r="I78" i="5"/>
  <c r="J78" i="5" s="1"/>
  <c r="H78" i="5"/>
  <c r="P76" i="5"/>
  <c r="L76" i="5"/>
  <c r="M76" i="5" s="1"/>
  <c r="I76" i="5"/>
  <c r="H76" i="5"/>
  <c r="J79" i="5" l="1"/>
  <c r="H76" i="4" l="1"/>
  <c r="I69" i="4"/>
  <c r="M90" i="5"/>
  <c r="J89" i="5"/>
  <c r="I84" i="5"/>
  <c r="M83" i="5" l="1"/>
  <c r="H75" i="4" l="1"/>
  <c r="H69" i="4"/>
  <c r="J74" i="5" l="1"/>
  <c r="I84" i="4" l="1"/>
  <c r="L93" i="5"/>
  <c r="L107" i="5" s="1"/>
  <c r="M97" i="5"/>
  <c r="M107" i="5" s="1"/>
  <c r="J107" i="5"/>
  <c r="I83" i="4"/>
  <c r="I41" i="5" l="1"/>
  <c r="J43" i="5"/>
  <c r="P43" i="5"/>
  <c r="M43" i="5"/>
  <c r="M48" i="5" s="1"/>
  <c r="I72" i="4" l="1"/>
  <c r="I71" i="4"/>
  <c r="I70" i="4"/>
  <c r="J70" i="4"/>
  <c r="H41" i="4" l="1"/>
  <c r="J48" i="5"/>
  <c r="I31" i="4"/>
  <c r="J31" i="4"/>
  <c r="H31" i="4"/>
  <c r="L31" i="5"/>
  <c r="M58" i="5"/>
  <c r="J37" i="4"/>
  <c r="I37" i="4"/>
  <c r="H37" i="4"/>
  <c r="M35" i="5"/>
  <c r="M37" i="5" s="1"/>
  <c r="J35" i="5"/>
  <c r="J37" i="5" s="1"/>
  <c r="P37" i="5"/>
  <c r="O37" i="5"/>
  <c r="N37" i="5"/>
  <c r="L37" i="5"/>
  <c r="K37" i="5"/>
  <c r="I37" i="5"/>
  <c r="H37" i="5"/>
  <c r="K31" i="5"/>
  <c r="I31" i="5"/>
  <c r="M30" i="5"/>
  <c r="M31" i="5" s="1"/>
  <c r="J30" i="5"/>
  <c r="J31" i="5" s="1"/>
  <c r="I75" i="5" l="1"/>
  <c r="O75" i="5"/>
  <c r="P75" i="5" s="1"/>
  <c r="L75" i="5"/>
  <c r="M75" i="5" l="1"/>
  <c r="M92" i="5" s="1"/>
  <c r="L92" i="5"/>
  <c r="J75" i="5"/>
  <c r="I92" i="5"/>
  <c r="M34" i="5"/>
  <c r="M38" i="5" s="1"/>
  <c r="N139" i="5"/>
  <c r="N146" i="5"/>
  <c r="N150" i="5"/>
  <c r="N149" i="5"/>
  <c r="N148" i="5"/>
  <c r="N145" i="5"/>
  <c r="N144" i="5"/>
  <c r="N143" i="5"/>
  <c r="N142" i="5"/>
  <c r="N141" i="5"/>
  <c r="N140" i="5"/>
  <c r="N138" i="5"/>
  <c r="N137" i="5"/>
  <c r="N136" i="5"/>
  <c r="N135" i="5"/>
  <c r="N20" i="5"/>
  <c r="N28" i="5"/>
  <c r="N31" i="5"/>
  <c r="N34" i="5"/>
  <c r="N48" i="5"/>
  <c r="N49" i="5" s="1"/>
  <c r="N58" i="5"/>
  <c r="N92" i="5"/>
  <c r="N107" i="5"/>
  <c r="N116" i="5"/>
  <c r="N121" i="5"/>
  <c r="N125" i="5"/>
  <c r="O135" i="5"/>
  <c r="O150" i="5"/>
  <c r="O149" i="5"/>
  <c r="O148" i="5"/>
  <c r="O146" i="5"/>
  <c r="O145" i="5"/>
  <c r="O144" i="5"/>
  <c r="O143" i="5"/>
  <c r="O142" i="5"/>
  <c r="O141" i="5"/>
  <c r="O140" i="5"/>
  <c r="O139" i="5"/>
  <c r="O138" i="5"/>
  <c r="O137" i="5"/>
  <c r="O136" i="5"/>
  <c r="O125" i="5"/>
  <c r="O121" i="5"/>
  <c r="O116" i="5"/>
  <c r="O107" i="5"/>
  <c r="O92" i="5"/>
  <c r="O58" i="5"/>
  <c r="O48" i="5"/>
  <c r="O49" i="5" s="1"/>
  <c r="O34" i="5"/>
  <c r="O31" i="5"/>
  <c r="O28" i="5"/>
  <c r="O20" i="5"/>
  <c r="J34" i="5"/>
  <c r="J38" i="5" s="1"/>
  <c r="N126" i="5" l="1"/>
  <c r="N117" i="5"/>
  <c r="N38" i="5"/>
  <c r="N127" i="5" s="1"/>
  <c r="N128" i="5" s="1"/>
  <c r="O38" i="5"/>
  <c r="O147" i="5"/>
  <c r="N147" i="5"/>
  <c r="N134" i="5"/>
  <c r="N133" i="5" s="1"/>
  <c r="O126" i="5"/>
  <c r="O117" i="5"/>
  <c r="O134" i="5"/>
  <c r="O133" i="5" s="1"/>
  <c r="O151" i="5" l="1"/>
  <c r="O127" i="5"/>
  <c r="O128" i="5" s="1"/>
  <c r="N151" i="5"/>
  <c r="J133" i="4"/>
  <c r="I133" i="4"/>
  <c r="H133" i="4"/>
  <c r="I142" i="5"/>
  <c r="H72" i="4" l="1"/>
  <c r="H71" i="4"/>
  <c r="J110" i="5" l="1"/>
  <c r="J109" i="5"/>
  <c r="J124" i="5"/>
  <c r="J123" i="5"/>
  <c r="J116" i="5" l="1"/>
  <c r="J125" i="5"/>
  <c r="J80" i="5"/>
  <c r="P142" i="5"/>
  <c r="L142" i="5"/>
  <c r="K142" i="5"/>
  <c r="H142" i="5"/>
  <c r="M142" i="5" l="1"/>
  <c r="J142" i="5"/>
  <c r="M49" i="5" l="1"/>
  <c r="J49" i="5"/>
  <c r="M117" i="5"/>
  <c r="M126" i="5"/>
  <c r="J126" i="5"/>
  <c r="M127" i="5" l="1"/>
  <c r="M128" i="5" s="1"/>
  <c r="H84" i="5" l="1"/>
  <c r="J84" i="5" s="1"/>
  <c r="J92" i="5"/>
  <c r="Q84" i="2" l="1"/>
  <c r="H83" i="4" l="1"/>
  <c r="J117" i="5"/>
  <c r="J127" i="5" s="1"/>
  <c r="J128" i="5" s="1"/>
  <c r="L150" i="5" l="1"/>
  <c r="L149" i="5"/>
  <c r="L148" i="5"/>
  <c r="L146" i="5"/>
  <c r="L145" i="5"/>
  <c r="L144" i="5"/>
  <c r="L143" i="5"/>
  <c r="L141" i="5"/>
  <c r="L140" i="5"/>
  <c r="L139" i="5"/>
  <c r="L138" i="5"/>
  <c r="L137" i="5"/>
  <c r="L136" i="5"/>
  <c r="L135" i="5"/>
  <c r="I144" i="5"/>
  <c r="I150" i="5"/>
  <c r="I149" i="5"/>
  <c r="I148" i="5"/>
  <c r="I145" i="5"/>
  <c r="I143" i="5"/>
  <c r="I141" i="5"/>
  <c r="I140" i="5"/>
  <c r="I139" i="5"/>
  <c r="I138" i="5"/>
  <c r="I137" i="5"/>
  <c r="I136" i="5"/>
  <c r="L125" i="5"/>
  <c r="L121" i="5"/>
  <c r="L116" i="5"/>
  <c r="L58" i="5"/>
  <c r="L48" i="5"/>
  <c r="L49" i="5" s="1"/>
  <c r="L34" i="5"/>
  <c r="L28" i="5"/>
  <c r="L20" i="5"/>
  <c r="I125" i="5"/>
  <c r="I121" i="5"/>
  <c r="I116" i="5"/>
  <c r="I93" i="5"/>
  <c r="I107" i="5" s="1"/>
  <c r="I146" i="5"/>
  <c r="I58" i="5"/>
  <c r="I48" i="5"/>
  <c r="I49" i="5" s="1"/>
  <c r="I34" i="5"/>
  <c r="I28" i="5"/>
  <c r="I20" i="5"/>
  <c r="P150" i="5"/>
  <c r="K150" i="5"/>
  <c r="H150" i="5"/>
  <c r="P149" i="5"/>
  <c r="K149" i="5"/>
  <c r="H149" i="5"/>
  <c r="P148" i="5"/>
  <c r="K148" i="5"/>
  <c r="H148" i="5"/>
  <c r="P146" i="5"/>
  <c r="K146" i="5"/>
  <c r="P145" i="5"/>
  <c r="K145" i="5"/>
  <c r="H145" i="5"/>
  <c r="P144" i="5"/>
  <c r="K144" i="5"/>
  <c r="H144" i="5"/>
  <c r="P143" i="5"/>
  <c r="K143" i="5"/>
  <c r="H143" i="5"/>
  <c r="P141" i="5"/>
  <c r="K141" i="5"/>
  <c r="H141" i="5"/>
  <c r="P140" i="5"/>
  <c r="K140" i="5"/>
  <c r="H140" i="5"/>
  <c r="P139" i="5"/>
  <c r="K139" i="5"/>
  <c r="H139" i="5"/>
  <c r="P138" i="5"/>
  <c r="K138" i="5"/>
  <c r="H138" i="5"/>
  <c r="P137" i="5"/>
  <c r="K137" i="5"/>
  <c r="H137" i="5"/>
  <c r="P136" i="5"/>
  <c r="K136" i="5"/>
  <c r="H136" i="5"/>
  <c r="P135" i="5"/>
  <c r="K135" i="5"/>
  <c r="P125" i="5"/>
  <c r="K125" i="5"/>
  <c r="H125" i="5"/>
  <c r="P121" i="5"/>
  <c r="K121" i="5"/>
  <c r="H121" i="5"/>
  <c r="P116" i="5"/>
  <c r="K116" i="5"/>
  <c r="H116" i="5"/>
  <c r="P107" i="5"/>
  <c r="K107" i="5"/>
  <c r="H93" i="5"/>
  <c r="H107" i="5" s="1"/>
  <c r="P92" i="5"/>
  <c r="K92" i="5"/>
  <c r="H146" i="5"/>
  <c r="P58" i="5"/>
  <c r="K58" i="5"/>
  <c r="H58" i="5"/>
  <c r="P48" i="5"/>
  <c r="P49" i="5" s="1"/>
  <c r="K48" i="5"/>
  <c r="K49" i="5" s="1"/>
  <c r="H48" i="5"/>
  <c r="H49" i="5" s="1"/>
  <c r="P34" i="5"/>
  <c r="K34" i="5"/>
  <c r="H34" i="5"/>
  <c r="P31" i="5"/>
  <c r="H31" i="5"/>
  <c r="P28" i="5"/>
  <c r="K28" i="5"/>
  <c r="H28" i="5"/>
  <c r="P20" i="5"/>
  <c r="K20" i="5"/>
  <c r="H20" i="5"/>
  <c r="L38" i="5" l="1"/>
  <c r="K38" i="5"/>
  <c r="P38" i="5"/>
  <c r="I38" i="5"/>
  <c r="H38" i="5"/>
  <c r="M137" i="5"/>
  <c r="M141" i="5"/>
  <c r="M146" i="5"/>
  <c r="M138" i="5"/>
  <c r="M143" i="5"/>
  <c r="M148" i="5"/>
  <c r="M135" i="5"/>
  <c r="M139" i="5"/>
  <c r="M144" i="5"/>
  <c r="M149" i="5"/>
  <c r="M136" i="5"/>
  <c r="M140" i="5"/>
  <c r="M145" i="5"/>
  <c r="M150" i="5"/>
  <c r="I147" i="5"/>
  <c r="K126" i="5"/>
  <c r="H135" i="5"/>
  <c r="H134" i="5" s="1"/>
  <c r="H133" i="5" s="1"/>
  <c r="I117" i="5"/>
  <c r="I126" i="5"/>
  <c r="I135" i="5"/>
  <c r="I134" i="5" s="1"/>
  <c r="I133" i="5" s="1"/>
  <c r="P117" i="5"/>
  <c r="H126" i="5"/>
  <c r="L117" i="5"/>
  <c r="H92" i="5"/>
  <c r="H117" i="5" s="1"/>
  <c r="K117" i="5"/>
  <c r="K127" i="5" s="1"/>
  <c r="K128" i="5" s="1"/>
  <c r="P126" i="5"/>
  <c r="L126" i="5"/>
  <c r="J139" i="5"/>
  <c r="J145" i="5"/>
  <c r="J150" i="5"/>
  <c r="J136" i="5"/>
  <c r="J140" i="5"/>
  <c r="J146" i="5"/>
  <c r="J144" i="5"/>
  <c r="J137" i="5"/>
  <c r="J141" i="5"/>
  <c r="J148" i="5"/>
  <c r="J138" i="5"/>
  <c r="J143" i="5"/>
  <c r="J149" i="5"/>
  <c r="L147" i="5"/>
  <c r="H147" i="5"/>
  <c r="P147" i="5"/>
  <c r="K134" i="5"/>
  <c r="K133" i="5" s="1"/>
  <c r="P134" i="5"/>
  <c r="P133" i="5" s="1"/>
  <c r="K147" i="5"/>
  <c r="M82" i="2"/>
  <c r="M147" i="5" l="1"/>
  <c r="L127" i="5"/>
  <c r="L128" i="5" s="1"/>
  <c r="I127" i="5"/>
  <c r="I128" i="5" s="1"/>
  <c r="J135" i="5"/>
  <c r="P127" i="5"/>
  <c r="P128" i="5" s="1"/>
  <c r="H127" i="5"/>
  <c r="H128" i="5" s="1"/>
  <c r="K151" i="5"/>
  <c r="H151" i="5"/>
  <c r="P151" i="5"/>
  <c r="M87" i="2"/>
  <c r="L134" i="5" l="1"/>
  <c r="J147" i="5"/>
  <c r="Q87" i="2"/>
  <c r="R153" i="2"/>
  <c r="R87" i="2"/>
  <c r="L133" i="5" l="1"/>
  <c r="M133" i="5" s="1"/>
  <c r="M134" i="5"/>
  <c r="J134" i="5"/>
  <c r="M28" i="2"/>
  <c r="L151" i="5" l="1"/>
  <c r="M151" i="5" s="1"/>
  <c r="I151" i="5"/>
  <c r="J151" i="5" s="1"/>
  <c r="J133" i="5"/>
  <c r="J83" i="4"/>
  <c r="H107" i="4" l="1"/>
  <c r="R34" i="2" l="1"/>
  <c r="Q34" i="2"/>
  <c r="P34" i="2"/>
  <c r="O34" i="2"/>
  <c r="N34" i="2"/>
  <c r="M34" i="2"/>
  <c r="L34" i="2"/>
  <c r="K34" i="2"/>
  <c r="N87" i="2" l="1"/>
  <c r="O87" i="2"/>
  <c r="P87" i="2"/>
  <c r="M45" i="2"/>
  <c r="M146" i="2"/>
  <c r="M121" i="2"/>
  <c r="M25" i="2" l="1"/>
  <c r="N25" i="2"/>
  <c r="U62" i="2" l="1"/>
  <c r="H116" i="4" l="1"/>
  <c r="H48" i="4"/>
  <c r="H84" i="4" l="1"/>
  <c r="H135" i="4"/>
  <c r="J129" i="4" l="1"/>
  <c r="J130" i="4"/>
  <c r="J107" i="4"/>
  <c r="H20" i="4"/>
  <c r="I107" i="4"/>
  <c r="Q100" i="2"/>
  <c r="I98" i="4"/>
  <c r="J98" i="4"/>
  <c r="H98" i="4"/>
  <c r="H49" i="4"/>
  <c r="H58" i="4"/>
  <c r="J58" i="4"/>
  <c r="I58" i="4"/>
  <c r="I48" i="4"/>
  <c r="I49" i="4" s="1"/>
  <c r="J48" i="4"/>
  <c r="J49" i="4" s="1"/>
  <c r="J108" i="4" l="1"/>
  <c r="I108" i="4"/>
  <c r="J141" i="4"/>
  <c r="I141" i="4"/>
  <c r="H141" i="4"/>
  <c r="J140" i="4"/>
  <c r="I140" i="4"/>
  <c r="H140" i="4"/>
  <c r="J139" i="4"/>
  <c r="I139" i="4"/>
  <c r="H139" i="4"/>
  <c r="J137" i="4"/>
  <c r="I137" i="4"/>
  <c r="H137" i="4"/>
  <c r="J136" i="4"/>
  <c r="I136" i="4"/>
  <c r="H136" i="4"/>
  <c r="J135" i="4"/>
  <c r="I135" i="4"/>
  <c r="J134" i="4"/>
  <c r="I134" i="4"/>
  <c r="H134" i="4"/>
  <c r="J132" i="4"/>
  <c r="I132" i="4"/>
  <c r="H132" i="4"/>
  <c r="J131" i="4"/>
  <c r="I131" i="4"/>
  <c r="H131" i="4"/>
  <c r="I130" i="4"/>
  <c r="H130" i="4"/>
  <c r="I129" i="4"/>
  <c r="H129" i="4"/>
  <c r="H128" i="4"/>
  <c r="J127" i="4"/>
  <c r="I127" i="4"/>
  <c r="H127" i="4"/>
  <c r="J126" i="4"/>
  <c r="I126" i="4"/>
  <c r="J116" i="4"/>
  <c r="I116" i="4"/>
  <c r="J112" i="4"/>
  <c r="I112" i="4"/>
  <c r="H112" i="4"/>
  <c r="J34" i="4"/>
  <c r="J38" i="4" s="1"/>
  <c r="I34" i="4"/>
  <c r="H34" i="4"/>
  <c r="H38" i="4" s="1"/>
  <c r="J28" i="4"/>
  <c r="I28" i="4"/>
  <c r="H28" i="4"/>
  <c r="J20" i="4"/>
  <c r="I128" i="4"/>
  <c r="I125" i="4" l="1"/>
  <c r="I124" i="4" s="1"/>
  <c r="H108" i="4"/>
  <c r="H126" i="4"/>
  <c r="H125" i="4" s="1"/>
  <c r="H124" i="4" s="1"/>
  <c r="I117" i="4"/>
  <c r="H117" i="4"/>
  <c r="J117" i="4"/>
  <c r="J138" i="4"/>
  <c r="I138" i="4"/>
  <c r="J128" i="4"/>
  <c r="H138" i="4"/>
  <c r="I20" i="4"/>
  <c r="I38" i="4" s="1"/>
  <c r="J125" i="4" l="1"/>
  <c r="J124" i="4" s="1"/>
  <c r="I142" i="4"/>
  <c r="H142" i="4"/>
  <c r="J118" i="4"/>
  <c r="J119" i="4" s="1"/>
  <c r="I118" i="4"/>
  <c r="I119" i="4" s="1"/>
  <c r="H118" i="4"/>
  <c r="H119" i="4" s="1"/>
  <c r="J142" i="4" l="1"/>
  <c r="M60" i="2" l="1"/>
  <c r="M18" i="2" l="1"/>
  <c r="P89" i="2" l="1"/>
  <c r="M89" i="2"/>
  <c r="M140" i="2" l="1"/>
  <c r="M100" i="2"/>
  <c r="L15" i="2"/>
  <c r="L18" i="2" s="1"/>
  <c r="L87" i="2" l="1"/>
  <c r="K100" i="2" l="1"/>
  <c r="P117" i="2" l="1"/>
  <c r="M117" i="2"/>
  <c r="R117" i="2"/>
  <c r="Q117" i="2"/>
  <c r="O117" i="2"/>
  <c r="N117" i="2"/>
  <c r="L117" i="2"/>
  <c r="K117" i="2"/>
  <c r="R121" i="2"/>
  <c r="Q121" i="2"/>
  <c r="P121" i="2"/>
  <c r="O121" i="2"/>
  <c r="N121" i="2"/>
  <c r="L121" i="2"/>
  <c r="K121" i="2"/>
  <c r="P100" i="2" l="1"/>
  <c r="R100" i="2"/>
  <c r="Q127" i="2"/>
  <c r="R147" i="2" l="1"/>
  <c r="Q147" i="2"/>
  <c r="M147" i="2"/>
  <c r="L147" i="2"/>
  <c r="K147" i="2"/>
  <c r="L100" i="2"/>
  <c r="K141" i="2" l="1"/>
  <c r="L141" i="2"/>
  <c r="M141" i="2"/>
  <c r="R130" i="2" l="1"/>
  <c r="Q130" i="2"/>
  <c r="Q131" i="2" s="1"/>
  <c r="P130" i="2"/>
  <c r="O130" i="2"/>
  <c r="N130" i="2"/>
  <c r="M130" i="2"/>
  <c r="L130" i="2"/>
  <c r="K130" i="2"/>
  <c r="N45" i="2" l="1"/>
  <c r="O45" i="2"/>
  <c r="P45" i="2"/>
  <c r="Q45" i="2"/>
  <c r="R45" i="2"/>
  <c r="P18" i="2" l="1"/>
  <c r="O18" i="2"/>
  <c r="R16" i="2"/>
  <c r="R18" i="2" s="1"/>
  <c r="Q16" i="2"/>
  <c r="Q18" i="2" s="1"/>
  <c r="R141" i="2" l="1"/>
  <c r="Q141" i="2"/>
  <c r="N18" i="2"/>
  <c r="L111" i="2"/>
  <c r="K111" i="2"/>
  <c r="K87" i="2"/>
  <c r="K127" i="2" l="1"/>
  <c r="K131" i="2" s="1"/>
  <c r="R25" i="2" l="1"/>
  <c r="Q25" i="2"/>
  <c r="L25" i="2"/>
  <c r="K25" i="2"/>
  <c r="R150" i="2" l="1"/>
  <c r="Q150" i="2"/>
  <c r="M150" i="2"/>
  <c r="L150" i="2"/>
  <c r="K150" i="2"/>
  <c r="R148" i="2"/>
  <c r="Q148" i="2"/>
  <c r="M148" i="2"/>
  <c r="R152" i="2"/>
  <c r="Q152" i="2"/>
  <c r="R145" i="2"/>
  <c r="Q145" i="2"/>
  <c r="M145" i="2"/>
  <c r="L145" i="2"/>
  <c r="K145" i="2"/>
  <c r="L127" i="2"/>
  <c r="L131" i="2" s="1"/>
  <c r="M127" i="2"/>
  <c r="M131" i="2" s="1"/>
  <c r="L51" i="2"/>
  <c r="K51" i="2"/>
  <c r="Q111" i="2" l="1"/>
  <c r="N100" i="2"/>
  <c r="O100" i="2"/>
  <c r="N111" i="2"/>
  <c r="O111" i="2"/>
  <c r="P111" i="2"/>
  <c r="R111" i="2"/>
  <c r="M152" i="2"/>
  <c r="L60" i="2"/>
  <c r="K60" i="2"/>
  <c r="R60" i="2"/>
  <c r="Q60" i="2"/>
  <c r="P60" i="2"/>
  <c r="O60" i="2"/>
  <c r="N60" i="2"/>
  <c r="Q51" i="2"/>
  <c r="R112" i="2" l="1"/>
  <c r="M111" i="2"/>
  <c r="M112" i="2" s="1"/>
  <c r="O112" i="2"/>
  <c r="N112" i="2"/>
  <c r="Q112" i="2"/>
  <c r="K112" i="2"/>
  <c r="L45" i="2"/>
  <c r="K45" i="2"/>
  <c r="K52" i="2" s="1"/>
  <c r="O51" i="2" l="1"/>
  <c r="O52" i="2" s="1"/>
  <c r="N51" i="2"/>
  <c r="N52" i="2" s="1"/>
  <c r="L152" i="2" l="1"/>
  <c r="K152" i="2" l="1"/>
  <c r="P51" i="2" l="1"/>
  <c r="P52" i="2" s="1"/>
  <c r="Q52" i="2"/>
  <c r="R51" i="2"/>
  <c r="R52" i="2" s="1"/>
  <c r="M51" i="2"/>
  <c r="M52" i="2" s="1"/>
  <c r="L52" i="2"/>
  <c r="P112" i="2" l="1"/>
  <c r="R146" i="2" l="1"/>
  <c r="Q146" i="2"/>
  <c r="R28" i="2" l="1"/>
  <c r="Q28" i="2"/>
  <c r="P28" i="2"/>
  <c r="O28" i="2"/>
  <c r="N28" i="2"/>
  <c r="K146" i="2" l="1"/>
  <c r="L146" i="2"/>
  <c r="M31" i="2" l="1"/>
  <c r="M35" i="2" s="1"/>
  <c r="M132" i="2" l="1"/>
  <c r="M133" i="2" s="1"/>
  <c r="K31" i="2"/>
  <c r="R154" i="2" l="1"/>
  <c r="R151" i="2" s="1"/>
  <c r="R149" i="2"/>
  <c r="R144" i="2"/>
  <c r="R142" i="2"/>
  <c r="R140" i="2"/>
  <c r="Q144" i="2"/>
  <c r="Q143" i="2"/>
  <c r="Q142" i="2"/>
  <c r="Q31" i="2"/>
  <c r="Q35" i="2" s="1"/>
  <c r="Q154" i="2"/>
  <c r="Q153" i="2"/>
  <c r="Q140" i="2"/>
  <c r="Q149" i="2"/>
  <c r="N127" i="2"/>
  <c r="N131" i="2" s="1"/>
  <c r="O127" i="2"/>
  <c r="O131" i="2" s="1"/>
  <c r="P127" i="2"/>
  <c r="P131" i="2" s="1"/>
  <c r="R127" i="2"/>
  <c r="R131" i="2" s="1"/>
  <c r="O25" i="2"/>
  <c r="P25" i="2"/>
  <c r="K18" i="2"/>
  <c r="M142" i="2"/>
  <c r="M143" i="2"/>
  <c r="M144" i="2"/>
  <c r="M149" i="2"/>
  <c r="M154" i="2"/>
  <c r="M153" i="2"/>
  <c r="K154" i="2"/>
  <c r="K153" i="2"/>
  <c r="K149" i="2"/>
  <c r="K148" i="2"/>
  <c r="K144" i="2"/>
  <c r="K143" i="2"/>
  <c r="K142" i="2"/>
  <c r="K140" i="2"/>
  <c r="L143" i="2"/>
  <c r="Q151" i="2" l="1"/>
  <c r="M139" i="2"/>
  <c r="M138" i="2" s="1"/>
  <c r="Q139" i="2"/>
  <c r="Q138" i="2" s="1"/>
  <c r="K151" i="2"/>
  <c r="K139" i="2"/>
  <c r="K138" i="2" s="1"/>
  <c r="M151" i="2"/>
  <c r="M155" i="2" l="1"/>
  <c r="Q155" i="2"/>
  <c r="Q132" i="2" l="1"/>
  <c r="N31" i="2"/>
  <c r="N35" i="2" s="1"/>
  <c r="O31" i="2"/>
  <c r="O35" i="2" s="1"/>
  <c r="P31" i="2"/>
  <c r="P35" i="2" s="1"/>
  <c r="R31" i="2"/>
  <c r="R35" i="2" s="1"/>
  <c r="R132" i="2" l="1"/>
  <c r="R133" i="2" s="1"/>
  <c r="N132" i="2"/>
  <c r="N133" i="2" s="1"/>
  <c r="O132" i="2"/>
  <c r="O133" i="2" s="1"/>
  <c r="Q133" i="2"/>
  <c r="P132" i="2" l="1"/>
  <c r="P133" i="2" s="1"/>
  <c r="L112" i="2" l="1"/>
  <c r="L154" i="2"/>
  <c r="L153" i="2"/>
  <c r="L149" i="2"/>
  <c r="L148" i="2"/>
  <c r="L144" i="2"/>
  <c r="L142" i="2"/>
  <c r="L151" i="2" l="1"/>
  <c r="L140" i="2"/>
  <c r="L139" i="2" s="1"/>
  <c r="L138" i="2" s="1"/>
  <c r="L31" i="2"/>
  <c r="L28" i="2"/>
  <c r="K28" i="2"/>
  <c r="K35" i="2" s="1"/>
  <c r="L35" i="2" l="1"/>
  <c r="K132" i="2"/>
  <c r="K155" i="2"/>
  <c r="K133" i="2" l="1"/>
  <c r="R143" i="2" s="1"/>
  <c r="R139" i="2" l="1"/>
  <c r="R138" i="2" s="1"/>
  <c r="R155" i="2" s="1"/>
  <c r="L155" i="2" l="1"/>
  <c r="L132" i="2" l="1"/>
  <c r="L133" i="2" s="1"/>
</calcChain>
</file>

<file path=xl/comments1.xml><?xml version="1.0" encoding="utf-8"?>
<comments xmlns="http://schemas.openxmlformats.org/spreadsheetml/2006/main">
  <authors>
    <author>Audra Cepiene</author>
  </authors>
  <commentList>
    <comment ref="K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3" authorId="0" shapeId="0">
      <text>
        <r>
          <rPr>
            <sz val="9"/>
            <color indexed="81"/>
            <rFont val="Tahoma"/>
            <family val="2"/>
            <charset val="186"/>
          </rPr>
          <t xml:space="preserve">
pagal taryboje patvirtintą 2017-2021 m. programą</t>
        </r>
      </text>
    </comment>
    <comment ref="E43"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5"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46"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3"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3"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L55"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N55" authorId="0" shapeId="0">
      <text>
        <r>
          <rPr>
            <sz val="9"/>
            <color indexed="81"/>
            <rFont val="Tahoma"/>
            <family val="2"/>
            <charset val="186"/>
          </rPr>
          <t>2019 m. bus rengiamas Kretingos g. telkinio techn. projektas</t>
        </r>
      </text>
    </comment>
    <comment ref="D59"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2"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7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K91" authorId="0" shapeId="0">
      <text>
        <r>
          <rPr>
            <sz val="9"/>
            <color indexed="81"/>
            <rFont val="Tahoma"/>
            <family val="2"/>
            <charset val="186"/>
          </rPr>
          <t xml:space="preserve">Žemėtvarkos skyrius parengs  Žemės sklypo pertvarkymo ir formavimo projektą iš 1 programoje suplanuotų lėšų. </t>
        </r>
      </text>
    </comment>
    <comment ref="E10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10"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27" authorId="0" shapeId="0">
      <text>
        <r>
          <rPr>
            <b/>
            <sz val="9"/>
            <color indexed="81"/>
            <rFont val="Tahoma"/>
            <family val="2"/>
            <charset val="186"/>
          </rPr>
          <t>420</t>
        </r>
        <r>
          <rPr>
            <sz val="9"/>
            <color indexed="81"/>
            <rFont val="Tahoma"/>
            <family val="2"/>
            <charset val="186"/>
          </rPr>
          <t xml:space="preserve">
</t>
        </r>
      </text>
    </comment>
    <comment ref="H135" authorId="0" shapeId="0">
      <text>
        <r>
          <rPr>
            <b/>
            <sz val="9"/>
            <color indexed="81"/>
            <rFont val="Tahoma"/>
            <family val="2"/>
            <charset val="186"/>
          </rPr>
          <t>188,9</t>
        </r>
      </text>
    </comment>
  </commentList>
</comments>
</file>

<file path=xl/comments2.xml><?xml version="1.0" encoding="utf-8"?>
<comments xmlns="http://schemas.openxmlformats.org/spreadsheetml/2006/main">
  <authors>
    <author>Audra Cepiene</author>
  </authors>
  <commentList>
    <comment ref="Q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3" authorId="0" shapeId="0">
      <text>
        <r>
          <rPr>
            <sz val="9"/>
            <color indexed="81"/>
            <rFont val="Tahoma"/>
            <family val="2"/>
            <charset val="186"/>
          </rPr>
          <t xml:space="preserve">
pagal taryboje patvirtintą 2017-2021 m. programą</t>
        </r>
      </text>
    </comment>
    <comment ref="E43"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5"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Q46"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53"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Q53"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R55"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T55" authorId="0" shapeId="0">
      <text>
        <r>
          <rPr>
            <sz val="9"/>
            <color indexed="81"/>
            <rFont val="Tahoma"/>
            <family val="2"/>
            <charset val="186"/>
          </rPr>
          <t>2019 m. bus rengiamas Kretingos g. telkinio techn. projektas</t>
        </r>
      </text>
    </comment>
    <comment ref="D59"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2"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Q65" authorId="0" shapeId="0">
      <text>
        <r>
          <rPr>
            <sz val="8"/>
            <color indexed="81"/>
            <rFont val="Tahoma"/>
            <family val="2"/>
            <charset val="186"/>
          </rPr>
          <t xml:space="preserve">2018 m. darbai. </t>
        </r>
        <r>
          <rPr>
            <b/>
            <u/>
            <sz val="8"/>
            <color indexed="81"/>
            <rFont val="Tahoma"/>
            <family val="2"/>
            <charset val="186"/>
          </rPr>
          <t>Medžiai ir dekoratyviniai augalai.</t>
        </r>
        <r>
          <rPr>
            <b/>
            <sz val="8"/>
            <color indexed="81"/>
            <rFont val="Tahoma"/>
            <family val="2"/>
            <charset val="186"/>
          </rPr>
          <t xml:space="preserve"> </t>
        </r>
        <r>
          <rPr>
            <sz val="8"/>
            <color indexed="81"/>
            <rFont val="Tahoma"/>
            <family val="2"/>
            <charset val="186"/>
          </rPr>
          <t xml:space="preserve">Išbraukta – Puodžių g., želdiniai bus atnaujinami kartu su gatvės rekonstrukcija, darys Statybos skyrius, Zauerveino atliktas želdinių tvarkymas 2017 m. be atsodinimo,  S. Daukanto ir Puodžių skveruose bus atliekami darbai, kai bus parengti apželdinimo projektai.
</t>
        </r>
        <r>
          <rPr>
            <u/>
            <sz val="8"/>
            <color indexed="81"/>
            <rFont val="Tahoma"/>
            <family val="2"/>
            <charset val="186"/>
          </rPr>
          <t xml:space="preserve"> Siūlomos naujos teritorijos </t>
        </r>
        <r>
          <rPr>
            <sz val="8"/>
            <color indexed="81"/>
            <rFont val="Tahoma"/>
            <family val="2"/>
            <charset val="186"/>
          </rPr>
          <t xml:space="preserve">– Bijūnų g., Jaunystės g. vandens telkinio teritorijoje, Taikos pr. 76 prie poliklinikos, Taikos pr./Kauno g. skveras, Gintaro g., Žardės aikštė, nes dauguma atvejų tai tęstiniai darbai iš 2017 m. 
- Jaunystės tvenkinys – medžių kirtimo darbai atlikti 2017 m. pagal naujai parengtą apželdinimo projektą, medžių sodinimas vyks 2018 m.;
- Taikos pr. 76 prie poliklinikos – pagal projektą teritorijos tvarkymo darbai atlikti 2017 m. pabaigoje, želdinių pasodinimas vyks 2018 m. pavasarį;
- Taikos /Kauno g. skveras – želdiniai sutvarkyti 2017 m. pabaigoje, pagal projektą, kurį parengs Architektūros skyrius, želdiniai bus pasodinti 2018 m. pavasarį;
- Žardės aikštė – pagal projektą teritorijos tvarkymo darbai atlikti 2017 m. pabaigoje, želdinių pasodinimas vyks 2018 m. pavasarį;
- Gintaro g. ir Bijūnų g.  želdinių atnaujinimas vyks su šaligatvių tvarkymo darbais pagal želdinių komisijos protokolą.
</t>
        </r>
        <r>
          <rPr>
            <b/>
            <u/>
            <sz val="8"/>
            <color indexed="81"/>
            <rFont val="Tahoma"/>
            <family val="2"/>
            <charset val="186"/>
          </rPr>
          <t>daugiamečiai augalai</t>
        </r>
        <r>
          <rPr>
            <sz val="8"/>
            <color indexed="81"/>
            <rFont val="Tahoma"/>
            <family val="2"/>
            <charset val="186"/>
          </rPr>
          <t xml:space="preserve"> – Jūrininkų prospekte prie garso izoliacinių sienučių, Priestočio g., Sportininkų g.;
</t>
        </r>
        <r>
          <rPr>
            <b/>
            <u/>
            <sz val="8"/>
            <color indexed="81"/>
            <rFont val="Tahoma"/>
            <family val="2"/>
            <charset val="186"/>
          </rPr>
          <t>gyvatvorės</t>
        </r>
        <r>
          <rPr>
            <sz val="8"/>
            <color indexed="81"/>
            <rFont val="Tahoma"/>
            <family val="2"/>
            <charset val="186"/>
          </rPr>
          <t xml:space="preserve"> – Šilutės plente;</t>
        </r>
      </text>
    </comment>
    <comment ref="Q70" authorId="0" shapeId="0">
      <text>
        <r>
          <rPr>
            <sz val="9"/>
            <color indexed="81"/>
            <rFont val="Tahoma"/>
            <family val="2"/>
            <charset val="186"/>
          </rPr>
          <t>(2018 m. Labrenciškių dviračių take,  Draugystės parke, parke tarp Baltijos pr. ir Debreceno g., Kretingos g., Prano Lideikio g., Šiaurės rage, Danės krantinėje)</t>
        </r>
      </text>
    </comment>
    <comment ref="Q71" authorId="0" shapeId="0">
      <text>
        <r>
          <rPr>
            <sz val="9"/>
            <color indexed="81"/>
            <rFont val="Tahoma"/>
            <family val="2"/>
            <charset val="186"/>
          </rPr>
          <t xml:space="preserve">(2018 m.  Debreceno g., Statybininkų pr.), </t>
        </r>
      </text>
    </comment>
    <comment ref="Q72" authorId="0" shapeId="0">
      <text>
        <r>
          <rPr>
            <sz val="9"/>
            <color indexed="81"/>
            <rFont val="Tahoma"/>
            <family val="2"/>
            <charset val="186"/>
          </rPr>
          <t xml:space="preserve">Puodžių skvere pagal pateiktą projektinę sąmatą bus pasodinta:
-27 vnt. naujų medžių,
- 409 vnt. krūmų,
- 1093 vnt. daugiamečių gėlių,
- 2160 vnt. svogūninių augalų,
- 887 kv.m. vejos.
</t>
        </r>
      </text>
    </comment>
    <comment ref="I74" authorId="0" shapeId="0">
      <text>
        <r>
          <rPr>
            <sz val="9"/>
            <color indexed="81"/>
            <rFont val="Tahoma"/>
            <family val="2"/>
            <charset val="186"/>
          </rPr>
          <t>Sąjudžio parke reikia įrengti vaizdo stebėjimo sistemą (4 kameros) (+elektrotechnikos darbai ir projektavimo darbai)</t>
        </r>
      </text>
    </comment>
    <comment ref="E7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75" authorId="0" shapeId="0">
      <text>
        <r>
          <rPr>
            <b/>
            <sz val="9"/>
            <color indexed="81"/>
            <rFont val="Tahoma"/>
            <family val="2"/>
            <charset val="186"/>
          </rPr>
          <t>buvo LRVB</t>
        </r>
        <r>
          <rPr>
            <sz val="9"/>
            <color indexed="81"/>
            <rFont val="Tahoma"/>
            <family val="2"/>
            <charset val="186"/>
          </rPr>
          <t xml:space="preserve">
</t>
        </r>
      </text>
    </comment>
    <comment ref="G76" authorId="0" shapeId="0">
      <text>
        <r>
          <rPr>
            <b/>
            <sz val="9"/>
            <color indexed="81"/>
            <rFont val="Tahoma"/>
            <family val="2"/>
            <charset val="186"/>
          </rPr>
          <t>buvo ES</t>
        </r>
        <r>
          <rPr>
            <sz val="9"/>
            <color indexed="81"/>
            <rFont val="Tahoma"/>
            <family val="2"/>
            <charset val="186"/>
          </rPr>
          <t xml:space="preserve">
</t>
        </r>
      </text>
    </comment>
    <comment ref="E8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8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9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9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Q100" authorId="0" shapeId="0">
      <text>
        <r>
          <rPr>
            <sz val="9"/>
            <color indexed="81"/>
            <rFont val="Tahoma"/>
            <family val="2"/>
            <charset val="186"/>
          </rPr>
          <t xml:space="preserve">Žemėtvarkos skyrius parengs  Žemės sklypo pertvarkymo ir formavimo projektą iš 1 programoje suplanuotų lėšų. </t>
        </r>
      </text>
    </comment>
    <comment ref="E11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1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19"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36" authorId="0" shapeId="0">
      <text>
        <r>
          <rPr>
            <b/>
            <sz val="9"/>
            <color indexed="81"/>
            <rFont val="Tahoma"/>
            <family val="2"/>
            <charset val="186"/>
          </rPr>
          <t>420</t>
        </r>
        <r>
          <rPr>
            <sz val="9"/>
            <color indexed="81"/>
            <rFont val="Tahoma"/>
            <family val="2"/>
            <charset val="186"/>
          </rPr>
          <t xml:space="preserve">
</t>
        </r>
      </text>
    </comment>
    <comment ref="I136" authorId="0" shapeId="0">
      <text>
        <r>
          <rPr>
            <b/>
            <sz val="9"/>
            <color indexed="81"/>
            <rFont val="Tahoma"/>
            <family val="2"/>
            <charset val="186"/>
          </rPr>
          <t>420</t>
        </r>
        <r>
          <rPr>
            <sz val="9"/>
            <color indexed="81"/>
            <rFont val="Tahoma"/>
            <family val="2"/>
            <charset val="186"/>
          </rPr>
          <t xml:space="preserve">
</t>
        </r>
      </text>
    </comment>
  </commentList>
</comments>
</file>

<file path=xl/comments3.xml><?xml version="1.0" encoding="utf-8"?>
<comments xmlns="http://schemas.openxmlformats.org/spreadsheetml/2006/main">
  <authors>
    <author>Saulina Paulauskiene</author>
    <author>Audra Cepiene</author>
  </authors>
  <commentList>
    <comment ref="T14" authorId="0" shapeId="0">
      <text>
        <r>
          <rPr>
            <b/>
            <sz val="9"/>
            <color indexed="81"/>
            <rFont val="Tahoma"/>
            <family val="2"/>
            <charset val="186"/>
          </rPr>
          <t>Saulina Paulauskiene:</t>
        </r>
        <r>
          <rPr>
            <sz val="9"/>
            <color indexed="81"/>
            <rFont val="Tahoma"/>
            <family val="2"/>
            <charset val="186"/>
          </rPr>
          <t xml:space="preserve">
tikslinta pagal esamą situaciją</t>
        </r>
      </text>
    </comment>
    <comment ref="S23" authorId="1"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F29" authorId="1"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S29" authorId="1" shapeId="0">
      <text>
        <r>
          <rPr>
            <sz val="9"/>
            <color indexed="81"/>
            <rFont val="Tahoma"/>
            <family val="2"/>
            <charset val="186"/>
          </rPr>
          <t>Bus įrengta pusiau požeminių konteinerių aikštelių - 268 vnt.,
Įrengta požeminių konteinerių aikštelių, 12 vnt.</t>
        </r>
      </text>
    </comment>
    <comment ref="E38" authorId="1" shapeId="0">
      <text>
        <r>
          <rPr>
            <sz val="9"/>
            <color indexed="81"/>
            <rFont val="Tahoma"/>
            <family val="2"/>
            <charset val="186"/>
          </rPr>
          <t xml:space="preserve">
pagal taryboje patvirtintą 2017-2021 m. programą</t>
        </r>
      </text>
    </comment>
    <comment ref="F38" authorId="1"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0" authorId="1"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S41" authorId="1"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S42" authorId="1"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S43" authorId="1"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6" authorId="1" shapeId="0">
      <text>
        <r>
          <rPr>
            <sz val="9"/>
            <color indexed="81"/>
            <rFont val="Tahoma"/>
            <family val="2"/>
            <charset val="186"/>
          </rPr>
          <t xml:space="preserve">KSP 2.3.3.2. Vykdyti visuomenės aplinkosauginį švietimą </t>
        </r>
      </text>
    </comment>
    <comment ref="S46" authorId="1"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5" authorId="1"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S55" authorId="1"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U57" authorId="1"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W57" authorId="1" shapeId="0">
      <text>
        <r>
          <rPr>
            <sz val="9"/>
            <color indexed="81"/>
            <rFont val="Tahoma"/>
            <family val="2"/>
            <charset val="186"/>
          </rPr>
          <t>2019 m. bus rengiamas Kretingos g. telkinio techn. projektas</t>
        </r>
      </text>
    </comment>
    <comment ref="E61" authorId="1"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2"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8"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9" authorId="1"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72"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75"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9"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84"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8"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9"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S92" authorId="1" shapeId="0">
      <text>
        <r>
          <rPr>
            <sz val="9"/>
            <color indexed="81"/>
            <rFont val="Tahoma"/>
            <family val="2"/>
            <charset val="186"/>
          </rPr>
          <t xml:space="preserve">Žemėtvarkos skyrius parengs  Žemės sklypo pertvarkymo ir formavimo projektą iš 1 programoje suplanuotų lėšų. </t>
        </r>
      </text>
    </comment>
    <comment ref="F102"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4" authorId="1" shapeId="0">
      <text>
        <r>
          <rPr>
            <sz val="9"/>
            <color indexed="81"/>
            <rFont val="Tahoma"/>
            <family val="2"/>
            <charset val="186"/>
          </rPr>
          <t xml:space="preserve">už 34,9 tūkst. eur lėšas darbai įgyvendinti 2016 m., tačiau apmokėjimai už paslaugas įvykdyti 2017 m. pradžioje
</t>
        </r>
      </text>
    </comment>
    <comment ref="F105"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8" authorId="1" shapeId="0">
      <text>
        <r>
          <rPr>
            <sz val="9"/>
            <color indexed="81"/>
            <rFont val="Tahoma"/>
            <family val="2"/>
            <charset val="186"/>
          </rPr>
          <t xml:space="preserve">už 15,1 tūkst. eur lėšas darbai įgyvendinti 2016 m., tačiau apmokėjimai už paslaugas įvykdyti 2017 m. pradžioje
</t>
        </r>
      </text>
    </comment>
    <comment ref="E114" authorId="1"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E122" authorId="1" shapeId="0">
      <text>
        <r>
          <rPr>
            <sz val="9"/>
            <color indexed="81"/>
            <rFont val="Tahoma"/>
            <family val="2"/>
            <charset val="186"/>
          </rPr>
          <t xml:space="preserve">2016-03-31 sprendimas Nr. T2-77 „Dėl pritarimo dalyvauti regiono projekte „Paviršinių nuotekų sistemų tvarkymas Klaipėdos mieste“ – KMSA suma 1 204  074,62 Eur.
Tarybos sprendimai dėl padidėjusios projekto apimties ir išaugusio KMSA prisidėjimo (324 334,38 Eur) bus rengiami lapkričio mėnesiui.
</t>
        </r>
      </text>
    </comment>
    <comment ref="S123" authorId="1" shapeId="0">
      <text>
        <r>
          <rPr>
            <sz val="9"/>
            <color indexed="81"/>
            <rFont val="Tahoma"/>
            <family val="2"/>
            <charset val="186"/>
          </rPr>
          <t xml:space="preserve">Projekto pabaiga 2019 m. Statybos darbus vykdys AB "Klaipėdos vanduo"
</t>
        </r>
      </text>
    </comment>
    <comment ref="S128" authorId="1" shapeId="0">
      <text>
        <r>
          <rPr>
            <sz val="9"/>
            <color indexed="81"/>
            <rFont val="Tahoma"/>
            <family val="2"/>
            <charset val="186"/>
          </rPr>
          <t xml:space="preserve">Darbų pabaiga 2017 m. pradžia
</t>
        </r>
      </text>
    </comment>
    <comment ref="K139" authorId="1" shapeId="0">
      <text>
        <r>
          <rPr>
            <b/>
            <sz val="9"/>
            <color indexed="81"/>
            <rFont val="Tahoma"/>
            <family val="2"/>
            <charset val="186"/>
          </rPr>
          <t xml:space="preserve">7162,2
</t>
        </r>
        <r>
          <rPr>
            <sz val="9"/>
            <color indexed="81"/>
            <rFont val="Tahoma"/>
            <family val="2"/>
            <charset val="186"/>
          </rPr>
          <t xml:space="preserve">
</t>
        </r>
      </text>
    </comment>
    <comment ref="L139" authorId="1" shapeId="0">
      <text>
        <r>
          <rPr>
            <b/>
            <sz val="9"/>
            <color indexed="81"/>
            <rFont val="Tahoma"/>
            <family val="2"/>
            <charset val="186"/>
          </rPr>
          <t xml:space="preserve">5380,9
</t>
        </r>
        <r>
          <rPr>
            <sz val="9"/>
            <color indexed="81"/>
            <rFont val="Tahoma"/>
            <family val="2"/>
            <charset val="186"/>
          </rPr>
          <t xml:space="preserve">
</t>
        </r>
      </text>
    </comment>
  </commentList>
</comments>
</file>

<file path=xl/sharedStrings.xml><?xml version="1.0" encoding="utf-8"?>
<sst xmlns="http://schemas.openxmlformats.org/spreadsheetml/2006/main" count="1053" uniqueCount="306">
  <si>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</si>
  <si>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</si>
  <si>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</si>
  <si>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</si>
  <si>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</si>
  <si>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</si>
  <si>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</si>
  <si>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</si>
  <si>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</si>
  <si>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</si>
  <si>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</si>
  <si>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</si>
  <si>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</si>
  <si>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</si>
  <si>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</si>
  <si>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</si>
  <si>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</si>
  <si>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</si>
  <si>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</si>
  <si>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</si>
  <si>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</si>
  <si>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</si>
  <si>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</si>
  <si>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</si>
  <si>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</si>
  <si>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</si>
  <si>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</si>
  <si>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</si>
  <si>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</si>
  <si>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</si>
  <si>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</si>
  <si>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</si>
  <si>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</si>
  <si>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</si>
  <si>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</si>
  <si>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</si>
  <si>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</si>
  <si>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</si>
  <si>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</si>
  <si>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</si>
  <si>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</si>
  <si>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</si>
  <si>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</si>
  <si>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5</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</si>
  <si>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</si>
  <si>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</si>
  <si>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</si>
  <si>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</si>
  <si>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</si>
  <si>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</si>
  <si>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</si>
  <si>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</si>
  <si>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</si>
  <si>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</si>
  <si>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</si>
  <si>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</si>
  <si>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</si>
  <si>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Miesto želdynų ir želdinių tvarkymas ir kūrimas:</t>
  </si>
  <si>
    <t>Naujų ir esamų želdynų tvarkymas ir kūrimas</t>
  </si>
  <si>
    <t>P.2.3.1.1.</t>
  </si>
  <si>
    <t>P2.1.2.7</t>
  </si>
  <si>
    <t xml:space="preserve">IED Projektų skyrius </t>
  </si>
  <si>
    <t xml:space="preserve">IED Projekto vadovas 
G. Dovidaitis 
</t>
  </si>
  <si>
    <t>IED Statybos ir infrastruktūros plėtros skyrius</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</si>
  <si>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</si>
  <si>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</si>
  <si>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</si>
  <si>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</si>
  <si>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</si>
  <si>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4</t>
  </si>
  <si>
    <t>UPD Architektūros ir miesto planavimo sk.</t>
  </si>
  <si>
    <t>Bendrojo naudojimo lietaus nuotekų tinklų tiesimas teritorijoje ties Bangų g. 5A, Klaipėdoje</t>
  </si>
  <si>
    <t>Nutiesta lietaus nuotekų tinklų (100 m). Užbaigtumas, proc.</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</si>
  <si>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</si>
  <si>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</si>
  <si>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</si>
  <si>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</si>
  <si>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</si>
  <si>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</si>
  <si>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</si>
  <si>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</si>
  <si>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</si>
  <si>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</si>
  <si>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</si>
  <si>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</si>
  <si>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</si>
  <si>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</si>
  <si>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</si>
  <si>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</si>
  <si>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</si>
  <si>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</si>
  <si>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</si>
  <si>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</si>
  <si>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</si>
  <si>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</si>
  <si>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</si>
  <si>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</si>
  <si>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</si>
  <si>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</si>
  <si>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</si>
  <si>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</si>
  <si>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</si>
  <si>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</si>
  <si>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</si>
  <si>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</si>
  <si>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</si>
  <si>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</si>
  <si>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</si>
  <si>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</si>
  <si>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</si>
  <si>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</si>
  <si>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</si>
  <si>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</si>
  <si>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05.020205</t>
  </si>
  <si>
    <t>05.020209</t>
  </si>
  <si>
    <t>05.020215</t>
  </si>
  <si>
    <t>05.020119</t>
  </si>
  <si>
    <t>05.020405</t>
  </si>
  <si>
    <t>05.020123</t>
  </si>
  <si>
    <t>1</t>
  </si>
  <si>
    <t xml:space="preserve">Parengtas techninis projektas, vnt. </t>
  </si>
  <si>
    <t xml:space="preserve">MŪD Miesto tvarkymo skyrius 
</t>
  </si>
  <si>
    <t>2019-ųjų metų lėšų projektas</t>
  </si>
  <si>
    <t>Iš viso</t>
  </si>
  <si>
    <t>Išlaidoms</t>
  </si>
  <si>
    <t>Turtui įsigyti ir finansiniams įsipareigojimams vykdyti</t>
  </si>
  <si>
    <t>Iš jų darbo užmokesčiui</t>
  </si>
  <si>
    <t>2017-ieji metai</t>
  </si>
  <si>
    <t>2018-ieji metai</t>
  </si>
  <si>
    <t>2019-ieji metai</t>
  </si>
  <si>
    <t>Įsigyta valymo mašinų, vnt.</t>
  </si>
  <si>
    <t>100</t>
  </si>
  <si>
    <t>Parengta techninių projektų, vnt.</t>
  </si>
  <si>
    <t>Atlikta projekte numatytų paviršinių nuotekų statybos darbų, proc.</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</si>
  <si>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</si>
  <si>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</si>
  <si>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</si>
  <si>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</si>
  <si>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</si>
  <si>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</si>
  <si>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Įrengta informacinių stendų (Klaipėdos m. savivaldybės saugomiems botaninio  gamtos paveldo objektams pažymėti), vnt.</t>
  </si>
  <si>
    <t xml:space="preserve">IED Statybos ir infrastruktūros plėtros skyrius
</t>
  </si>
  <si>
    <t>1,8</t>
  </si>
  <si>
    <t>Išvežta statybinių, biologiškai skaidžių šiukšlių, tūkst. t</t>
  </si>
  <si>
    <t>Įvykdyta projekto parengiamųjų darbų (inventorizuotos gamtinės vertybės, išleistas informacinis plakatas, paviešintas projektas), proc.</t>
  </si>
  <si>
    <t>Pakeista medinių takų ir laiptų , tūkst. kv. m</t>
  </si>
  <si>
    <t>Išleista informacinių lankstinukų apie Smiltynės lankomas vietas, tūkst. egz.</t>
  </si>
  <si>
    <t>Kt</t>
  </si>
  <si>
    <t>Išvalyta nuo helofitų Žardės ir Draugystės vandens telkinių ploto, ha</t>
  </si>
  <si>
    <t>Krantotvarkos ir rekreacinių teritorijų tvarkymo techninio projekto rengimas</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</si>
  <si>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</si>
  <si>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</si>
  <si>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</si>
  <si>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</si>
  <si>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Dalyvavimas projekte pagal 2014–2020 m. Interreg V-A Latvijos–Lietuvos bendradarbiavimo per sieną programą "Saugomų ir urbanizuotų teritorijų valdymo sprendimai ir aplinkos švietimo tinklo vystymas tarp sienų"</t>
  </si>
  <si>
    <t>Sutvarkyta gamtinės teritorijos, įrengiant smulkiąją infrastruktūrą su viešinimo informacija visuomenei, vnt.</t>
  </si>
  <si>
    <t>Sutvirtinta kopagūbrio žabų klojiniais, tūkst. kv. m</t>
  </si>
  <si>
    <t>Atlikti parko įrengimo darbai. Užbaigtumas, proc.</t>
  </si>
  <si>
    <t xml:space="preserve">Parengtas projektas, vnt. </t>
  </si>
  <si>
    <t>Sakurų parko įrengimas teritorijoje tarp Žvejų rūmų, Taikos pr., Naikupės g. ir įvažiuojamojo kelio į Žvejų rūmus</t>
  </si>
  <si>
    <t>Įrengta infrastruktūra Sąjūdžio parke (teritorijos plotas – 27103 m²), įrengtas riedlenčių parkas ir BMX dviračių trasa. Užbaigtumas, proc.</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</si>
  <si>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</si>
  <si>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</si>
  <si>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</si>
  <si>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</si>
  <si>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</si>
  <si>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SB(ESA)</t>
  </si>
  <si>
    <t>Įgyvendinta visuomenės informavimo kampanija, proc.</t>
  </si>
  <si>
    <t>1,6</t>
  </si>
  <si>
    <t>Sutvirtinta kopagūbrio, pinant tvoreles iš žabų, m.</t>
  </si>
  <si>
    <t>Lėšų poreikis biudžetiniams 
2018-iesiems metams</t>
  </si>
  <si>
    <t>2017 m. patvirtintas asignavimų planas*</t>
  </si>
  <si>
    <t>Paskutinis 2017 m. asignavimų plano pakeitimas**</t>
  </si>
  <si>
    <t xml:space="preserve">* pagal Klaipėdos miesto savivaldybės tarybos 2016 m. gruodžio 22 d. sprendimą Nr. T2-290 ir administracijos direktoriaus 2017-03-14 įsakymą AD1-642
</t>
  </si>
  <si>
    <t>2020-ųjų metų lėšų projektas</t>
  </si>
  <si>
    <t>2020-ieji metai</t>
  </si>
  <si>
    <t>Atlikta parko (1,1 ha) įrengimo darbų. Užbaigtumas, proc.</t>
  </si>
  <si>
    <t>2017 m. asignavimų planas</t>
  </si>
  <si>
    <t>2017 m. asignavimų plano pakeitimas</t>
  </si>
  <si>
    <t xml:space="preserve"> 05.020219
05.020219 </t>
  </si>
  <si>
    <t>05.020221</t>
  </si>
  <si>
    <t xml:space="preserve">05.020501 </t>
  </si>
  <si>
    <t>05.020217</t>
  </si>
  <si>
    <t>05.020124</t>
  </si>
  <si>
    <t>65</t>
  </si>
  <si>
    <t>2</t>
  </si>
  <si>
    <t>1,04</t>
  </si>
  <si>
    <t>Detalus (instrumentinis) medžio būklės vertinimas</t>
  </si>
  <si>
    <t>Ištirtų medžių kiekis, vnt.</t>
  </si>
  <si>
    <t>3,7</t>
  </si>
  <si>
    <t xml:space="preserve">Parengti tvarkymo projektai, vnt. </t>
  </si>
  <si>
    <t xml:space="preserve">Sutvarkytas Pietinės g. vandens telkinys vnt.  </t>
  </si>
  <si>
    <r>
      <t xml:space="preserve">Sutvarkyta želdinių prie dviračių takų (2018 m. Labrenciškių dviračių take,  Draugystės parke, Minijos g., Kretingos g. Lideikio g. , Šiaurės rage, Danės krantinėje), </t>
    </r>
    <r>
      <rPr>
        <i/>
        <sz val="10"/>
        <rFont val="Times New Roman"/>
        <family val="1"/>
        <charset val="186"/>
      </rPr>
      <t>(2017 m. Taikos pr., Debreceno g. ir kt.)</t>
    </r>
    <r>
      <rPr>
        <sz val="10"/>
        <rFont val="Times New Roman"/>
        <family val="1"/>
        <charset val="186"/>
      </rPr>
      <t>, vnt.</t>
    </r>
  </si>
  <si>
    <r>
      <t xml:space="preserve">Pakeista tuopynų naujais želdiniais (2018 m.  Debreceno  g., Statybininkų pr.) </t>
    </r>
    <r>
      <rPr>
        <i/>
        <sz val="10"/>
        <rFont val="Times New Roman"/>
        <family val="1"/>
        <charset val="186"/>
      </rPr>
      <t>(2017 m.- Debreceno ir Gedminų gatvėse)</t>
    </r>
    <r>
      <rPr>
        <sz val="10"/>
        <rFont val="Times New Roman"/>
        <family val="1"/>
        <charset val="186"/>
      </rPr>
      <t>, vnt.</t>
    </r>
  </si>
  <si>
    <r>
      <rPr>
        <i/>
        <sz val="10"/>
        <rFont val="Times New Roman"/>
        <family val="1"/>
        <charset val="186"/>
      </rPr>
      <t xml:space="preserve">AB "Klaipėdos vanduo" akcijų emisija </t>
    </r>
    <r>
      <rPr>
        <i/>
        <sz val="9"/>
        <rFont val="Times New Roman"/>
        <family val="1"/>
        <charset val="186"/>
      </rPr>
      <t xml:space="preserve">(iki 2018-06-01) </t>
    </r>
  </si>
  <si>
    <t>8</t>
  </si>
  <si>
    <t>IED  Statybos ir infrastruktūros plėtros skyrius</t>
  </si>
  <si>
    <t>Parengtas projektinis pasiūlymas, vnt.</t>
  </si>
  <si>
    <t>SB(ŽPL)</t>
  </si>
  <si>
    <t>Pėsčiųjų ir dviračių takų Minijos g. nuo Baltijos pr., Pilies g., Naujojoje Uosto g. įrengimas</t>
  </si>
  <si>
    <t>Nutiesta dviračių tako. Užbaigtumas, proc.</t>
  </si>
  <si>
    <r>
      <t xml:space="preserve">Žemės pardavimų likučio lėšos </t>
    </r>
    <r>
      <rPr>
        <b/>
        <sz val="10"/>
        <rFont val="Times New Roman"/>
        <family val="1"/>
        <charset val="186"/>
      </rPr>
      <t>SB(ŽPL)</t>
    </r>
  </si>
  <si>
    <t>Įrengtas pėsčiųjų ir dviračių tiltas. Užbaigtumas, proc.</t>
  </si>
  <si>
    <t>Dviračių ir pėsčiųjų takų  plėtra:</t>
  </si>
  <si>
    <r>
      <t>Projekto „Klaipėdos miesto bendrojo plano kraštovaizdžio dalies keitimas ir Melnragės parko įrengimas“ įgyvendinimas</t>
    </r>
    <r>
      <rPr>
        <sz val="10"/>
        <color rgb="FFFF0000"/>
        <rFont val="Times New Roman"/>
        <family val="1"/>
        <charset val="186"/>
      </rPr>
      <t xml:space="preserve"> </t>
    </r>
  </si>
  <si>
    <t xml:space="preserve">Oro taršos kietosiomis dalelėmis mažinimas, atnaujinant gatvių priežiūros ir valymo technologijas </t>
  </si>
  <si>
    <t>03.020102</t>
  </si>
  <si>
    <t>FTD Turto skyrius</t>
  </si>
  <si>
    <t xml:space="preserve">Projekto "Paviršinių nuotekų sistemų tvarkymas Klaipėdos mieste" įgyvendinimas (projekto vykdytojas - AB "Klaipėdos vanduo")  </t>
  </si>
  <si>
    <t>Pėsčiųjų ir dviračių tilto tarp Tauralaukio ir Žolynų kvartalo įrengimas (su galimybe restauruoti Klaipėdos geležinkelio stoties demontuotą pėsčiųjų tiltą (unikalus kodas Kultūros vertybių registre Nr. 32423))</t>
  </si>
  <si>
    <t xml:space="preserve">Dviračių ir pėsčiųjų tako Danės upės slėnio teritorijoje nuo Klaipėdos g. tilto iki miesto ribos įrengimas </t>
  </si>
  <si>
    <t>Padidintas AB "Klaipėdos vanduo" įstatinis kapitalas, proc.</t>
  </si>
  <si>
    <t xml:space="preserve">2018-ųjų metų asignavimų planas
</t>
  </si>
  <si>
    <t>Atliekų, kurių turėtojo nustatyti neįmanoma arba kuris nebeegzistuoja, tvarkymas</t>
  </si>
  <si>
    <t>Komunalinių atliekų tvarkymo organizavimas</t>
  </si>
  <si>
    <t xml:space="preserve">Parengti tvarkymo aprašai (projektai), vnt. </t>
  </si>
  <si>
    <t xml:space="preserve">Ąžuolyno giraitės sutvarkymas, gerinant gamtinę aplinką ir skatinant aktyvų laisvalaikį ir lankytojų srautus  </t>
  </si>
  <si>
    <t>P2.4.2.2</t>
  </si>
  <si>
    <t>07.010604</t>
  </si>
  <si>
    <t xml:space="preserve">Atlikta viešosios erdvės (86 027 m²)  sutvarkymo darbų. Užbaigtumas, proc. </t>
  </si>
  <si>
    <t>LRVB</t>
  </si>
  <si>
    <r>
      <t>Malūno parko teritorijos sutvarkymas, gerinant gamtinę aplinką ir skatinant lankytojų srautus</t>
    </r>
    <r>
      <rPr>
        <sz val="10"/>
        <color rgb="FFFF0000"/>
        <rFont val="Times New Roman"/>
        <family val="1"/>
        <charset val="186"/>
      </rPr>
      <t xml:space="preserve"> </t>
    </r>
  </si>
  <si>
    <t>07.010606</t>
  </si>
  <si>
    <t xml:space="preserve">Atlikta I-etapo teritorijos sutvarkymo darbų. Užbaigtumas, proc. </t>
  </si>
  <si>
    <t>06</t>
  </si>
  <si>
    <t>P.2.3.1.1</t>
  </si>
  <si>
    <t>Vandens telkinių dugno valymas ir aplinkos apželdinimas (2018 m. bus rengiami Žardės tvenkinio, Žardės Kuncų piliakalnio telkinio bei Danės upės senvagės projektai; 2019 m. vykdomi darbai)</t>
  </si>
  <si>
    <r>
      <rPr>
        <sz val="10"/>
        <rFont val="Times New Roman"/>
        <family val="1"/>
        <charset val="186"/>
      </rPr>
      <t xml:space="preserve">Atnaujinta sunykusių želdynių Poilsio parke </t>
    </r>
    <r>
      <rPr>
        <i/>
        <sz val="10"/>
        <rFont val="Times New Roman"/>
        <family val="1"/>
        <charset val="186"/>
      </rPr>
      <t>(2017 m. - Draugystės parke, teritorijoje prie Brunono Kverfurtiečio parapijos bažnyčios (apgenėta, iškirsta ir atsodinta medžių), vnt.</t>
    </r>
  </si>
  <si>
    <t>Atnaujinta sunykusių želdynių Poilsio parke, vnt.</t>
  </si>
  <si>
    <t>1860</t>
  </si>
  <si>
    <r>
      <t xml:space="preserve">Atnaujinta želdynų prie magistralinių miesto gatvių  (2018 m. medžių - Puodžių g., S. Daukanto g. tarp H. Manto g. ir Bokštų g., Zauerveino g., Šaulių g., Puodžių skveras;  gyvatvorės - Statybininkų, Šilutės ir Minijos magistralinėse g., daugiamečiai augalai -  prie garso izoliacinių sienučių Jūrininkų prospekte), </t>
    </r>
    <r>
      <rPr>
        <i/>
        <sz val="10"/>
        <rFont val="Times New Roman"/>
        <family val="1"/>
        <charset val="186"/>
      </rPr>
      <t xml:space="preserve"> (2017 m. S. Daukanto g. ir Puodžių g. nuo H. Manto g. iki Bokštų g., Taikos pr.)</t>
    </r>
    <r>
      <rPr>
        <sz val="10"/>
        <rFont val="Times New Roman"/>
        <family val="1"/>
        <charset val="186"/>
      </rPr>
      <t xml:space="preserve"> vnt.</t>
    </r>
  </si>
  <si>
    <t xml:space="preserve">Užterštos teritorijos  Šilutės pl. tvarkymo plano įgyvendinimas </t>
  </si>
  <si>
    <t>Įgyvendintas tvarkymo planas. Užbaigtumas, proc.</t>
  </si>
  <si>
    <t xml:space="preserve">Užterštos teritorijos Šilutės pl. tvarkymo plano įgyvendinimas </t>
  </si>
  <si>
    <t>Nutiesta dviračių tako (1,539 km). Užbaigtumas, proc.</t>
  </si>
  <si>
    <t xml:space="preserve">Projekto "Komunalinių atliekų tvarkymo infrastruktūros plėtra Klaipėdos miesto, Skuodo ir Kretingos rajonų bei Neringos savivaldybėse" įgyvendinimas  </t>
  </si>
  <si>
    <t>Pakeista medinių takų ir laiptų, tūkst. kv. m</t>
  </si>
  <si>
    <t xml:space="preserve">AB „Klaipėdos vanduo“ įstatinio kapitalo didinimas įgyvendinant ES lėšomis finansuojamą projektą "Paviršinių nuotekų sistemų tvarkymas Klaipėdos mieste" įgyvendinimas (projekto vykdytojas - AB "Klaipėdos vanduo") </t>
  </si>
  <si>
    <t xml:space="preserve">UAB „KRATC“ įstatinio kapitalo didinimas siekiant įgyvendinti projektą "Komunalinių atliekų tvarkymo infrastruktūros plėtra Klaipėdos miesto, Skuodo ir Kretingos rajonų bei Neringos savivaldybėse" </t>
  </si>
  <si>
    <t>Padidintas UAB „KRATC“ įstatinis kapitalas, proc.</t>
  </si>
  <si>
    <t>** pagal Klaipėdos miesto savivaldybės tarybos 2017 m. gruodžio 21 d. sprendimą Nr. T2-331</t>
  </si>
  <si>
    <t>Parengta triukšmo (kelių, geležinkelių, pramonės veiklos zonų)  žemėlapių, kuriuose bus renkami dienos, vakaro, nakties ir paros rodilkiai, vnt.</t>
  </si>
  <si>
    <t>Vandens telkinių dugno valymas ir aplinkos apželdinimas (2018 m. bus rengiami Žardės tvenkinio, Žardės (Kuncų) piliakalnio telkinio bei Danės upės senvagės techniniai projektai; 2019 m. vykdomi darbai)</t>
  </si>
  <si>
    <t>Pašalinta helofitų iš Žardės ir Draugystės vandens telkinių, plotas ha</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</si>
  <si>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</si>
  <si>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</si>
  <si>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</si>
  <si>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______________________________</t>
  </si>
  <si>
    <t>2018-ųjų metų asigna-vimų planas</t>
  </si>
  <si>
    <t xml:space="preserve">Klaipėdos miesto savivaldybės aplinkos                                            apsaugos programos (Nr. 05) aprašymo                                             priedas
</t>
  </si>
  <si>
    <t xml:space="preserve">2018–2020 M. KLAIPĖDOS MIESTO SAVIVALDYBĖS </t>
  </si>
  <si>
    <t xml:space="preserve">2017–2020 M. KLAIPĖDOS MIESTO SAVIVALDYBĖS     </t>
  </si>
  <si>
    <t>2018-ųjų metų asignavimų planas</t>
  </si>
  <si>
    <t>Siūlomas keisti 2018-ųjų metų asignavimų planas</t>
  </si>
  <si>
    <t>Skirtumas</t>
  </si>
  <si>
    <t>Siūlomas keisti 2019-ųjų metų  lėšų projektas</t>
  </si>
  <si>
    <t>Planas</t>
  </si>
  <si>
    <t>Paaiškinimas</t>
  </si>
  <si>
    <t>Lyginamasis variantas</t>
  </si>
  <si>
    <t>Siūlomas keisti 2018 metų  asignavimų planas</t>
  </si>
  <si>
    <t xml:space="preserve">AB „Klaipėdos vanduo“ įstatinio kapitalo didinimas įgyvendinant ES lėšomis finansuojamą projektą „Paviršinių nuotekų sistemų tvarkymas Klaipėdos mieste“ (projekto vykdytoja – AB „Klaipėdos vanduo“) </t>
  </si>
  <si>
    <t xml:space="preserve">AB „Klaipėdos vanduo“ įstatinio kapitalo didinimas įgyvendinant ES lėšomis finansuojamą projektą „Paviršinių nuotekų sistemų tvarkymas Klaipėdos mieste“  (projekto vykdytoja – AB „Klaipėdos vanduo“) </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</si>
  <si>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</si>
  <si>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</si>
  <si>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</si>
  <si>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</si>
  <si>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r>
      <t>Europos Sąjungos paramos lėšų likutis, kuris įtrauktas į Savivaldybės biudžetą</t>
    </r>
    <r>
      <rPr>
        <b/>
        <sz val="10"/>
        <rFont val="Times New Roman"/>
        <family val="1"/>
        <charset val="186"/>
      </rPr>
      <t xml:space="preserve"> SB(ESL)</t>
    </r>
  </si>
  <si>
    <t>SB(ESL)</t>
  </si>
  <si>
    <t>Atnaujinta želdynų prie magistralinių miesto gatvių, vnt.</t>
  </si>
  <si>
    <t>Keičiama pagal 2018 m. vasario 21 d. savivaldybės tarybos sprendimu Nr. T2-21 patvirtintą 2018 m. savivaldybės biudžetą</t>
  </si>
  <si>
    <t xml:space="preserve">Atlikta viešosios erdvės (90767 m²)  sutvarkymo darbų. Užbaigtumas, proc. </t>
  </si>
  <si>
    <t xml:space="preserve">Atlikta I etapo teritorijos (155697 m²) sutvarkymo darbų. Užbaigtumas, proc. </t>
  </si>
  <si>
    <t>Siūlomas keisti 2020-ųjų metų  lėšų projektas</t>
  </si>
  <si>
    <r>
      <rPr>
        <strike/>
        <sz val="10"/>
        <color rgb="FFFF0000"/>
        <rFont val="Times New Roman"/>
        <family val="1"/>
        <charset val="186"/>
      </rPr>
      <t>40</t>
    </r>
    <r>
      <rPr>
        <sz val="10"/>
        <color rgb="FFFF0000"/>
        <rFont val="Times New Roman"/>
        <family val="1"/>
        <charset val="186"/>
      </rPr>
      <t xml:space="preserve"> 10</t>
    </r>
  </si>
  <si>
    <t>Įrengta informacinių stendų prie atliekų surinkimo konteinerių aikštelių, vnt.</t>
  </si>
  <si>
    <t>Informuota asmenų, tūkst. vnt.</t>
  </si>
  <si>
    <t>Asbesto turinčių gaminių atliekų surinkimas apvažiavimo būdu, transportavimas ir šalinimas iš gyvenamųjų bei viešosios paskirties pastatų</t>
  </si>
  <si>
    <t>Sutvarkyta asbesto gaminių atliekų, t</t>
  </si>
  <si>
    <t>1840</t>
  </si>
  <si>
    <t>Sutvarkyta želdinių prie dviračių takų, vnt.</t>
  </si>
  <si>
    <r>
      <t>Atnaujinta želdynų prie magistralinių miesto gatvių, vnt.</t>
    </r>
    <r>
      <rPr>
        <strike/>
        <sz val="10"/>
        <color rgb="FFFF0000"/>
        <rFont val="Times New Roman"/>
        <family val="1"/>
        <charset val="186"/>
      </rPr>
      <t>:</t>
    </r>
  </si>
  <si>
    <r>
      <rPr>
        <strike/>
        <sz val="10"/>
        <color rgb="FFFF0000"/>
        <rFont val="Times New Roman"/>
        <family val="1"/>
        <charset val="186"/>
      </rPr>
      <t>185</t>
    </r>
    <r>
      <rPr>
        <sz val="10"/>
        <color rgb="FFFF0000"/>
        <rFont val="Times New Roman"/>
        <family val="1"/>
        <charset val="186"/>
      </rPr>
      <t xml:space="preserve"> 150</t>
    </r>
  </si>
  <si>
    <t>Pakeista tuopynų naujais želdiniais, vnt.</t>
  </si>
  <si>
    <r>
      <rPr>
        <strike/>
        <u/>
        <sz val="10"/>
        <rFont val="Times New Roman"/>
        <family val="1"/>
        <charset val="186"/>
      </rPr>
      <t xml:space="preserve">medžiai ir dekoratyviniai augalai </t>
    </r>
    <r>
      <rPr>
        <strike/>
        <sz val="10"/>
        <rFont val="Times New Roman"/>
        <family val="1"/>
        <charset val="186"/>
      </rPr>
      <t xml:space="preserve">–  Puodžių g., S. Daukanto g. tarp Herkaus Manto g. ir Bokštų g., J. Zauerveino g., Šaulių g., Puodžių skveras; </t>
    </r>
  </si>
  <si>
    <r>
      <rPr>
        <strike/>
        <u/>
        <sz val="10"/>
        <rFont val="Times New Roman"/>
        <family val="1"/>
        <charset val="186"/>
      </rPr>
      <t>daugiamečiai augalai</t>
    </r>
    <r>
      <rPr>
        <strike/>
        <sz val="10"/>
        <rFont val="Times New Roman"/>
        <family val="1"/>
        <charset val="186"/>
      </rPr>
      <t xml:space="preserve"> – Jūrininkų prospekte prie garso izoliacinių sienučių;</t>
    </r>
  </si>
  <si>
    <r>
      <rPr>
        <strike/>
        <u/>
        <sz val="10"/>
        <rFont val="Times New Roman"/>
        <family val="1"/>
        <charset val="186"/>
      </rPr>
      <t>gyvatvorės</t>
    </r>
    <r>
      <rPr>
        <strike/>
        <sz val="10"/>
        <rFont val="Times New Roman"/>
        <family val="1"/>
        <charset val="186"/>
      </rPr>
      <t xml:space="preserve"> – Statybininkų pr., Šilutės ir Minijos magistralinėse gatvėse;</t>
    </r>
  </si>
  <si>
    <r>
      <t xml:space="preserve">Sutvarkyta želdinų prie dviračių takų </t>
    </r>
    <r>
      <rPr>
        <strike/>
        <sz val="10"/>
        <rFont val="Times New Roman"/>
        <family val="1"/>
        <charset val="186"/>
      </rPr>
      <t>(2018 m. Labrenciškių dviračių take,  Draugystės parke, parke tarp Baltijos pr. ir Debreceno g., Kretingos g., Prano Lideikio g., Šiaurės rage, Danės krantinėje</t>
    </r>
    <r>
      <rPr>
        <sz val="10"/>
        <rFont val="Times New Roman"/>
        <family val="1"/>
        <charset val="186"/>
      </rPr>
      <t>), vnt.</t>
    </r>
  </si>
  <si>
    <r>
      <t xml:space="preserve">Pakeista tuopynų naujais želdiniais </t>
    </r>
    <r>
      <rPr>
        <strike/>
        <sz val="10"/>
        <rFont val="Times New Roman"/>
        <family val="1"/>
        <charset val="186"/>
      </rPr>
      <t>(2018 m.  Debreceno g., Statybininkų pr.),</t>
    </r>
    <r>
      <rPr>
        <sz val="10"/>
        <rFont val="Times New Roman"/>
        <family val="1"/>
        <charset val="186"/>
      </rPr>
      <t xml:space="preserve"> vnt.</t>
    </r>
  </si>
  <si>
    <t>Atnaujinta medžių ir krūmų skvere tarp Puodžių g. ir Bokštų g., vnt.</t>
  </si>
  <si>
    <r>
      <rPr>
        <strike/>
        <sz val="10"/>
        <color rgb="FFFF0000"/>
        <rFont val="Times New Roman"/>
        <family val="1"/>
        <charset val="186"/>
      </rPr>
      <t>90</t>
    </r>
    <r>
      <rPr>
        <sz val="10"/>
        <color rgb="FFFF0000"/>
        <rFont val="Times New Roman"/>
        <family val="1"/>
        <charset val="186"/>
      </rPr>
      <t xml:space="preserve"> 50</t>
    </r>
  </si>
  <si>
    <r>
      <rPr>
        <strike/>
        <sz val="10"/>
        <color rgb="FFFF0000"/>
        <rFont val="Times New Roman"/>
        <family val="1"/>
        <charset val="186"/>
      </rPr>
      <t>90</t>
    </r>
    <r>
      <rPr>
        <sz val="10"/>
        <color rgb="FFFF0000"/>
        <rFont val="Times New Roman"/>
        <family val="1"/>
        <charset val="186"/>
      </rPr>
      <t xml:space="preserve">  40</t>
    </r>
  </si>
  <si>
    <t xml:space="preserve">Keičiama pagal 2018 m. vasario 21 d. savivaldybės tarybos sprendimu Nr. T2-21 patvirtintą 2018 m. savivaldybės biudžetą.          </t>
  </si>
  <si>
    <t>Siūloma įtraukti naują priemonę. Priemonei įgyvendinti rengiamas Aplinkos ministro įsakymas, kuriame yra nurodyti reikalavimai savivaldybių administracijoms tvarkyti asbesto turinčių gaminių atliekų surinkimą apvažiavimo būdu iš gyvenamųjų bei viešosios paskirties pastatų. Lėšos (5388,70 Eur) iš Aplinkos ministerijos bus pervestos tik įvykdžius visus sutartinius įsipareigojimus</t>
  </si>
  <si>
    <r>
      <t>Miesto plėtros ir strateginio planavimo komiteto posėdyje (2018-04-12 protokolas Nr. TAR-31) buvo pasiūlyta numatyti papildomas lėšas aplinkosaugos tyrimams</t>
    </r>
    <r>
      <rPr>
        <b/>
        <sz val="10"/>
        <rFont val="Times New Roman"/>
        <family val="1"/>
        <charset val="186"/>
      </rPr>
      <t xml:space="preserve"> Smiltynės teritorijoje. </t>
    </r>
    <r>
      <rPr>
        <sz val="10"/>
        <rFont val="Times New Roman"/>
        <family val="1"/>
        <charset val="186"/>
      </rPr>
      <t xml:space="preserve">Aplinkos oro  tyrimai šioje teritorijoje būtų atliekami 4 kartus per metus, triukšmo tyrimai būtų atliekami 3 kartus per metus </t>
    </r>
  </si>
  <si>
    <t>Siūlome įtraukti naują vertinimo kriterijų ir atnaujinti želdinius skvere tarp Puodžių g. ir Bokštų g.</t>
  </si>
  <si>
    <t>Siūloma mažinti vertinimo kriterijaus reikšmę, nes projektuotojai vėluoja parengti techninį projektą, dėl to dar nėra paskelbtas viešųjų pirkimų konkursas dėl rangos darbų. 2018 m. tikimasi pasirašyti rangos darbų sutartį ir įgyvendinti 10 proc. darbų</t>
  </si>
  <si>
    <t xml:space="preserve">Siūloma koreguoti vertinimo kriterijaus reikšmę ir numatyti mažesnį projekto įgyvendinimo procentą 2018 m. Dviračių ir pėsčiųjų tako įrengimo rangos darbų pirkimas vykdomas jau trečią kartą. Taip pat siūloma didinti projekto finansinę vertę. Pagal Kainodaros taisyklių (Kainodaros taisyklės patvirtintos Viešųjų pirkimų tarnybos direktoriaus 2017 m. birželio 28 d. įsakymu Nr. 1S-95 „Dėl kainodaros taisyklių metodikos patvirtinimo“) 17.2 punktą, prieš pirkimo pradžią rengiamuose dokumentuose turi būti numatyta pradinė sutarties vertė. Siūloma padidinti šio investicinio projekto vertę, suformuojant 10 proc. rezervą rangos darbams. </t>
  </si>
  <si>
    <t>Siūloma įtraukti naują vertinimo kriterijų ir planuoti papildomas lėšas, siekiant mieste įrengti 100 vnt. informacinių stendų prie įrengiamų atliekų surinkimo konteinerių aikštelių</t>
  </si>
  <si>
    <t>Dėl nuolatinės kaitos siūloma nebedetalizuoti 2018-2020 m. SVP konkrečių tvarkomų želdynų vietų.  Tvarkomų želdynų vietas siūloma nurodyti Savivaldybės administracijos direktoriaus įsakymu patvirtintame dokumente.</t>
  </si>
  <si>
    <t>Siūloma mažinti vertinimo kriterijaus reikšmę, nes vyksta projekto derinimo procedūros ir 2018 m. gali būti atlikta tik 50 proc. parko įrengimo darbų. Projekto derinimo metu su Melnragės bendruomene, buvo nuspręsta įrengti sporto ir vaikų žaidimo aikštelę bei apšvietimą. Todėl didėja projekto finansinė apimtis, tačiau lėšas 2019 m. siūloma planuoti iš kitų (Kt) finansavimo šaltinių ir tartis su uoste veikiančiomis įmonėmis dėl paramos projektui</t>
  </si>
  <si>
    <t>0</t>
  </si>
  <si>
    <t>25</t>
  </si>
  <si>
    <t>Siūloma mažinti vertinimo kriterijaus reikšmę ir atitinkamai koreguoti lėšų poreikį, nes projektuotojai vėluoja parengti techninį projektą, dėl to dar nėra paskelbtas viešųjų pirkimų konkursas dėl rangos darbų. 2019 m. tikimasi pasirašyti rangos darbų sutartį ir pradėti įgyvendinimą</t>
  </si>
  <si>
    <t>Koreguojama techninė klaida</t>
  </si>
  <si>
    <t>Atlikta parko įrengimo darbų. Užbaigtumas, proc.</t>
  </si>
  <si>
    <t>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</si>
</sst>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60"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1"/>
      <name val="Times New Roman"/>
      <family val="1"/>
      <charset val="186"/>
    </font>
    <font>
      <b/>
      <sz val="11"/>
      <name val="Times New Roman"/>
      <family val="1"/>
      <charset val="186"/>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i/>
      <sz val="9"/>
      <color theme="3"/>
      <name val="Calibri"/>
      <family val="2"/>
      <charset val="186"/>
      <scheme val="minor"/>
    </font>
    <font>
      <sz val="10"/>
      <name val="Calibri"/>
      <family val="2"/>
      <charset val="186"/>
      <scheme val="minor"/>
    </font>
    <font>
      <i/>
      <sz val="10"/>
      <name val="Times New Roman"/>
      <family val="1"/>
      <charset val="186"/>
    </font>
    <font>
      <i/>
      <sz val="9"/>
      <name val="Calibri"/>
      <family val="2"/>
      <charset val="186"/>
      <scheme val="minor"/>
    </font>
    <font>
      <strike/>
      <sz val="10"/>
      <color rgb="FFFF0000"/>
      <name val="Times New Roman"/>
      <family val="1"/>
      <charset val="186"/>
    </font>
    <font>
      <i/>
      <sz val="11"/>
      <color theme="1"/>
      <name val="Calibri"/>
      <family val="2"/>
      <charset val="186"/>
      <scheme val="minor"/>
    </font>
    <font>
      <i/>
      <sz val="9"/>
      <name val="Times New Roman"/>
      <family val="1"/>
      <charset val="186"/>
    </font>
    <font>
      <b/>
      <i/>
      <sz val="10"/>
      <name val="Times New Roman"/>
      <family val="1"/>
      <charset val="186"/>
    </font>
    <font>
      <i/>
      <sz val="11"/>
      <name val="Calibri"/>
      <family val="2"/>
      <charset val="186"/>
      <scheme val="minor"/>
    </font>
    <font>
      <i/>
      <sz val="10"/>
      <name val="Arial"/>
      <family val="2"/>
      <charset val="186"/>
    </font>
    <font>
      <b/>
      <i/>
      <sz val="9"/>
      <name val="Times New Roman"/>
      <family val="1"/>
      <charset val="186"/>
    </font>
    <font>
      <i/>
      <sz val="8"/>
      <name val="Times New Roman"/>
      <family val="1"/>
      <charset val="186"/>
    </font>
    <font>
      <i/>
      <sz val="10"/>
      <name val="Times New Roman"/>
      <family val="1"/>
    </font>
    <font>
      <i/>
      <sz val="9"/>
      <name val="Arial"/>
      <family val="2"/>
      <charset val="186"/>
    </font>
    <font>
      <b/>
      <i/>
      <sz val="9"/>
      <name val="Times New Roman"/>
      <family val="1"/>
    </font>
    <font>
      <sz val="10"/>
      <color theme="1"/>
      <name val="Arial"/>
      <family val="2"/>
      <charset val="186"/>
    </font>
    <font>
      <i/>
      <sz val="10"/>
      <color theme="1"/>
      <name val="Times New Roman"/>
      <family val="1"/>
      <charset val="186"/>
    </font>
    <font>
      <sz val="11"/>
      <color theme="1"/>
      <name val="Calibri"/>
      <family val="2"/>
      <charset val="186"/>
      <scheme val="minor"/>
    </font>
    <font>
      <b/>
      <i/>
      <sz val="10"/>
      <name val="Times New Roman"/>
      <family val="1"/>
    </font>
    <font>
      <sz val="11"/>
      <color theme="1"/>
      <name val="Times New Roman"/>
      <family val="1"/>
      <charset val="186"/>
    </font>
    <font>
      <b/>
      <sz val="10"/>
      <color theme="1"/>
      <name val="Times New Roman"/>
      <family val="1"/>
      <charset val="186"/>
    </font>
    <font>
      <i/>
      <sz val="10"/>
      <color theme="1"/>
      <name val="Calibri"/>
      <family val="2"/>
      <charset val="186"/>
      <scheme val="minor"/>
    </font>
    <font>
      <sz val="12"/>
      <name val="Times New Roman"/>
      <family val="1"/>
      <charset val="186"/>
    </font>
    <font>
      <b/>
      <sz val="12"/>
      <name val="Times New Roman"/>
      <family val="1"/>
      <charset val="186"/>
    </font>
    <font>
      <i/>
      <sz val="9"/>
      <name val="Times New Roman"/>
      <family val="1"/>
    </font>
    <font>
      <i/>
      <sz val="8"/>
      <name val="Arial"/>
      <family val="2"/>
      <charset val="186"/>
    </font>
    <font>
      <b/>
      <sz val="8"/>
      <name val="Times New Roman"/>
      <family val="1"/>
      <charset val="186"/>
    </font>
    <font>
      <u/>
      <sz val="8"/>
      <color indexed="81"/>
      <name val="Tahoma"/>
      <family val="2"/>
      <charset val="186"/>
    </font>
    <font>
      <sz val="8"/>
      <color indexed="81"/>
      <name val="Tahoma"/>
      <family val="2"/>
      <charset val="186"/>
    </font>
    <font>
      <b/>
      <u/>
      <sz val="8"/>
      <color indexed="81"/>
      <name val="Tahoma"/>
      <family val="2"/>
      <charset val="186"/>
    </font>
    <font>
      <b/>
      <sz val="8"/>
      <color indexed="81"/>
      <name val="Tahoma"/>
      <family val="2"/>
      <charset val="186"/>
    </font>
    <font>
      <sz val="10"/>
      <color theme="3"/>
      <name val="Times New Roman"/>
      <family val="1"/>
      <charset val="186"/>
    </font>
    <font>
      <strike/>
      <sz val="10"/>
      <name val="Times New Roman"/>
      <family val="1"/>
      <charset val="186"/>
    </font>
    <font>
      <strike/>
      <u/>
      <sz val="10"/>
      <name val="Times New Roman"/>
      <family val="1"/>
      <charset val="186"/>
    </font>
    <font>
      <sz val="11"/>
      <color rgb="FFFF0000"/>
      <name val="Calibri"/>
      <family val="2"/>
      <charset val="186"/>
      <scheme val="minor"/>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s>
  <borders count="12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medium">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s>
  <cellStyleXfs count="3">
    <xf numFmtId="0" fontId="0" fillId="0" borderId="0"/>
    <xf numFmtId="0" fontId="5" fillId="0" borderId="0"/>
    <xf numFmtId="43" fontId="42" fillId="0" borderId="0" applyFont="0" applyFill="0" applyBorder="0" applyAlignment="0" applyProtection="0"/>
  </cellStyleXfs>
  <cellXfs count="1908">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3" fillId="0" borderId="0" xfId="0" applyNumberFormat="1" applyFont="1" applyAlignment="1">
      <alignment horizontal="center" vertical="top"/>
    </xf>
    <xf numFmtId="3" fontId="5"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6"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xf>
    <xf numFmtId="3" fontId="7" fillId="0" borderId="47" xfId="0" applyNumberFormat="1" applyFont="1" applyBorder="1" applyAlignment="1">
      <alignment horizontal="center" vertical="top" wrapText="1"/>
    </xf>
    <xf numFmtId="3" fontId="1" fillId="6" borderId="8" xfId="0" applyNumberFormat="1" applyFont="1" applyFill="1" applyBorder="1" applyAlignment="1">
      <alignment horizontal="center" vertical="top"/>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3" fillId="0" borderId="14"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3" fillId="6" borderId="52" xfId="0" applyNumberFormat="1" applyFont="1" applyFill="1" applyBorder="1" applyAlignment="1">
      <alignment horizontal="center"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3" fillId="6" borderId="49" xfId="0" applyNumberFormat="1" applyFont="1" applyFill="1" applyBorder="1" applyAlignment="1">
      <alignment vertical="center" textRotation="90"/>
    </xf>
    <xf numFmtId="3" fontId="3" fillId="0" borderId="48"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3" fillId="6" borderId="16" xfId="0" applyNumberFormat="1" applyFont="1" applyFill="1" applyBorder="1" applyAlignment="1">
      <alignment horizontal="center" vertical="top"/>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0" borderId="49" xfId="0" applyNumberFormat="1" applyFont="1" applyBorder="1" applyAlignment="1">
      <alignment horizontal="center" vertical="top"/>
    </xf>
    <xf numFmtId="3" fontId="1" fillId="0" borderId="47" xfId="0" applyNumberFormat="1" applyFont="1" applyBorder="1" applyAlignment="1">
      <alignment horizontal="center" vertical="top" wrapText="1"/>
    </xf>
    <xf numFmtId="3" fontId="4" fillId="0" borderId="48" xfId="0" applyNumberFormat="1" applyFont="1" applyFill="1" applyBorder="1" applyAlignment="1">
      <alignment horizontal="center" vertical="top"/>
    </xf>
    <xf numFmtId="3" fontId="1" fillId="0" borderId="8"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3" fontId="11" fillId="4" borderId="14" xfId="0" applyNumberFormat="1" applyFont="1" applyFill="1" applyBorder="1" applyAlignment="1">
      <alignment horizontal="center" vertical="top"/>
    </xf>
    <xf numFmtId="3" fontId="11" fillId="5" borderId="12" xfId="0" applyNumberFormat="1" applyFont="1" applyFill="1" applyBorder="1" applyAlignment="1">
      <alignment horizontal="center" vertical="top"/>
    </xf>
    <xf numFmtId="49" fontId="11" fillId="4" borderId="5" xfId="0" applyNumberFormat="1" applyFont="1" applyFill="1" applyBorder="1" applyAlignment="1">
      <alignment horizontal="center" vertical="top"/>
    </xf>
    <xf numFmtId="49" fontId="11" fillId="5" borderId="3" xfId="0" applyNumberFormat="1" applyFont="1" applyFill="1" applyBorder="1" applyAlignment="1">
      <alignment horizontal="center" vertical="top"/>
    </xf>
    <xf numFmtId="49" fontId="11" fillId="4" borderId="26" xfId="0" applyNumberFormat="1" applyFont="1" applyFill="1" applyBorder="1" applyAlignment="1">
      <alignment horizontal="center" vertical="top"/>
    </xf>
    <xf numFmtId="49" fontId="11" fillId="5" borderId="24"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3" fillId="6" borderId="52" xfId="0" applyNumberFormat="1" applyFont="1" applyFill="1" applyBorder="1" applyAlignment="1">
      <alignment horizontal="center" vertical="top"/>
    </xf>
    <xf numFmtId="3" fontId="6"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49" fontId="17" fillId="6" borderId="36" xfId="0" applyNumberFormat="1" applyFont="1" applyFill="1" applyBorder="1" applyAlignment="1">
      <alignment vertical="center" textRotation="90"/>
    </xf>
    <xf numFmtId="3" fontId="17" fillId="6" borderId="12" xfId="0" applyNumberFormat="1" applyFont="1" applyFill="1" applyBorder="1" applyAlignment="1">
      <alignment wrapText="1"/>
    </xf>
    <xf numFmtId="0" fontId="17" fillId="0" borderId="1" xfId="0" applyFont="1" applyBorder="1" applyAlignment="1">
      <alignment vertical="top" wrapText="1"/>
    </xf>
    <xf numFmtId="0" fontId="17" fillId="0" borderId="0" xfId="0" applyFont="1"/>
    <xf numFmtId="0" fontId="17" fillId="6" borderId="43" xfId="0" applyFont="1" applyFill="1" applyBorder="1" applyAlignment="1">
      <alignment horizontal="center" vertical="center"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3" fontId="3" fillId="0" borderId="40" xfId="0" applyNumberFormat="1" applyFont="1" applyBorder="1" applyAlignment="1">
      <alignment horizontal="center" vertical="top"/>
    </xf>
    <xf numFmtId="3" fontId="3" fillId="0" borderId="52"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8" fillId="0" borderId="7" xfId="0" applyNumberFormat="1" applyFont="1" applyFill="1" applyBorder="1" applyAlignment="1">
      <alignment horizontal="center" vertical="top"/>
    </xf>
    <xf numFmtId="3" fontId="8" fillId="0" borderId="70" xfId="0" applyNumberFormat="1" applyFont="1" applyFill="1" applyBorder="1" applyAlignment="1">
      <alignment horizontal="center" vertical="top"/>
    </xf>
    <xf numFmtId="3" fontId="8" fillId="6" borderId="52"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3" fillId="0" borderId="16" xfId="0" applyNumberFormat="1" applyFont="1" applyBorder="1" applyAlignment="1">
      <alignment horizontal="center" vertical="top"/>
    </xf>
    <xf numFmtId="3" fontId="4" fillId="8" borderId="34" xfId="0" applyNumberFormat="1" applyFont="1" applyFill="1" applyBorder="1" applyAlignment="1">
      <alignment horizontal="center" vertical="top"/>
    </xf>
    <xf numFmtId="3" fontId="1" fillId="0" borderId="43" xfId="0" applyNumberFormat="1" applyFont="1" applyBorder="1" applyAlignment="1">
      <alignment horizontal="center" wrapText="1"/>
    </xf>
    <xf numFmtId="164" fontId="1" fillId="6" borderId="5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19" fillId="0" borderId="0" xfId="0" applyNumberFormat="1" applyFont="1" applyAlignment="1">
      <alignment vertical="top"/>
    </xf>
    <xf numFmtId="3" fontId="20" fillId="0" borderId="0" xfId="0" applyNumberFormat="1" applyFont="1" applyAlignment="1">
      <alignment vertical="top"/>
    </xf>
    <xf numFmtId="164" fontId="2" fillId="3" borderId="48"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3" fontId="3" fillId="6" borderId="1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textRotation="90" wrapText="1"/>
    </xf>
    <xf numFmtId="49" fontId="9" fillId="0" borderId="33" xfId="0" applyNumberFormat="1" applyFont="1" applyFill="1" applyBorder="1" applyAlignment="1">
      <alignment horizontal="center" vertical="center" textRotation="90" wrapText="1"/>
    </xf>
    <xf numFmtId="164" fontId="2" fillId="5" borderId="66" xfId="0" applyNumberFormat="1" applyFont="1" applyFill="1" applyBorder="1" applyAlignment="1">
      <alignment horizontal="center" vertical="top"/>
    </xf>
    <xf numFmtId="164" fontId="3" fillId="6" borderId="52"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6" fillId="6" borderId="74" xfId="0" applyNumberFormat="1" applyFont="1" applyFill="1" applyBorder="1" applyAlignment="1">
      <alignment horizontal="center" vertical="top"/>
    </xf>
    <xf numFmtId="164" fontId="16" fillId="6" borderId="0" xfId="0" applyNumberFormat="1" applyFont="1" applyFill="1" applyBorder="1" applyAlignment="1">
      <alignment horizontal="center" vertical="top"/>
    </xf>
    <xf numFmtId="164" fontId="3" fillId="6" borderId="42"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6" fillId="6" borderId="7" xfId="0" applyNumberFormat="1" applyFont="1" applyFill="1" applyBorder="1" applyAlignment="1">
      <alignment horizontal="center" vertical="top"/>
    </xf>
    <xf numFmtId="164" fontId="16" fillId="6" borderId="16" xfId="0" applyNumberFormat="1" applyFont="1" applyFill="1" applyBorder="1" applyAlignment="1">
      <alignment horizontal="center" vertical="top"/>
    </xf>
    <xf numFmtId="164" fontId="3" fillId="6" borderId="7"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2" fillId="0" borderId="52"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2" fillId="6" borderId="14" xfId="0" applyNumberFormat="1" applyFont="1" applyFill="1" applyBorder="1" applyAlignment="1">
      <alignment horizontal="center" vertical="top"/>
    </xf>
    <xf numFmtId="0" fontId="4" fillId="0" borderId="8" xfId="0" applyFont="1" applyBorder="1" applyAlignment="1">
      <alignment horizontal="center" vertical="center" wrapText="1"/>
    </xf>
    <xf numFmtId="0" fontId="1" fillId="0" borderId="77" xfId="0" applyFont="1" applyBorder="1" applyAlignment="1">
      <alignment horizontal="center" vertical="center" textRotation="90" wrapText="1"/>
    </xf>
    <xf numFmtId="0" fontId="1" fillId="0" borderId="77" xfId="0" applyFont="1" applyFill="1" applyBorder="1" applyAlignment="1">
      <alignment horizontal="center" vertical="center" textRotation="90" wrapText="1"/>
    </xf>
    <xf numFmtId="0" fontId="1" fillId="0" borderId="77" xfId="0" applyFont="1" applyBorder="1" applyAlignment="1">
      <alignment horizontal="center" vertical="center" textRotation="90"/>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6"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49" fontId="3" fillId="7" borderId="12" xfId="0" applyNumberFormat="1" applyFont="1" applyFill="1" applyBorder="1" applyAlignment="1">
      <alignment horizontal="center" vertical="top" textRotation="91" wrapText="1"/>
    </xf>
    <xf numFmtId="49" fontId="18" fillId="0" borderId="24" xfId="0" applyNumberFormat="1" applyFont="1" applyBorder="1" applyAlignment="1">
      <alignment horizontal="center" vertical="top" textRotation="91" wrapText="1"/>
    </xf>
    <xf numFmtId="3" fontId="1" fillId="0" borderId="51"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0" borderId="6" xfId="0" applyNumberFormat="1" applyFont="1" applyFill="1" applyBorder="1" applyAlignment="1">
      <alignment vertical="top" wrapText="1"/>
    </xf>
    <xf numFmtId="3" fontId="3" fillId="0" borderId="22"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3" fillId="0" borderId="3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3" fontId="1" fillId="0" borderId="10" xfId="0" applyNumberFormat="1" applyFont="1" applyFill="1" applyBorder="1" applyAlignment="1">
      <alignment horizontal="left" vertical="top" wrapText="1"/>
    </xf>
    <xf numFmtId="164" fontId="1" fillId="6" borderId="8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wrapText="1"/>
    </xf>
    <xf numFmtId="0" fontId="1" fillId="6" borderId="83" xfId="0" applyFont="1" applyFill="1" applyBorder="1" applyAlignment="1">
      <alignment horizontal="center" vertical="top" wrapText="1"/>
    </xf>
    <xf numFmtId="0" fontId="1" fillId="6" borderId="60" xfId="0" applyFont="1" applyFill="1" applyBorder="1" applyAlignment="1">
      <alignment horizontal="center" vertical="top" wrapText="1"/>
    </xf>
    <xf numFmtId="3" fontId="1" fillId="6" borderId="90"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36"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3" fontId="1" fillId="6" borderId="15" xfId="0" applyNumberFormat="1" applyFont="1" applyFill="1" applyBorder="1" applyAlignment="1">
      <alignment vertical="top"/>
    </xf>
    <xf numFmtId="3" fontId="1" fillId="6" borderId="12" xfId="0" applyNumberFormat="1" applyFont="1" applyFill="1" applyBorder="1" applyAlignment="1">
      <alignment vertical="top"/>
    </xf>
    <xf numFmtId="164" fontId="16" fillId="6" borderId="6" xfId="0" applyNumberFormat="1" applyFont="1" applyFill="1" applyBorder="1" applyAlignment="1">
      <alignment horizontal="center" vertical="top"/>
    </xf>
    <xf numFmtId="164" fontId="16" fillId="6" borderId="15" xfId="0" applyNumberFormat="1" applyFont="1" applyFill="1" applyBorder="1" applyAlignment="1">
      <alignment horizontal="center" vertical="top"/>
    </xf>
    <xf numFmtId="164" fontId="1" fillId="6" borderId="3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164" fontId="16" fillId="6" borderId="3"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49"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2" fillId="6" borderId="49" xfId="0" applyNumberFormat="1" applyFont="1" applyFill="1" applyBorder="1" applyAlignment="1">
      <alignment horizontal="center" vertical="top"/>
    </xf>
    <xf numFmtId="164" fontId="1" fillId="6" borderId="91" xfId="0" applyNumberFormat="1" applyFont="1" applyFill="1" applyBorder="1" applyAlignment="1">
      <alignment horizontal="center" vertical="top"/>
    </xf>
    <xf numFmtId="164" fontId="12" fillId="6" borderId="15" xfId="0" applyNumberFormat="1" applyFont="1" applyFill="1" applyBorder="1" applyAlignment="1">
      <alignment horizontal="center" vertical="top"/>
    </xf>
    <xf numFmtId="164" fontId="12" fillId="6" borderId="12" xfId="0" applyNumberFormat="1" applyFont="1" applyFill="1" applyBorder="1" applyAlignment="1">
      <alignment horizontal="center" vertical="top"/>
    </xf>
    <xf numFmtId="3" fontId="3" fillId="6" borderId="14" xfId="1" applyNumberFormat="1" applyFont="1" applyFill="1" applyBorder="1" applyAlignment="1">
      <alignment horizontal="center" vertical="top"/>
    </xf>
    <xf numFmtId="164" fontId="3" fillId="6" borderId="16" xfId="1" applyNumberFormat="1" applyFont="1" applyFill="1" applyBorder="1" applyAlignment="1">
      <alignment horizontal="center" vertical="center"/>
    </xf>
    <xf numFmtId="164" fontId="1" fillId="6" borderId="15" xfId="1"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4"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1" fillId="6" borderId="96"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92" xfId="0" applyNumberFormat="1" applyFont="1" applyBorder="1" applyAlignment="1">
      <alignment horizontal="center" vertical="top"/>
    </xf>
    <xf numFmtId="3" fontId="1" fillId="0" borderId="95" xfId="0" applyNumberFormat="1" applyFont="1" applyFill="1" applyBorder="1" applyAlignment="1">
      <alignment horizontal="center" vertical="top"/>
    </xf>
    <xf numFmtId="49" fontId="18" fillId="6" borderId="24" xfId="0" applyNumberFormat="1" applyFont="1" applyFill="1" applyBorder="1" applyAlignment="1">
      <alignment horizontal="center" vertical="top" textRotation="91" wrapText="1"/>
    </xf>
    <xf numFmtId="3" fontId="1" fillId="6" borderId="12" xfId="0" applyNumberFormat="1" applyFont="1" applyFill="1" applyBorder="1" applyAlignment="1">
      <alignment horizontal="center" vertical="center"/>
    </xf>
    <xf numFmtId="3" fontId="3" fillId="0" borderId="34" xfId="0" applyNumberFormat="1" applyFont="1" applyFill="1" applyBorder="1" applyAlignment="1">
      <alignment horizontal="center" vertical="top" wrapText="1"/>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49" fontId="1" fillId="0" borderId="22" xfId="0" applyNumberFormat="1" applyFont="1" applyFill="1" applyBorder="1" applyAlignment="1">
      <alignment horizontal="center" vertical="top"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0" fontId="1" fillId="0" borderId="42" xfId="0" applyFont="1" applyFill="1" applyBorder="1" applyAlignment="1">
      <alignment horizontal="left" vertical="top" wrapText="1"/>
    </xf>
    <xf numFmtId="3" fontId="22" fillId="6" borderId="12" xfId="0" applyNumberFormat="1" applyFont="1" applyFill="1" applyBorder="1" applyAlignment="1">
      <alignment horizontal="center" vertical="top" wrapText="1"/>
    </xf>
    <xf numFmtId="164" fontId="2" fillId="3" borderId="52" xfId="0" applyNumberFormat="1" applyFont="1" applyFill="1" applyBorder="1" applyAlignment="1">
      <alignment horizontal="center" vertical="top" wrapText="1"/>
    </xf>
    <xf numFmtId="164" fontId="17" fillId="0" borderId="0" xfId="0" applyNumberFormat="1" applyFont="1"/>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8" xfId="0" applyNumberFormat="1" applyFont="1" applyFill="1" applyBorder="1" applyAlignment="1">
      <alignment horizontal="center" vertical="top"/>
    </xf>
    <xf numFmtId="3" fontId="12" fillId="6" borderId="16" xfId="0" applyNumberFormat="1" applyFont="1" applyFill="1" applyBorder="1" applyAlignment="1">
      <alignment horizontal="center" vertical="top"/>
    </xf>
    <xf numFmtId="0" fontId="1" fillId="6" borderId="93" xfId="0" applyFont="1" applyFill="1" applyBorder="1" applyAlignment="1">
      <alignment horizontal="center" vertical="top" wrapText="1"/>
    </xf>
    <xf numFmtId="0" fontId="1" fillId="6" borderId="100" xfId="1" applyFont="1" applyFill="1" applyBorder="1" applyAlignment="1">
      <alignment vertical="top" wrapText="1"/>
    </xf>
    <xf numFmtId="3" fontId="3" fillId="6" borderId="90"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xf>
    <xf numFmtId="3" fontId="17" fillId="6" borderId="43"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3" fillId="0" borderId="70"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1" fillId="6" borderId="69" xfId="0" applyNumberFormat="1" applyFont="1" applyFill="1" applyBorder="1" applyAlignment="1">
      <alignment horizontal="left" vertical="top" wrapText="1"/>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83" xfId="0" applyNumberFormat="1" applyFont="1" applyFill="1" applyBorder="1" applyAlignment="1">
      <alignment horizontal="center" vertical="center" wrapText="1"/>
    </xf>
    <xf numFmtId="3" fontId="1" fillId="6" borderId="73" xfId="0" applyNumberFormat="1" applyFont="1" applyFill="1" applyBorder="1" applyAlignment="1">
      <alignment horizontal="center" vertical="top"/>
    </xf>
    <xf numFmtId="164" fontId="16" fillId="6" borderId="1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16" fillId="6" borderId="43" xfId="0" applyNumberFormat="1" applyFont="1" applyFill="1" applyBorder="1" applyAlignment="1">
      <alignment horizontal="center" vertical="top"/>
    </xf>
    <xf numFmtId="164" fontId="2" fillId="8" borderId="78" xfId="0" applyNumberFormat="1" applyFont="1" applyFill="1" applyBorder="1" applyAlignment="1">
      <alignment horizontal="center" vertical="top"/>
    </xf>
    <xf numFmtId="3" fontId="1" fillId="6" borderId="106" xfId="0" applyNumberFormat="1" applyFont="1" applyFill="1" applyBorder="1" applyAlignment="1">
      <alignment horizontal="center" vertical="top"/>
    </xf>
    <xf numFmtId="164" fontId="3" fillId="6" borderId="14" xfId="0" applyNumberFormat="1" applyFont="1" applyFill="1" applyBorder="1" applyAlignment="1">
      <alignment horizontal="center" vertical="top"/>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2" fontId="1" fillId="6" borderId="74" xfId="0" applyNumberFormat="1" applyFont="1" applyFill="1" applyBorder="1" applyAlignment="1">
      <alignment horizontal="center" vertical="top"/>
    </xf>
    <xf numFmtId="2" fontId="1" fillId="6" borderId="0" xfId="0" applyNumberFormat="1" applyFont="1" applyFill="1" applyBorder="1" applyAlignment="1">
      <alignment horizontal="center" vertical="top"/>
    </xf>
    <xf numFmtId="2" fontId="1" fillId="6" borderId="42" xfId="0" applyNumberFormat="1" applyFont="1" applyFill="1" applyBorder="1" applyAlignment="1">
      <alignment horizontal="center" vertical="top"/>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3" fontId="3" fillId="6" borderId="12"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0" fontId="1" fillId="6" borderId="94" xfId="0" applyFont="1" applyFill="1" applyBorder="1" applyAlignment="1">
      <alignment horizontal="center" vertical="top" wrapText="1"/>
    </xf>
    <xf numFmtId="3" fontId="12" fillId="0" borderId="70" xfId="0" applyNumberFormat="1" applyFont="1" applyFill="1" applyBorder="1" applyAlignment="1">
      <alignment horizontal="center" vertical="top"/>
    </xf>
    <xf numFmtId="164" fontId="1" fillId="6" borderId="69"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164" fontId="1" fillId="6" borderId="88" xfId="0" applyNumberFormat="1" applyFont="1" applyFill="1" applyBorder="1" applyAlignment="1">
      <alignment horizontal="center" vertical="top"/>
    </xf>
    <xf numFmtId="3" fontId="1" fillId="6" borderId="86" xfId="0" applyNumberFormat="1" applyFont="1" applyFill="1" applyBorder="1" applyAlignment="1">
      <alignment horizontal="center" vertical="top" wrapText="1"/>
    </xf>
    <xf numFmtId="0" fontId="17" fillId="0" borderId="0" xfId="0" applyFont="1" applyAlignment="1">
      <alignment vertical="top"/>
    </xf>
    <xf numFmtId="0" fontId="1" fillId="6" borderId="97" xfId="0" applyFont="1" applyFill="1" applyBorder="1" applyAlignment="1">
      <alignment horizontal="left" vertical="top" wrapText="1"/>
    </xf>
    <xf numFmtId="3" fontId="3" fillId="6" borderId="16"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164" fontId="3" fillId="6" borderId="52" xfId="1" applyNumberFormat="1" applyFont="1" applyFill="1" applyBorder="1" applyAlignment="1">
      <alignment horizontal="center" vertical="center"/>
    </xf>
    <xf numFmtId="164" fontId="1" fillId="6" borderId="52" xfId="1" applyNumberFormat="1" applyFont="1" applyFill="1" applyBorder="1" applyAlignment="1">
      <alignment horizontal="center" vertical="top" wrapText="1"/>
    </xf>
    <xf numFmtId="3" fontId="1" fillId="6" borderId="101" xfId="0" applyNumberFormat="1" applyFont="1" applyFill="1" applyBorder="1" applyAlignment="1">
      <alignment horizontal="center" vertical="center" wrapText="1"/>
    </xf>
    <xf numFmtId="3" fontId="1" fillId="6" borderId="90" xfId="0" applyNumberFormat="1" applyFont="1" applyFill="1" applyBorder="1" applyAlignment="1">
      <alignment horizontal="center" vertical="center" wrapText="1"/>
    </xf>
    <xf numFmtId="3" fontId="1" fillId="6" borderId="89" xfId="0" applyNumberFormat="1" applyFont="1" applyFill="1" applyBorder="1" applyAlignment="1">
      <alignment horizontal="center" vertical="center"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3" fontId="2" fillId="6" borderId="24"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3" fillId="7" borderId="12" xfId="0" applyNumberFormat="1" applyFont="1" applyFill="1" applyBorder="1" applyAlignment="1">
      <alignment horizontal="center" vertical="top" wrapText="1"/>
    </xf>
    <xf numFmtId="49" fontId="2" fillId="4" borderId="23" xfId="0" applyNumberFormat="1" applyFont="1" applyFill="1" applyBorder="1" applyAlignment="1">
      <alignment horizontal="center" vertical="top"/>
    </xf>
    <xf numFmtId="49" fontId="3" fillId="7" borderId="29" xfId="0" applyNumberFormat="1" applyFont="1" applyFill="1" applyBorder="1" applyAlignment="1">
      <alignment horizontal="center" vertical="top" textRotation="91" wrapText="1"/>
    </xf>
    <xf numFmtId="3" fontId="1" fillId="6" borderId="91" xfId="0" applyNumberFormat="1" applyFont="1" applyFill="1" applyBorder="1" applyAlignment="1">
      <alignment horizontal="center" vertical="center" wrapText="1"/>
    </xf>
    <xf numFmtId="3" fontId="1" fillId="6" borderId="85"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49" fontId="9" fillId="6" borderId="33" xfId="0" applyNumberFormat="1" applyFont="1" applyFill="1" applyBorder="1" applyAlignment="1">
      <alignment horizontal="center" vertical="top" textRotation="90" wrapText="1"/>
    </xf>
    <xf numFmtId="3" fontId="1" fillId="6" borderId="18" xfId="0" applyNumberFormat="1" applyFont="1" applyFill="1" applyBorder="1" applyAlignment="1">
      <alignment horizontal="left" vertical="top" wrapText="1"/>
    </xf>
    <xf numFmtId="3" fontId="12" fillId="6" borderId="52"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15" xfId="0" applyNumberFormat="1" applyFont="1" applyFill="1" applyBorder="1" applyAlignment="1">
      <alignment horizontal="center" vertical="top"/>
    </xf>
    <xf numFmtId="3" fontId="19" fillId="0" borderId="0" xfId="0" applyNumberFormat="1" applyFont="1" applyAlignment="1">
      <alignment horizontal="center" vertical="top"/>
    </xf>
    <xf numFmtId="3" fontId="1" fillId="0" borderId="12"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3" fillId="6" borderId="12" xfId="0" applyFont="1" applyFill="1" applyBorder="1" applyAlignment="1">
      <alignment vertical="center" textRotation="90" wrapText="1"/>
    </xf>
    <xf numFmtId="3" fontId="1" fillId="6" borderId="24"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6" borderId="13" xfId="0" applyNumberFormat="1" applyFont="1" applyFill="1" applyBorder="1" applyAlignment="1">
      <alignment horizontal="center" vertical="top"/>
    </xf>
    <xf numFmtId="0" fontId="1" fillId="0" borderId="11" xfId="0" applyFont="1" applyFill="1" applyBorder="1" applyAlignment="1">
      <alignment vertical="top" wrapText="1"/>
    </xf>
    <xf numFmtId="3" fontId="27" fillId="6" borderId="12" xfId="0" applyNumberFormat="1" applyFont="1" applyFill="1" applyBorder="1" applyAlignment="1">
      <alignment vertical="top" wrapText="1"/>
    </xf>
    <xf numFmtId="3" fontId="27" fillId="6" borderId="23" xfId="0" applyNumberFormat="1" applyFont="1" applyFill="1" applyBorder="1" applyAlignment="1">
      <alignment horizontal="left" vertical="top" wrapText="1"/>
    </xf>
    <xf numFmtId="49" fontId="28" fillId="0" borderId="24" xfId="0" applyNumberFormat="1" applyFont="1" applyBorder="1" applyAlignment="1">
      <alignment horizontal="center" vertical="top" textRotation="91" wrapText="1"/>
    </xf>
    <xf numFmtId="3" fontId="1" fillId="6" borderId="88"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3" fillId="6" borderId="70" xfId="0" applyNumberFormat="1" applyFont="1" applyFill="1" applyBorder="1" applyAlignment="1">
      <alignment horizontal="center" vertical="top"/>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7" fillId="0" borderId="24" xfId="0" applyFont="1" applyBorder="1" applyAlignment="1">
      <alignment horizontal="center" wrapText="1"/>
    </xf>
    <xf numFmtId="3" fontId="2" fillId="4"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0" fontId="1" fillId="0" borderId="0" xfId="0" applyFont="1" applyFill="1" applyAlignment="1">
      <alignment vertical="top"/>
    </xf>
    <xf numFmtId="3" fontId="7" fillId="6" borderId="33" xfId="0" applyNumberFormat="1" applyFont="1" applyFill="1" applyBorder="1" applyAlignment="1">
      <alignment vertical="top" wrapText="1"/>
    </xf>
    <xf numFmtId="3" fontId="8" fillId="6" borderId="34"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center" vertical="top"/>
    </xf>
    <xf numFmtId="49" fontId="9" fillId="0" borderId="33" xfId="0" applyNumberFormat="1" applyFont="1" applyBorder="1" applyAlignment="1">
      <alignment horizontal="center" vertical="center" textRotation="90" wrapText="1"/>
    </xf>
    <xf numFmtId="49" fontId="9" fillId="6" borderId="12" xfId="0" applyNumberFormat="1" applyFont="1" applyFill="1" applyBorder="1" applyAlignment="1">
      <alignment horizontal="center" vertical="center" textRotation="90" wrapText="1"/>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29" fillId="6" borderId="102" xfId="0" applyNumberFormat="1" applyFont="1" applyFill="1" applyBorder="1" applyAlignment="1">
      <alignment vertical="top" wrapText="1"/>
    </xf>
    <xf numFmtId="3" fontId="2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0" fontId="1" fillId="0" borderId="79" xfId="0"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164" fontId="2" fillId="3" borderId="42"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6" borderId="6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15" xfId="0" applyFont="1" applyFill="1" applyBorder="1" applyAlignment="1">
      <alignment horizontal="center" vertical="top" wrapText="1"/>
    </xf>
    <xf numFmtId="3" fontId="12" fillId="6" borderId="107" xfId="0" applyNumberFormat="1" applyFont="1" applyFill="1" applyBorder="1" applyAlignment="1">
      <alignment horizontal="center" vertical="top"/>
    </xf>
    <xf numFmtId="0" fontId="1" fillId="0" borderId="102" xfId="0" applyFont="1" applyFill="1" applyBorder="1" applyAlignment="1">
      <alignment horizontal="left" vertical="top" wrapText="1"/>
    </xf>
    <xf numFmtId="0" fontId="1" fillId="6" borderId="80" xfId="0" applyFont="1" applyFill="1" applyBorder="1" applyAlignment="1">
      <alignment horizontal="center" vertical="top" wrapText="1"/>
    </xf>
    <xf numFmtId="0" fontId="1" fillId="6" borderId="106" xfId="0" applyFont="1" applyFill="1" applyBorder="1" applyAlignment="1">
      <alignment horizontal="center" vertical="top" wrapText="1"/>
    </xf>
    <xf numFmtId="0" fontId="1" fillId="6" borderId="69" xfId="0" applyFont="1" applyFill="1" applyBorder="1" applyAlignment="1">
      <alignment horizontal="left" vertical="top" wrapText="1"/>
    </xf>
    <xf numFmtId="3" fontId="1" fillId="6" borderId="38" xfId="0" applyNumberFormat="1" applyFont="1" applyFill="1" applyBorder="1" applyAlignment="1">
      <alignment horizontal="center" vertical="top"/>
    </xf>
    <xf numFmtId="3" fontId="1" fillId="0" borderId="0" xfId="0" applyNumberFormat="1" applyFont="1" applyBorder="1" applyAlignment="1">
      <alignment vertical="top"/>
    </xf>
    <xf numFmtId="3" fontId="17" fillId="0" borderId="36" xfId="0" applyNumberFormat="1" applyFont="1" applyBorder="1" applyAlignment="1">
      <alignment vertical="center" textRotation="90" wrapText="1"/>
    </xf>
    <xf numFmtId="3" fontId="2" fillId="4" borderId="11"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1" fillId="0" borderId="82" xfId="0" applyNumberFormat="1" applyFont="1" applyBorder="1" applyAlignment="1">
      <alignment horizontal="center" vertical="top"/>
    </xf>
    <xf numFmtId="3" fontId="1" fillId="7" borderId="74"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6" borderId="34"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60" xfId="1" applyNumberFormat="1" applyFont="1" applyFill="1" applyBorder="1" applyAlignment="1">
      <alignment horizontal="center" vertical="top" wrapText="1"/>
    </xf>
    <xf numFmtId="164" fontId="1" fillId="6" borderId="35" xfId="1" applyNumberFormat="1" applyFont="1" applyFill="1" applyBorder="1" applyAlignment="1">
      <alignment horizontal="center" vertical="top"/>
    </xf>
    <xf numFmtId="3" fontId="3" fillId="6" borderId="107" xfId="0" applyNumberFormat="1" applyFont="1" applyFill="1" applyBorder="1" applyAlignment="1">
      <alignment horizontal="center" vertical="top" wrapText="1"/>
    </xf>
    <xf numFmtId="164" fontId="13" fillId="8" borderId="45" xfId="0" applyNumberFormat="1" applyFont="1" applyFill="1" applyBorder="1" applyAlignment="1">
      <alignment horizontal="center" vertical="top"/>
    </xf>
    <xf numFmtId="3" fontId="1" fillId="7" borderId="0"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72" xfId="0" applyNumberFormat="1" applyFont="1" applyFill="1" applyBorder="1" applyAlignment="1">
      <alignment horizontal="center" vertical="top" wrapText="1"/>
    </xf>
    <xf numFmtId="3" fontId="29" fillId="6" borderId="73" xfId="0" applyNumberFormat="1" applyFont="1" applyFill="1" applyBorder="1" applyAlignment="1">
      <alignment horizontal="center" vertical="top" wrapText="1"/>
    </xf>
    <xf numFmtId="3" fontId="11" fillId="0" borderId="105" xfId="0" applyNumberFormat="1" applyFont="1" applyBorder="1" applyAlignment="1">
      <alignment horizontal="center" vertical="top"/>
    </xf>
    <xf numFmtId="3" fontId="3" fillId="0" borderId="102" xfId="1" applyNumberFormat="1" applyFont="1" applyBorder="1" applyAlignment="1">
      <alignment horizontal="center" vertical="top"/>
    </xf>
    <xf numFmtId="164" fontId="1" fillId="6" borderId="107" xfId="1" applyNumberFormat="1" applyFont="1" applyFill="1" applyBorder="1" applyAlignment="1">
      <alignment horizontal="center" vertical="top"/>
    </xf>
    <xf numFmtId="164" fontId="1" fillId="0" borderId="107" xfId="1" applyNumberFormat="1" applyFont="1" applyFill="1" applyBorder="1" applyAlignment="1">
      <alignment horizontal="center" vertical="top"/>
    </xf>
    <xf numFmtId="164" fontId="1" fillId="0" borderId="102" xfId="1" applyNumberFormat="1" applyFont="1" applyFill="1" applyBorder="1" applyAlignment="1">
      <alignment horizontal="center" vertical="top"/>
    </xf>
    <xf numFmtId="0" fontId="1" fillId="0" borderId="77" xfId="0" applyFont="1" applyFill="1" applyBorder="1" applyAlignment="1">
      <alignment horizontal="center" vertical="center" textRotation="90"/>
    </xf>
    <xf numFmtId="3" fontId="1" fillId="5" borderId="64"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27" fillId="6" borderId="97" xfId="0" applyNumberFormat="1" applyFont="1" applyFill="1" applyBorder="1" applyAlignment="1">
      <alignment horizontal="left" vertical="top" wrapText="1"/>
    </xf>
    <xf numFmtId="3" fontId="27" fillId="6" borderId="54" xfId="0" applyNumberFormat="1" applyFont="1" applyFill="1" applyBorder="1" applyAlignment="1">
      <alignment vertical="top" wrapText="1"/>
    </xf>
    <xf numFmtId="3" fontId="1" fillId="0" borderId="36"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49" fontId="22" fillId="0" borderId="72"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80" xfId="0" applyNumberFormat="1" applyFont="1" applyFill="1" applyBorder="1" applyAlignment="1">
      <alignment horizontal="center" vertical="top"/>
    </xf>
    <xf numFmtId="3" fontId="1" fillId="0" borderId="90" xfId="0" applyNumberFormat="1" applyFont="1" applyFill="1" applyBorder="1" applyAlignment="1">
      <alignment horizontal="center" vertical="top"/>
    </xf>
    <xf numFmtId="3" fontId="1" fillId="0" borderId="41" xfId="0" applyNumberFormat="1" applyFont="1" applyFill="1" applyBorder="1" applyAlignment="1">
      <alignment horizontal="center" vertical="top" wrapText="1"/>
    </xf>
    <xf numFmtId="3" fontId="29" fillId="0" borderId="105"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wrapText="1"/>
    </xf>
    <xf numFmtId="3" fontId="1" fillId="0" borderId="101" xfId="0" applyNumberFormat="1" applyFont="1" applyFill="1" applyBorder="1" applyAlignment="1">
      <alignment horizontal="center" vertical="center" wrapText="1"/>
    </xf>
    <xf numFmtId="3" fontId="1" fillId="0" borderId="86" xfId="0" applyNumberFormat="1" applyFont="1" applyFill="1" applyBorder="1" applyAlignment="1">
      <alignment horizontal="center" vertical="top" wrapText="1"/>
    </xf>
    <xf numFmtId="49" fontId="25" fillId="0" borderId="24" xfId="0" applyNumberFormat="1" applyFont="1" applyFill="1" applyBorder="1" applyAlignment="1">
      <alignment horizontal="center" vertical="top" textRotation="91" wrapText="1"/>
    </xf>
    <xf numFmtId="0" fontId="17" fillId="0" borderId="0" xfId="0" applyFont="1" applyFill="1"/>
    <xf numFmtId="3" fontId="1" fillId="9" borderId="6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7" fillId="6" borderId="13" xfId="0" applyNumberFormat="1" applyFont="1" applyFill="1" applyBorder="1" applyAlignment="1">
      <alignment horizontal="center" vertical="center" textRotation="90" wrapText="1"/>
    </xf>
    <xf numFmtId="3" fontId="2" fillId="8"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49" fontId="9"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3" fontId="2" fillId="8" borderId="1" xfId="0" applyNumberFormat="1" applyFont="1" applyFill="1" applyBorder="1" applyAlignment="1">
      <alignment horizontal="center" vertical="top"/>
    </xf>
    <xf numFmtId="3" fontId="27" fillId="8" borderId="1" xfId="0" applyNumberFormat="1" applyFont="1" applyFill="1" applyBorder="1" applyAlignment="1">
      <alignment vertical="top" wrapText="1"/>
    </xf>
    <xf numFmtId="3" fontId="9" fillId="8" borderId="1" xfId="0" applyNumberFormat="1" applyFont="1" applyFill="1" applyBorder="1" applyAlignment="1">
      <alignment horizontal="center" vertical="top" textRotation="90"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9" fillId="6" borderId="33" xfId="0" applyNumberFormat="1" applyFont="1" applyFill="1" applyBorder="1" applyAlignment="1">
      <alignment horizontal="center" vertical="top" textRotation="90" wrapText="1"/>
    </xf>
    <xf numFmtId="3" fontId="27" fillId="8" borderId="26" xfId="0" applyNumberFormat="1" applyFont="1" applyFill="1" applyBorder="1" applyAlignment="1">
      <alignment horizontal="left" wrapText="1"/>
    </xf>
    <xf numFmtId="49" fontId="28" fillId="8" borderId="1" xfId="0" applyNumberFormat="1" applyFont="1" applyFill="1" applyBorder="1" applyAlignment="1">
      <alignment horizontal="center" vertical="top" textRotation="91" wrapText="1"/>
    </xf>
    <xf numFmtId="49" fontId="3" fillId="8" borderId="27" xfId="0" applyNumberFormat="1" applyFont="1" applyFill="1" applyBorder="1" applyAlignment="1">
      <alignment horizontal="center" vertical="top" textRotation="91" wrapText="1"/>
    </xf>
    <xf numFmtId="3" fontId="1" fillId="6" borderId="32" xfId="0" applyNumberFormat="1" applyFont="1" applyFill="1" applyBorder="1" applyAlignment="1">
      <alignment vertical="top" wrapText="1"/>
    </xf>
    <xf numFmtId="3" fontId="1" fillId="0" borderId="18" xfId="0" applyNumberFormat="1" applyFont="1" applyFill="1" applyBorder="1" applyAlignment="1">
      <alignment horizontal="center" vertical="top"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vertical="top"/>
    </xf>
    <xf numFmtId="0" fontId="0" fillId="8" borderId="1" xfId="0" applyFill="1" applyBorder="1" applyAlignment="1"/>
    <xf numFmtId="3" fontId="2" fillId="8" borderId="1" xfId="0" applyNumberFormat="1" applyFont="1" applyFill="1" applyBorder="1" applyAlignment="1">
      <alignment vertical="top"/>
    </xf>
    <xf numFmtId="3" fontId="4" fillId="8" borderId="27" xfId="0" applyNumberFormat="1" applyFont="1" applyFill="1" applyBorder="1" applyAlignment="1">
      <alignment horizontal="right" vertical="top"/>
    </xf>
    <xf numFmtId="3" fontId="2" fillId="6" borderId="36" xfId="0" applyNumberFormat="1" applyFont="1" applyFill="1" applyBorder="1" applyAlignment="1">
      <alignment horizontal="center" vertical="top" wrapText="1"/>
    </xf>
    <xf numFmtId="3" fontId="17" fillId="6" borderId="59" xfId="0" applyNumberFormat="1" applyFont="1" applyFill="1" applyBorder="1" applyAlignment="1">
      <alignment horizontal="center" vertical="center" textRotation="90" wrapText="1"/>
    </xf>
    <xf numFmtId="0" fontId="17" fillId="6" borderId="37" xfId="0" applyFont="1" applyFill="1" applyBorder="1" applyAlignment="1">
      <alignment horizontal="center" vertical="center" wrapText="1"/>
    </xf>
    <xf numFmtId="3" fontId="17" fillId="8" borderId="26" xfId="0" applyNumberFormat="1" applyFont="1" applyFill="1" applyBorder="1" applyAlignment="1">
      <alignment vertical="top" wrapText="1"/>
    </xf>
    <xf numFmtId="49" fontId="25" fillId="8" borderId="24" xfId="0" applyNumberFormat="1" applyFont="1" applyFill="1" applyBorder="1" applyAlignment="1">
      <alignment horizontal="center" vertical="top" textRotation="91" wrapText="1"/>
    </xf>
    <xf numFmtId="49" fontId="28" fillId="8" borderId="24" xfId="0" applyNumberFormat="1" applyFont="1" applyFill="1" applyBorder="1" applyAlignment="1">
      <alignment horizontal="center" vertical="top" textRotation="91" wrapText="1"/>
    </xf>
    <xf numFmtId="49" fontId="3" fillId="8" borderId="29" xfId="0" applyNumberFormat="1" applyFont="1" applyFill="1" applyBorder="1" applyAlignment="1">
      <alignment horizontal="center" vertical="top" textRotation="91" wrapText="1"/>
    </xf>
    <xf numFmtId="3" fontId="1" fillId="6" borderId="60" xfId="0" applyNumberFormat="1" applyFont="1" applyFill="1" applyBorder="1" applyAlignment="1">
      <alignment horizontal="center"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0" fontId="0" fillId="8" borderId="26" xfId="0" applyFill="1" applyBorder="1" applyAlignment="1">
      <alignment vertical="top"/>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49" fontId="10" fillId="8" borderId="1" xfId="0" applyNumberFormat="1" applyFont="1" applyFill="1" applyBorder="1" applyAlignment="1">
      <alignment horizontal="center" vertical="center" textRotation="90" wrapText="1"/>
    </xf>
    <xf numFmtId="49" fontId="25" fillId="8" borderId="1" xfId="0" applyNumberFormat="1" applyFont="1" applyFill="1" applyBorder="1" applyAlignment="1">
      <alignment horizontal="center" vertical="top" textRotation="91" wrapText="1"/>
    </xf>
    <xf numFmtId="3" fontId="1" fillId="6" borderId="35" xfId="0" applyNumberFormat="1" applyFont="1" applyFill="1" applyBorder="1" applyAlignment="1">
      <alignment horizontal="left" vertical="top" wrapText="1"/>
    </xf>
    <xf numFmtId="3" fontId="1" fillId="6" borderId="36" xfId="0" applyNumberFormat="1" applyFont="1" applyFill="1" applyBorder="1" applyAlignment="1">
      <alignment horizontal="center" vertical="center"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3" fillId="8" borderId="1"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0" fillId="8" borderId="27" xfId="0" applyFill="1" applyBorder="1" applyAlignment="1">
      <alignment vertical="top"/>
    </xf>
    <xf numFmtId="0" fontId="0" fillId="8" borderId="1" xfId="0" applyFill="1" applyBorder="1" applyAlignment="1">
      <alignment vertical="top"/>
    </xf>
    <xf numFmtId="0" fontId="1" fillId="6" borderId="42" xfId="0" applyFont="1" applyFill="1" applyBorder="1" applyAlignment="1">
      <alignment horizontal="left" vertical="top"/>
    </xf>
    <xf numFmtId="49" fontId="1" fillId="6" borderId="60" xfId="0" applyNumberFormat="1" applyFont="1" applyFill="1" applyBorder="1" applyAlignment="1">
      <alignment horizontal="center" vertical="top"/>
    </xf>
    <xf numFmtId="3" fontId="11" fillId="8" borderId="0" xfId="0" applyNumberFormat="1" applyFont="1" applyFill="1" applyBorder="1" applyAlignment="1">
      <alignment horizontal="center" vertical="top"/>
    </xf>
    <xf numFmtId="49" fontId="2" fillId="6" borderId="38" xfId="0" applyNumberFormat="1" applyFont="1" applyFill="1" applyBorder="1" applyAlignment="1">
      <alignment vertical="top"/>
    </xf>
    <xf numFmtId="49" fontId="2" fillId="6" borderId="36" xfId="0" applyNumberFormat="1" applyFont="1" applyFill="1" applyBorder="1" applyAlignment="1">
      <alignment vertical="top"/>
    </xf>
    <xf numFmtId="0" fontId="27" fillId="6" borderId="38" xfId="0" applyFont="1" applyFill="1" applyBorder="1" applyAlignment="1">
      <alignment vertical="center" textRotation="90" wrapText="1"/>
    </xf>
    <xf numFmtId="49" fontId="32" fillId="6" borderId="38" xfId="0" applyNumberFormat="1" applyFont="1" applyFill="1" applyBorder="1" applyAlignment="1">
      <alignment horizontal="center" vertical="top"/>
    </xf>
    <xf numFmtId="0" fontId="27" fillId="6" borderId="70" xfId="0" applyFont="1" applyFill="1" applyBorder="1" applyAlignment="1">
      <alignment horizontal="center" vertical="top" wrapText="1"/>
    </xf>
    <xf numFmtId="164" fontId="27" fillId="6" borderId="14" xfId="0" applyNumberFormat="1" applyFont="1" applyFill="1" applyBorder="1" applyAlignment="1">
      <alignment horizontal="center" vertical="top"/>
    </xf>
    <xf numFmtId="164" fontId="27" fillId="6" borderId="16" xfId="0" applyNumberFormat="1" applyFont="1" applyFill="1" applyBorder="1" applyAlignment="1">
      <alignment horizontal="center" vertical="top"/>
    </xf>
    <xf numFmtId="164" fontId="27" fillId="6" borderId="0" xfId="0" applyNumberFormat="1" applyFont="1" applyFill="1" applyBorder="1" applyAlignment="1">
      <alignment horizontal="center" vertical="top"/>
    </xf>
    <xf numFmtId="164" fontId="27" fillId="6" borderId="12" xfId="0" applyNumberFormat="1" applyFont="1" applyFill="1" applyBorder="1" applyAlignment="1">
      <alignment horizontal="center" vertical="top"/>
    </xf>
    <xf numFmtId="0" fontId="27" fillId="6" borderId="36" xfId="0" applyFont="1" applyFill="1" applyBorder="1" applyAlignment="1">
      <alignment vertical="center" textRotation="90" wrapText="1"/>
    </xf>
    <xf numFmtId="49" fontId="32" fillId="6" borderId="36" xfId="0" applyNumberFormat="1" applyFont="1" applyFill="1" applyBorder="1" applyAlignment="1">
      <alignment horizontal="center" vertical="top"/>
    </xf>
    <xf numFmtId="0" fontId="27" fillId="6" borderId="52" xfId="0" applyFont="1" applyFill="1" applyBorder="1" applyAlignment="1">
      <alignment horizontal="center" vertical="top" wrapText="1"/>
    </xf>
    <xf numFmtId="164" fontId="27" fillId="6" borderId="42" xfId="0" applyNumberFormat="1" applyFont="1" applyFill="1" applyBorder="1" applyAlignment="1">
      <alignment horizontal="center" vertical="top"/>
    </xf>
    <xf numFmtId="164" fontId="27" fillId="6" borderId="52" xfId="0" applyNumberFormat="1" applyFont="1" applyFill="1" applyBorder="1" applyAlignment="1">
      <alignment horizontal="center" vertical="top"/>
    </xf>
    <xf numFmtId="164" fontId="27" fillId="6" borderId="61" xfId="0" applyNumberFormat="1" applyFont="1" applyFill="1" applyBorder="1" applyAlignment="1">
      <alignment horizontal="center" vertical="top"/>
    </xf>
    <xf numFmtId="164" fontId="27" fillId="6" borderId="36" xfId="0" applyNumberFormat="1" applyFont="1" applyFill="1" applyBorder="1" applyAlignment="1">
      <alignment horizontal="center" vertical="top"/>
    </xf>
    <xf numFmtId="0" fontId="27" fillId="0" borderId="14" xfId="0" applyFont="1" applyBorder="1" applyAlignment="1">
      <alignment horizontal="left" vertical="top"/>
    </xf>
    <xf numFmtId="49" fontId="27"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11" fillId="4" borderId="14"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0" borderId="0" xfId="0" applyNumberFormat="1" applyFont="1" applyBorder="1" applyAlignment="1">
      <alignment vertical="top"/>
    </xf>
    <xf numFmtId="3" fontId="17" fillId="6" borderId="13" xfId="0" applyNumberFormat="1" applyFont="1" applyFill="1" applyBorder="1" applyAlignment="1">
      <alignment horizontal="center" vertical="center" textRotation="90" wrapText="1"/>
    </xf>
    <xf numFmtId="3" fontId="35" fillId="8" borderId="28" xfId="0" applyNumberFormat="1" applyFont="1" applyFill="1" applyBorder="1" applyAlignment="1">
      <alignment horizontal="center" vertical="top"/>
    </xf>
    <xf numFmtId="164" fontId="32" fillId="8" borderId="55" xfId="0" applyNumberFormat="1" applyFont="1" applyFill="1" applyBorder="1" applyAlignment="1">
      <alignment horizontal="center" vertical="top"/>
    </xf>
    <xf numFmtId="164" fontId="32" fillId="8" borderId="46" xfId="0" applyNumberFormat="1" applyFont="1" applyFill="1" applyBorder="1" applyAlignment="1">
      <alignment horizontal="center" vertical="top"/>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22" xfId="0" applyNumberFormat="1" applyFont="1" applyFill="1" applyBorder="1" applyAlignment="1">
      <alignment horizontal="center" vertical="top" wrapText="1"/>
    </xf>
    <xf numFmtId="164" fontId="2" fillId="8" borderId="25" xfId="0" applyNumberFormat="1" applyFont="1" applyFill="1" applyBorder="1" applyAlignment="1">
      <alignment horizontal="center" vertical="top"/>
    </xf>
    <xf numFmtId="3" fontId="31" fillId="6" borderId="14" xfId="0" applyNumberFormat="1" applyFont="1" applyFill="1" applyBorder="1" applyAlignment="1">
      <alignment horizontal="center" vertical="top"/>
    </xf>
    <xf numFmtId="164" fontId="27" fillId="6" borderId="13" xfId="0" applyNumberFormat="1" applyFont="1" applyFill="1" applyBorder="1" applyAlignment="1">
      <alignment horizontal="center" vertical="top"/>
    </xf>
    <xf numFmtId="3" fontId="27" fillId="6" borderId="13" xfId="0" applyNumberFormat="1" applyFont="1" applyFill="1" applyBorder="1" applyAlignment="1">
      <alignment horizontal="center" vertical="top" wrapText="1"/>
    </xf>
    <xf numFmtId="3" fontId="27" fillId="0" borderId="13" xfId="0" applyNumberFormat="1" applyFont="1" applyFill="1" applyBorder="1" applyAlignment="1">
      <alignment horizontal="center" vertical="top" wrapText="1"/>
    </xf>
    <xf numFmtId="3" fontId="27" fillId="6" borderId="105" xfId="0" applyNumberFormat="1" applyFont="1" applyFill="1" applyBorder="1" applyAlignment="1">
      <alignment horizontal="center" vertical="top" wrapText="1"/>
    </xf>
    <xf numFmtId="3" fontId="27" fillId="6" borderId="104" xfId="0" applyNumberFormat="1" applyFont="1" applyFill="1" applyBorder="1" applyAlignment="1">
      <alignment horizontal="center" vertical="top" wrapText="1"/>
    </xf>
    <xf numFmtId="3" fontId="27" fillId="6" borderId="91" xfId="0" applyNumberFormat="1" applyFont="1" applyFill="1" applyBorder="1" applyAlignment="1">
      <alignment horizontal="center" vertical="center" wrapText="1"/>
    </xf>
    <xf numFmtId="3" fontId="31" fillId="0" borderId="42" xfId="0" applyNumberFormat="1" applyFont="1" applyFill="1" applyBorder="1" applyAlignment="1">
      <alignment horizontal="center" vertical="top"/>
    </xf>
    <xf numFmtId="164" fontId="27" fillId="0" borderId="59" xfId="0" applyNumberFormat="1" applyFont="1" applyFill="1" applyBorder="1" applyAlignment="1">
      <alignment horizontal="center" vertical="top"/>
    </xf>
    <xf numFmtId="3" fontId="35" fillId="8" borderId="46" xfId="0" applyNumberFormat="1" applyFont="1" applyFill="1" applyBorder="1" applyAlignment="1">
      <alignment horizontal="center" vertical="top"/>
    </xf>
    <xf numFmtId="164" fontId="32" fillId="8" borderId="45" xfId="0" applyNumberFormat="1" applyFont="1" applyFill="1" applyBorder="1" applyAlignment="1">
      <alignment horizontal="center" vertical="top"/>
    </xf>
    <xf numFmtId="164" fontId="32" fillId="8" borderId="78" xfId="0" applyNumberFormat="1" applyFont="1" applyFill="1" applyBorder="1" applyAlignment="1">
      <alignment horizontal="center" vertical="top"/>
    </xf>
    <xf numFmtId="0" fontId="27" fillId="0" borderId="42" xfId="0" applyFont="1" applyFill="1" applyBorder="1" applyAlignment="1">
      <alignment vertical="top" wrapText="1"/>
    </xf>
    <xf numFmtId="3" fontId="27" fillId="0" borderId="59" xfId="0" applyNumberFormat="1" applyFont="1" applyFill="1" applyBorder="1" applyAlignment="1">
      <alignment horizontal="center" vertical="top"/>
    </xf>
    <xf numFmtId="0" fontId="1" fillId="0" borderId="97" xfId="0" applyFont="1" applyFill="1" applyBorder="1" applyAlignment="1">
      <alignment vertical="top" wrapText="1"/>
    </xf>
    <xf numFmtId="3" fontId="1" fillId="0" borderId="101" xfId="0" applyNumberFormat="1" applyFont="1" applyFill="1" applyBorder="1" applyAlignment="1">
      <alignment horizontal="center" vertical="top"/>
    </xf>
    <xf numFmtId="3" fontId="1" fillId="0" borderId="89"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22" fillId="6" borderId="38" xfId="0" applyNumberFormat="1" applyFont="1" applyFill="1" applyBorder="1" applyAlignment="1">
      <alignment horizontal="center" vertical="top"/>
    </xf>
    <xf numFmtId="3" fontId="23" fillId="6" borderId="61" xfId="0" applyNumberFormat="1" applyFont="1" applyFill="1" applyBorder="1" applyAlignment="1">
      <alignment horizontal="center" vertical="top"/>
    </xf>
    <xf numFmtId="3" fontId="22" fillId="6" borderId="80" xfId="0" applyNumberFormat="1" applyFont="1" applyFill="1" applyBorder="1" applyAlignment="1">
      <alignment horizontal="center" vertical="top"/>
    </xf>
    <xf numFmtId="3" fontId="1" fillId="6" borderId="105" xfId="0" applyNumberFormat="1" applyFont="1" applyFill="1" applyBorder="1" applyAlignment="1">
      <alignment horizontal="center" vertical="top"/>
    </xf>
    <xf numFmtId="0" fontId="27" fillId="6" borderId="35" xfId="0" applyFont="1" applyFill="1" applyBorder="1" applyAlignment="1">
      <alignment horizontal="left" vertical="top" wrapText="1"/>
    </xf>
    <xf numFmtId="3" fontId="27" fillId="0" borderId="36" xfId="0" applyNumberFormat="1" applyFont="1" applyFill="1" applyBorder="1" applyAlignment="1">
      <alignment horizontal="center" vertical="top"/>
    </xf>
    <xf numFmtId="164" fontId="1" fillId="6" borderId="75"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49" fontId="1" fillId="6" borderId="59" xfId="0" applyNumberFormat="1" applyFont="1" applyFill="1" applyBorder="1" applyAlignment="1">
      <alignment horizontal="center" vertical="top"/>
    </xf>
    <xf numFmtId="0" fontId="1" fillId="6" borderId="100" xfId="0" applyFont="1" applyFill="1" applyBorder="1" applyAlignment="1">
      <alignment vertical="top" wrapText="1"/>
    </xf>
    <xf numFmtId="49" fontId="1" fillId="6" borderId="96" xfId="0" applyNumberFormat="1" applyFont="1" applyFill="1" applyBorder="1" applyAlignment="1">
      <alignment horizontal="center" vertical="top"/>
    </xf>
    <xf numFmtId="0" fontId="27" fillId="0" borderId="35" xfId="0" applyFont="1" applyFill="1" applyBorder="1" applyAlignment="1">
      <alignment horizontal="left" vertical="top" wrapText="1"/>
    </xf>
    <xf numFmtId="164" fontId="12" fillId="6" borderId="13" xfId="0" applyNumberFormat="1" applyFont="1" applyFill="1" applyBorder="1" applyAlignment="1">
      <alignment horizontal="center" vertical="top"/>
    </xf>
    <xf numFmtId="3" fontId="1" fillId="6" borderId="109" xfId="0" applyNumberFormat="1" applyFont="1" applyFill="1" applyBorder="1" applyAlignment="1">
      <alignment horizontal="center" vertical="top" wrapText="1"/>
    </xf>
    <xf numFmtId="3" fontId="1" fillId="6" borderId="112" xfId="0" applyNumberFormat="1" applyFont="1" applyFill="1" applyBorder="1" applyAlignment="1">
      <alignment horizontal="center" vertical="top" wrapText="1"/>
    </xf>
    <xf numFmtId="3" fontId="1" fillId="6" borderId="90"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3" fontId="1" fillId="6" borderId="91" xfId="0" applyNumberFormat="1" applyFont="1" applyFill="1" applyBorder="1" applyAlignment="1">
      <alignment horizontal="center" vertical="top" wrapText="1"/>
    </xf>
    <xf numFmtId="3" fontId="27" fillId="6" borderId="100" xfId="0" applyNumberFormat="1" applyFont="1" applyFill="1" applyBorder="1" applyAlignment="1">
      <alignment vertical="top" wrapText="1"/>
    </xf>
    <xf numFmtId="3" fontId="27" fillId="6" borderId="90" xfId="0" applyNumberFormat="1" applyFont="1" applyFill="1" applyBorder="1" applyAlignment="1">
      <alignment horizontal="center" vertical="center" wrapText="1"/>
    </xf>
    <xf numFmtId="3" fontId="27" fillId="6" borderId="12" xfId="0" applyNumberFormat="1" applyFont="1" applyFill="1" applyBorder="1" applyAlignment="1">
      <alignment horizontal="center" vertical="top" wrapText="1"/>
    </xf>
    <xf numFmtId="3" fontId="31" fillId="6" borderId="58" xfId="0" applyNumberFormat="1" applyFont="1" applyFill="1" applyBorder="1" applyAlignment="1">
      <alignment vertical="top" wrapText="1"/>
    </xf>
    <xf numFmtId="0" fontId="32" fillId="7" borderId="3" xfId="0" applyFont="1" applyFill="1" applyBorder="1" applyAlignment="1">
      <alignment horizontal="center" vertical="top" wrapText="1"/>
    </xf>
    <xf numFmtId="3" fontId="27" fillId="0" borderId="16" xfId="0" applyNumberFormat="1" applyFont="1" applyFill="1" applyBorder="1" applyAlignment="1">
      <alignment horizontal="center" vertical="top" wrapText="1"/>
    </xf>
    <xf numFmtId="164" fontId="37" fillId="6" borderId="16" xfId="0" applyNumberFormat="1" applyFont="1" applyFill="1" applyBorder="1" applyAlignment="1">
      <alignment horizontal="center" vertical="top"/>
    </xf>
    <xf numFmtId="0" fontId="32" fillId="7" borderId="12" xfId="0" applyFont="1" applyFill="1" applyBorder="1" applyAlignment="1">
      <alignment horizontal="center" vertical="top" wrapText="1"/>
    </xf>
    <xf numFmtId="0" fontId="32" fillId="7" borderId="24" xfId="0" applyFont="1" applyFill="1" applyBorder="1" applyAlignment="1">
      <alignment horizontal="center" vertical="top" wrapText="1"/>
    </xf>
    <xf numFmtId="3" fontId="35" fillId="8" borderId="45" xfId="0" applyNumberFormat="1" applyFont="1" applyFill="1" applyBorder="1" applyAlignment="1">
      <alignment horizontal="center" vertical="top"/>
    </xf>
    <xf numFmtId="164" fontId="39" fillId="8" borderId="45" xfId="0" applyNumberFormat="1" applyFont="1" applyFill="1" applyBorder="1" applyAlignment="1">
      <alignment horizontal="center" vertical="top"/>
    </xf>
    <xf numFmtId="3" fontId="27" fillId="6" borderId="3" xfId="0" applyNumberFormat="1" applyFont="1" applyFill="1" applyBorder="1" applyAlignment="1">
      <alignment horizontal="center" vertical="top"/>
    </xf>
    <xf numFmtId="3" fontId="27" fillId="6" borderId="12" xfId="0" applyNumberFormat="1" applyFont="1" applyFill="1" applyBorder="1" applyAlignment="1">
      <alignment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0" fontId="0" fillId="6" borderId="12" xfId="0" applyFont="1" applyFill="1" applyBorder="1" applyAlignment="1">
      <alignment horizontal="center" vertical="center" textRotation="90"/>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0" fontId="0" fillId="6" borderId="36" xfId="0" applyFont="1" applyFill="1" applyBorder="1" applyAlignment="1">
      <alignment horizontal="center" vertical="center" textRotation="90"/>
    </xf>
    <xf numFmtId="164" fontId="2" fillId="8" borderId="12" xfId="0" applyNumberFormat="1" applyFont="1" applyFill="1" applyBorder="1" applyAlignment="1">
      <alignment horizontal="center" vertical="top"/>
    </xf>
    <xf numFmtId="164" fontId="22" fillId="6" borderId="11" xfId="0" applyNumberFormat="1" applyFont="1" applyFill="1" applyBorder="1" applyAlignment="1">
      <alignment vertical="top" wrapText="1"/>
    </xf>
    <xf numFmtId="3" fontId="22" fillId="6" borderId="13" xfId="0" applyNumberFormat="1" applyFont="1" applyFill="1" applyBorder="1" applyAlignment="1">
      <alignment horizontal="center" vertical="top" wrapText="1"/>
    </xf>
    <xf numFmtId="0" fontId="0" fillId="6" borderId="37" xfId="0" applyFont="1" applyFill="1" applyBorder="1" applyAlignment="1">
      <alignment horizontal="center" vertical="top" wrapText="1"/>
    </xf>
    <xf numFmtId="49" fontId="3" fillId="6" borderId="12" xfId="0" applyNumberFormat="1" applyFont="1" applyFill="1" applyBorder="1" applyAlignment="1">
      <alignment vertical="center" textRotation="90" wrapText="1"/>
    </xf>
    <xf numFmtId="0" fontId="3" fillId="6" borderId="12" xfId="0" applyFont="1" applyFill="1" applyBorder="1" applyAlignment="1">
      <alignment vertical="center" textRotation="90" wrapText="1"/>
    </xf>
    <xf numFmtId="3" fontId="5" fillId="8" borderId="55"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wrapText="1"/>
    </xf>
    <xf numFmtId="3" fontId="27" fillId="6" borderId="58" xfId="0" applyNumberFormat="1" applyFont="1" applyFill="1" applyBorder="1" applyAlignment="1">
      <alignment vertical="top" wrapText="1"/>
    </xf>
    <xf numFmtId="3" fontId="2" fillId="6" borderId="13" xfId="0" applyNumberFormat="1" applyFont="1" applyFill="1" applyBorder="1" applyAlignment="1">
      <alignment horizontal="center" vertical="top"/>
    </xf>
    <xf numFmtId="0" fontId="0" fillId="0" borderId="0" xfId="0" applyAlignment="1">
      <alignment vertical="top"/>
    </xf>
    <xf numFmtId="3" fontId="1" fillId="0" borderId="0" xfId="0" applyNumberFormat="1" applyFont="1" applyBorder="1" applyAlignment="1">
      <alignment vertical="top"/>
    </xf>
    <xf numFmtId="3" fontId="2" fillId="6" borderId="38" xfId="0" applyNumberFormat="1" applyFont="1" applyFill="1" applyBorder="1" applyAlignment="1">
      <alignment horizontal="center" vertical="center" wrapText="1"/>
    </xf>
    <xf numFmtId="3" fontId="12" fillId="6" borderId="7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3" fillId="6" borderId="13" xfId="0" applyNumberFormat="1" applyFont="1" applyFill="1" applyBorder="1" applyAlignment="1">
      <alignment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164" fontId="3" fillId="6" borderId="17" xfId="0" applyNumberFormat="1" applyFont="1" applyFill="1" applyBorder="1" applyAlignment="1">
      <alignment horizontal="center" vertical="top"/>
    </xf>
    <xf numFmtId="164" fontId="3" fillId="6" borderId="38" xfId="0" applyNumberFormat="1" applyFont="1" applyFill="1" applyBorder="1" applyAlignment="1">
      <alignment horizontal="center" vertical="top"/>
    </xf>
    <xf numFmtId="0" fontId="1" fillId="0" borderId="0" xfId="0" applyFont="1" applyAlignment="1">
      <alignment vertical="top"/>
    </xf>
    <xf numFmtId="164" fontId="3" fillId="6" borderId="35" xfId="0" applyNumberFormat="1" applyFont="1" applyFill="1" applyBorder="1" applyAlignment="1">
      <alignment horizontal="center" vertical="top"/>
    </xf>
    <xf numFmtId="3" fontId="3" fillId="6" borderId="12" xfId="0" applyNumberFormat="1" applyFont="1" applyFill="1" applyBorder="1" applyAlignment="1">
      <alignment horizontal="center" vertical="top"/>
    </xf>
    <xf numFmtId="3" fontId="3" fillId="6" borderId="13"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0" fontId="17" fillId="0" borderId="12" xfId="0" applyFont="1" applyBorder="1" applyAlignment="1"/>
    <xf numFmtId="3" fontId="37" fillId="0" borderId="5" xfId="0" applyNumberFormat="1" applyFont="1" applyFill="1" applyBorder="1" applyAlignment="1">
      <alignment horizontal="center" vertical="top"/>
    </xf>
    <xf numFmtId="164" fontId="37" fillId="6" borderId="7" xfId="0" applyNumberFormat="1" applyFont="1" applyFill="1" applyBorder="1" applyAlignment="1">
      <alignment horizontal="center" vertical="top"/>
    </xf>
    <xf numFmtId="164" fontId="37" fillId="6" borderId="5" xfId="0" applyNumberFormat="1" applyFont="1" applyFill="1" applyBorder="1" applyAlignment="1">
      <alignment horizontal="center" vertical="top"/>
    </xf>
    <xf numFmtId="164" fontId="37" fillId="6" borderId="3" xfId="0" applyNumberFormat="1" applyFont="1" applyFill="1" applyBorder="1" applyAlignment="1">
      <alignment horizontal="center" vertical="top"/>
    </xf>
    <xf numFmtId="3" fontId="41" fillId="6" borderId="108" xfId="0" applyNumberFormat="1" applyFont="1" applyFill="1" applyBorder="1" applyAlignment="1">
      <alignment vertical="top" wrapText="1"/>
    </xf>
    <xf numFmtId="3" fontId="41" fillId="6" borderId="109" xfId="0" applyNumberFormat="1" applyFont="1" applyFill="1" applyBorder="1" applyAlignment="1">
      <alignment horizontal="center" vertical="top" wrapText="1"/>
    </xf>
    <xf numFmtId="3" fontId="37" fillId="6" borderId="14" xfId="0" applyNumberFormat="1" applyFont="1" applyFill="1" applyBorder="1" applyAlignment="1">
      <alignment horizontal="center" vertical="top"/>
    </xf>
    <xf numFmtId="164" fontId="37" fillId="0" borderId="14" xfId="0" applyNumberFormat="1" applyFont="1" applyFill="1" applyBorder="1" applyAlignment="1">
      <alignment horizontal="center" vertical="top"/>
    </xf>
    <xf numFmtId="164" fontId="37" fillId="0" borderId="12" xfId="0" applyNumberFormat="1" applyFont="1" applyFill="1" applyBorder="1" applyAlignment="1">
      <alignment horizontal="center" vertical="top"/>
    </xf>
    <xf numFmtId="3" fontId="41" fillId="6" borderId="91" xfId="0" applyNumberFormat="1" applyFont="1" applyFill="1" applyBorder="1" applyAlignment="1">
      <alignment horizontal="center" vertical="top" wrapText="1"/>
    </xf>
    <xf numFmtId="164" fontId="37" fillId="6" borderId="14" xfId="0" applyNumberFormat="1" applyFont="1" applyFill="1" applyBorder="1" applyAlignment="1">
      <alignment horizontal="center" vertical="top"/>
    </xf>
    <xf numFmtId="164" fontId="37" fillId="6" borderId="13" xfId="0" applyNumberFormat="1" applyFont="1" applyFill="1" applyBorder="1" applyAlignment="1">
      <alignment horizontal="center" vertical="top"/>
    </xf>
    <xf numFmtId="164" fontId="37" fillId="6" borderId="12" xfId="0" applyNumberFormat="1" applyFont="1" applyFill="1" applyBorder="1" applyAlignment="1">
      <alignment horizontal="center" vertical="top"/>
    </xf>
    <xf numFmtId="164" fontId="37" fillId="6" borderId="15" xfId="0" applyNumberFormat="1" applyFont="1" applyFill="1" applyBorder="1" applyAlignment="1">
      <alignment horizontal="center" vertical="top"/>
    </xf>
    <xf numFmtId="3" fontId="27" fillId="6" borderId="80" xfId="0" applyNumberFormat="1" applyFont="1" applyFill="1" applyBorder="1" applyAlignment="1">
      <alignment horizontal="center" vertical="top"/>
    </xf>
    <xf numFmtId="3" fontId="37" fillId="6" borderId="52" xfId="0" applyNumberFormat="1" applyFont="1" applyFill="1" applyBorder="1" applyAlignment="1">
      <alignment horizontal="center" vertical="top"/>
    </xf>
    <xf numFmtId="3" fontId="43" fillId="8" borderId="26" xfId="0" applyNumberFormat="1" applyFont="1" applyFill="1" applyBorder="1" applyAlignment="1">
      <alignment horizontal="right" vertical="top"/>
    </xf>
    <xf numFmtId="164" fontId="39" fillId="8" borderId="78" xfId="0" applyNumberFormat="1" applyFont="1" applyFill="1" applyBorder="1" applyAlignment="1">
      <alignment horizontal="center" vertical="top"/>
    </xf>
    <xf numFmtId="164" fontId="39" fillId="8" borderId="77" xfId="0" applyNumberFormat="1" applyFont="1" applyFill="1" applyBorder="1" applyAlignment="1">
      <alignment horizontal="center" vertical="top"/>
    </xf>
    <xf numFmtId="164" fontId="39" fillId="8" borderId="56" xfId="0" applyNumberFormat="1" applyFont="1" applyFill="1" applyBorder="1" applyAlignment="1">
      <alignment horizontal="center" vertical="top"/>
    </xf>
    <xf numFmtId="164" fontId="39" fillId="8" borderId="46" xfId="0" applyNumberFormat="1" applyFont="1" applyFill="1" applyBorder="1" applyAlignment="1">
      <alignment horizontal="center"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49" fontId="2" fillId="8" borderId="58" xfId="0" applyNumberFormat="1" applyFont="1" applyFill="1" applyBorder="1" applyAlignment="1">
      <alignment vertical="top"/>
    </xf>
    <xf numFmtId="49" fontId="2" fillId="8" borderId="3" xfId="0" applyNumberFormat="1" applyFont="1" applyFill="1" applyBorder="1" applyAlignment="1">
      <alignment horizontal="center" vertical="top" wrapText="1"/>
    </xf>
    <xf numFmtId="49" fontId="2" fillId="8" borderId="24"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3" fontId="3" fillId="0" borderId="3" xfId="0" applyNumberFormat="1" applyFont="1" applyFill="1" applyBorder="1" applyAlignment="1">
      <alignment horizontal="center" vertical="top"/>
    </xf>
    <xf numFmtId="3" fontId="3" fillId="0" borderId="4"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49" fontId="32" fillId="7" borderId="4" xfId="0" applyNumberFormat="1" applyFont="1" applyFill="1" applyBorder="1" applyAlignment="1">
      <alignment horizontal="center" vertical="top"/>
    </xf>
    <xf numFmtId="49" fontId="32" fillId="7" borderId="13" xfId="0" applyNumberFormat="1" applyFont="1" applyFill="1" applyBorder="1" applyAlignment="1">
      <alignment horizontal="center" vertical="top"/>
    </xf>
    <xf numFmtId="49" fontId="32" fillId="7" borderId="25" xfId="0" applyNumberFormat="1" applyFont="1" applyFill="1" applyBorder="1" applyAlignment="1">
      <alignment horizontal="center" vertical="top"/>
    </xf>
    <xf numFmtId="0" fontId="0" fillId="6" borderId="16" xfId="0" applyFont="1" applyFill="1" applyBorder="1" applyAlignment="1">
      <alignment horizontal="center" vertical="top" wrapText="1"/>
    </xf>
    <xf numFmtId="3" fontId="34" fillId="6" borderId="16" xfId="0" applyNumberFormat="1" applyFont="1" applyFill="1" applyBorder="1" applyAlignment="1">
      <alignment horizontal="center" vertical="top" wrapText="1"/>
    </xf>
    <xf numFmtId="3" fontId="32" fillId="0" borderId="28" xfId="0" applyNumberFormat="1" applyFont="1" applyBorder="1" applyAlignment="1">
      <alignment horizontal="center" vertical="top" wrapText="1"/>
    </xf>
    <xf numFmtId="3" fontId="3" fillId="6" borderId="27" xfId="0" applyNumberFormat="1" applyFont="1" applyFill="1" applyBorder="1" applyAlignment="1">
      <alignment horizontal="center" vertical="top"/>
    </xf>
    <xf numFmtId="164" fontId="3" fillId="6" borderId="58" xfId="0" applyNumberFormat="1" applyFont="1" applyFill="1" applyBorder="1" applyAlignment="1">
      <alignment horizontal="center" vertical="top"/>
    </xf>
    <xf numFmtId="164" fontId="3" fillId="6" borderId="0" xfId="0" applyNumberFormat="1" applyFont="1" applyFill="1" applyBorder="1" applyAlignment="1">
      <alignment horizontal="center" vertical="top"/>
    </xf>
    <xf numFmtId="164" fontId="3" fillId="6" borderId="98" xfId="0" applyNumberFormat="1" applyFont="1" applyFill="1" applyBorder="1" applyAlignment="1">
      <alignment horizontal="center" vertical="top"/>
    </xf>
    <xf numFmtId="164" fontId="3" fillId="6" borderId="111" xfId="0" applyNumberFormat="1" applyFont="1" applyFill="1" applyBorder="1" applyAlignment="1">
      <alignment horizontal="center" vertical="top"/>
    </xf>
    <xf numFmtId="164" fontId="3" fillId="6" borderId="99" xfId="0" applyNumberFormat="1" applyFont="1" applyFill="1" applyBorder="1" applyAlignment="1">
      <alignment horizontal="center" vertical="top"/>
    </xf>
    <xf numFmtId="164" fontId="3" fillId="6" borderId="87"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 fillId="0" borderId="0" xfId="0" applyNumberFormat="1" applyFont="1" applyBorder="1" applyAlignment="1">
      <alignment vertical="top"/>
    </xf>
    <xf numFmtId="0" fontId="0" fillId="0" borderId="0" xfId="0" applyAlignment="1"/>
    <xf numFmtId="49" fontId="2" fillId="6" borderId="12" xfId="0" applyNumberFormat="1" applyFont="1" applyFill="1" applyBorder="1" applyAlignment="1">
      <alignment horizontal="center" vertical="top" wrapText="1"/>
    </xf>
    <xf numFmtId="0" fontId="0" fillId="0" borderId="0" xfId="0" applyAlignment="1">
      <alignment wrapText="1"/>
    </xf>
    <xf numFmtId="3" fontId="27" fillId="6" borderId="14" xfId="0" applyNumberFormat="1" applyFont="1" applyFill="1" applyBorder="1" applyAlignment="1">
      <alignment horizontal="center" vertical="top"/>
    </xf>
    <xf numFmtId="3" fontId="1" fillId="0" borderId="0" xfId="0" applyNumberFormat="1" applyFont="1" applyBorder="1" applyAlignment="1">
      <alignment vertical="top"/>
    </xf>
    <xf numFmtId="164" fontId="2" fillId="8" borderId="24" xfId="0" applyNumberFormat="1" applyFont="1" applyFill="1" applyBorder="1" applyAlignment="1">
      <alignment horizontal="center" vertical="top"/>
    </xf>
    <xf numFmtId="164" fontId="3" fillId="6" borderId="16" xfId="1" applyNumberFormat="1" applyFont="1" applyFill="1" applyBorder="1" applyAlignment="1">
      <alignment horizontal="center" vertical="top"/>
    </xf>
    <xf numFmtId="0" fontId="1" fillId="6" borderId="11" xfId="0" applyFont="1" applyFill="1" applyBorder="1" applyAlignment="1">
      <alignment vertical="top" wrapText="1"/>
    </xf>
    <xf numFmtId="3" fontId="1" fillId="0" borderId="0" xfId="0" applyNumberFormat="1" applyFont="1" applyBorder="1" applyAlignment="1">
      <alignment vertical="top"/>
    </xf>
    <xf numFmtId="49" fontId="1" fillId="6" borderId="0" xfId="0" applyNumberFormat="1" applyFont="1" applyFill="1" applyBorder="1" applyAlignment="1">
      <alignment horizontal="center" vertical="top"/>
    </xf>
    <xf numFmtId="0" fontId="1" fillId="6" borderId="43" xfId="0"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164" fontId="2" fillId="8" borderId="21"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27" fillId="6" borderId="59" xfId="0" applyNumberFormat="1" applyFont="1" applyFill="1" applyBorder="1" applyAlignment="1">
      <alignment horizontal="center" vertical="top"/>
    </xf>
    <xf numFmtId="3" fontId="7" fillId="6" borderId="59"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wrapText="1"/>
    </xf>
    <xf numFmtId="164" fontId="3" fillId="6" borderId="59" xfId="0" applyNumberFormat="1" applyFont="1" applyFill="1" applyBorder="1" applyAlignment="1">
      <alignment horizontal="center" vertical="top"/>
    </xf>
    <xf numFmtId="164" fontId="3" fillId="6" borderId="4" xfId="0" applyNumberFormat="1" applyFont="1" applyFill="1" applyBorder="1" applyAlignment="1">
      <alignment horizontal="center" vertical="top"/>
    </xf>
    <xf numFmtId="164" fontId="3" fillId="6" borderId="13" xfId="0" applyNumberFormat="1" applyFont="1" applyFill="1" applyBorder="1" applyAlignment="1">
      <alignment horizontal="center" vertical="top"/>
    </xf>
    <xf numFmtId="164" fontId="37" fillId="6" borderId="4" xfId="0" applyNumberFormat="1" applyFont="1" applyFill="1" applyBorder="1" applyAlignment="1">
      <alignment horizontal="center" vertical="top"/>
    </xf>
    <xf numFmtId="164" fontId="37" fillId="0" borderId="13" xfId="0" applyNumberFormat="1" applyFont="1" applyFill="1" applyBorder="1" applyAlignment="1">
      <alignment horizontal="center" vertical="top"/>
    </xf>
    <xf numFmtId="164" fontId="3" fillId="6" borderId="37" xfId="0" applyNumberFormat="1" applyFont="1" applyFill="1" applyBorder="1" applyAlignment="1">
      <alignment horizontal="center" vertical="top"/>
    </xf>
    <xf numFmtId="164" fontId="3" fillId="6" borderId="57" xfId="0" applyNumberFormat="1" applyFont="1" applyFill="1" applyBorder="1" applyAlignment="1">
      <alignment horizontal="center" vertical="top"/>
    </xf>
    <xf numFmtId="164" fontId="3" fillId="6" borderId="43" xfId="0" applyNumberFormat="1" applyFont="1" applyFill="1" applyBorder="1" applyAlignment="1">
      <alignment horizontal="center" vertical="top"/>
    </xf>
    <xf numFmtId="164" fontId="37" fillId="6" borderId="57" xfId="0" applyNumberFormat="1" applyFont="1" applyFill="1" applyBorder="1" applyAlignment="1">
      <alignment horizontal="center" vertical="top"/>
    </xf>
    <xf numFmtId="164" fontId="37" fillId="0" borderId="43" xfId="0" applyNumberFormat="1" applyFont="1" applyFill="1" applyBorder="1" applyAlignment="1">
      <alignment horizontal="center" vertical="top"/>
    </xf>
    <xf numFmtId="164" fontId="3" fillId="6" borderId="70" xfId="0" applyNumberFormat="1" applyFont="1" applyFill="1" applyBorder="1" applyAlignment="1">
      <alignment horizontal="center" vertical="top"/>
    </xf>
    <xf numFmtId="164" fontId="23" fillId="6" borderId="14" xfId="0" applyNumberFormat="1" applyFont="1" applyFill="1" applyBorder="1" applyAlignment="1">
      <alignment horizontal="center" vertical="top"/>
    </xf>
    <xf numFmtId="164" fontId="23" fillId="6" borderId="16" xfId="0" applyNumberFormat="1" applyFont="1" applyFill="1" applyBorder="1" applyAlignment="1">
      <alignment horizontal="center" vertical="top"/>
    </xf>
    <xf numFmtId="3" fontId="23" fillId="6" borderId="61"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49" fontId="2" fillId="5" borderId="24"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0" fontId="1" fillId="0" borderId="14" xfId="0" applyFont="1" applyBorder="1" applyAlignment="1">
      <alignment vertical="top" wrapText="1"/>
    </xf>
    <xf numFmtId="3" fontId="2" fillId="4" borderId="2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1" fillId="0" borderId="0" xfId="0" applyNumberFormat="1" applyFont="1" applyAlignment="1">
      <alignment horizontal="left" vertical="top" wrapText="1"/>
    </xf>
    <xf numFmtId="3" fontId="2" fillId="6" borderId="1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164" fontId="2" fillId="0" borderId="0"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0" borderId="74" xfId="0" applyNumberFormat="1" applyFont="1" applyFill="1" applyBorder="1" applyAlignment="1">
      <alignment horizontal="righ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2" fontId="1" fillId="6" borderId="7" xfId="0" applyNumberFormat="1" applyFont="1" applyFill="1" applyBorder="1" applyAlignment="1">
      <alignment horizontal="center" vertical="top"/>
    </xf>
    <xf numFmtId="2" fontId="1" fillId="6" borderId="16" xfId="0" applyNumberFormat="1" applyFont="1" applyFill="1" applyBorder="1" applyAlignment="1">
      <alignment horizontal="center" vertical="top"/>
    </xf>
    <xf numFmtId="2" fontId="1" fillId="6" borderId="52" xfId="0" applyNumberFormat="1" applyFont="1" applyFill="1" applyBorder="1" applyAlignment="1">
      <alignment horizontal="center" vertical="top"/>
    </xf>
    <xf numFmtId="49" fontId="2" fillId="6" borderId="58" xfId="0" applyNumberFormat="1" applyFont="1" applyFill="1" applyBorder="1" applyAlignment="1">
      <alignment vertical="top"/>
    </xf>
    <xf numFmtId="0" fontId="45" fillId="0" borderId="67" xfId="0" applyFont="1" applyBorder="1" applyAlignment="1">
      <alignment horizontal="center" vertical="center" wrapText="1"/>
    </xf>
    <xf numFmtId="0" fontId="45" fillId="0" borderId="66" xfId="0" applyFont="1" applyBorder="1" applyAlignment="1">
      <alignment horizontal="center" vertical="center" wrapText="1"/>
    </xf>
    <xf numFmtId="3" fontId="1" fillId="7" borderId="41"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7" borderId="35" xfId="0" applyNumberFormat="1" applyFont="1" applyFill="1" applyBorder="1" applyAlignment="1">
      <alignment vertical="top" wrapText="1"/>
    </xf>
    <xf numFmtId="3" fontId="1" fillId="7" borderId="13"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1" fillId="7" borderId="69" xfId="0" applyNumberFormat="1" applyFont="1" applyFill="1" applyBorder="1" applyAlignment="1">
      <alignment vertical="top" wrapText="1"/>
    </xf>
    <xf numFmtId="3" fontId="1" fillId="7" borderId="83"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7" fillId="6" borderId="3" xfId="0" applyNumberFormat="1" applyFont="1" applyFill="1" applyBorder="1" applyAlignment="1">
      <alignment horizontal="center" vertical="top" wrapText="1"/>
    </xf>
    <xf numFmtId="3" fontId="6" fillId="6" borderId="3" xfId="0" applyNumberFormat="1" applyFont="1" applyFill="1" applyBorder="1" applyAlignment="1">
      <alignment horizontal="center" vertical="top"/>
    </xf>
    <xf numFmtId="3" fontId="7"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1" fillId="6" borderId="24"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0" fontId="27" fillId="6" borderId="14" xfId="0" applyFont="1" applyFill="1" applyBorder="1" applyAlignment="1">
      <alignment vertical="top" wrapText="1"/>
    </xf>
    <xf numFmtId="3" fontId="2" fillId="6" borderId="13" xfId="0" applyNumberFormat="1" applyFont="1" applyFill="1" applyBorder="1" applyAlignment="1">
      <alignment vertical="top" wrapText="1"/>
    </xf>
    <xf numFmtId="3" fontId="1" fillId="6" borderId="4" xfId="0" applyNumberFormat="1" applyFont="1" applyFill="1" applyBorder="1" applyAlignment="1">
      <alignment vertical="top" wrapText="1"/>
    </xf>
    <xf numFmtId="3" fontId="1" fillId="6" borderId="6" xfId="0" applyNumberFormat="1" applyFont="1" applyFill="1" applyBorder="1" applyAlignment="1">
      <alignment vertical="top" wrapText="1"/>
    </xf>
    <xf numFmtId="3" fontId="1" fillId="6" borderId="15"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0" fontId="1" fillId="0" borderId="102" xfId="0" applyFont="1" applyFill="1" applyBorder="1" applyAlignment="1">
      <alignment vertical="top" wrapText="1"/>
    </xf>
    <xf numFmtId="3" fontId="2" fillId="6" borderId="13" xfId="0" applyNumberFormat="1" applyFont="1" applyFill="1" applyBorder="1" applyAlignment="1">
      <alignment horizontal="left" vertical="top" wrapText="1"/>
    </xf>
    <xf numFmtId="3" fontId="1" fillId="6" borderId="101" xfId="0" applyNumberFormat="1" applyFont="1" applyFill="1" applyBorder="1" applyAlignment="1">
      <alignment horizontal="center" vertical="top"/>
    </xf>
    <xf numFmtId="3" fontId="1" fillId="6" borderId="104" xfId="0" applyNumberFormat="1" applyFont="1" applyFill="1" applyBorder="1" applyAlignment="1">
      <alignment horizontal="center" vertical="top"/>
    </xf>
    <xf numFmtId="49" fontId="1" fillId="6" borderId="104"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6" xfId="0" applyNumberFormat="1"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1" fillId="6" borderId="53" xfId="0" applyNumberFormat="1" applyFont="1" applyFill="1" applyBorder="1" applyAlignment="1">
      <alignment horizontal="left" vertical="top" wrapText="1"/>
    </xf>
    <xf numFmtId="164" fontId="22" fillId="6" borderId="58" xfId="0" applyNumberFormat="1" applyFont="1" applyFill="1" applyBorder="1" applyAlignment="1">
      <alignment vertical="top" wrapText="1"/>
    </xf>
    <xf numFmtId="0" fontId="1" fillId="0" borderId="0" xfId="0" applyFont="1" applyBorder="1" applyAlignment="1">
      <alignment vertical="top" wrapText="1"/>
    </xf>
    <xf numFmtId="3" fontId="2" fillId="0" borderId="57" xfId="0" applyNumberFormat="1" applyFont="1" applyBorder="1" applyAlignment="1">
      <alignment horizontal="center" vertical="top"/>
    </xf>
    <xf numFmtId="3" fontId="12" fillId="0" borderId="16" xfId="0" applyNumberFormat="1" applyFont="1" applyFill="1" applyBorder="1" applyAlignment="1">
      <alignment horizontal="center" vertical="top"/>
    </xf>
    <xf numFmtId="3" fontId="1" fillId="6" borderId="5" xfId="0" applyNumberFormat="1" applyFont="1" applyFill="1" applyBorder="1" applyAlignment="1">
      <alignment horizontal="left" vertical="top" wrapText="1"/>
    </xf>
    <xf numFmtId="0" fontId="1" fillId="0" borderId="26" xfId="0" applyFont="1" applyBorder="1" applyAlignment="1">
      <alignment vertical="top" wrapText="1"/>
    </xf>
    <xf numFmtId="49" fontId="1" fillId="7" borderId="12" xfId="0" applyNumberFormat="1" applyFont="1" applyFill="1" applyBorder="1" applyAlignment="1">
      <alignment horizontal="center" vertical="top" wrapText="1"/>
    </xf>
    <xf numFmtId="164" fontId="1" fillId="0" borderId="70" xfId="0" applyNumberFormat="1" applyFont="1" applyBorder="1" applyAlignment="1">
      <alignment horizontal="center" vertical="top"/>
    </xf>
    <xf numFmtId="3" fontId="2" fillId="8" borderId="46" xfId="0" applyNumberFormat="1" applyFont="1" applyFill="1" applyBorder="1" applyAlignment="1">
      <alignment horizontal="center" vertical="top"/>
    </xf>
    <xf numFmtId="3" fontId="7" fillId="6" borderId="7" xfId="0" applyNumberFormat="1" applyFont="1" applyFill="1" applyBorder="1" applyAlignment="1">
      <alignment horizontal="center" vertical="top"/>
    </xf>
    <xf numFmtId="3" fontId="7" fillId="6" borderId="16" xfId="0" applyNumberFormat="1" applyFont="1" applyFill="1" applyBorder="1" applyAlignment="1">
      <alignment horizontal="center" vertical="top"/>
    </xf>
    <xf numFmtId="3" fontId="7" fillId="6" borderId="52" xfId="0" applyNumberFormat="1" applyFont="1" applyFill="1" applyBorder="1" applyAlignment="1">
      <alignment horizontal="center" vertical="top"/>
    </xf>
    <xf numFmtId="0" fontId="46" fillId="0" borderId="24" xfId="0" applyFont="1" applyBorder="1" applyAlignment="1">
      <alignment vertical="top" wrapText="1"/>
    </xf>
    <xf numFmtId="3" fontId="2" fillId="8" borderId="28" xfId="0" applyNumberFormat="1" applyFont="1" applyFill="1" applyBorder="1" applyAlignment="1">
      <alignment horizontal="center" vertical="top"/>
    </xf>
    <xf numFmtId="164" fontId="12"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 fillId="0" borderId="33"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26"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0" borderId="102" xfId="1" applyNumberFormat="1" applyFont="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26"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26" fillId="6" borderId="24" xfId="0" applyNumberFormat="1" applyFont="1" applyFill="1" applyBorder="1" applyAlignment="1">
      <alignment horizontal="center" vertical="top" textRotation="91" wrapText="1"/>
    </xf>
    <xf numFmtId="49" fontId="26" fillId="0" borderId="24" xfId="0" applyNumberFormat="1" applyFont="1" applyBorder="1" applyAlignment="1">
      <alignment horizontal="center" vertical="top" textRotation="91" wrapText="1"/>
    </xf>
    <xf numFmtId="0" fontId="21" fillId="0" borderId="0" xfId="0" applyFont="1" applyAlignment="1">
      <alignment vertical="top"/>
    </xf>
    <xf numFmtId="49" fontId="1" fillId="7" borderId="12" xfId="0" applyNumberFormat="1" applyFont="1" applyFill="1" applyBorder="1" applyAlignment="1">
      <alignment horizontal="center" vertical="top" textRotation="91" wrapText="1"/>
    </xf>
    <xf numFmtId="164" fontId="26" fillId="0" borderId="0" xfId="0" applyNumberFormat="1" applyFont="1"/>
    <xf numFmtId="0" fontId="26" fillId="0" borderId="0" xfId="0" applyFont="1"/>
    <xf numFmtId="3" fontId="2" fillId="0" borderId="0" xfId="0" applyNumberFormat="1" applyFont="1" applyFill="1" applyBorder="1" applyAlignment="1">
      <alignment horizontal="center" vertical="top"/>
    </xf>
    <xf numFmtId="3" fontId="2" fillId="0" borderId="0" xfId="0" applyNumberFormat="1" applyFont="1" applyFill="1" applyBorder="1" applyAlignment="1">
      <alignment horizontal="right"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3" xfId="0" applyNumberFormat="1" applyFont="1" applyFill="1" applyBorder="1" applyAlignment="1">
      <alignment vertical="top"/>
    </xf>
    <xf numFmtId="3" fontId="1" fillId="6" borderId="94"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3" fillId="6" borderId="5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49" fontId="2" fillId="6"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0" fontId="1" fillId="6" borderId="110" xfId="0" applyFont="1" applyFill="1" applyBorder="1" applyAlignment="1">
      <alignment horizontal="left" vertical="top" wrapText="1"/>
    </xf>
    <xf numFmtId="3" fontId="1" fillId="6" borderId="86" xfId="0" applyNumberFormat="1" applyFont="1" applyFill="1" applyBorder="1" applyAlignment="1">
      <alignment horizontal="center" vertical="top"/>
    </xf>
    <xf numFmtId="3" fontId="1" fillId="6" borderId="88"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35" xfId="1" applyFont="1" applyFill="1" applyBorder="1" applyAlignment="1">
      <alignment vertical="top" wrapText="1"/>
    </xf>
    <xf numFmtId="3" fontId="27" fillId="6" borderId="59" xfId="0" applyNumberFormat="1" applyFont="1" applyFill="1" applyBorder="1" applyAlignment="1">
      <alignment horizontal="center" vertical="top" wrapText="1"/>
    </xf>
    <xf numFmtId="0" fontId="27" fillId="6" borderId="13" xfId="0" applyFont="1" applyFill="1" applyBorder="1" applyAlignment="1">
      <alignment horizontal="center" vertical="top" wrapText="1"/>
    </xf>
    <xf numFmtId="164" fontId="3" fillId="6" borderId="16" xfId="0" applyNumberFormat="1" applyFont="1" applyFill="1" applyBorder="1" applyAlignment="1">
      <alignment horizontal="center" vertical="top" wrapText="1"/>
    </xf>
    <xf numFmtId="0" fontId="1" fillId="6" borderId="13" xfId="0" applyFont="1" applyFill="1" applyBorder="1" applyAlignment="1">
      <alignment horizontal="center" vertical="top" wrapText="1"/>
    </xf>
    <xf numFmtId="0" fontId="27" fillId="6" borderId="35" xfId="1" applyFont="1" applyFill="1" applyBorder="1" applyAlignment="1">
      <alignment vertical="top" wrapText="1"/>
    </xf>
    <xf numFmtId="0" fontId="1" fillId="6" borderId="59" xfId="0" applyFont="1" applyFill="1" applyBorder="1" applyAlignment="1">
      <alignment horizontal="center" vertical="top" wrapText="1"/>
    </xf>
    <xf numFmtId="0" fontId="21" fillId="6" borderId="0" xfId="0" applyFont="1" applyFill="1" applyBorder="1" applyAlignment="1">
      <alignment vertical="top"/>
    </xf>
    <xf numFmtId="0" fontId="1" fillId="6" borderId="114" xfId="1" applyFont="1" applyFill="1" applyBorder="1" applyAlignment="1">
      <alignment vertical="top" wrapText="1"/>
    </xf>
    <xf numFmtId="3" fontId="1" fillId="6" borderId="82" xfId="0" applyNumberFormat="1"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center" wrapText="1"/>
    </xf>
    <xf numFmtId="49" fontId="3" fillId="6" borderId="72" xfId="0" applyNumberFormat="1" applyFont="1" applyFill="1" applyBorder="1" applyAlignment="1">
      <alignment horizontal="center" vertical="top"/>
    </xf>
    <xf numFmtId="49" fontId="3" fillId="6" borderId="38" xfId="0" applyNumberFormat="1" applyFont="1" applyFill="1" applyBorder="1" applyAlignment="1">
      <alignment horizontal="center" vertical="top"/>
    </xf>
    <xf numFmtId="49" fontId="3" fillId="6" borderId="20" xfId="0" applyNumberFormat="1" applyFont="1" applyFill="1" applyBorder="1" applyAlignment="1">
      <alignment horizontal="center" vertical="top"/>
    </xf>
    <xf numFmtId="49" fontId="1" fillId="0" borderId="38" xfId="0" applyNumberFormat="1" applyFont="1" applyFill="1" applyBorder="1" applyAlignment="1">
      <alignment horizontal="center" vertical="top"/>
    </xf>
    <xf numFmtId="49" fontId="1" fillId="6" borderId="72" xfId="0" applyNumberFormat="1" applyFont="1" applyFill="1" applyBorder="1" applyAlignment="1">
      <alignment horizontal="center" vertical="top"/>
    </xf>
    <xf numFmtId="164" fontId="3" fillId="6" borderId="1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164" fontId="3" fillId="6" borderId="41" xfId="0" applyNumberFormat="1" applyFont="1" applyFill="1" applyBorder="1" applyAlignment="1">
      <alignment horizontal="center" vertical="top"/>
    </xf>
    <xf numFmtId="49" fontId="9" fillId="6" borderId="12" xfId="0" applyNumberFormat="1" applyFont="1" applyFill="1" applyBorder="1" applyAlignment="1">
      <alignment horizontal="center" vertical="center" textRotation="90"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3" fontId="27" fillId="6" borderId="13"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0" fontId="0" fillId="6" borderId="11" xfId="0" applyFill="1" applyBorder="1" applyAlignment="1">
      <alignment horizontal="left" vertical="top" wrapText="1"/>
    </xf>
    <xf numFmtId="164" fontId="1" fillId="6" borderId="20" xfId="0" applyNumberFormat="1" applyFont="1" applyFill="1" applyBorder="1" applyAlignment="1">
      <alignment horizontal="center" vertical="top" wrapText="1"/>
    </xf>
    <xf numFmtId="49" fontId="1" fillId="6" borderId="90" xfId="0" applyNumberFormat="1" applyFont="1" applyFill="1" applyBorder="1" applyAlignment="1">
      <alignment horizontal="center" vertical="top"/>
    </xf>
    <xf numFmtId="49" fontId="27" fillId="6" borderId="36"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64" fontId="1" fillId="6" borderId="20" xfId="0" applyNumberFormat="1" applyFont="1" applyFill="1" applyBorder="1" applyAlignment="1">
      <alignment horizontal="center" vertical="top"/>
    </xf>
    <xf numFmtId="164" fontId="3" fillId="6" borderId="69" xfId="0" applyNumberFormat="1" applyFont="1" applyFill="1" applyBorder="1" applyAlignment="1">
      <alignment horizontal="center" vertical="top"/>
    </xf>
    <xf numFmtId="3" fontId="3" fillId="6" borderId="7" xfId="0" applyNumberFormat="1" applyFont="1" applyFill="1" applyBorder="1" applyAlignment="1">
      <alignment horizontal="center" vertical="top"/>
    </xf>
    <xf numFmtId="0" fontId="45"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3" fontId="32" fillId="6" borderId="49" xfId="0" applyNumberFormat="1" applyFont="1" applyFill="1" applyBorder="1" applyAlignment="1">
      <alignment horizontal="center" vertical="top" wrapText="1"/>
    </xf>
    <xf numFmtId="164" fontId="49" fillId="6" borderId="74" xfId="0" applyNumberFormat="1" applyFont="1" applyFill="1" applyBorder="1" applyAlignment="1">
      <alignment horizontal="center" vertical="top"/>
    </xf>
    <xf numFmtId="164" fontId="49" fillId="6" borderId="7" xfId="0" applyNumberFormat="1" applyFont="1" applyFill="1" applyBorder="1" applyAlignment="1">
      <alignment horizontal="center" vertical="top"/>
    </xf>
    <xf numFmtId="164" fontId="49" fillId="6" borderId="3" xfId="0" applyNumberFormat="1" applyFont="1" applyFill="1" applyBorder="1" applyAlignment="1">
      <alignment horizontal="center" vertical="top"/>
    </xf>
    <xf numFmtId="164" fontId="27" fillId="6" borderId="7" xfId="0" applyNumberFormat="1" applyFont="1" applyFill="1" applyBorder="1" applyAlignment="1">
      <alignment horizontal="center" vertical="top"/>
    </xf>
    <xf numFmtId="164" fontId="49" fillId="6" borderId="6" xfId="0" applyNumberFormat="1" applyFont="1" applyFill="1" applyBorder="1" applyAlignment="1">
      <alignment horizontal="center" vertical="top"/>
    </xf>
    <xf numFmtId="3" fontId="31" fillId="6" borderId="16" xfId="0" applyNumberFormat="1" applyFont="1" applyFill="1" applyBorder="1" applyAlignment="1">
      <alignment horizontal="center" vertical="top"/>
    </xf>
    <xf numFmtId="164" fontId="49" fillId="6" borderId="0" xfId="0" applyNumberFormat="1" applyFont="1" applyFill="1" applyBorder="1" applyAlignment="1">
      <alignment horizontal="center" vertical="top"/>
    </xf>
    <xf numFmtId="164" fontId="49" fillId="6" borderId="16" xfId="0" applyNumberFormat="1" applyFont="1" applyFill="1" applyBorder="1" applyAlignment="1">
      <alignment horizontal="center" vertical="top"/>
    </xf>
    <xf numFmtId="164" fontId="49" fillId="6" borderId="13" xfId="0" applyNumberFormat="1" applyFont="1" applyFill="1" applyBorder="1" applyAlignment="1">
      <alignment horizontal="center" vertical="top"/>
    </xf>
    <xf numFmtId="164" fontId="49" fillId="6" borderId="43" xfId="0" applyNumberFormat="1" applyFont="1" applyFill="1" applyBorder="1" applyAlignment="1">
      <alignment horizontal="center" vertical="top"/>
    </xf>
    <xf numFmtId="164" fontId="49" fillId="6" borderId="15" xfId="0" applyNumberFormat="1" applyFont="1" applyFill="1" applyBorder="1" applyAlignment="1">
      <alignment horizontal="center" vertical="top"/>
    </xf>
    <xf numFmtId="164" fontId="49" fillId="6" borderId="14" xfId="0" applyNumberFormat="1" applyFont="1" applyFill="1" applyBorder="1" applyAlignment="1">
      <alignment horizontal="center" vertical="top"/>
    </xf>
    <xf numFmtId="164" fontId="49" fillId="6" borderId="12" xfId="0" applyNumberFormat="1" applyFont="1" applyFill="1" applyBorder="1" applyAlignment="1">
      <alignment horizontal="center" vertical="top"/>
    </xf>
    <xf numFmtId="3" fontId="35" fillId="8" borderId="34" xfId="0" applyNumberFormat="1" applyFont="1" applyFill="1" applyBorder="1" applyAlignment="1">
      <alignment horizontal="center" vertical="top"/>
    </xf>
    <xf numFmtId="164" fontId="32" fillId="8" borderId="21" xfId="0" applyNumberFormat="1" applyFont="1" applyFill="1" applyBorder="1" applyAlignment="1">
      <alignment horizontal="center" vertical="top"/>
    </xf>
    <xf numFmtId="164" fontId="32" fillId="8" borderId="34" xfId="0" applyNumberFormat="1" applyFont="1" applyFill="1" applyBorder="1" applyAlignment="1">
      <alignment horizontal="center" vertical="top"/>
    </xf>
    <xf numFmtId="164" fontId="32" fillId="8" borderId="31" xfId="0" applyNumberFormat="1" applyFont="1" applyFill="1" applyBorder="1" applyAlignment="1">
      <alignment horizontal="center" vertical="top"/>
    </xf>
    <xf numFmtId="164" fontId="32" fillId="8" borderId="77" xfId="0" applyNumberFormat="1" applyFont="1" applyFill="1" applyBorder="1" applyAlignment="1">
      <alignment horizontal="center" vertical="top"/>
    </xf>
    <xf numFmtId="164" fontId="32" fillId="8" borderId="30" xfId="0" applyNumberFormat="1" applyFont="1" applyFill="1" applyBorder="1" applyAlignment="1">
      <alignment horizontal="center" vertical="top"/>
    </xf>
    <xf numFmtId="164" fontId="32" fillId="8" borderId="56" xfId="0" applyNumberFormat="1" applyFont="1" applyFill="1" applyBorder="1" applyAlignment="1">
      <alignment horizontal="center" vertical="top"/>
    </xf>
    <xf numFmtId="3" fontId="27" fillId="0" borderId="24" xfId="0" applyNumberFormat="1" applyFont="1" applyFill="1" applyBorder="1" applyAlignment="1">
      <alignment horizontal="center" vertical="top"/>
    </xf>
    <xf numFmtId="3" fontId="27" fillId="6" borderId="24" xfId="0" applyNumberFormat="1" applyFont="1" applyFill="1" applyBorder="1" applyAlignment="1">
      <alignment horizontal="center" vertical="top"/>
    </xf>
    <xf numFmtId="3" fontId="31" fillId="6" borderId="7" xfId="0" applyNumberFormat="1" applyFont="1" applyFill="1" applyBorder="1" applyAlignment="1">
      <alignment horizontal="center" vertical="top"/>
    </xf>
    <xf numFmtId="164" fontId="27" fillId="6" borderId="74" xfId="0" applyNumberFormat="1" applyFont="1" applyFill="1" applyBorder="1" applyAlignment="1">
      <alignment horizontal="center" vertical="top"/>
    </xf>
    <xf numFmtId="3" fontId="27" fillId="6" borderId="2" xfId="0" applyNumberFormat="1" applyFont="1" applyFill="1" applyBorder="1" applyAlignment="1">
      <alignment horizontal="left" vertical="top" wrapText="1"/>
    </xf>
    <xf numFmtId="3" fontId="27" fillId="6" borderId="12" xfId="0" applyNumberFormat="1" applyFont="1" applyFill="1" applyBorder="1" applyAlignment="1">
      <alignment horizontal="center" vertical="top"/>
    </xf>
    <xf numFmtId="0" fontId="33" fillId="0" borderId="11" xfId="0" applyFont="1" applyBorder="1" applyAlignment="1">
      <alignment horizontal="left" vertical="top" wrapText="1"/>
    </xf>
    <xf numFmtId="49" fontId="2" fillId="6" borderId="12" xfId="0" applyNumberFormat="1" applyFont="1" applyFill="1" applyBorder="1" applyAlignment="1">
      <alignment horizontal="center" vertical="top"/>
    </xf>
    <xf numFmtId="0" fontId="1" fillId="6" borderId="14" xfId="0" applyFont="1" applyFill="1" applyBorder="1" applyAlignment="1">
      <alignment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0" fillId="6" borderId="11" xfId="0" applyFill="1" applyBorder="1" applyAlignment="1">
      <alignment horizontal="left" vertical="top" wrapText="1"/>
    </xf>
    <xf numFmtId="3" fontId="1" fillId="6" borderId="2" xfId="0" applyNumberFormat="1" applyFont="1" applyFill="1" applyBorder="1" applyAlignment="1">
      <alignment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0" borderId="114" xfId="0" applyNumberFormat="1" applyFont="1" applyFill="1" applyBorder="1" applyAlignment="1">
      <alignment horizontal="center" vertical="top"/>
    </xf>
    <xf numFmtId="164" fontId="1" fillId="0" borderId="81" xfId="0" applyNumberFormat="1" applyFont="1" applyFill="1" applyBorder="1" applyAlignment="1">
      <alignment horizontal="center" vertical="top"/>
    </xf>
    <xf numFmtId="164" fontId="1" fillId="6" borderId="115" xfId="0" applyNumberFormat="1" applyFont="1" applyFill="1" applyBorder="1" applyAlignment="1">
      <alignment horizontal="center" vertical="top"/>
    </xf>
    <xf numFmtId="164" fontId="1" fillId="6" borderId="11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117"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0" fontId="1" fillId="6" borderId="79" xfId="0" applyFont="1" applyFill="1" applyBorder="1" applyAlignment="1">
      <alignment horizontal="left" vertical="top" wrapText="1"/>
    </xf>
    <xf numFmtId="3" fontId="1" fillId="6" borderId="3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3" fillId="6" borderId="36" xfId="0" applyNumberFormat="1" applyFont="1" applyFill="1" applyBorder="1" applyAlignment="1">
      <alignment vertical="center" textRotation="90"/>
    </xf>
    <xf numFmtId="3" fontId="17" fillId="6" borderId="37" xfId="0" applyNumberFormat="1" applyFont="1" applyFill="1" applyBorder="1" applyAlignment="1">
      <alignment horizontal="center" vertical="center" wrapText="1"/>
    </xf>
    <xf numFmtId="0" fontId="27" fillId="6" borderId="42" xfId="0" applyFont="1" applyFill="1" applyBorder="1" applyAlignment="1">
      <alignment horizontal="left" vertical="top" wrapText="1"/>
    </xf>
    <xf numFmtId="3" fontId="1" fillId="0" borderId="75" xfId="0" applyNumberFormat="1" applyFont="1" applyBorder="1" applyAlignment="1">
      <alignment horizontal="center" vertical="top" wrapText="1"/>
    </xf>
    <xf numFmtId="3" fontId="1" fillId="6" borderId="47"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0" fontId="51" fillId="0" borderId="33" xfId="0" applyFont="1" applyFill="1" applyBorder="1" applyAlignment="1">
      <alignment horizontal="center" vertical="center" wrapText="1"/>
    </xf>
    <xf numFmtId="3" fontId="12" fillId="8" borderId="1" xfId="0" applyNumberFormat="1" applyFont="1" applyFill="1" applyBorder="1" applyAlignment="1">
      <alignment horizontal="left" vertical="top" wrapText="1"/>
    </xf>
    <xf numFmtId="3" fontId="11" fillId="8" borderId="1" xfId="0" applyNumberFormat="1" applyFont="1" applyFill="1" applyBorder="1" applyAlignment="1">
      <alignment horizontal="center" vertical="top"/>
    </xf>
    <xf numFmtId="3" fontId="5" fillId="8" borderId="27" xfId="0" applyNumberFormat="1" applyFont="1" applyFill="1" applyBorder="1" applyAlignment="1">
      <alignment horizontal="center" vertical="top" wrapText="1"/>
    </xf>
    <xf numFmtId="0" fontId="45" fillId="6" borderId="0" xfId="0" applyFont="1" applyFill="1" applyBorder="1" applyAlignment="1">
      <alignment horizontal="center" vertical="top"/>
    </xf>
    <xf numFmtId="164" fontId="2" fillId="6" borderId="52" xfId="0" applyNumberFormat="1" applyFont="1" applyFill="1" applyBorder="1" applyAlignment="1">
      <alignment horizontal="center" vertical="top"/>
    </xf>
    <xf numFmtId="3" fontId="5" fillId="6" borderId="36" xfId="0" applyNumberFormat="1" applyFont="1" applyFill="1" applyBorder="1" applyAlignment="1">
      <alignment horizontal="center" vertical="top" textRotation="90" wrapText="1"/>
    </xf>
    <xf numFmtId="3" fontId="1" fillId="0" borderId="0" xfId="0" applyNumberFormat="1" applyFont="1" applyFill="1" applyBorder="1" applyAlignment="1">
      <alignment horizontal="left" vertical="top" wrapText="1"/>
    </xf>
    <xf numFmtId="3" fontId="9" fillId="6" borderId="24" xfId="0" applyNumberFormat="1" applyFont="1" applyFill="1" applyBorder="1" applyAlignment="1">
      <alignment horizontal="center" vertical="top" textRotation="90" wrapText="1"/>
    </xf>
    <xf numFmtId="164" fontId="16" fillId="6" borderId="4" xfId="0" applyNumberFormat="1" applyFont="1" applyFill="1" applyBorder="1" applyAlignment="1">
      <alignment horizontal="center" vertical="top"/>
    </xf>
    <xf numFmtId="164" fontId="49" fillId="6" borderId="4" xfId="0" applyNumberFormat="1" applyFont="1" applyFill="1" applyBorder="1" applyAlignment="1">
      <alignment horizontal="center" vertical="top"/>
    </xf>
    <xf numFmtId="164" fontId="16" fillId="6" borderId="57" xfId="0" applyNumberFormat="1" applyFont="1" applyFill="1" applyBorder="1" applyAlignment="1">
      <alignment horizontal="center" vertical="top"/>
    </xf>
    <xf numFmtId="164" fontId="49"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0" fontId="45" fillId="6" borderId="43" xfId="0" applyFont="1" applyFill="1" applyBorder="1" applyAlignment="1">
      <alignment horizontal="center" vertical="top"/>
    </xf>
    <xf numFmtId="3" fontId="1" fillId="6" borderId="12" xfId="0" applyNumberFormat="1" applyFont="1" applyFill="1" applyBorder="1" applyAlignment="1">
      <alignment vertical="top" wrapText="1"/>
    </xf>
    <xf numFmtId="3" fontId="2" fillId="4" borderId="14" xfId="0" applyNumberFormat="1" applyFont="1" applyFill="1" applyBorder="1" applyAlignment="1">
      <alignment vertical="top"/>
    </xf>
    <xf numFmtId="164" fontId="1" fillId="6" borderId="102" xfId="1"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7" borderId="43"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3" fontId="3" fillId="6" borderId="7"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51" fillId="0" borderId="12" xfId="0" applyFont="1" applyFill="1" applyBorder="1" applyAlignment="1">
      <alignment horizontal="center" vertical="center" wrapText="1"/>
    </xf>
    <xf numFmtId="0" fontId="21" fillId="0" borderId="0" xfId="0" applyFont="1" applyAlignment="1">
      <alignment vertical="top" wrapText="1"/>
    </xf>
    <xf numFmtId="0" fontId="26" fillId="0" borderId="0" xfId="0" applyFont="1" applyAlignment="1">
      <alignment horizontal="center"/>
    </xf>
    <xf numFmtId="3" fontId="1" fillId="0" borderId="0" xfId="0" applyNumberFormat="1" applyFont="1" applyAlignment="1">
      <alignment horizontal="left" vertical="top" wrapText="1"/>
    </xf>
    <xf numFmtId="3" fontId="1" fillId="6" borderId="15" xfId="0" applyNumberFormat="1" applyFont="1" applyFill="1" applyBorder="1" applyAlignment="1">
      <alignment horizontal="center" vertical="top" wrapText="1"/>
    </xf>
    <xf numFmtId="164" fontId="1" fillId="6" borderId="42"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3" fontId="22" fillId="0" borderId="57" xfId="0" applyNumberFormat="1" applyFont="1" applyBorder="1" applyAlignment="1">
      <alignment vertical="top"/>
    </xf>
    <xf numFmtId="3" fontId="22" fillId="6" borderId="43" xfId="0" applyNumberFormat="1" applyFont="1" applyFill="1" applyBorder="1" applyAlignment="1">
      <alignment horizontal="center" vertical="top"/>
    </xf>
    <xf numFmtId="0" fontId="1" fillId="0" borderId="78" xfId="0" applyFont="1" applyBorder="1" applyAlignment="1">
      <alignment horizontal="center" vertical="center" textRotation="90" wrapText="1"/>
    </xf>
    <xf numFmtId="3" fontId="22"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74" xfId="0" applyNumberFormat="1" applyFont="1" applyFill="1" applyBorder="1" applyAlignment="1">
      <alignment vertical="top" wrapText="1"/>
    </xf>
    <xf numFmtId="3" fontId="1" fillId="6" borderId="0" xfId="0" applyNumberFormat="1" applyFont="1" applyFill="1" applyBorder="1" applyAlignment="1">
      <alignment vertical="top" wrapText="1"/>
    </xf>
    <xf numFmtId="3" fontId="1" fillId="0" borderId="21" xfId="0" applyNumberFormat="1" applyFont="1" applyFill="1" applyBorder="1" applyAlignment="1">
      <alignment horizontal="center" vertical="top" wrapText="1"/>
    </xf>
    <xf numFmtId="49" fontId="1" fillId="0" borderId="21" xfId="0" applyNumberFormat="1" applyFont="1" applyFill="1" applyBorder="1" applyAlignment="1">
      <alignment horizontal="center" vertical="top" wrapText="1"/>
    </xf>
    <xf numFmtId="3" fontId="1" fillId="0" borderId="96" xfId="0" applyNumberFormat="1" applyFont="1" applyFill="1" applyBorder="1" applyAlignment="1">
      <alignment horizontal="center" vertical="top"/>
    </xf>
    <xf numFmtId="0" fontId="1" fillId="6" borderId="72" xfId="0" applyFont="1" applyFill="1" applyBorder="1" applyAlignment="1">
      <alignment horizontal="center" vertical="top" wrapText="1"/>
    </xf>
    <xf numFmtId="0" fontId="1" fillId="6" borderId="0"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47"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4" fontId="1" fillId="6" borderId="3"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2" fillId="5" borderId="63" xfId="0" applyNumberFormat="1" applyFont="1" applyFill="1" applyBorder="1" applyAlignment="1">
      <alignment horizontal="center" vertical="top"/>
    </xf>
    <xf numFmtId="164" fontId="1" fillId="0" borderId="16" xfId="0" applyNumberFormat="1" applyFont="1" applyBorder="1" applyAlignment="1">
      <alignment horizontal="center" vertical="top"/>
    </xf>
    <xf numFmtId="3" fontId="1" fillId="7" borderId="14" xfId="0" applyNumberFormat="1" applyFont="1" applyFill="1" applyBorder="1" applyAlignment="1">
      <alignment vertical="top" wrapText="1"/>
    </xf>
    <xf numFmtId="164" fontId="1" fillId="0" borderId="73" xfId="1" applyNumberFormat="1" applyFont="1" applyFill="1" applyBorder="1" applyAlignment="1">
      <alignment horizontal="center" vertical="top"/>
    </xf>
    <xf numFmtId="164" fontId="1" fillId="6" borderId="61" xfId="1" applyNumberFormat="1" applyFont="1" applyFill="1" applyBorder="1" applyAlignment="1">
      <alignment horizontal="center" vertical="top"/>
    </xf>
    <xf numFmtId="164" fontId="23" fillId="6" borderId="0" xfId="0" applyNumberFormat="1" applyFont="1" applyFill="1" applyBorder="1" applyAlignment="1">
      <alignment horizontal="center" vertical="top"/>
    </xf>
    <xf numFmtId="164" fontId="1" fillId="0" borderId="80" xfId="1"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 fillId="6" borderId="36" xfId="1" applyNumberFormat="1" applyFont="1" applyFill="1" applyBorder="1" applyAlignment="1">
      <alignment horizontal="center" vertical="top"/>
    </xf>
    <xf numFmtId="164" fontId="23" fillId="6" borderId="12" xfId="0" applyNumberFormat="1" applyFont="1" applyFill="1" applyBorder="1" applyAlignment="1">
      <alignment horizontal="center" vertical="top"/>
    </xf>
    <xf numFmtId="164" fontId="1" fillId="6" borderId="106" xfId="1" applyNumberFormat="1" applyFont="1" applyFill="1" applyBorder="1" applyAlignment="1">
      <alignment horizontal="center" vertical="top"/>
    </xf>
    <xf numFmtId="164" fontId="1" fillId="6" borderId="61" xfId="1" applyNumberFormat="1" applyFont="1" applyFill="1" applyBorder="1" applyAlignment="1">
      <alignment horizontal="center" vertical="top" wrapText="1"/>
    </xf>
    <xf numFmtId="164" fontId="1" fillId="6" borderId="80" xfId="1" applyNumberFormat="1" applyFont="1" applyFill="1" applyBorder="1" applyAlignment="1">
      <alignment horizontal="center" vertical="top"/>
    </xf>
    <xf numFmtId="164" fontId="1" fillId="6" borderId="36" xfId="1" applyNumberFormat="1" applyFont="1" applyFill="1" applyBorder="1" applyAlignment="1">
      <alignment horizontal="center" vertical="top" wrapText="1"/>
    </xf>
    <xf numFmtId="2" fontId="1" fillId="6" borderId="6" xfId="0" applyNumberFormat="1" applyFont="1" applyFill="1" applyBorder="1" applyAlignment="1">
      <alignment horizontal="center" vertical="top"/>
    </xf>
    <xf numFmtId="2" fontId="1" fillId="6" borderId="15" xfId="0" applyNumberFormat="1" applyFont="1" applyFill="1" applyBorder="1" applyAlignment="1">
      <alignment horizontal="center" vertical="top"/>
    </xf>
    <xf numFmtId="2" fontId="1" fillId="6" borderId="60"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3" xfId="0" applyNumberFormat="1" applyFont="1" applyFill="1" applyBorder="1" applyAlignment="1">
      <alignment horizontal="center" vertical="top"/>
    </xf>
    <xf numFmtId="164" fontId="2" fillId="3" borderId="63" xfId="0" applyNumberFormat="1" applyFont="1" applyFill="1" applyBorder="1" applyAlignment="1">
      <alignment horizontal="center" vertical="top"/>
    </xf>
    <xf numFmtId="2" fontId="1" fillId="6" borderId="3" xfId="0" applyNumberFormat="1" applyFont="1" applyFill="1" applyBorder="1" applyAlignment="1">
      <alignment horizontal="center" vertical="top"/>
    </xf>
    <xf numFmtId="2" fontId="1" fillId="6" borderId="12" xfId="0" applyNumberFormat="1" applyFont="1" applyFill="1" applyBorder="1" applyAlignment="1">
      <alignment horizontal="center" vertical="top"/>
    </xf>
    <xf numFmtId="2" fontId="1" fillId="6" borderId="36"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22"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4" fontId="2" fillId="3" borderId="60"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3" borderId="33"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wrapText="1"/>
    </xf>
    <xf numFmtId="164" fontId="2" fillId="3" borderId="36" xfId="0" applyNumberFormat="1" applyFont="1" applyFill="1" applyBorder="1" applyAlignment="1">
      <alignment horizontal="center" vertical="top" wrapText="1"/>
    </xf>
    <xf numFmtId="0" fontId="1" fillId="0" borderId="67" xfId="0" applyFont="1" applyBorder="1" applyAlignment="1">
      <alignment horizontal="center" vertical="center" wrapText="1"/>
    </xf>
    <xf numFmtId="3" fontId="1" fillId="6" borderId="12" xfId="0" applyNumberFormat="1" applyFont="1" applyFill="1" applyBorder="1" applyAlignment="1">
      <alignment horizontal="center" vertical="top" textRotation="90" wrapText="1"/>
    </xf>
    <xf numFmtId="3" fontId="1" fillId="6" borderId="57" xfId="0" applyNumberFormat="1" applyFont="1" applyFill="1" applyBorder="1" applyAlignment="1">
      <alignment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103" xfId="0" applyNumberFormat="1" applyFont="1" applyFill="1" applyBorder="1" applyAlignment="1">
      <alignment horizontal="left" vertical="top" wrapText="1"/>
    </xf>
    <xf numFmtId="3" fontId="1" fillId="6" borderId="85" xfId="0" applyNumberFormat="1" applyFont="1" applyFill="1" applyBorder="1" applyAlignment="1">
      <alignment horizontal="center" vertical="top"/>
    </xf>
    <xf numFmtId="0" fontId="1" fillId="6" borderId="103" xfId="0" applyFont="1" applyFill="1" applyBorder="1" applyAlignment="1">
      <alignment horizontal="left" vertical="top" wrapText="1"/>
    </xf>
    <xf numFmtId="3" fontId="2" fillId="6" borderId="3"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1" fillId="6" borderId="25" xfId="0" applyNumberFormat="1" applyFont="1" applyFill="1" applyBorder="1" applyAlignment="1">
      <alignment horizontal="left" vertical="top" wrapText="1"/>
    </xf>
    <xf numFmtId="49" fontId="2" fillId="4" borderId="2" xfId="0" applyNumberFormat="1" applyFont="1" applyFill="1" applyBorder="1" applyAlignment="1">
      <alignment vertical="top"/>
    </xf>
    <xf numFmtId="49" fontId="2" fillId="5" borderId="3" xfId="0" applyNumberFormat="1" applyFont="1" applyFill="1" applyBorder="1" applyAlignment="1">
      <alignment vertical="top"/>
    </xf>
    <xf numFmtId="49" fontId="2" fillId="6" borderId="76" xfId="0" applyNumberFormat="1" applyFont="1" applyFill="1" applyBorder="1" applyAlignment="1">
      <alignment vertical="top"/>
    </xf>
    <xf numFmtId="3" fontId="2" fillId="6" borderId="4" xfId="2" applyNumberFormat="1" applyFont="1" applyFill="1" applyBorder="1" applyAlignment="1">
      <alignment horizontal="center" vertical="top"/>
    </xf>
    <xf numFmtId="49" fontId="2" fillId="4" borderId="23" xfId="0" applyNumberFormat="1" applyFont="1" applyFill="1" applyBorder="1" applyAlignment="1">
      <alignment vertical="top"/>
    </xf>
    <xf numFmtId="49" fontId="2" fillId="5" borderId="24" xfId="0" applyNumberFormat="1" applyFont="1" applyFill="1" applyBorder="1" applyAlignment="1">
      <alignment vertical="top"/>
    </xf>
    <xf numFmtId="49" fontId="2" fillId="6" borderId="118" xfId="0" applyNumberFormat="1" applyFont="1" applyFill="1" applyBorder="1" applyAlignment="1">
      <alignment vertical="top"/>
    </xf>
    <xf numFmtId="3" fontId="1" fillId="6" borderId="25" xfId="0" applyNumberFormat="1" applyFont="1" applyFill="1" applyBorder="1" applyAlignment="1">
      <alignment vertical="top" wrapText="1"/>
    </xf>
    <xf numFmtId="3" fontId="2" fillId="6" borderId="25" xfId="2" applyNumberFormat="1" applyFont="1" applyFill="1" applyBorder="1" applyAlignment="1">
      <alignment horizontal="center" vertical="top"/>
    </xf>
    <xf numFmtId="3" fontId="1" fillId="0" borderId="12" xfId="0" applyNumberFormat="1" applyFont="1" applyFill="1" applyBorder="1" applyAlignment="1">
      <alignment horizontal="center" vertical="center" textRotation="90" wrapText="1"/>
    </xf>
    <xf numFmtId="3" fontId="1" fillId="6" borderId="14" xfId="0" applyNumberFormat="1"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3" fontId="29" fillId="6" borderId="42" xfId="0" applyNumberFormat="1" applyFont="1" applyFill="1" applyBorder="1" applyAlignment="1">
      <alignment vertical="top" wrapText="1"/>
    </xf>
    <xf numFmtId="3" fontId="29" fillId="6" borderId="36" xfId="0" applyNumberFormat="1" applyFont="1" applyFill="1" applyBorder="1" applyAlignment="1">
      <alignment horizontal="center" vertical="top" wrapText="1"/>
    </xf>
    <xf numFmtId="3" fontId="29" fillId="6" borderId="61"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center" wrapText="1"/>
    </xf>
    <xf numFmtId="0" fontId="1" fillId="6" borderId="102" xfId="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119" xfId="0" applyNumberFormat="1" applyFont="1" applyFill="1" applyBorder="1" applyAlignment="1">
      <alignment horizontal="center" vertical="top"/>
    </xf>
    <xf numFmtId="164" fontId="23" fillId="6" borderId="37" xfId="0" applyNumberFormat="1" applyFont="1" applyFill="1" applyBorder="1" applyAlignment="1">
      <alignment horizontal="center" vertical="top"/>
    </xf>
    <xf numFmtId="164" fontId="2" fillId="0" borderId="0"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0" borderId="14" xfId="0" applyNumberFormat="1" applyFont="1" applyFill="1" applyBorder="1" applyAlignment="1">
      <alignment horizontal="left" vertical="top" wrapText="1"/>
    </xf>
    <xf numFmtId="164" fontId="1" fillId="3" borderId="61" xfId="0" applyNumberFormat="1" applyFont="1" applyFill="1" applyBorder="1" applyAlignment="1">
      <alignment horizontal="center" vertical="top" wrapText="1"/>
    </xf>
    <xf numFmtId="164" fontId="1" fillId="8" borderId="61" xfId="0" applyNumberFormat="1" applyFont="1" applyFill="1" applyBorder="1" applyAlignment="1">
      <alignment horizontal="center" vertical="top" wrapText="1"/>
    </xf>
    <xf numFmtId="0" fontId="1" fillId="6" borderId="81" xfId="0" applyFont="1" applyFill="1" applyBorder="1" applyAlignment="1">
      <alignment horizontal="center" vertical="top" wrapText="1"/>
    </xf>
    <xf numFmtId="164" fontId="23" fillId="6" borderId="36" xfId="0" applyNumberFormat="1" applyFont="1" applyFill="1" applyBorder="1" applyAlignment="1">
      <alignment horizontal="center" vertical="top"/>
    </xf>
    <xf numFmtId="164" fontId="23" fillId="6" borderId="61" xfId="0" applyNumberFormat="1" applyFont="1" applyFill="1" applyBorder="1" applyAlignment="1">
      <alignment horizontal="center" vertical="top"/>
    </xf>
    <xf numFmtId="164" fontId="1" fillId="8" borderId="31" xfId="0" applyNumberFormat="1" applyFont="1" applyFill="1" applyBorder="1" applyAlignment="1">
      <alignment horizontal="center" vertical="top" wrapText="1"/>
    </xf>
    <xf numFmtId="164" fontId="2" fillId="8" borderId="22" xfId="0" applyNumberFormat="1" applyFont="1" applyFill="1" applyBorder="1" applyAlignment="1">
      <alignment horizontal="center" vertical="top" wrapText="1"/>
    </xf>
    <xf numFmtId="164" fontId="2" fillId="5" borderId="65" xfId="0" applyNumberFormat="1" applyFont="1" applyFill="1" applyBorder="1" applyAlignment="1">
      <alignment horizontal="center" vertical="top"/>
    </xf>
    <xf numFmtId="164" fontId="1" fillId="6" borderId="76"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23" fillId="6" borderId="15"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3" fontId="1" fillId="7" borderId="2" xfId="0" applyNumberFormat="1" applyFont="1" applyFill="1" applyBorder="1" applyAlignment="1">
      <alignment horizontal="left" vertical="top" wrapText="1"/>
    </xf>
    <xf numFmtId="3" fontId="1" fillId="7" borderId="11"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3" fillId="6" borderId="91"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23" fillId="6" borderId="58" xfId="0" applyNumberFormat="1" applyFont="1" applyFill="1" applyBorder="1" applyAlignment="1">
      <alignment horizontal="center" vertical="top"/>
    </xf>
    <xf numFmtId="3" fontId="23" fillId="6" borderId="12" xfId="0" applyNumberFormat="1" applyFont="1" applyFill="1" applyBorder="1" applyAlignment="1">
      <alignment horizontal="center" vertical="top" wrapText="1"/>
    </xf>
    <xf numFmtId="164" fontId="23" fillId="0" borderId="5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23" fillId="0" borderId="6"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23" fillId="0" borderId="74" xfId="0" applyNumberFormat="1" applyFont="1" applyFill="1" applyBorder="1" applyAlignment="1">
      <alignment horizontal="center" vertical="top"/>
    </xf>
    <xf numFmtId="164" fontId="2" fillId="8" borderId="120" xfId="0" applyNumberFormat="1" applyFont="1" applyFill="1" applyBorder="1" applyAlignment="1">
      <alignment horizontal="center" vertical="top"/>
    </xf>
    <xf numFmtId="164" fontId="23" fillId="6" borderId="60" xfId="0" applyNumberFormat="1" applyFont="1" applyFill="1" applyBorder="1" applyAlignment="1">
      <alignment horizontal="center" vertical="top"/>
    </xf>
    <xf numFmtId="3" fontId="23" fillId="7" borderId="11" xfId="0" applyNumberFormat="1" applyFont="1" applyFill="1" applyBorder="1" applyAlignment="1">
      <alignment horizontal="left" vertical="top" wrapText="1"/>
    </xf>
    <xf numFmtId="3" fontId="23" fillId="7" borderId="0" xfId="0" applyNumberFormat="1" applyFont="1" applyFill="1" applyBorder="1" applyAlignment="1">
      <alignment horizontal="center" vertical="top" wrapText="1"/>
    </xf>
    <xf numFmtId="3" fontId="23" fillId="7" borderId="12" xfId="0" applyNumberFormat="1" applyFont="1" applyFill="1" applyBorder="1" applyAlignment="1">
      <alignment horizontal="center" vertical="top" wrapText="1"/>
    </xf>
    <xf numFmtId="3" fontId="23" fillId="6" borderId="17" xfId="0" applyNumberFormat="1" applyFont="1" applyFill="1" applyBorder="1" applyAlignment="1">
      <alignment horizontal="left" vertical="top" wrapText="1"/>
    </xf>
    <xf numFmtId="3" fontId="23" fillId="6" borderId="3" xfId="0" applyNumberFormat="1" applyFont="1" applyFill="1" applyBorder="1" applyAlignment="1">
      <alignment horizontal="center" vertical="top"/>
    </xf>
    <xf numFmtId="3" fontId="23" fillId="6" borderId="76" xfId="0" applyNumberFormat="1" applyFont="1" applyFill="1" applyBorder="1" applyAlignment="1">
      <alignment horizontal="center" vertical="top"/>
    </xf>
    <xf numFmtId="164" fontId="23" fillId="6" borderId="4" xfId="0" applyNumberFormat="1" applyFont="1" applyFill="1" applyBorder="1" applyAlignment="1">
      <alignment horizontal="center" vertical="top"/>
    </xf>
    <xf numFmtId="164" fontId="23" fillId="0" borderId="3" xfId="0" applyNumberFormat="1" applyFont="1" applyFill="1" applyBorder="1" applyAlignment="1">
      <alignment horizontal="center" vertical="top"/>
    </xf>
    <xf numFmtId="164" fontId="1" fillId="0" borderId="33"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8" borderId="60"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wrapText="1"/>
    </xf>
    <xf numFmtId="49" fontId="29" fillId="6" borderId="72" xfId="0" applyNumberFormat="1" applyFont="1" applyFill="1" applyBorder="1" applyAlignment="1">
      <alignment horizontal="center" vertical="top"/>
    </xf>
    <xf numFmtId="49" fontId="23" fillId="6" borderId="13" xfId="0" applyNumberFormat="1" applyFont="1" applyFill="1" applyBorder="1" applyAlignment="1">
      <alignment horizontal="center" vertical="top"/>
    </xf>
    <xf numFmtId="49" fontId="29" fillId="6" borderId="104" xfId="0" applyNumberFormat="1" applyFont="1" applyFill="1" applyBorder="1" applyAlignment="1">
      <alignment horizontal="center" vertical="top"/>
    </xf>
    <xf numFmtId="49" fontId="23" fillId="6" borderId="101" xfId="0" applyNumberFormat="1" applyFont="1" applyFill="1" applyBorder="1" applyAlignment="1">
      <alignment horizontal="center" vertical="top" wrapText="1"/>
    </xf>
    <xf numFmtId="0" fontId="57" fillId="0" borderId="102" xfId="0" applyFont="1" applyBorder="1" applyAlignment="1">
      <alignment horizontal="left" vertical="top" wrapText="1"/>
    </xf>
    <xf numFmtId="49" fontId="57" fillId="6" borderId="113"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0" fontId="23" fillId="0" borderId="110" xfId="0" applyFont="1" applyFill="1" applyBorder="1" applyAlignment="1">
      <alignment horizontal="left" vertical="top" wrapText="1"/>
    </xf>
    <xf numFmtId="0" fontId="1" fillId="6" borderId="42" xfId="0"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1" fillId="7" borderId="108" xfId="0" applyNumberFormat="1" applyFont="1" applyFill="1" applyBorder="1" applyAlignment="1">
      <alignment horizontal="left" vertical="top" wrapText="1"/>
    </xf>
    <xf numFmtId="3" fontId="1" fillId="7" borderId="121" xfId="0" applyNumberFormat="1" applyFont="1" applyFill="1" applyBorder="1" applyAlignment="1">
      <alignment horizontal="center" vertical="top" wrapText="1"/>
    </xf>
    <xf numFmtId="3" fontId="1" fillId="7" borderId="109" xfId="0" applyNumberFormat="1" applyFont="1" applyFill="1" applyBorder="1" applyAlignment="1">
      <alignment horizontal="center" vertical="top" wrapText="1"/>
    </xf>
    <xf numFmtId="49" fontId="26" fillId="0" borderId="29" xfId="0" applyNumberFormat="1" applyFont="1" applyBorder="1" applyAlignment="1">
      <alignment horizontal="left" vertical="top" wrapText="1"/>
    </xf>
    <xf numFmtId="3" fontId="23" fillId="6" borderId="86" xfId="0" applyNumberFormat="1" applyFont="1" applyFill="1" applyBorder="1" applyAlignment="1">
      <alignment horizontal="center" vertical="top"/>
    </xf>
    <xf numFmtId="0" fontId="23" fillId="6" borderId="16" xfId="0" applyFont="1" applyFill="1" applyBorder="1" applyAlignment="1">
      <alignment horizontal="center" vertical="top" wrapText="1"/>
    </xf>
    <xf numFmtId="3" fontId="23" fillId="6" borderId="82" xfId="0" applyNumberFormat="1" applyFont="1" applyFill="1" applyBorder="1" applyAlignment="1">
      <alignment horizontal="center" vertical="top" wrapText="1"/>
    </xf>
    <xf numFmtId="3" fontId="23" fillId="6" borderId="16" xfId="0" applyNumberFormat="1" applyFont="1" applyFill="1" applyBorder="1" applyAlignment="1">
      <alignment horizontal="center" vertical="top"/>
    </xf>
    <xf numFmtId="49" fontId="2" fillId="6" borderId="38" xfId="0" applyNumberFormat="1" applyFont="1" applyFill="1" applyBorder="1" applyAlignment="1">
      <alignment horizontal="center" vertical="center"/>
    </xf>
    <xf numFmtId="49" fontId="2" fillId="6" borderId="12" xfId="0" applyNumberFormat="1" applyFont="1" applyFill="1" applyBorder="1" applyAlignment="1">
      <alignment horizontal="center" vertical="center"/>
    </xf>
    <xf numFmtId="164" fontId="23" fillId="0" borderId="0" xfId="0" applyNumberFormat="1" applyFont="1" applyFill="1" applyBorder="1" applyAlignment="1">
      <alignment horizontal="center" vertical="top"/>
    </xf>
    <xf numFmtId="164" fontId="26" fillId="0" borderId="0" xfId="0" applyNumberFormat="1" applyFont="1" applyAlignment="1">
      <alignment horizontal="center"/>
    </xf>
    <xf numFmtId="49" fontId="29" fillId="6"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164" fontId="23" fillId="6" borderId="12" xfId="1" applyNumberFormat="1" applyFont="1" applyFill="1" applyBorder="1" applyAlignment="1">
      <alignment horizontal="center" vertical="top"/>
    </xf>
    <xf numFmtId="164" fontId="23" fillId="6" borderId="0" xfId="1"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24" xfId="0" applyNumberFormat="1" applyFont="1" applyFill="1" applyBorder="1" applyAlignment="1">
      <alignment horizontal="center" vertical="top" wrapText="1"/>
    </xf>
    <xf numFmtId="3" fontId="1" fillId="7" borderId="23"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2" fillId="6" borderId="3" xfId="0" applyNumberFormat="1" applyFont="1" applyFill="1" applyBorder="1" applyAlignment="1">
      <alignment horizontal="lef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3" fontId="2" fillId="6" borderId="36"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0" fontId="45" fillId="6" borderId="43" xfId="0"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58" xfId="0" applyNumberFormat="1" applyFont="1" applyFill="1" applyBorder="1" applyAlignment="1">
      <alignment horizontal="left" vertical="top" wrapText="1"/>
    </xf>
    <xf numFmtId="0" fontId="0" fillId="6" borderId="11" xfId="0" applyFill="1" applyBorder="1" applyAlignment="1">
      <alignment horizontal="left" vertical="top" wrapText="1"/>
    </xf>
    <xf numFmtId="3" fontId="1" fillId="6" borderId="57" xfId="0" applyNumberFormat="1" applyFont="1" applyFill="1" applyBorder="1" applyAlignment="1">
      <alignment horizontal="left" vertical="top" wrapText="1"/>
    </xf>
    <xf numFmtId="49" fontId="1" fillId="6" borderId="43" xfId="0" applyNumberFormat="1" applyFont="1" applyFill="1" applyBorder="1" applyAlignment="1">
      <alignment horizontal="left" vertical="top" wrapText="1"/>
    </xf>
    <xf numFmtId="0" fontId="0" fillId="0" borderId="11" xfId="0" applyBorder="1" applyAlignment="1">
      <alignment vertical="top" wrapText="1"/>
    </xf>
    <xf numFmtId="3" fontId="2" fillId="6" borderId="3" xfId="0" applyNumberFormat="1" applyFont="1" applyFill="1" applyBorder="1" applyAlignment="1">
      <alignment horizontal="center" vertical="top" wrapText="1"/>
    </xf>
    <xf numFmtId="3" fontId="1" fillId="6" borderId="23"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49" fontId="2" fillId="6"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0" fontId="26" fillId="0" borderId="0" xfId="0" applyFont="1" applyAlignment="1"/>
    <xf numFmtId="3" fontId="1" fillId="7" borderId="17" xfId="0" applyNumberFormat="1" applyFont="1" applyFill="1" applyBorder="1" applyAlignment="1">
      <alignment horizontal="left" vertical="top" wrapText="1"/>
    </xf>
    <xf numFmtId="0" fontId="0" fillId="0" borderId="11" xfId="0" applyBorder="1" applyAlignment="1">
      <alignment horizontal="left" vertical="top" wrapText="1"/>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3" xfId="0" applyNumberFormat="1" applyFont="1" applyFill="1" applyBorder="1" applyAlignment="1">
      <alignment horizontal="center" vertical="center" textRotation="90" shrinkToFit="1"/>
    </xf>
    <xf numFmtId="3" fontId="1" fillId="0" borderId="12" xfId="0" applyNumberFormat="1" applyFont="1" applyFill="1" applyBorder="1" applyAlignment="1">
      <alignment horizontal="center" vertical="center" textRotation="90" shrinkToFit="1"/>
    </xf>
    <xf numFmtId="3" fontId="1" fillId="0" borderId="24" xfId="0" applyNumberFormat="1" applyFont="1" applyFill="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0" borderId="7"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8" xfId="0" applyFont="1" applyBorder="1" applyAlignment="1">
      <alignment horizontal="center" vertical="center" textRotation="90"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6" borderId="38" xfId="0" applyNumberFormat="1" applyFont="1" applyFill="1" applyBorder="1" applyAlignment="1">
      <alignment vertical="top" wrapText="1"/>
    </xf>
    <xf numFmtId="0" fontId="26" fillId="0" borderId="36" xfId="0" applyFont="1" applyBorder="1" applyAlignment="1">
      <alignment vertical="top" wrapText="1"/>
    </xf>
    <xf numFmtId="3" fontId="1" fillId="7" borderId="11" xfId="0" applyNumberFormat="1" applyFont="1" applyFill="1" applyBorder="1" applyAlignment="1">
      <alignment horizontal="left" vertical="top" wrapText="1"/>
    </xf>
    <xf numFmtId="3" fontId="1" fillId="7" borderId="35" xfId="0" applyNumberFormat="1" applyFont="1" applyFill="1" applyBorder="1" applyAlignment="1">
      <alignment horizontal="left" vertical="top"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3" fontId="1" fillId="6" borderId="11" xfId="0" applyNumberFormat="1" applyFont="1" applyFill="1" applyBorder="1" applyAlignment="1">
      <alignment horizontal="left" vertical="top" wrapText="1"/>
    </xf>
    <xf numFmtId="0" fontId="0" fillId="0" borderId="35" xfId="0" applyBorder="1" applyAlignment="1">
      <alignment horizontal="left" vertical="top" wrapText="1"/>
    </xf>
    <xf numFmtId="3" fontId="1" fillId="0" borderId="6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0" fontId="22" fillId="6" borderId="17" xfId="0" applyFont="1" applyFill="1" applyBorder="1" applyAlignment="1">
      <alignment horizontal="left" vertical="top" wrapText="1"/>
    </xf>
    <xf numFmtId="0" fontId="21" fillId="6" borderId="11" xfId="0" applyFont="1" applyFill="1" applyBorder="1" applyAlignment="1">
      <alignment horizontal="left" vertical="top" wrapText="1"/>
    </xf>
    <xf numFmtId="0" fontId="22" fillId="6" borderId="12" xfId="0" applyFont="1" applyFill="1" applyBorder="1" applyAlignment="1">
      <alignment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0" fontId="1" fillId="6" borderId="11" xfId="0" applyFont="1" applyFill="1" applyBorder="1" applyAlignment="1">
      <alignment horizontal="left" vertical="top" wrapText="1"/>
    </xf>
    <xf numFmtId="0" fontId="26" fillId="0" borderId="11" xfId="0" applyFont="1" applyBorder="1" applyAlignment="1">
      <alignment horizontal="left" vertical="top"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26" fillId="8" borderId="21" xfId="0" applyNumberFormat="1" applyFont="1" applyFill="1" applyBorder="1" applyAlignment="1">
      <alignment horizontal="right" wrapText="1"/>
    </xf>
    <xf numFmtId="3" fontId="26" fillId="8" borderId="22" xfId="0" applyNumberFormat="1" applyFont="1" applyFill="1" applyBorder="1" applyAlignment="1">
      <alignment horizontal="right" wrapText="1"/>
    </xf>
    <xf numFmtId="3" fontId="11" fillId="4" borderId="42" xfId="0" applyNumberFormat="1" applyFont="1" applyFill="1" applyBorder="1" applyAlignment="1">
      <alignment horizontal="center" vertical="top"/>
    </xf>
    <xf numFmtId="3" fontId="11" fillId="4" borderId="69" xfId="0" applyNumberFormat="1" applyFont="1" applyFill="1" applyBorder="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0" fontId="21" fillId="6" borderId="36" xfId="0"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26" fillId="6" borderId="53" xfId="0" applyFont="1" applyFill="1" applyBorder="1" applyAlignment="1">
      <alignment horizontal="left" vertical="top" wrapText="1"/>
    </xf>
    <xf numFmtId="3" fontId="11" fillId="4" borderId="31" xfId="0" applyNumberFormat="1" applyFont="1" applyFill="1" applyBorder="1" applyAlignment="1">
      <alignment horizontal="center" vertical="top"/>
    </xf>
    <xf numFmtId="3" fontId="11" fillId="5" borderId="36" xfId="0" applyNumberFormat="1" applyFont="1" applyFill="1" applyBorder="1" applyAlignment="1">
      <alignment horizontal="center" vertical="top"/>
    </xf>
    <xf numFmtId="3" fontId="11" fillId="5" borderId="33" xfId="0" applyNumberFormat="1" applyFont="1" applyFill="1" applyBorder="1" applyAlignment="1">
      <alignment horizontal="center" vertical="top"/>
    </xf>
    <xf numFmtId="3" fontId="11" fillId="5" borderId="38"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24" xfId="0" applyNumberFormat="1" applyFont="1" applyFill="1" applyBorder="1" applyAlignment="1">
      <alignment horizontal="center" vertical="top"/>
    </xf>
    <xf numFmtId="0" fontId="1" fillId="6" borderId="103" xfId="0" applyFont="1" applyFill="1" applyBorder="1" applyAlignment="1">
      <alignment vertical="top" wrapText="1"/>
    </xf>
    <xf numFmtId="0" fontId="21" fillId="0" borderId="11" xfId="0" applyFont="1" applyBorder="1" applyAlignment="1">
      <alignment vertical="top" wrapText="1"/>
    </xf>
    <xf numFmtId="0" fontId="1" fillId="6" borderId="17" xfId="1" applyFont="1" applyFill="1" applyBorder="1" applyAlignment="1">
      <alignment vertical="top" wrapText="1"/>
    </xf>
    <xf numFmtId="0" fontId="0" fillId="6" borderId="11" xfId="0" applyFill="1" applyBorder="1" applyAlignment="1">
      <alignment vertical="top" wrapText="1"/>
    </xf>
    <xf numFmtId="0" fontId="1" fillId="6" borderId="17" xfId="0" applyFont="1" applyFill="1" applyBorder="1" applyAlignment="1">
      <alignment horizontal="left" vertical="top" wrapText="1"/>
    </xf>
    <xf numFmtId="0" fontId="0" fillId="6" borderId="11" xfId="0" applyFill="1" applyBorder="1" applyAlignment="1">
      <alignment horizontal="left"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left" vertical="center" textRotation="90" wrapText="1"/>
    </xf>
    <xf numFmtId="3" fontId="26" fillId="6" borderId="36" xfId="0" applyNumberFormat="1" applyFont="1" applyFill="1" applyBorder="1" applyAlignment="1">
      <alignment vertical="center" textRotation="90" wrapText="1"/>
    </xf>
    <xf numFmtId="3" fontId="2" fillId="6" borderId="3" xfId="0" applyNumberFormat="1" applyFont="1" applyFill="1" applyBorder="1" applyAlignment="1">
      <alignment vertical="top" wrapText="1"/>
    </xf>
    <xf numFmtId="3" fontId="2" fillId="6" borderId="12" xfId="0" applyNumberFormat="1" applyFont="1" applyFill="1" applyBorder="1" applyAlignment="1">
      <alignment vertical="top" wrapText="1"/>
    </xf>
    <xf numFmtId="0" fontId="21" fillId="0" borderId="36" xfId="0" applyFont="1" applyBorder="1" applyAlignment="1">
      <alignment vertical="top" wrapText="1"/>
    </xf>
    <xf numFmtId="0" fontId="40" fillId="6" borderId="12" xfId="0" applyFont="1" applyFill="1" applyBorder="1" applyAlignment="1">
      <alignment vertical="top" wrapText="1"/>
    </xf>
    <xf numFmtId="0" fontId="40" fillId="6" borderId="36" xfId="0" applyFont="1" applyFill="1" applyBorder="1" applyAlignment="1">
      <alignment vertical="top" wrapText="1"/>
    </xf>
    <xf numFmtId="3" fontId="1" fillId="6" borderId="12" xfId="0" applyNumberFormat="1" applyFont="1" applyFill="1" applyBorder="1" applyAlignment="1">
      <alignment horizontal="left" vertical="center" textRotation="90" wrapText="1"/>
    </xf>
    <xf numFmtId="0" fontId="26" fillId="6" borderId="12" xfId="0" applyFont="1" applyFill="1" applyBorder="1" applyAlignment="1">
      <alignment wrapText="1"/>
    </xf>
    <xf numFmtId="3" fontId="12" fillId="6" borderId="38" xfId="0" applyNumberFormat="1" applyFont="1" applyFill="1" applyBorder="1" applyAlignment="1">
      <alignment horizontal="left" vertical="top" wrapText="1"/>
    </xf>
    <xf numFmtId="0" fontId="21" fillId="6" borderId="12" xfId="0" applyFont="1" applyFill="1" applyBorder="1" applyAlignment="1">
      <alignment vertical="top"/>
    </xf>
    <xf numFmtId="0" fontId="21" fillId="6" borderId="36" xfId="0" applyFont="1" applyFill="1" applyBorder="1" applyAlignment="1">
      <alignment vertical="top"/>
    </xf>
    <xf numFmtId="3" fontId="2" fillId="6" borderId="43" xfId="0" applyNumberFormat="1" applyFont="1" applyFill="1" applyBorder="1" applyAlignment="1">
      <alignment horizontal="center" vertical="top"/>
    </xf>
    <xf numFmtId="0" fontId="45" fillId="6" borderId="43" xfId="0" applyFont="1" applyFill="1" applyBorder="1" applyAlignment="1">
      <alignment horizontal="center" vertical="top"/>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3" fontId="1" fillId="6" borderId="13" xfId="0" applyNumberFormat="1" applyFont="1" applyFill="1" applyBorder="1" applyAlignment="1">
      <alignment horizontal="left" vertical="top" wrapText="1"/>
    </xf>
    <xf numFmtId="0" fontId="9" fillId="0" borderId="12"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36" xfId="0" applyBorder="1" applyAlignment="1">
      <alignment horizontal="center" vertical="center" textRotation="90" wrapText="1"/>
    </xf>
    <xf numFmtId="0" fontId="9" fillId="0" borderId="38" xfId="0" applyFont="1" applyFill="1" applyBorder="1" applyAlignment="1">
      <alignment horizontal="center" vertical="center" textRotation="90"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49" fontId="9" fillId="6" borderId="38" xfId="0" applyNumberFormat="1" applyFont="1" applyFill="1" applyBorder="1" applyAlignment="1">
      <alignment horizontal="center" vertical="center" textRotation="90" wrapText="1"/>
    </xf>
    <xf numFmtId="3" fontId="1" fillId="6" borderId="38" xfId="0" applyNumberFormat="1" applyFont="1" applyFill="1" applyBorder="1" applyAlignment="1">
      <alignment horizontal="left" vertical="top" wrapText="1"/>
    </xf>
    <xf numFmtId="0" fontId="26" fillId="6" borderId="12" xfId="0" applyFont="1" applyFill="1" applyBorder="1" applyAlignment="1">
      <alignment horizontal="left" vertical="top" wrapText="1"/>
    </xf>
    <xf numFmtId="49" fontId="3"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3" fontId="1" fillId="6" borderId="38" xfId="0" applyNumberFormat="1" applyFont="1" applyFill="1" applyBorder="1" applyAlignment="1">
      <alignment horizontal="center" vertical="center" textRotation="90" wrapText="1"/>
    </xf>
    <xf numFmtId="0" fontId="21" fillId="6" borderId="12" xfId="0" applyFont="1" applyFill="1" applyBorder="1" applyAlignment="1">
      <alignment horizontal="center" vertical="center" textRotation="90"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0" borderId="1"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17" fillId="6" borderId="12" xfId="0" applyFont="1" applyFill="1" applyBorder="1" applyAlignment="1">
      <alignment vertical="top" wrapText="1"/>
    </xf>
    <xf numFmtId="3" fontId="9" fillId="6" borderId="3" xfId="0" applyNumberFormat="1" applyFont="1" applyFill="1" applyBorder="1" applyAlignment="1">
      <alignment horizontal="center" vertical="top" textRotation="90" wrapText="1"/>
    </xf>
    <xf numFmtId="3" fontId="9" fillId="6" borderId="12" xfId="0" applyNumberFormat="1" applyFont="1" applyFill="1" applyBorder="1" applyAlignment="1">
      <alignment horizontal="center" vertical="top" textRotation="90"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1" fillId="6" borderId="3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0" fillId="0" borderId="36" xfId="0"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0" fontId="26" fillId="0" borderId="42" xfId="0" applyFont="1" applyBorder="1" applyAlignment="1">
      <alignmen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0" fontId="21" fillId="0" borderId="0" xfId="0" applyFont="1" applyAlignment="1">
      <alignmen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1" fillId="6" borderId="53"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12" fillId="6" borderId="33" xfId="0" applyNumberFormat="1" applyFont="1" applyFill="1" applyBorder="1" applyAlignment="1">
      <alignment horizontal="left" vertical="top" wrapText="1"/>
    </xf>
    <xf numFmtId="3" fontId="1" fillId="7" borderId="38" xfId="0" applyNumberFormat="1" applyFont="1" applyFill="1" applyBorder="1" applyAlignment="1">
      <alignment horizontal="left" vertical="center" textRotation="90" wrapText="1"/>
    </xf>
    <xf numFmtId="3" fontId="1" fillId="7" borderId="12" xfId="0" applyNumberFormat="1" applyFont="1" applyFill="1" applyBorder="1" applyAlignment="1">
      <alignment horizontal="left" vertical="center" textRotation="90" wrapText="1"/>
    </xf>
    <xf numFmtId="3" fontId="26" fillId="0" borderId="12" xfId="0" applyNumberFormat="1" applyFont="1" applyBorder="1" applyAlignment="1">
      <alignment vertical="center" textRotation="90" wrapText="1"/>
    </xf>
    <xf numFmtId="3" fontId="11" fillId="0" borderId="43"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36"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center" vertical="center" textRotation="90" wrapText="1"/>
    </xf>
    <xf numFmtId="0" fontId="26" fillId="6" borderId="36" xfId="0" applyFont="1" applyFill="1" applyBorder="1" applyAlignment="1">
      <alignment horizontal="center" vertical="center" textRotation="90" wrapText="1"/>
    </xf>
    <xf numFmtId="0" fontId="26" fillId="6" borderId="36"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26" fillId="0" borderId="36" xfId="0" applyFont="1" applyBorder="1" applyAlignment="1">
      <alignment vertical="center" textRotation="90" wrapText="1"/>
    </xf>
    <xf numFmtId="49" fontId="1" fillId="7" borderId="15" xfId="0" applyNumberFormat="1" applyFont="1" applyFill="1" applyBorder="1" applyAlignment="1">
      <alignment horizontal="center" vertical="top" textRotation="91" wrapText="1"/>
    </xf>
    <xf numFmtId="49" fontId="26" fillId="0" borderId="27" xfId="0" applyNumberFormat="1" applyFont="1" applyBorder="1" applyAlignment="1">
      <alignment horizontal="center" vertical="top" textRotation="91"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164" fontId="1" fillId="8" borderId="31" xfId="0" applyNumberFormat="1" applyFont="1" applyFill="1" applyBorder="1" applyAlignment="1">
      <alignment horizontal="left" vertical="top" wrapText="1"/>
    </xf>
    <xf numFmtId="164" fontId="2" fillId="8" borderId="21" xfId="0" applyNumberFormat="1" applyFont="1" applyFill="1" applyBorder="1" applyAlignment="1">
      <alignment horizontal="left" vertical="top" wrapText="1"/>
    </xf>
    <xf numFmtId="164" fontId="2" fillId="8" borderId="22" xfId="0" applyNumberFormat="1" applyFont="1" applyFill="1" applyBorder="1" applyAlignment="1">
      <alignment horizontal="left" vertical="top" wrapText="1"/>
    </xf>
    <xf numFmtId="3" fontId="1" fillId="0" borderId="0" xfId="0" applyNumberFormat="1" applyFont="1" applyAlignment="1">
      <alignment horizontal="left" vertical="top" wrapText="1"/>
    </xf>
    <xf numFmtId="3" fontId="47" fillId="0" borderId="0" xfId="0" applyNumberFormat="1" applyFont="1" applyAlignment="1">
      <alignment horizontal="center" vertical="top" wrapText="1"/>
    </xf>
    <xf numFmtId="3" fontId="48" fillId="0" borderId="0" xfId="0" applyNumberFormat="1" applyFont="1" applyAlignment="1">
      <alignment horizontal="center" vertical="top" wrapText="1"/>
    </xf>
    <xf numFmtId="3" fontId="47"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21" fillId="0" borderId="1" xfId="0" applyFont="1" applyBorder="1" applyAlignment="1">
      <alignment horizontal="right" vertical="top"/>
    </xf>
    <xf numFmtId="3" fontId="6" fillId="0" borderId="38" xfId="0" applyNumberFormat="1" applyFont="1" applyBorder="1" applyAlignment="1">
      <alignment vertical="top" wrapText="1"/>
    </xf>
    <xf numFmtId="3" fontId="6" fillId="6" borderId="3" xfId="0" applyNumberFormat="1" applyFont="1" applyFill="1" applyBorder="1" applyAlignment="1">
      <alignment horizontal="left" vertical="top" wrapText="1"/>
    </xf>
    <xf numFmtId="0" fontId="21" fillId="0" borderId="36" xfId="0" applyFont="1" applyBorder="1" applyAlignment="1">
      <alignment horizontal="left" vertical="top" wrapText="1"/>
    </xf>
    <xf numFmtId="3" fontId="2" fillId="0" borderId="3" xfId="0" applyNumberFormat="1" applyFont="1" applyBorder="1" applyAlignment="1">
      <alignment horizontal="center" vertical="top"/>
    </xf>
    <xf numFmtId="3" fontId="6"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1" fillId="7" borderId="23" xfId="0" applyNumberFormat="1" applyFont="1" applyFill="1" applyBorder="1" applyAlignment="1">
      <alignment horizontal="left" vertical="top" wrapText="1"/>
    </xf>
    <xf numFmtId="3" fontId="7" fillId="6" borderId="38" xfId="0" applyNumberFormat="1" applyFont="1" applyFill="1" applyBorder="1" applyAlignment="1">
      <alignment horizontal="left" vertical="top" wrapText="1"/>
    </xf>
    <xf numFmtId="3" fontId="26" fillId="0" borderId="36" xfId="0" applyNumberFormat="1" applyFont="1" applyBorder="1" applyAlignment="1">
      <alignment horizontal="left" vertical="top" wrapText="1"/>
    </xf>
    <xf numFmtId="3" fontId="6" fillId="6" borderId="12" xfId="0" applyNumberFormat="1" applyFont="1" applyFill="1" applyBorder="1" applyAlignment="1">
      <alignment horizontal="center" vertical="top" wrapTex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7" fillId="6" borderId="38" xfId="0" applyNumberFormat="1" applyFont="1" applyFill="1" applyBorder="1" applyAlignment="1">
      <alignment vertical="top" wrapText="1"/>
    </xf>
    <xf numFmtId="0" fontId="0" fillId="0" borderId="12" xfId="0" applyBorder="1" applyAlignment="1">
      <alignment vertical="top" wrapText="1"/>
    </xf>
    <xf numFmtId="0" fontId="26" fillId="0" borderId="0" xfId="0" applyFont="1" applyAlignment="1">
      <alignment horizontal="center"/>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49" fontId="1" fillId="7" borderId="0" xfId="0" applyNumberFormat="1" applyFont="1" applyFill="1" applyBorder="1" applyAlignment="1">
      <alignment horizontal="center" vertical="top" textRotation="91" wrapText="1"/>
    </xf>
    <xf numFmtId="49" fontId="26" fillId="0" borderId="1" xfId="0" applyNumberFormat="1" applyFont="1" applyBorder="1" applyAlignment="1">
      <alignment horizontal="center" vertical="top" textRotation="91" wrapText="1"/>
    </xf>
    <xf numFmtId="3" fontId="23" fillId="6" borderId="3" xfId="0" applyNumberFormat="1" applyFont="1" applyFill="1" applyBorder="1" applyAlignment="1">
      <alignment vertical="top" wrapText="1"/>
    </xf>
    <xf numFmtId="3" fontId="23" fillId="6" borderId="12" xfId="0" applyNumberFormat="1" applyFont="1" applyFill="1" applyBorder="1" applyAlignment="1">
      <alignment vertical="top" wrapText="1"/>
    </xf>
    <xf numFmtId="3" fontId="2" fillId="6"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0" fontId="1" fillId="0" borderId="2"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12"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0" borderId="4"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2"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6"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27" xfId="0" applyNumberFormat="1"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164" fontId="1" fillId="0" borderId="5" xfId="0" applyNumberFormat="1" applyFont="1" applyBorder="1" applyAlignment="1">
      <alignment horizontal="center" vertical="center" textRotation="90" wrapText="1"/>
    </xf>
    <xf numFmtId="0" fontId="5" fillId="0" borderId="14" xfId="0" applyFont="1" applyBorder="1" applyAlignment="1">
      <alignment horizontal="center" vertical="center" textRotation="90" wrapText="1"/>
    </xf>
    <xf numFmtId="0" fontId="5" fillId="0" borderId="26" xfId="0" applyFont="1" applyBorder="1" applyAlignment="1">
      <alignment horizontal="center" vertical="center" textRotation="90" wrapText="1"/>
    </xf>
    <xf numFmtId="3" fontId="12" fillId="6" borderId="12" xfId="0" applyNumberFormat="1" applyFont="1" applyFill="1" applyBorder="1" applyAlignment="1">
      <alignment horizontal="left" vertical="top" wrapText="1"/>
    </xf>
    <xf numFmtId="3" fontId="56" fillId="6" borderId="57" xfId="0" applyNumberFormat="1" applyFont="1" applyFill="1" applyBorder="1" applyAlignment="1">
      <alignment horizontal="left" vertical="top" wrapText="1"/>
    </xf>
    <xf numFmtId="0" fontId="56" fillId="0" borderId="43" xfId="0" applyFont="1" applyBorder="1" applyAlignment="1">
      <alignment horizontal="left" vertical="top" wrapText="1"/>
    </xf>
    <xf numFmtId="3" fontId="6" fillId="0" borderId="12" xfId="0" applyNumberFormat="1" applyFont="1" applyBorder="1" applyAlignment="1">
      <alignment vertical="top" wrapText="1"/>
    </xf>
    <xf numFmtId="3" fontId="1" fillId="7" borderId="57" xfId="0" applyNumberFormat="1" applyFont="1" applyFill="1" applyBorder="1" applyAlignment="1">
      <alignment horizontal="left" vertical="top" wrapText="1"/>
    </xf>
    <xf numFmtId="0" fontId="17" fillId="0" borderId="43" xfId="0" applyFont="1" applyBorder="1" applyAlignment="1">
      <alignment horizontal="left" vertical="top" wrapText="1"/>
    </xf>
    <xf numFmtId="0" fontId="22" fillId="6" borderId="11" xfId="0" applyFont="1" applyFill="1" applyBorder="1" applyAlignment="1">
      <alignment horizontal="left" vertical="top" wrapText="1"/>
    </xf>
    <xf numFmtId="49" fontId="9" fillId="6" borderId="12" xfId="0" applyNumberFormat="1" applyFont="1" applyFill="1" applyBorder="1" applyAlignment="1">
      <alignment horizontal="center" vertical="center" textRotation="90" wrapText="1"/>
    </xf>
    <xf numFmtId="0" fontId="1" fillId="6" borderId="103" xfId="1" applyFont="1" applyFill="1" applyBorder="1" applyAlignment="1">
      <alignment vertical="top" wrapText="1"/>
    </xf>
    <xf numFmtId="0" fontId="0" fillId="0" borderId="11" xfId="0" applyBorder="1" applyAlignment="1">
      <alignment vertical="top" wrapText="1"/>
    </xf>
    <xf numFmtId="0" fontId="17" fillId="0" borderId="0" xfId="0" applyFont="1" applyAlignment="1">
      <alignment vertical="top" wrapText="1"/>
    </xf>
    <xf numFmtId="3" fontId="1" fillId="0" borderId="2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0" fontId="26" fillId="0" borderId="37" xfId="0" applyFont="1" applyFill="1" applyBorder="1" applyAlignment="1">
      <alignment horizontal="left" vertical="top" wrapText="1"/>
    </xf>
    <xf numFmtId="3" fontId="23" fillId="6" borderId="38" xfId="0" applyNumberFormat="1" applyFont="1" applyFill="1" applyBorder="1" applyAlignment="1">
      <alignment horizontal="center" vertical="top" wrapText="1"/>
    </xf>
    <xf numFmtId="0" fontId="59" fillId="0" borderId="12" xfId="0" applyFont="1" applyBorder="1" applyAlignment="1">
      <alignment horizontal="center" vertical="top" wrapText="1"/>
    </xf>
    <xf numFmtId="49" fontId="1" fillId="7" borderId="57" xfId="0" applyNumberFormat="1" applyFont="1" applyFill="1" applyBorder="1" applyAlignment="1">
      <alignment horizontal="left" vertical="top" wrapText="1"/>
    </xf>
    <xf numFmtId="0" fontId="0" fillId="0" borderId="43" xfId="0" applyBorder="1" applyAlignment="1">
      <alignment horizontal="left" vertical="top" wrapText="1"/>
    </xf>
    <xf numFmtId="3" fontId="1" fillId="6" borderId="57" xfId="0" applyNumberFormat="1" applyFont="1" applyFill="1" applyBorder="1" applyAlignment="1">
      <alignment horizontal="left" vertical="top" wrapText="1"/>
    </xf>
    <xf numFmtId="0" fontId="1" fillId="0" borderId="43" xfId="0" applyFont="1" applyBorder="1" applyAlignment="1">
      <alignment horizontal="left" vertical="top" wrapText="1"/>
    </xf>
    <xf numFmtId="3" fontId="1" fillId="6" borderId="20" xfId="0" applyNumberFormat="1" applyFont="1" applyFill="1" applyBorder="1" applyAlignment="1">
      <alignment horizontal="left" vertical="top" wrapText="1"/>
    </xf>
    <xf numFmtId="0" fontId="0" fillId="0" borderId="37" xfId="0" applyBorder="1" applyAlignment="1">
      <alignment horizontal="left" vertical="top" wrapText="1"/>
    </xf>
    <xf numFmtId="0" fontId="17" fillId="0" borderId="43" xfId="0" applyFont="1" applyBorder="1" applyAlignment="1">
      <alignment vertical="top" wrapText="1"/>
    </xf>
    <xf numFmtId="49" fontId="1" fillId="6" borderId="20" xfId="0" applyNumberFormat="1" applyFont="1" applyFill="1" applyBorder="1" applyAlignment="1">
      <alignment horizontal="left" vertical="top" wrapText="1"/>
    </xf>
    <xf numFmtId="49" fontId="1" fillId="6" borderId="43" xfId="0" applyNumberFormat="1" applyFont="1" applyFill="1" applyBorder="1" applyAlignment="1">
      <alignment horizontal="left" vertical="top" wrapText="1"/>
    </xf>
    <xf numFmtId="0" fontId="1" fillId="6" borderId="20" xfId="0" applyFont="1" applyFill="1" applyBorder="1" applyAlignment="1">
      <alignment horizontal="left" vertical="top" wrapText="1"/>
    </xf>
    <xf numFmtId="0" fontId="1" fillId="6" borderId="43" xfId="0" applyFont="1" applyFill="1" applyBorder="1" applyAlignment="1">
      <alignment horizontal="left" vertical="top" wrapText="1"/>
    </xf>
    <xf numFmtId="0" fontId="0" fillId="0" borderId="43" xfId="0" applyBorder="1" applyAlignment="1">
      <alignment vertical="top" wrapText="1"/>
    </xf>
    <xf numFmtId="0" fontId="0" fillId="0" borderId="37" xfId="0" applyBorder="1" applyAlignment="1">
      <alignment vertical="top" wrapText="1"/>
    </xf>
    <xf numFmtId="0" fontId="17" fillId="0" borderId="29" xfId="0" applyFont="1" applyBorder="1" applyAlignment="1">
      <alignment horizontal="left" vertical="top" wrapText="1"/>
    </xf>
    <xf numFmtId="49" fontId="3" fillId="6" borderId="38" xfId="0" applyNumberFormat="1" applyFont="1" applyFill="1" applyBorder="1" applyAlignment="1">
      <alignment vertical="center" textRotation="90" wrapText="1"/>
    </xf>
    <xf numFmtId="49" fontId="3" fillId="6" borderId="36" xfId="0" applyNumberFormat="1" applyFont="1" applyFill="1" applyBorder="1" applyAlignment="1">
      <alignment vertical="center" textRotation="90"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0" fontId="0" fillId="6" borderId="79" xfId="0" applyFill="1" applyBorder="1" applyAlignment="1">
      <alignment horizontal="left" vertical="top" wrapText="1"/>
    </xf>
    <xf numFmtId="49" fontId="1" fillId="6" borderId="38" xfId="0" applyNumberFormat="1" applyFont="1" applyFill="1" applyBorder="1" applyAlignment="1">
      <alignment horizontal="center" vertical="center" textRotation="90" wrapText="1"/>
    </xf>
    <xf numFmtId="0" fontId="0" fillId="0" borderId="36" xfId="0" applyBorder="1" applyAlignment="1">
      <alignment horizontal="center" vertical="center" wrapText="1"/>
    </xf>
    <xf numFmtId="0" fontId="0" fillId="0" borderId="43" xfId="0" applyBorder="1" applyAlignment="1">
      <alignment horizontal="center" wrapText="1"/>
    </xf>
    <xf numFmtId="3" fontId="27" fillId="6" borderId="3" xfId="0" applyNumberFormat="1" applyFont="1" applyFill="1" applyBorder="1" applyAlignment="1">
      <alignment vertical="top" wrapText="1"/>
    </xf>
    <xf numFmtId="0" fontId="33" fillId="6" borderId="12" xfId="0" applyFont="1" applyFill="1" applyBorder="1" applyAlignment="1">
      <alignment vertical="top" wrapText="1"/>
    </xf>
    <xf numFmtId="49" fontId="36" fillId="6" borderId="3" xfId="0" applyNumberFormat="1" applyFont="1" applyFill="1" applyBorder="1" applyAlignment="1">
      <alignment horizontal="center" vertical="center" textRotation="90" wrapText="1"/>
    </xf>
    <xf numFmtId="49" fontId="36" fillId="6" borderId="12" xfId="0" applyNumberFormat="1" applyFont="1" applyFill="1" applyBorder="1" applyAlignment="1">
      <alignment horizontal="center" vertical="center" textRotation="90" wrapText="1"/>
    </xf>
    <xf numFmtId="0" fontId="33" fillId="6" borderId="24" xfId="0" applyFont="1" applyFill="1" applyBorder="1" applyAlignment="1">
      <alignment horizontal="center" textRotation="90" wrapText="1"/>
    </xf>
    <xf numFmtId="3" fontId="32" fillId="6" borderId="3" xfId="0" applyNumberFormat="1" applyFont="1" applyFill="1" applyBorder="1" applyAlignment="1">
      <alignment horizontal="center" vertical="top"/>
    </xf>
    <xf numFmtId="3" fontId="32" fillId="6" borderId="12" xfId="0" applyNumberFormat="1" applyFont="1" applyFill="1" applyBorder="1" applyAlignment="1">
      <alignment horizontal="center" vertical="top"/>
    </xf>
    <xf numFmtId="3" fontId="32" fillId="6" borderId="36" xfId="0" applyNumberFormat="1" applyFont="1" applyFill="1" applyBorder="1" applyAlignment="1">
      <alignment horizontal="center" vertical="top"/>
    </xf>
    <xf numFmtId="3" fontId="27" fillId="6" borderId="6" xfId="0" applyNumberFormat="1" applyFont="1" applyFill="1" applyBorder="1" applyAlignment="1">
      <alignment horizontal="center" vertical="top" wrapText="1"/>
    </xf>
    <xf numFmtId="3" fontId="27" fillId="6" borderId="15" xfId="0" applyNumberFormat="1" applyFont="1" applyFill="1" applyBorder="1" applyAlignment="1">
      <alignment horizontal="center" vertical="top" wrapText="1"/>
    </xf>
    <xf numFmtId="3" fontId="27" fillId="6" borderId="60" xfId="0" applyNumberFormat="1" applyFont="1" applyFill="1" applyBorder="1" applyAlignment="1">
      <alignment horizontal="center" vertical="top" wrapText="1"/>
    </xf>
    <xf numFmtId="3" fontId="36" fillId="6" borderId="12" xfId="0" applyNumberFormat="1" applyFont="1" applyFill="1" applyBorder="1" applyAlignment="1">
      <alignment horizontal="center" vertical="top" textRotation="90" wrapText="1"/>
    </xf>
    <xf numFmtId="3" fontId="50" fillId="6" borderId="36" xfId="0" applyNumberFormat="1" applyFont="1" applyFill="1" applyBorder="1" applyAlignment="1">
      <alignment horizontal="center" vertical="top" textRotation="90" wrapText="1"/>
    </xf>
    <xf numFmtId="0" fontId="0" fillId="0" borderId="79" xfId="0" applyBorder="1" applyAlignment="1">
      <alignment horizontal="left" vertical="top" wrapText="1"/>
    </xf>
    <xf numFmtId="3" fontId="3" fillId="6" borderId="38" xfId="0" applyNumberFormat="1" applyFont="1" applyFill="1" applyBorder="1" applyAlignment="1">
      <alignment horizontal="center" vertical="center" textRotation="90" wrapText="1"/>
    </xf>
    <xf numFmtId="0" fontId="0" fillId="6" borderId="12" xfId="0" applyFill="1" applyBorder="1" applyAlignment="1">
      <alignment horizontal="center" vertical="center" textRotation="90" wrapText="1"/>
    </xf>
    <xf numFmtId="3" fontId="3" fillId="6" borderId="38" xfId="0" applyNumberFormat="1" applyFont="1" applyFill="1" applyBorder="1" applyAlignment="1">
      <alignment vertical="center" textRotation="90" wrapText="1"/>
    </xf>
    <xf numFmtId="3" fontId="3"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49" fontId="3" fillId="0" borderId="38" xfId="0" applyNumberFormat="1" applyFont="1" applyFill="1" applyBorder="1" applyAlignment="1">
      <alignment vertical="center" textRotation="90" wrapText="1"/>
    </xf>
    <xf numFmtId="49" fontId="3" fillId="0" borderId="12" xfId="0" applyNumberFormat="1" applyFont="1" applyFill="1" applyBorder="1" applyAlignment="1">
      <alignment vertical="center" textRotation="90" wrapText="1"/>
    </xf>
    <xf numFmtId="3" fontId="1" fillId="6" borderId="57" xfId="0" applyNumberFormat="1" applyFont="1" applyFill="1" applyBorder="1" applyAlignment="1">
      <alignment horizontal="center" vertical="center" wrapText="1"/>
    </xf>
    <xf numFmtId="0" fontId="17" fillId="6" borderId="43" xfId="0" applyFont="1" applyFill="1" applyBorder="1" applyAlignment="1">
      <alignment horizontal="center" wrapText="1"/>
    </xf>
    <xf numFmtId="49" fontId="9"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0" fontId="0" fillId="0" borderId="0" xfId="0" applyAlignment="1">
      <alignmen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27" fillId="6" borderId="13" xfId="0" applyNumberFormat="1" applyFont="1" applyFill="1" applyBorder="1" applyAlignment="1">
      <alignment horizontal="left" vertical="top" wrapText="1"/>
    </xf>
    <xf numFmtId="3" fontId="27" fillId="6" borderId="25" xfId="0" applyNumberFormat="1" applyFont="1" applyFill="1" applyBorder="1" applyAlignment="1">
      <alignment horizontal="left" vertical="top" wrapText="1"/>
    </xf>
    <xf numFmtId="0" fontId="17" fillId="6" borderId="42" xfId="0" applyFont="1" applyFill="1" applyBorder="1" applyAlignment="1">
      <alignment vertical="top" wrapText="1"/>
    </xf>
    <xf numFmtId="49" fontId="1" fillId="6" borderId="43" xfId="0" applyNumberFormat="1" applyFont="1" applyFill="1" applyBorder="1" applyAlignment="1">
      <alignment horizontal="center" vertical="center" wrapText="1"/>
    </xf>
    <xf numFmtId="0" fontId="17" fillId="0" borderId="36" xfId="0" applyFont="1" applyBorder="1" applyAlignment="1">
      <alignment horizontal="left" vertical="top" wrapText="1"/>
    </xf>
    <xf numFmtId="49" fontId="2" fillId="6" borderId="13" xfId="0" applyNumberFormat="1" applyFont="1" applyFill="1" applyBorder="1" applyAlignment="1">
      <alignment horizontal="center" vertical="top"/>
    </xf>
    <xf numFmtId="49" fontId="1" fillId="6" borderId="12" xfId="0" applyNumberFormat="1" applyFont="1" applyFill="1" applyBorder="1" applyAlignment="1">
      <alignment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3" fontId="27" fillId="0" borderId="12" xfId="0" applyNumberFormat="1" applyFont="1" applyFill="1" applyBorder="1" applyAlignment="1">
      <alignment horizontal="center" vertical="center" textRotation="90" wrapText="1"/>
    </xf>
    <xf numFmtId="3" fontId="27" fillId="0" borderId="24" xfId="0" applyNumberFormat="1" applyFont="1" applyFill="1" applyBorder="1" applyAlignment="1">
      <alignment horizontal="center" vertical="center" textRotation="90" wrapText="1"/>
    </xf>
    <xf numFmtId="3" fontId="27" fillId="6" borderId="11" xfId="0" applyNumberFormat="1" applyFont="1" applyFill="1" applyBorder="1" applyAlignment="1">
      <alignment vertical="top" wrapText="1"/>
    </xf>
    <xf numFmtId="0" fontId="30" fillId="6" borderId="79" xfId="0" applyFont="1" applyFill="1" applyBorder="1" applyAlignment="1">
      <alignment vertical="top" wrapText="1"/>
    </xf>
    <xf numFmtId="3" fontId="27" fillId="6" borderId="103" xfId="0" applyNumberFormat="1" applyFont="1" applyFill="1" applyBorder="1" applyAlignment="1">
      <alignment horizontal="left" vertical="top" wrapText="1"/>
    </xf>
    <xf numFmtId="3" fontId="27" fillId="6" borderId="11" xfId="0" applyNumberFormat="1" applyFont="1" applyFill="1" applyBorder="1" applyAlignment="1">
      <alignment horizontal="left" vertical="top" wrapText="1"/>
    </xf>
    <xf numFmtId="0" fontId="30" fillId="0" borderId="23" xfId="0" applyFont="1" applyBorder="1" applyAlignment="1">
      <alignment horizontal="left" wrapText="1"/>
    </xf>
    <xf numFmtId="49" fontId="36" fillId="0" borderId="12" xfId="0" applyNumberFormat="1" applyFont="1" applyFill="1" applyBorder="1" applyAlignment="1">
      <alignment horizontal="center" vertical="center" textRotation="90" wrapText="1"/>
    </xf>
    <xf numFmtId="49" fontId="36" fillId="0" borderId="12" xfId="0" applyNumberFormat="1" applyFont="1" applyBorder="1" applyAlignment="1">
      <alignment horizontal="center" vertical="center" textRotation="90" wrapText="1"/>
    </xf>
    <xf numFmtId="0" fontId="33" fillId="0" borderId="24" xfId="0" applyFont="1" applyBorder="1" applyAlignment="1">
      <alignment horizontal="center" wrapText="1"/>
    </xf>
    <xf numFmtId="3" fontId="32" fillId="0" borderId="12" xfId="0" applyNumberFormat="1" applyFont="1" applyBorder="1" applyAlignment="1">
      <alignment horizontal="center" vertical="top"/>
    </xf>
    <xf numFmtId="3" fontId="32" fillId="0" borderId="24" xfId="0" applyNumberFormat="1" applyFont="1" applyBorder="1" applyAlignment="1">
      <alignment horizontal="center" vertical="top"/>
    </xf>
    <xf numFmtId="3" fontId="27" fillId="0" borderId="15" xfId="0" applyNumberFormat="1" applyFont="1" applyBorder="1" applyAlignment="1">
      <alignment horizontal="center" vertical="top" wrapText="1"/>
    </xf>
    <xf numFmtId="3" fontId="34" fillId="0" borderId="27" xfId="0" applyNumberFormat="1" applyFont="1" applyBorder="1" applyAlignment="1">
      <alignment horizontal="center" vertical="top" wrapText="1"/>
    </xf>
    <xf numFmtId="0" fontId="21" fillId="0" borderId="0" xfId="0" applyFont="1" applyAlignment="1">
      <alignment wrapText="1"/>
    </xf>
    <xf numFmtId="164" fontId="1" fillId="8" borderId="3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3" fontId="1" fillId="6" borderId="71"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7" fillId="6" borderId="20" xfId="0" applyNumberFormat="1" applyFont="1" applyFill="1" applyBorder="1" applyAlignment="1">
      <alignment horizontal="center" vertical="top" wrapText="1"/>
    </xf>
    <xf numFmtId="0" fontId="33" fillId="6" borderId="37" xfId="0" applyFont="1" applyFill="1" applyBorder="1" applyAlignment="1">
      <alignment horizontal="center" vertical="top" wrapText="1"/>
    </xf>
    <xf numFmtId="3" fontId="17" fillId="0" borderId="36" xfId="0" applyNumberFormat="1" applyFont="1" applyBorder="1" applyAlignment="1">
      <alignment vertical="center" textRotation="90" wrapText="1"/>
    </xf>
    <xf numFmtId="3" fontId="1" fillId="0" borderId="20"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5" fillId="0" borderId="37" xfId="0" applyNumberFormat="1" applyFont="1" applyBorder="1" applyAlignment="1">
      <alignment horizontal="center" vertical="top" wrapText="1"/>
    </xf>
    <xf numFmtId="3" fontId="11" fillId="0" borderId="33"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36" xfId="0" applyNumberFormat="1" applyFont="1" applyBorder="1" applyAlignment="1">
      <alignment horizontal="center" vertical="top" wrapText="1"/>
    </xf>
    <xf numFmtId="0" fontId="27" fillId="6" borderId="38" xfId="0" applyFont="1" applyFill="1" applyBorder="1" applyAlignment="1">
      <alignment vertical="top" wrapText="1"/>
    </xf>
    <xf numFmtId="0" fontId="33" fillId="6" borderId="36" xfId="0" applyFont="1" applyFill="1" applyBorder="1" applyAlignment="1">
      <alignment vertical="top" wrapText="1"/>
    </xf>
    <xf numFmtId="49" fontId="31" fillId="6" borderId="38" xfId="0" applyNumberFormat="1" applyFont="1" applyFill="1" applyBorder="1" applyAlignment="1">
      <alignment horizontal="center" vertical="center" textRotation="90" wrapText="1"/>
    </xf>
    <xf numFmtId="0" fontId="33" fillId="0" borderId="36" xfId="0" applyFont="1" applyBorder="1" applyAlignment="1">
      <alignment horizontal="center" vertical="center" textRotation="90" wrapText="1"/>
    </xf>
    <xf numFmtId="3" fontId="2" fillId="8" borderId="12" xfId="0" applyNumberFormat="1" applyFont="1" applyFill="1" applyBorder="1" applyAlignment="1">
      <alignment horizontal="center" vertical="top" wrapText="1"/>
    </xf>
    <xf numFmtId="3" fontId="5" fillId="0" borderId="43" xfId="0" applyNumberFormat="1" applyFont="1" applyBorder="1" applyAlignment="1">
      <alignment horizontal="center" vertical="top" wrapText="1"/>
    </xf>
    <xf numFmtId="0" fontId="0" fillId="0" borderId="0" xfId="0" applyAlignment="1">
      <alignment vertical="top"/>
    </xf>
    <xf numFmtId="3" fontId="41" fillId="6" borderId="100" xfId="0" applyNumberFormat="1" applyFont="1" applyFill="1" applyBorder="1" applyAlignment="1">
      <alignment vertical="top" wrapText="1"/>
    </xf>
    <xf numFmtId="0" fontId="30" fillId="6" borderId="100" xfId="0" applyFont="1" applyFill="1" applyBorder="1" applyAlignment="1">
      <alignment vertical="top"/>
    </xf>
    <xf numFmtId="49" fontId="3" fillId="0" borderId="38" xfId="0" applyNumberFormat="1" applyFont="1" applyFill="1" applyBorder="1" applyAlignment="1">
      <alignment horizontal="center" vertical="center" textRotation="90" wrapText="1"/>
    </xf>
    <xf numFmtId="49" fontId="3" fillId="0" borderId="12" xfId="0" applyNumberFormat="1" applyFont="1" applyFill="1" applyBorder="1" applyAlignment="1">
      <alignment horizontal="center" vertical="center" textRotation="90" wrapText="1"/>
    </xf>
    <xf numFmtId="49" fontId="10" fillId="0" borderId="12" xfId="0" applyNumberFormat="1" applyFont="1" applyBorder="1" applyAlignment="1">
      <alignment horizontal="center" vertical="center" textRotation="90" wrapText="1"/>
    </xf>
    <xf numFmtId="0" fontId="17" fillId="0" borderId="36" xfId="0" applyFont="1" applyBorder="1" applyAlignment="1">
      <alignment vertical="center" textRotation="90" wrapText="1"/>
    </xf>
    <xf numFmtId="3" fontId="11" fillId="8" borderId="53" xfId="0" applyNumberFormat="1" applyFont="1" applyFill="1" applyBorder="1" applyAlignment="1">
      <alignment horizontal="center" vertical="top"/>
    </xf>
    <xf numFmtId="3" fontId="11" fillId="8" borderId="19" xfId="0" applyNumberFormat="1" applyFont="1" applyFill="1" applyBorder="1" applyAlignment="1">
      <alignment horizontal="center" vertical="top"/>
    </xf>
    <xf numFmtId="3" fontId="11" fillId="8" borderId="71"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49" fontId="11" fillId="8" borderId="9" xfId="0" applyNumberFormat="1" applyFont="1" applyFill="1" applyBorder="1" applyAlignment="1">
      <alignment horizontal="center" vertical="top"/>
    </xf>
    <xf numFmtId="49" fontId="11" fillId="8" borderId="0" xfId="0" applyNumberFormat="1" applyFont="1" applyFill="1" applyBorder="1" applyAlignment="1">
      <alignment horizontal="center" vertical="top"/>
    </xf>
    <xf numFmtId="49" fontId="11" fillId="8" borderId="72" xfId="0" applyNumberFormat="1" applyFont="1" applyFill="1" applyBorder="1" applyAlignment="1">
      <alignment horizontal="center" vertical="top"/>
    </xf>
    <xf numFmtId="49" fontId="11" fillId="8" borderId="55" xfId="0" applyNumberFormat="1" applyFont="1" applyFill="1" applyBorder="1" applyAlignment="1">
      <alignment horizontal="center" vertical="top"/>
    </xf>
    <xf numFmtId="49" fontId="2" fillId="8" borderId="3"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4" xfId="0" applyNumberFormat="1" applyFont="1" applyFill="1" applyBorder="1" applyAlignment="1">
      <alignment horizontal="center" vertical="top"/>
    </xf>
    <xf numFmtId="49" fontId="9" fillId="0" borderId="3" xfId="0" applyNumberFormat="1" applyFont="1" applyFill="1" applyBorder="1" applyAlignment="1">
      <alignment horizontal="center" vertical="center" textRotation="90" wrapText="1"/>
    </xf>
    <xf numFmtId="49" fontId="9" fillId="0" borderId="12" xfId="0" applyNumberFormat="1" applyFont="1" applyBorder="1" applyAlignment="1">
      <alignment horizontal="center" vertical="center" textRotation="90" wrapText="1"/>
    </xf>
    <xf numFmtId="0" fontId="17" fillId="0" borderId="24" xfId="0" applyFont="1" applyBorder="1" applyAlignment="1">
      <alignment horizontal="center" wrapText="1"/>
    </xf>
    <xf numFmtId="3" fontId="24" fillId="0" borderId="7" xfId="0" applyNumberFormat="1" applyFont="1" applyBorder="1" applyAlignment="1">
      <alignment horizontal="center" vertical="top" wrapText="1"/>
    </xf>
    <xf numFmtId="3" fontId="24" fillId="0" borderId="16" xfId="0" applyNumberFormat="1" applyFont="1" applyBorder="1" applyAlignment="1">
      <alignment horizontal="center" vertical="top" wrapText="1"/>
    </xf>
    <xf numFmtId="3" fontId="24" fillId="0" borderId="28" xfId="0" applyNumberFormat="1" applyFont="1" applyBorder="1" applyAlignment="1">
      <alignment horizontal="center" vertical="top" wrapText="1"/>
    </xf>
    <xf numFmtId="0" fontId="17" fillId="0" borderId="11" xfId="0" applyFont="1" applyBorder="1" applyAlignment="1">
      <alignment horizontal="left" vertical="top" wrapText="1"/>
    </xf>
    <xf numFmtId="49" fontId="3" fillId="7" borderId="15" xfId="0" applyNumberFormat="1" applyFont="1" applyFill="1" applyBorder="1" applyAlignment="1">
      <alignment horizontal="center" vertical="top" textRotation="91" wrapText="1"/>
    </xf>
    <xf numFmtId="49" fontId="18" fillId="0" borderId="27" xfId="0" applyNumberFormat="1" applyFont="1" applyBorder="1" applyAlignment="1">
      <alignment horizontal="center" vertical="top" textRotation="91" wrapText="1"/>
    </xf>
    <xf numFmtId="3" fontId="1" fillId="6" borderId="11" xfId="0" applyNumberFormat="1" applyFont="1" applyFill="1" applyBorder="1" applyAlignment="1">
      <alignment vertical="top" wrapText="1"/>
    </xf>
    <xf numFmtId="0" fontId="44" fillId="6" borderId="36" xfId="0" applyFont="1" applyFill="1" applyBorder="1" applyAlignment="1">
      <alignment vertical="top" wrapText="1"/>
    </xf>
    <xf numFmtId="0" fontId="0" fillId="6" borderId="37" xfId="0" applyFill="1" applyBorder="1" applyAlignment="1">
      <alignment horizontal="center" vertical="top" wrapText="1"/>
    </xf>
    <xf numFmtId="49" fontId="9" fillId="6" borderId="36" xfId="0" applyNumberFormat="1" applyFont="1" applyFill="1" applyBorder="1" applyAlignment="1">
      <alignment horizontal="center" vertical="center" textRotation="90" wrapText="1"/>
    </xf>
    <xf numFmtId="3" fontId="11" fillId="8" borderId="72" xfId="0" applyNumberFormat="1" applyFont="1" applyFill="1" applyBorder="1" applyAlignment="1">
      <alignment horizontal="center" vertical="top"/>
    </xf>
    <xf numFmtId="49" fontId="3" fillId="6" borderId="12" xfId="0" applyNumberFormat="1" applyFont="1" applyFill="1" applyBorder="1" applyAlignment="1">
      <alignment horizontal="center" vertical="center" textRotation="90" wrapText="1"/>
    </xf>
    <xf numFmtId="3" fontId="12" fillId="6" borderId="18" xfId="0" applyNumberFormat="1" applyFont="1" applyFill="1" applyBorder="1" applyAlignment="1">
      <alignment horizontal="left" vertical="top" wrapText="1"/>
    </xf>
    <xf numFmtId="3" fontId="17" fillId="0" borderId="12" xfId="0" applyNumberFormat="1" applyFont="1" applyBorder="1" applyAlignment="1">
      <alignment vertical="center" textRotation="90" wrapText="1"/>
    </xf>
    <xf numFmtId="49" fontId="18" fillId="0" borderId="36" xfId="0" applyNumberFormat="1" applyFont="1" applyBorder="1" applyAlignment="1">
      <alignment vertical="center" textRotation="90" wrapText="1"/>
    </xf>
    <xf numFmtId="164" fontId="1" fillId="6" borderId="13" xfId="0" applyNumberFormat="1" applyFont="1" applyFill="1" applyBorder="1" applyAlignment="1">
      <alignment horizontal="center" vertical="top" wrapText="1"/>
    </xf>
    <xf numFmtId="0" fontId="0" fillId="6" borderId="59" xfId="0" applyFill="1" applyBorder="1" applyAlignment="1">
      <alignment horizontal="center" vertical="top" wrapText="1"/>
    </xf>
    <xf numFmtId="0" fontId="0" fillId="6" borderId="59" xfId="0" applyFont="1" applyFill="1" applyBorder="1" applyAlignment="1">
      <alignment horizontal="center" vertical="top" wrapText="1"/>
    </xf>
    <xf numFmtId="3" fontId="1" fillId="0" borderId="37" xfId="0" applyNumberFormat="1" applyFont="1" applyBorder="1" applyAlignment="1">
      <alignment horizontal="center" vertical="top" wrapText="1"/>
    </xf>
    <xf numFmtId="0" fontId="0" fillId="6" borderId="43" xfId="0" applyFont="1" applyFill="1" applyBorder="1" applyAlignment="1">
      <alignment vertical="top"/>
    </xf>
    <xf numFmtId="0" fontId="0" fillId="6" borderId="36" xfId="0" applyFont="1" applyFill="1" applyBorder="1" applyAlignment="1">
      <alignment horizontal="left" vertical="center" textRotation="90" wrapText="1"/>
    </xf>
    <xf numFmtId="49" fontId="3" fillId="6" borderId="38" xfId="0" applyNumberFormat="1" applyFont="1" applyFill="1" applyBorder="1" applyAlignment="1">
      <alignment horizontal="center" vertical="center" textRotation="90" wrapText="1"/>
    </xf>
    <xf numFmtId="0" fontId="0" fillId="6" borderId="12" xfId="0" applyFont="1" applyFill="1" applyBorder="1" applyAlignment="1">
      <alignment horizontal="center" vertical="center" textRotation="90" wrapText="1"/>
    </xf>
    <xf numFmtId="0" fontId="0" fillId="6" borderId="36" xfId="0" applyFont="1" applyFill="1" applyBorder="1" applyAlignment="1">
      <alignment horizontal="center" vertical="center" textRotation="90" wrapText="1"/>
    </xf>
    <xf numFmtId="0" fontId="17" fillId="6" borderId="12" xfId="0" applyFont="1" applyFill="1" applyBorder="1" applyAlignment="1">
      <alignment wrapText="1"/>
    </xf>
    <xf numFmtId="49" fontId="18" fillId="0" borderId="12" xfId="0" applyNumberFormat="1" applyFont="1" applyBorder="1" applyAlignment="1">
      <alignment horizontal="center" wrapText="1"/>
    </xf>
    <xf numFmtId="0" fontId="1" fillId="6" borderId="41" xfId="0" applyFont="1" applyFill="1" applyBorder="1" applyAlignment="1">
      <alignment horizontal="left" vertical="top" wrapText="1"/>
    </xf>
    <xf numFmtId="0" fontId="0" fillId="0" borderId="12" xfId="0" applyFont="1" applyBorder="1" applyAlignment="1">
      <alignment horizontal="center" vertical="center" textRotation="90" wrapText="1"/>
    </xf>
    <xf numFmtId="164" fontId="2" fillId="3" borderId="8" xfId="0" applyNumberFormat="1" applyFont="1" applyFill="1" applyBorder="1" applyAlignment="1">
      <alignment horizontal="center" vertical="top" wrapText="1"/>
    </xf>
    <xf numFmtId="164" fontId="2" fillId="3" borderId="9" xfId="0" applyNumberFormat="1" applyFont="1" applyFill="1" applyBorder="1" applyAlignment="1">
      <alignment horizontal="center" vertical="top" wrapText="1"/>
    </xf>
    <xf numFmtId="164" fontId="2" fillId="3" borderId="10"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164" fontId="17" fillId="8" borderId="21" xfId="0" applyNumberFormat="1" applyFont="1" applyFill="1" applyBorder="1" applyAlignment="1">
      <alignment horizontal="center" vertical="top" wrapText="1"/>
    </xf>
    <xf numFmtId="164" fontId="17" fillId="8" borderId="22"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43" fillId="0" borderId="51" xfId="0" applyNumberFormat="1" applyFont="1" applyFill="1" applyBorder="1" applyAlignment="1">
      <alignment horizontal="center" vertical="top"/>
    </xf>
    <xf numFmtId="3" fontId="43" fillId="0" borderId="13" xfId="0" applyNumberFormat="1" applyFont="1" applyFill="1" applyBorder="1" applyAlignment="1">
      <alignment horizontal="center" vertical="top"/>
    </xf>
    <xf numFmtId="3" fontId="43" fillId="0" borderId="41" xfId="0" applyNumberFormat="1" applyFont="1" applyFill="1" applyBorder="1" applyAlignment="1">
      <alignment horizontal="center" vertical="top"/>
    </xf>
    <xf numFmtId="3" fontId="43" fillId="0" borderId="78" xfId="0" applyNumberFormat="1" applyFont="1" applyFill="1" applyBorder="1" applyAlignment="1">
      <alignment horizontal="center" vertical="top"/>
    </xf>
    <xf numFmtId="3" fontId="27" fillId="6" borderId="7" xfId="0" applyNumberFormat="1" applyFont="1" applyFill="1" applyBorder="1" applyAlignment="1">
      <alignment horizontal="center" vertical="top" wrapText="1"/>
    </xf>
    <xf numFmtId="3" fontId="27" fillId="6" borderId="16" xfId="0" applyNumberFormat="1" applyFont="1" applyFill="1" applyBorder="1" applyAlignment="1">
      <alignment horizontal="center" vertical="top" wrapText="1"/>
    </xf>
    <xf numFmtId="3" fontId="34" fillId="6" borderId="16" xfId="0" applyNumberFormat="1" applyFont="1" applyFill="1" applyBorder="1" applyAlignment="1">
      <alignment horizontal="center" vertical="top" wrapText="1"/>
    </xf>
    <xf numFmtId="49" fontId="9" fillId="6" borderId="38" xfId="0" applyNumberFormat="1" applyFont="1" applyFill="1" applyBorder="1" applyAlignment="1">
      <alignment vertical="center" textRotation="90"/>
    </xf>
    <xf numFmtId="49" fontId="9" fillId="6" borderId="12" xfId="0" applyNumberFormat="1" applyFont="1" applyFill="1" applyBorder="1" applyAlignment="1">
      <alignment vertical="center" textRotation="90"/>
    </xf>
    <xf numFmtId="0" fontId="17" fillId="0" borderId="36" xfId="0" applyFont="1" applyBorder="1" applyAlignment="1"/>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0" fillId="6" borderId="16" xfId="0" applyFont="1" applyFill="1" applyBorder="1" applyAlignment="1">
      <alignment horizontal="center" vertical="top" wrapText="1"/>
    </xf>
    <xf numFmtId="3" fontId="12" fillId="6" borderId="51" xfId="0" applyNumberFormat="1" applyFont="1" applyFill="1" applyBorder="1" applyAlignment="1">
      <alignment horizontal="left" vertical="top" wrapText="1"/>
    </xf>
    <xf numFmtId="3" fontId="12" fillId="6" borderId="13" xfId="0" applyNumberFormat="1" applyFont="1" applyFill="1" applyBorder="1" applyAlignment="1">
      <alignment horizontal="left" vertical="top" wrapText="1"/>
    </xf>
    <xf numFmtId="3" fontId="12" fillId="6" borderId="41" xfId="0" applyNumberFormat="1" applyFont="1" applyFill="1" applyBorder="1" applyAlignment="1">
      <alignment horizontal="left" vertical="top" wrapText="1"/>
    </xf>
    <xf numFmtId="3" fontId="12" fillId="6" borderId="78" xfId="0" applyNumberFormat="1" applyFont="1" applyFill="1" applyBorder="1" applyAlignment="1">
      <alignment horizontal="left" vertical="top" wrapText="1"/>
    </xf>
    <xf numFmtId="3" fontId="27" fillId="6" borderId="51" xfId="0" applyNumberFormat="1" applyFont="1" applyFill="1" applyBorder="1" applyAlignment="1">
      <alignment horizontal="left" vertical="top" wrapText="1"/>
    </xf>
    <xf numFmtId="3" fontId="27" fillId="6" borderId="41" xfId="0" applyNumberFormat="1" applyFont="1" applyFill="1" applyBorder="1" applyAlignment="1">
      <alignment horizontal="left" vertical="top" wrapText="1"/>
    </xf>
    <xf numFmtId="3" fontId="27" fillId="6" borderId="78" xfId="0" applyNumberFormat="1" applyFont="1" applyFill="1" applyBorder="1" applyAlignment="1">
      <alignment horizontal="left" vertical="top" wrapText="1"/>
    </xf>
    <xf numFmtId="3" fontId="32" fillId="6" borderId="3" xfId="0" applyNumberFormat="1" applyFont="1" applyFill="1" applyBorder="1" applyAlignment="1">
      <alignment horizontal="center" vertical="top" wrapText="1"/>
    </xf>
    <xf numFmtId="3" fontId="32" fillId="6" borderId="12" xfId="0" applyNumberFormat="1" applyFont="1" applyFill="1" applyBorder="1" applyAlignment="1">
      <alignment horizontal="center" vertical="top" wrapText="1"/>
    </xf>
    <xf numFmtId="3" fontId="27" fillId="6" borderId="12" xfId="0" applyNumberFormat="1" applyFont="1" applyFill="1" applyBorder="1" applyAlignment="1">
      <alignment horizontal="center" vertical="top" wrapText="1"/>
    </xf>
    <xf numFmtId="3" fontId="27" fillId="6" borderId="24" xfId="0" applyNumberFormat="1" applyFont="1" applyFill="1" applyBorder="1" applyAlignment="1">
      <alignment horizontal="center" vertical="top" wrapText="1"/>
    </xf>
    <xf numFmtId="49" fontId="31" fillId="6" borderId="3" xfId="0" applyNumberFormat="1" applyFont="1" applyFill="1" applyBorder="1" applyAlignment="1">
      <alignment horizontal="center" vertical="center" textRotation="90" wrapText="1"/>
    </xf>
    <xf numFmtId="49" fontId="28" fillId="6" borderId="12" xfId="0" applyNumberFormat="1" applyFont="1" applyFill="1" applyBorder="1" applyAlignment="1">
      <alignment horizontal="center" vertical="center" textRotation="90" wrapText="1"/>
    </xf>
    <xf numFmtId="49" fontId="28" fillId="6" borderId="24" xfId="0" applyNumberFormat="1" applyFont="1" applyFill="1" applyBorder="1" applyAlignment="1">
      <alignment horizontal="center" vertical="center" textRotation="90" wrapText="1"/>
    </xf>
    <xf numFmtId="49" fontId="11" fillId="4" borderId="8" xfId="0" applyNumberFormat="1" applyFont="1" applyFill="1" applyBorder="1" applyAlignment="1">
      <alignment horizontal="center" vertical="top"/>
    </xf>
    <xf numFmtId="49" fontId="11" fillId="4" borderId="14" xfId="0" applyNumberFormat="1" applyFont="1" applyFill="1" applyBorder="1" applyAlignment="1">
      <alignment horizontal="center" vertical="top"/>
    </xf>
    <xf numFmtId="49" fontId="11" fillId="4" borderId="69" xfId="0" applyNumberFormat="1" applyFont="1" applyFill="1" applyBorder="1" applyAlignment="1">
      <alignment horizontal="center" vertical="top"/>
    </xf>
    <xf numFmtId="49" fontId="11" fillId="4" borderId="45" xfId="0" applyNumberFormat="1" applyFont="1" applyFill="1" applyBorder="1" applyAlignment="1">
      <alignment horizontal="center" vertical="top"/>
    </xf>
    <xf numFmtId="49" fontId="11" fillId="5" borderId="49"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49" fontId="11" fillId="5" borderId="38" xfId="0" applyNumberFormat="1" applyFont="1" applyFill="1" applyBorder="1" applyAlignment="1">
      <alignment horizontal="center" vertical="top"/>
    </xf>
    <xf numFmtId="49" fontId="11" fillId="5" borderId="77" xfId="0" applyNumberFormat="1" applyFont="1" applyFill="1" applyBorder="1" applyAlignment="1">
      <alignment horizontal="center" vertical="top"/>
    </xf>
    <xf numFmtId="3" fontId="27" fillId="6" borderId="76" xfId="0" applyNumberFormat="1" applyFont="1" applyFill="1" applyBorder="1" applyAlignment="1">
      <alignment vertical="top" wrapText="1"/>
    </xf>
    <xf numFmtId="3" fontId="27" fillId="6" borderId="58" xfId="0" applyNumberFormat="1" applyFont="1" applyFill="1" applyBorder="1" applyAlignment="1">
      <alignment vertical="top" wrapText="1"/>
    </xf>
    <xf numFmtId="3" fontId="1" fillId="7" borderId="74" xfId="0" applyNumberFormat="1" applyFont="1" applyFill="1" applyBorder="1" applyAlignment="1">
      <alignment horizontal="left" vertical="top" wrapText="1"/>
    </xf>
    <xf numFmtId="0" fontId="0" fillId="0" borderId="74" xfId="0" applyBorder="1" applyAlignment="1">
      <alignment horizontal="left" vertical="top" wrapText="1"/>
    </xf>
    <xf numFmtId="3" fontId="1" fillId="0" borderId="0" xfId="0" applyNumberFormat="1" applyFont="1" applyFill="1" applyBorder="1" applyAlignment="1">
      <alignment horizontal="left" vertical="top" wrapText="1"/>
    </xf>
    <xf numFmtId="0" fontId="0" fillId="0" borderId="0" xfId="0" applyAlignment="1">
      <alignment horizontal="left" vertical="top" wrapText="1"/>
    </xf>
    <xf numFmtId="0" fontId="27" fillId="6" borderId="74" xfId="0" applyFont="1" applyFill="1" applyBorder="1" applyAlignment="1">
      <alignment horizontal="left" vertical="top" wrapText="1"/>
    </xf>
    <xf numFmtId="0" fontId="34" fillId="6" borderId="0" xfId="0" applyFont="1" applyFill="1" applyBorder="1" applyAlignment="1">
      <alignment horizontal="left" vertical="top" wrapText="1"/>
    </xf>
    <xf numFmtId="0" fontId="34" fillId="0" borderId="1" xfId="0" applyFont="1" applyBorder="1" applyAlignment="1">
      <alignment horizontal="left" vertical="top" wrapText="1"/>
    </xf>
    <xf numFmtId="49" fontId="31" fillId="0" borderId="3" xfId="0" applyNumberFormat="1" applyFont="1" applyFill="1" applyBorder="1" applyAlignment="1">
      <alignment horizontal="center" vertical="center" textRotation="90" wrapText="1"/>
    </xf>
    <xf numFmtId="49" fontId="38" fillId="0" borderId="12" xfId="0" applyNumberFormat="1" applyFont="1" applyBorder="1" applyAlignment="1">
      <alignment horizontal="center" vertical="center" textRotation="90" wrapText="1"/>
    </xf>
    <xf numFmtId="0" fontId="33" fillId="0" borderId="24" xfId="0" applyFont="1" applyBorder="1" applyAlignment="1">
      <alignment horizontal="center" vertical="center" wrapText="1"/>
    </xf>
    <xf numFmtId="0" fontId="27" fillId="6" borderId="7" xfId="0" applyFont="1" applyFill="1" applyBorder="1" applyAlignment="1">
      <alignment horizontal="center" vertical="center" wrapText="1"/>
    </xf>
    <xf numFmtId="0" fontId="27" fillId="0" borderId="16" xfId="0" applyFont="1" applyBorder="1" applyAlignment="1">
      <alignment horizontal="center" vertical="center" wrapText="1"/>
    </xf>
    <xf numFmtId="0" fontId="27" fillId="0" borderId="28" xfId="0" applyFont="1" applyBorder="1" applyAlignment="1">
      <alignment horizontal="center" vertical="center" wrapText="1"/>
    </xf>
    <xf numFmtId="164" fontId="1" fillId="0" borderId="31"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49" fontId="9" fillId="6" borderId="3" xfId="0" applyNumberFormat="1" applyFont="1" applyFill="1" applyBorder="1" applyAlignment="1">
      <alignment horizontal="center" vertical="center" textRotation="90" wrapText="1"/>
    </xf>
    <xf numFmtId="0" fontId="17" fillId="6" borderId="24" xfId="0" applyFont="1" applyFill="1" applyBorder="1" applyAlignment="1">
      <alignment horizontal="center" textRotation="90"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3" fillId="0" borderId="38" xfId="0" applyNumberFormat="1" applyFont="1" applyFill="1" applyBorder="1" applyAlignment="1">
      <alignment horizontal="center" vertical="center" textRotation="90" wrapText="1"/>
    </xf>
    <xf numFmtId="49" fontId="17" fillId="0" borderId="36" xfId="0" applyNumberFormat="1" applyFont="1" applyBorder="1" applyAlignment="1">
      <alignment horizontal="center" vertical="center" textRotation="90" wrapText="1"/>
    </xf>
    <xf numFmtId="0" fontId="0" fillId="6" borderId="12" xfId="0" applyFont="1" applyFill="1" applyBorder="1" applyAlignment="1">
      <alignment vertical="top"/>
    </xf>
    <xf numFmtId="0" fontId="0" fillId="6" borderId="36" xfId="0" applyFont="1" applyFill="1" applyBorder="1" applyAlignment="1">
      <alignment vertical="top"/>
    </xf>
    <xf numFmtId="3" fontId="11" fillId="6" borderId="41" xfId="0" applyNumberFormat="1" applyFont="1" applyFill="1" applyBorder="1" applyAlignment="1">
      <alignment horizontal="center" vertical="top"/>
    </xf>
    <xf numFmtId="0" fontId="0" fillId="6" borderId="13" xfId="0" applyFont="1" applyFill="1" applyBorder="1" applyAlignment="1">
      <alignment vertical="top"/>
    </xf>
    <xf numFmtId="0" fontId="0" fillId="6" borderId="59" xfId="0" applyFont="1" applyFill="1" applyBorder="1" applyAlignment="1">
      <alignment vertical="top"/>
    </xf>
    <xf numFmtId="0" fontId="17" fillId="0" borderId="43" xfId="0" applyFont="1" applyBorder="1" applyAlignment="1">
      <alignment horizontal="center" vertical="top" wrapText="1"/>
    </xf>
    <xf numFmtId="0" fontId="17" fillId="0" borderId="37" xfId="0" applyFont="1" applyBorder="1" applyAlignment="1">
      <alignment horizontal="center" vertical="top" wrapText="1"/>
    </xf>
    <xf numFmtId="3" fontId="17" fillId="0" borderId="36" xfId="0" applyNumberFormat="1" applyFont="1" applyBorder="1" applyAlignment="1">
      <alignment horizontal="left" vertical="top" wrapText="1"/>
    </xf>
    <xf numFmtId="49" fontId="9" fillId="0" borderId="38" xfId="0" applyNumberFormat="1" applyFont="1" applyBorder="1" applyAlignment="1">
      <alignment horizontal="center" vertical="center" textRotation="90" wrapText="1"/>
    </xf>
    <xf numFmtId="49" fontId="9" fillId="0" borderId="36" xfId="0" applyNumberFormat="1" applyFont="1" applyBorder="1" applyAlignment="1">
      <alignment horizontal="center" vertical="center" textRotation="90" wrapText="1"/>
    </xf>
    <xf numFmtId="49" fontId="9" fillId="0" borderId="3" xfId="0" applyNumberFormat="1" applyFont="1" applyFill="1" applyBorder="1" applyAlignment="1">
      <alignment horizontal="center" vertical="top" textRotation="90" wrapText="1"/>
    </xf>
    <xf numFmtId="49" fontId="9" fillId="0" borderId="12" xfId="0" applyNumberFormat="1" applyFont="1" applyFill="1" applyBorder="1" applyAlignment="1">
      <alignment horizontal="center" vertical="top" textRotation="90" wrapText="1"/>
    </xf>
    <xf numFmtId="49" fontId="9" fillId="0" borderId="24" xfId="0" applyNumberFormat="1" applyFont="1" applyBorder="1" applyAlignment="1">
      <alignment horizontal="center" vertical="top" textRotation="90" wrapText="1"/>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5" fillId="0" borderId="27" xfId="0" applyNumberFormat="1" applyFont="1" applyBorder="1" applyAlignment="1">
      <alignment horizontal="center" vertical="top" wrapText="1"/>
    </xf>
    <xf numFmtId="3" fontId="5" fillId="0" borderId="29" xfId="0" applyNumberFormat="1" applyFont="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0" borderId="38" xfId="0" applyNumberFormat="1" applyFont="1" applyBorder="1" applyAlignment="1">
      <alignment vertical="top" wrapText="1"/>
    </xf>
    <xf numFmtId="3" fontId="1" fillId="0" borderId="12" xfId="0" applyNumberFormat="1" applyFont="1" applyBorder="1" applyAlignment="1">
      <alignment vertical="top" wrapText="1"/>
    </xf>
    <xf numFmtId="0" fontId="0" fillId="0" borderId="24" xfId="0" applyFont="1" applyBorder="1" applyAlignment="1">
      <alignment vertical="top" wrapText="1"/>
    </xf>
    <xf numFmtId="3" fontId="7" fillId="6" borderId="20" xfId="0" applyNumberFormat="1" applyFont="1" applyFill="1" applyBorder="1" applyAlignment="1">
      <alignment horizontal="center" vertical="top" wrapText="1"/>
    </xf>
    <xf numFmtId="3" fontId="17" fillId="6" borderId="43" xfId="0" applyNumberFormat="1" applyFont="1" applyFill="1" applyBorder="1" applyAlignment="1">
      <alignment horizontal="center" vertical="top" wrapText="1"/>
    </xf>
    <xf numFmtId="3" fontId="17" fillId="6" borderId="37" xfId="0" applyNumberFormat="1" applyFont="1" applyFill="1" applyBorder="1" applyAlignment="1">
      <alignment horizontal="center"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3" fillId="0" borderId="20" xfId="0" applyFont="1" applyFill="1" applyBorder="1" applyAlignment="1">
      <alignment horizontal="center" vertical="center" textRotation="90" wrapText="1"/>
    </xf>
    <xf numFmtId="0" fontId="3" fillId="0" borderId="29" xfId="0" applyFont="1" applyFill="1" applyBorder="1" applyAlignment="1">
      <alignment horizontal="center" vertical="center" textRotation="90" wrapText="1"/>
    </xf>
    <xf numFmtId="3" fontId="12" fillId="0" borderId="5" xfId="0" applyNumberFormat="1" applyFont="1" applyBorder="1" applyAlignment="1">
      <alignment horizontal="center" vertical="center" wrapText="1"/>
    </xf>
    <xf numFmtId="3" fontId="12" fillId="0" borderId="14" xfId="0"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8" xfId="0" applyNumberFormat="1" applyFont="1" applyBorder="1" applyAlignment="1">
      <alignment horizontal="center" vertical="center" wrapText="1"/>
    </xf>
    <xf numFmtId="0" fontId="1" fillId="0" borderId="0" xfId="0" applyFont="1" applyAlignment="1">
      <alignment horizontal="right" wrapText="1"/>
    </xf>
    <xf numFmtId="0" fontId="26" fillId="0" borderId="0" xfId="0" applyFont="1" applyAlignment="1">
      <alignment horizontal="right"/>
    </xf>
    <xf numFmtId="3" fontId="19" fillId="0" borderId="0" xfId="0" applyNumberFormat="1" applyFont="1" applyAlignment="1">
      <alignment horizontal="center" vertical="top" wrapText="1"/>
    </xf>
    <xf numFmtId="3" fontId="20" fillId="0" borderId="0" xfId="0" applyNumberFormat="1" applyFont="1" applyAlignment="1">
      <alignment horizontal="center" vertical="top" wrapText="1"/>
    </xf>
    <xf numFmtId="3" fontId="19" fillId="0" borderId="0" xfId="0" applyNumberFormat="1" applyFont="1" applyAlignment="1">
      <alignment horizontal="center" vertical="top"/>
    </xf>
    <xf numFmtId="0" fontId="26" fillId="0" borderId="1" xfId="0" applyFont="1" applyBorder="1" applyAlignment="1">
      <alignment horizontal="right" vertical="top"/>
    </xf>
    <xf numFmtId="0" fontId="1" fillId="0" borderId="3" xfId="0" applyFont="1" applyBorder="1" applyAlignment="1">
      <alignment horizontal="center" vertical="center" textRotation="90" wrapText="1" shrinkToFit="1"/>
    </xf>
    <xf numFmtId="0" fontId="17" fillId="0" borderId="12" xfId="0" applyFont="1" applyBorder="1" applyAlignment="1">
      <alignment horizontal="center" vertical="center" textRotation="90" wrapText="1" shrinkToFit="1"/>
    </xf>
    <xf numFmtId="0" fontId="17" fillId="0" borderId="24" xfId="0" applyFont="1" applyBorder="1" applyAlignment="1">
      <alignment horizontal="center" vertical="center" textRotation="90" wrapText="1" shrinkToFit="1"/>
    </xf>
    <xf numFmtId="0" fontId="17" fillId="0" borderId="36" xfId="0" applyFont="1" applyBorder="1" applyAlignment="1">
      <alignment vertical="top" wrapText="1"/>
    </xf>
    <xf numFmtId="3" fontId="1" fillId="6" borderId="35" xfId="0" applyNumberFormat="1" applyFont="1" applyFill="1" applyBorder="1" applyAlignment="1">
      <alignment horizontal="left"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49" fontId="9" fillId="0" borderId="38" xfId="0" applyNumberFormat="1" applyFont="1" applyFill="1" applyBorder="1" applyAlignment="1">
      <alignment horizontal="center" vertical="center" textRotation="90" wrapText="1"/>
    </xf>
    <xf numFmtId="3" fontId="9" fillId="0" borderId="38" xfId="0" applyNumberFormat="1" applyFont="1" applyFill="1" applyBorder="1" applyAlignment="1">
      <alignment horizontal="center" vertical="center" textRotation="90" wrapText="1"/>
    </xf>
    <xf numFmtId="3" fontId="9" fillId="0" borderId="12" xfId="0" applyNumberFormat="1" applyFont="1" applyFill="1" applyBorder="1" applyAlignment="1">
      <alignment horizontal="center" vertical="center" textRotation="90" wrapText="1"/>
    </xf>
    <xf numFmtId="3" fontId="7" fillId="0" borderId="4" xfId="0" applyNumberFormat="1" applyFont="1" applyBorder="1" applyAlignment="1">
      <alignment horizontal="center" vertical="top" wrapText="1"/>
    </xf>
    <xf numFmtId="3" fontId="7" fillId="0" borderId="13" xfId="0" applyNumberFormat="1" applyFont="1" applyBorder="1" applyAlignment="1">
      <alignment horizontal="center" vertical="top" wrapText="1"/>
    </xf>
    <xf numFmtId="3" fontId="17" fillId="0" borderId="13"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47"/>
  <sheetViews>
    <sheetView tabSelected="1" zoomScaleNormal="100" zoomScaleSheetLayoutView="98" workbookViewId="0">
      <selection activeCell="P18" sqref="P18"/>
    </sheetView>
  </sheetViews>
  <sheetFormatPr defaultColWidth="9.140625" defaultRowHeight="12.75" x14ac:dyDescent="0.2"/>
  <cols>
    <col min="1" max="1" width="2.85546875" style="905" customWidth="1"/>
    <col min="2" max="2" width="3.140625" style="905" customWidth="1"/>
    <col min="3" max="3" width="2.85546875" style="905" customWidth="1"/>
    <col min="4" max="4" width="32.85546875" style="905" customWidth="1"/>
    <col min="5" max="5" width="3.7109375" style="905" customWidth="1"/>
    <col min="6" max="6" width="3.85546875" style="905" customWidth="1"/>
    <col min="7" max="7" width="8.5703125" style="905" customWidth="1"/>
    <col min="8" max="8" width="8.28515625" style="905" customWidth="1"/>
    <col min="9" max="9" width="8.85546875" style="905" customWidth="1"/>
    <col min="10" max="10" width="8.42578125" style="905" customWidth="1"/>
    <col min="11" max="11" width="39.28515625" style="905" customWidth="1"/>
    <col min="12" max="12" width="4.42578125" style="905" customWidth="1"/>
    <col min="13" max="13" width="4.5703125" style="905" customWidth="1"/>
    <col min="14" max="14" width="4.42578125" style="905" customWidth="1"/>
    <col min="15" max="16384" width="9.140625" style="905"/>
  </cols>
  <sheetData>
    <row r="1" spans="1:14" s="1" customFormat="1" ht="37.5" customHeight="1" x14ac:dyDescent="0.25">
      <c r="A1" s="386"/>
      <c r="B1" s="387"/>
      <c r="C1" s="386"/>
      <c r="E1" s="388"/>
      <c r="F1" s="389"/>
      <c r="G1" s="389"/>
      <c r="H1" s="390"/>
      <c r="I1" s="391"/>
      <c r="J1" s="391"/>
      <c r="K1" s="1539" t="s">
        <v>249</v>
      </c>
      <c r="L1" s="1539"/>
      <c r="M1" s="1539"/>
      <c r="N1" s="1539"/>
    </row>
    <row r="2" spans="1:14" s="1" customFormat="1" ht="15.75" customHeight="1" x14ac:dyDescent="0.25">
      <c r="A2" s="386"/>
      <c r="B2" s="387"/>
      <c r="C2" s="386"/>
      <c r="E2" s="388"/>
      <c r="F2" s="389"/>
      <c r="G2" s="389"/>
      <c r="H2" s="390"/>
      <c r="I2" s="391"/>
      <c r="J2" s="391"/>
      <c r="K2" s="792"/>
      <c r="L2" s="792"/>
      <c r="M2" s="792"/>
      <c r="N2" s="792"/>
    </row>
    <row r="3" spans="1:14" s="1" customFormat="1" x14ac:dyDescent="0.25">
      <c r="A3" s="386"/>
      <c r="B3" s="387"/>
      <c r="C3" s="386"/>
      <c r="E3" s="388"/>
      <c r="F3" s="389"/>
      <c r="G3" s="389"/>
      <c r="H3" s="390"/>
      <c r="I3" s="391"/>
      <c r="J3" s="391"/>
      <c r="K3" s="792"/>
      <c r="L3" s="792"/>
      <c r="M3" s="792"/>
      <c r="N3" s="792"/>
    </row>
    <row r="4" spans="1:14" s="799" customFormat="1" ht="15.75" x14ac:dyDescent="0.25">
      <c r="A4" s="1540" t="s">
        <v>250</v>
      </c>
      <c r="B4" s="1540"/>
      <c r="C4" s="1540"/>
      <c r="D4" s="1540"/>
      <c r="E4" s="1540"/>
      <c r="F4" s="1540"/>
      <c r="G4" s="1540"/>
      <c r="H4" s="1540"/>
      <c r="I4" s="1540"/>
      <c r="J4" s="1540"/>
      <c r="K4" s="1540"/>
      <c r="L4" s="1540"/>
      <c r="M4" s="1540"/>
      <c r="N4" s="1540"/>
    </row>
    <row r="5" spans="1:14" s="799" customFormat="1" ht="15.75" x14ac:dyDescent="0.25">
      <c r="A5" s="1541" t="s">
        <v>0</v>
      </c>
      <c r="B5" s="1541"/>
      <c r="C5" s="1541"/>
      <c r="D5" s="1541"/>
      <c r="E5" s="1541"/>
      <c r="F5" s="1541"/>
      <c r="G5" s="1541"/>
      <c r="H5" s="1541"/>
      <c r="I5" s="1541"/>
      <c r="J5" s="1541"/>
      <c r="K5" s="1541"/>
      <c r="L5" s="1541"/>
      <c r="M5" s="1541"/>
      <c r="N5" s="1541"/>
    </row>
    <row r="6" spans="1:14" s="799" customFormat="1" ht="15.75" x14ac:dyDescent="0.25">
      <c r="A6" s="1542" t="s">
        <v>1</v>
      </c>
      <c r="B6" s="1542"/>
      <c r="C6" s="1542"/>
      <c r="D6" s="1542"/>
      <c r="E6" s="1542"/>
      <c r="F6" s="1542"/>
      <c r="G6" s="1542"/>
      <c r="H6" s="1542"/>
      <c r="I6" s="1542"/>
      <c r="J6" s="1542"/>
      <c r="K6" s="1542"/>
      <c r="L6" s="1542"/>
      <c r="M6" s="1542"/>
      <c r="N6" s="1542"/>
    </row>
    <row r="7" spans="1:14" s="799" customFormat="1" ht="13.5" thickBot="1" x14ac:dyDescent="0.3">
      <c r="A7" s="1"/>
      <c r="B7" s="1"/>
      <c r="C7" s="1"/>
      <c r="D7" s="1"/>
      <c r="E7" s="1"/>
      <c r="F7" s="2"/>
      <c r="G7" s="389"/>
      <c r="H7" s="389"/>
      <c r="I7" s="389"/>
      <c r="J7" s="389"/>
      <c r="K7" s="1543" t="s">
        <v>92</v>
      </c>
      <c r="L7" s="1543"/>
      <c r="M7" s="1543"/>
      <c r="N7" s="1544"/>
    </row>
    <row r="8" spans="1:14" s="799" customFormat="1" ht="33" customHeight="1" x14ac:dyDescent="0.25">
      <c r="A8" s="1320" t="s">
        <v>2</v>
      </c>
      <c r="B8" s="1323" t="s">
        <v>3</v>
      </c>
      <c r="C8" s="1326" t="s">
        <v>4</v>
      </c>
      <c r="D8" s="1329" t="s">
        <v>6</v>
      </c>
      <c r="E8" s="1358" t="s">
        <v>7</v>
      </c>
      <c r="F8" s="1361" t="s">
        <v>8</v>
      </c>
      <c r="G8" s="1364" t="s">
        <v>10</v>
      </c>
      <c r="H8" s="1332" t="s">
        <v>212</v>
      </c>
      <c r="I8" s="1332" t="s">
        <v>122</v>
      </c>
      <c r="J8" s="1332" t="s">
        <v>174</v>
      </c>
      <c r="K8" s="1351" t="s">
        <v>11</v>
      </c>
      <c r="L8" s="1352"/>
      <c r="M8" s="1352"/>
      <c r="N8" s="1353"/>
    </row>
    <row r="9" spans="1:14" s="799" customFormat="1" ht="18.75" customHeight="1" x14ac:dyDescent="0.25">
      <c r="A9" s="1321"/>
      <c r="B9" s="1324"/>
      <c r="C9" s="1327"/>
      <c r="D9" s="1330"/>
      <c r="E9" s="1359"/>
      <c r="F9" s="1362"/>
      <c r="G9" s="1365"/>
      <c r="H9" s="1333"/>
      <c r="I9" s="1349"/>
      <c r="J9" s="1349"/>
      <c r="K9" s="1354" t="s">
        <v>6</v>
      </c>
      <c r="L9" s="1356"/>
      <c r="M9" s="1356"/>
      <c r="N9" s="1357"/>
    </row>
    <row r="10" spans="1:14" s="799" customFormat="1" ht="65.25" customHeight="1" thickBot="1" x14ac:dyDescent="0.3">
      <c r="A10" s="1322"/>
      <c r="B10" s="1325"/>
      <c r="C10" s="1328"/>
      <c r="D10" s="1331"/>
      <c r="E10" s="1360"/>
      <c r="F10" s="1363"/>
      <c r="G10" s="1366"/>
      <c r="H10" s="1334"/>
      <c r="I10" s="1350"/>
      <c r="J10" s="1350"/>
      <c r="K10" s="1355"/>
      <c r="L10" s="148" t="s">
        <v>128</v>
      </c>
      <c r="M10" s="149" t="s">
        <v>129</v>
      </c>
      <c r="N10" s="150" t="s">
        <v>175</v>
      </c>
    </row>
    <row r="11" spans="1:14" s="4" customFormat="1" ht="13.5" customHeight="1" x14ac:dyDescent="0.2">
      <c r="A11" s="1557" t="s">
        <v>12</v>
      </c>
      <c r="B11" s="1558"/>
      <c r="C11" s="1558"/>
      <c r="D11" s="1558"/>
      <c r="E11" s="1558"/>
      <c r="F11" s="1558"/>
      <c r="G11" s="1558"/>
      <c r="H11" s="1558"/>
      <c r="I11" s="1558"/>
      <c r="J11" s="1558"/>
      <c r="K11" s="1558"/>
      <c r="L11" s="1558"/>
      <c r="M11" s="1558"/>
      <c r="N11" s="1559"/>
    </row>
    <row r="12" spans="1:14" s="4" customFormat="1" x14ac:dyDescent="0.2">
      <c r="A12" s="1560" t="s">
        <v>13</v>
      </c>
      <c r="B12" s="1561"/>
      <c r="C12" s="1561"/>
      <c r="D12" s="1561"/>
      <c r="E12" s="1561"/>
      <c r="F12" s="1561"/>
      <c r="G12" s="1561"/>
      <c r="H12" s="1561"/>
      <c r="I12" s="1561"/>
      <c r="J12" s="1561"/>
      <c r="K12" s="1561"/>
      <c r="L12" s="1561"/>
      <c r="M12" s="1561"/>
      <c r="N12" s="1562"/>
    </row>
    <row r="13" spans="1:14" s="799" customFormat="1" ht="15" customHeight="1" x14ac:dyDescent="0.25">
      <c r="A13" s="5" t="s">
        <v>14</v>
      </c>
      <c r="B13" s="1335" t="s">
        <v>15</v>
      </c>
      <c r="C13" s="1336"/>
      <c r="D13" s="1336"/>
      <c r="E13" s="1336"/>
      <c r="F13" s="1336"/>
      <c r="G13" s="1336"/>
      <c r="H13" s="1336"/>
      <c r="I13" s="1336"/>
      <c r="J13" s="1336"/>
      <c r="K13" s="1336"/>
      <c r="L13" s="1336"/>
      <c r="M13" s="1336"/>
      <c r="N13" s="1337"/>
    </row>
    <row r="14" spans="1:14" s="799" customFormat="1" ht="14.25" customHeight="1" x14ac:dyDescent="0.25">
      <c r="A14" s="6" t="s">
        <v>14</v>
      </c>
      <c r="B14" s="7" t="s">
        <v>14</v>
      </c>
      <c r="C14" s="1338" t="s">
        <v>16</v>
      </c>
      <c r="D14" s="1339"/>
      <c r="E14" s="1339"/>
      <c r="F14" s="1339"/>
      <c r="G14" s="1339"/>
      <c r="H14" s="1339"/>
      <c r="I14" s="1339"/>
      <c r="J14" s="1339"/>
      <c r="K14" s="1339"/>
      <c r="L14" s="1339"/>
      <c r="M14" s="1339"/>
      <c r="N14" s="1340"/>
    </row>
    <row r="15" spans="1:14" s="799" customFormat="1" ht="13.5" customHeight="1" x14ac:dyDescent="0.25">
      <c r="A15" s="8" t="s">
        <v>14</v>
      </c>
      <c r="B15" s="9" t="s">
        <v>14</v>
      </c>
      <c r="C15" s="10" t="s">
        <v>14</v>
      </c>
      <c r="D15" s="1545" t="s">
        <v>214</v>
      </c>
      <c r="E15" s="1341" t="s">
        <v>18</v>
      </c>
      <c r="F15" s="1343" t="s">
        <v>20</v>
      </c>
      <c r="G15" s="873" t="s">
        <v>23</v>
      </c>
      <c r="H15" s="126">
        <v>4744.3999999999996</v>
      </c>
      <c r="I15" s="75">
        <v>5238.3999999999996</v>
      </c>
      <c r="J15" s="75">
        <v>5238.3999999999996</v>
      </c>
      <c r="K15" s="817"/>
      <c r="L15" s="812"/>
      <c r="M15" s="160"/>
      <c r="N15" s="818"/>
    </row>
    <row r="16" spans="1:14" s="799" customFormat="1" ht="12.75" customHeight="1" x14ac:dyDescent="0.25">
      <c r="A16" s="8"/>
      <c r="B16" s="9"/>
      <c r="C16" s="10"/>
      <c r="D16" s="1412"/>
      <c r="E16" s="1341"/>
      <c r="F16" s="1343"/>
      <c r="G16" s="76" t="s">
        <v>24</v>
      </c>
      <c r="H16" s="79">
        <v>494</v>
      </c>
      <c r="I16" s="76"/>
      <c r="J16" s="334"/>
      <c r="K16" s="814"/>
      <c r="L16" s="815"/>
      <c r="M16" s="816"/>
      <c r="N16" s="813"/>
    </row>
    <row r="17" spans="1:14" s="799" customFormat="1" ht="15" customHeight="1" x14ac:dyDescent="0.25">
      <c r="A17" s="8"/>
      <c r="B17" s="9"/>
      <c r="C17" s="10"/>
      <c r="D17" s="1345" t="s">
        <v>21</v>
      </c>
      <c r="E17" s="1341"/>
      <c r="F17" s="1343"/>
      <c r="G17" s="397"/>
      <c r="H17" s="252"/>
      <c r="I17" s="251"/>
      <c r="J17" s="380"/>
      <c r="K17" s="1347" t="s">
        <v>136</v>
      </c>
      <c r="L17" s="430" t="s">
        <v>184</v>
      </c>
      <c r="M17" s="162" t="s">
        <v>184</v>
      </c>
      <c r="N17" s="423" t="s">
        <v>184</v>
      </c>
    </row>
    <row r="18" spans="1:14" s="799" customFormat="1" ht="12.75" customHeight="1" x14ac:dyDescent="0.25">
      <c r="A18" s="8"/>
      <c r="B18" s="9"/>
      <c r="C18" s="10"/>
      <c r="D18" s="1346"/>
      <c r="E18" s="1341"/>
      <c r="F18" s="1343"/>
      <c r="G18" s="397"/>
      <c r="H18" s="77"/>
      <c r="I18" s="72"/>
      <c r="J18" s="380"/>
      <c r="K18" s="1348"/>
      <c r="L18" s="431"/>
      <c r="M18" s="161"/>
      <c r="N18" s="424"/>
    </row>
    <row r="19" spans="1:14" s="799" customFormat="1" ht="20.25" customHeight="1" x14ac:dyDescent="0.25">
      <c r="A19" s="8"/>
      <c r="B19" s="9"/>
      <c r="C19" s="10"/>
      <c r="D19" s="1424" t="s">
        <v>25</v>
      </c>
      <c r="E19" s="1341"/>
      <c r="F19" s="1343"/>
      <c r="G19" s="137"/>
      <c r="H19" s="76"/>
      <c r="I19" s="72"/>
      <c r="J19" s="380"/>
      <c r="K19" s="1318" t="s">
        <v>136</v>
      </c>
      <c r="L19" s="430" t="s">
        <v>185</v>
      </c>
      <c r="M19" s="162" t="s">
        <v>185</v>
      </c>
      <c r="N19" s="423" t="s">
        <v>185</v>
      </c>
    </row>
    <row r="20" spans="1:14" s="799" customFormat="1" ht="15" customHeight="1" thickBot="1" x14ac:dyDescent="0.3">
      <c r="A20" s="13"/>
      <c r="B20" s="14"/>
      <c r="C20" s="319"/>
      <c r="D20" s="1502"/>
      <c r="E20" s="1342"/>
      <c r="F20" s="1344"/>
      <c r="G20" s="879" t="s">
        <v>27</v>
      </c>
      <c r="H20" s="570">
        <f>H16+H15</f>
        <v>5238.3999999999996</v>
      </c>
      <c r="I20" s="73">
        <f>SUM(I15:I19)</f>
        <v>5238.3999999999996</v>
      </c>
      <c r="J20" s="74">
        <f>SUM(J15:J19)</f>
        <v>5238.3999999999996</v>
      </c>
      <c r="K20" s="1553"/>
      <c r="L20" s="432"/>
      <c r="M20" s="163"/>
      <c r="N20" s="425"/>
    </row>
    <row r="21" spans="1:14" s="799" customFormat="1" ht="15.75" customHeight="1" x14ac:dyDescent="0.25">
      <c r="A21" s="8" t="s">
        <v>14</v>
      </c>
      <c r="B21" s="9" t="s">
        <v>14</v>
      </c>
      <c r="C21" s="320" t="s">
        <v>28</v>
      </c>
      <c r="D21" s="1546" t="s">
        <v>213</v>
      </c>
      <c r="E21" s="820" t="s">
        <v>18</v>
      </c>
      <c r="F21" s="821" t="s">
        <v>20</v>
      </c>
      <c r="G21" s="875" t="s">
        <v>30</v>
      </c>
      <c r="H21" s="365">
        <v>121.9</v>
      </c>
      <c r="I21" s="219">
        <v>78.5</v>
      </c>
      <c r="J21" s="253">
        <v>78.5</v>
      </c>
      <c r="K21" s="1009"/>
      <c r="L21" s="687"/>
      <c r="M21" s="169"/>
      <c r="N21" s="825"/>
    </row>
    <row r="22" spans="1:14" s="799" customFormat="1" ht="25.5" customHeight="1" x14ac:dyDescent="0.25">
      <c r="A22" s="8"/>
      <c r="B22" s="9"/>
      <c r="C22" s="320"/>
      <c r="D22" s="1547"/>
      <c r="E22" s="822"/>
      <c r="F22" s="766"/>
      <c r="G22" s="877" t="s">
        <v>35</v>
      </c>
      <c r="H22" s="125">
        <v>60.7</v>
      </c>
      <c r="I22" s="76"/>
      <c r="J22" s="125"/>
      <c r="K22" s="826"/>
      <c r="L22" s="175"/>
      <c r="M22" s="185"/>
      <c r="N22" s="819"/>
    </row>
    <row r="23" spans="1:14" s="799" customFormat="1" ht="26.25" customHeight="1" x14ac:dyDescent="0.25">
      <c r="A23" s="1469"/>
      <c r="B23" s="1449"/>
      <c r="C23" s="1446"/>
      <c r="D23" s="1554" t="s">
        <v>31</v>
      </c>
      <c r="E23" s="1556"/>
      <c r="F23" s="1549"/>
      <c r="G23" s="876"/>
      <c r="H23" s="71"/>
      <c r="I23" s="72"/>
      <c r="J23" s="380"/>
      <c r="K23" s="1013" t="s">
        <v>143</v>
      </c>
      <c r="L23" s="829" t="s">
        <v>186</v>
      </c>
      <c r="M23" s="203" t="s">
        <v>186</v>
      </c>
      <c r="N23" s="830" t="s">
        <v>186</v>
      </c>
    </row>
    <row r="24" spans="1:14" s="799" customFormat="1" ht="16.5" customHeight="1" x14ac:dyDescent="0.25">
      <c r="A24" s="1469"/>
      <c r="B24" s="1449"/>
      <c r="C24" s="1446"/>
      <c r="D24" s="1555"/>
      <c r="E24" s="1556"/>
      <c r="F24" s="1549"/>
      <c r="G24" s="876"/>
      <c r="H24" s="71"/>
      <c r="I24" s="72"/>
      <c r="J24" s="380"/>
      <c r="K24" s="826" t="s">
        <v>33</v>
      </c>
      <c r="L24" s="827">
        <v>150</v>
      </c>
      <c r="M24" s="462">
        <v>150</v>
      </c>
      <c r="N24" s="828">
        <v>150</v>
      </c>
    </row>
    <row r="25" spans="1:14" s="799" customFormat="1" ht="20.25" customHeight="1" x14ac:dyDescent="0.25">
      <c r="A25" s="1469"/>
      <c r="B25" s="1449"/>
      <c r="C25" s="1446"/>
      <c r="D25" s="374" t="s">
        <v>34</v>
      </c>
      <c r="E25" s="1556"/>
      <c r="F25" s="1549"/>
      <c r="G25" s="876"/>
      <c r="H25" s="71"/>
      <c r="I25" s="72"/>
      <c r="J25" s="71"/>
      <c r="K25" s="376" t="s">
        <v>99</v>
      </c>
      <c r="L25" s="433">
        <v>100</v>
      </c>
      <c r="M25" s="377">
        <v>100</v>
      </c>
      <c r="N25" s="426">
        <v>100</v>
      </c>
    </row>
    <row r="26" spans="1:14" s="799" customFormat="1" ht="14.25" customHeight="1" x14ac:dyDescent="0.25">
      <c r="A26" s="956"/>
      <c r="B26" s="957"/>
      <c r="C26" s="958"/>
      <c r="D26" s="1563" t="s">
        <v>231</v>
      </c>
      <c r="E26" s="959"/>
      <c r="F26" s="960"/>
      <c r="G26" s="876"/>
      <c r="H26" s="71"/>
      <c r="I26" s="72"/>
      <c r="J26" s="380"/>
      <c r="K26" s="1318" t="s">
        <v>232</v>
      </c>
      <c r="L26" s="590">
        <v>100</v>
      </c>
      <c r="M26" s="408"/>
      <c r="N26" s="398"/>
    </row>
    <row r="27" spans="1:14" s="799" customFormat="1" ht="10.5" customHeight="1" x14ac:dyDescent="0.25">
      <c r="A27" s="956"/>
      <c r="B27" s="957"/>
      <c r="C27" s="958"/>
      <c r="D27" s="1564"/>
      <c r="E27" s="959"/>
      <c r="F27" s="960"/>
      <c r="G27" s="877"/>
      <c r="H27" s="125"/>
      <c r="I27" s="76"/>
      <c r="J27" s="334"/>
      <c r="K27" s="1319"/>
      <c r="L27" s="962"/>
      <c r="M27" s="166"/>
      <c r="N27" s="267"/>
    </row>
    <row r="28" spans="1:14" s="799" customFormat="1" ht="18" customHeight="1" thickBot="1" x14ac:dyDescent="0.3">
      <c r="A28" s="789"/>
      <c r="B28" s="771"/>
      <c r="C28" s="772"/>
      <c r="D28" s="878"/>
      <c r="E28" s="797"/>
      <c r="F28" s="772"/>
      <c r="G28" s="879" t="s">
        <v>27</v>
      </c>
      <c r="H28" s="335">
        <f>SUM(H21:H25)</f>
        <v>182.60000000000002</v>
      </c>
      <c r="I28" s="254">
        <f>SUM(I21:I25)</f>
        <v>78.5</v>
      </c>
      <c r="J28" s="961">
        <f>SUM(J21:J25)</f>
        <v>78.5</v>
      </c>
      <c r="K28" s="68"/>
      <c r="L28" s="434"/>
      <c r="M28" s="167"/>
      <c r="N28" s="427"/>
    </row>
    <row r="29" spans="1:14" s="799" customFormat="1" ht="15.75" customHeight="1" x14ac:dyDescent="0.25">
      <c r="A29" s="1468" t="s">
        <v>14</v>
      </c>
      <c r="B29" s="1448" t="s">
        <v>14</v>
      </c>
      <c r="C29" s="1445" t="s">
        <v>36</v>
      </c>
      <c r="D29" s="1501" t="s">
        <v>37</v>
      </c>
      <c r="E29" s="1552" t="s">
        <v>18</v>
      </c>
      <c r="F29" s="1548" t="s">
        <v>20</v>
      </c>
      <c r="G29" s="281" t="s">
        <v>23</v>
      </c>
      <c r="H29" s="124">
        <v>25.6</v>
      </c>
      <c r="I29" s="75">
        <v>32.1</v>
      </c>
      <c r="J29" s="124">
        <v>32.1</v>
      </c>
      <c r="K29" s="1200" t="s">
        <v>275</v>
      </c>
      <c r="L29" s="421">
        <v>100</v>
      </c>
      <c r="M29" s="168">
        <v>100</v>
      </c>
      <c r="N29" s="428">
        <v>100</v>
      </c>
    </row>
    <row r="30" spans="1:14" s="799" customFormat="1" ht="28.5" customHeight="1" x14ac:dyDescent="0.25">
      <c r="A30" s="1469"/>
      <c r="B30" s="1449"/>
      <c r="C30" s="1446"/>
      <c r="D30" s="1424"/>
      <c r="E30" s="1341"/>
      <c r="F30" s="1343"/>
      <c r="G30" s="286" t="s">
        <v>24</v>
      </c>
      <c r="H30" s="125">
        <v>6.6</v>
      </c>
      <c r="I30" s="76">
        <v>26.4</v>
      </c>
      <c r="J30" s="334"/>
      <c r="K30" s="1201" t="s">
        <v>274</v>
      </c>
      <c r="L30" s="1066">
        <v>20</v>
      </c>
      <c r="M30" s="1067">
        <v>80</v>
      </c>
      <c r="N30" s="1063"/>
    </row>
    <row r="31" spans="1:14" s="799" customFormat="1" ht="15.75" customHeight="1" thickBot="1" x14ac:dyDescent="0.3">
      <c r="A31" s="1469"/>
      <c r="B31" s="1550"/>
      <c r="C31" s="1551"/>
      <c r="D31" s="1502"/>
      <c r="E31" s="1342"/>
      <c r="F31" s="1344"/>
      <c r="G31" s="874" t="s">
        <v>27</v>
      </c>
      <c r="H31" s="131">
        <f>SUM(H29:H30)</f>
        <v>32.200000000000003</v>
      </c>
      <c r="I31" s="131">
        <f t="shared" ref="I31:J31" si="0">SUM(I29:I30)</f>
        <v>58.5</v>
      </c>
      <c r="J31" s="131">
        <f t="shared" si="0"/>
        <v>32.1</v>
      </c>
      <c r="K31" s="1202"/>
      <c r="L31" s="422"/>
      <c r="M31" s="767"/>
      <c r="N31" s="429"/>
    </row>
    <row r="32" spans="1:14" s="799" customFormat="1" ht="34.5" customHeight="1" x14ac:dyDescent="0.25">
      <c r="A32" s="1468" t="s">
        <v>14</v>
      </c>
      <c r="B32" s="1448" t="s">
        <v>14</v>
      </c>
      <c r="C32" s="1450" t="s">
        <v>38</v>
      </c>
      <c r="D32" s="1452" t="s">
        <v>264</v>
      </c>
      <c r="E32" s="1454" t="s">
        <v>40</v>
      </c>
      <c r="F32" s="1445">
        <v>5</v>
      </c>
      <c r="G32" s="834" t="s">
        <v>24</v>
      </c>
      <c r="H32" s="253">
        <v>728.1</v>
      </c>
      <c r="I32" s="219"/>
      <c r="J32" s="880"/>
      <c r="K32" s="1149" t="s">
        <v>262</v>
      </c>
      <c r="L32" s="231">
        <v>268</v>
      </c>
      <c r="M32" s="435"/>
      <c r="N32" s="159"/>
    </row>
    <row r="33" spans="1:14" s="799" customFormat="1" ht="22.5" customHeight="1" x14ac:dyDescent="0.25">
      <c r="A33" s="1469"/>
      <c r="B33" s="1449"/>
      <c r="C33" s="1451"/>
      <c r="D33" s="1453"/>
      <c r="E33" s="1455"/>
      <c r="F33" s="1446"/>
      <c r="G33" s="397"/>
      <c r="H33" s="144"/>
      <c r="I33" s="80"/>
      <c r="J33" s="223"/>
      <c r="K33" s="1151" t="s">
        <v>263</v>
      </c>
      <c r="L33" s="231">
        <v>12</v>
      </c>
      <c r="M33" s="231"/>
      <c r="N33" s="1150"/>
    </row>
    <row r="34" spans="1:14" s="799" customFormat="1" ht="14.25" customHeight="1" thickBot="1" x14ac:dyDescent="0.3">
      <c r="A34" s="1469"/>
      <c r="B34" s="1449"/>
      <c r="C34" s="1451"/>
      <c r="D34" s="358"/>
      <c r="E34" s="1048"/>
      <c r="F34" s="1447"/>
      <c r="G34" s="881" t="s">
        <v>27</v>
      </c>
      <c r="H34" s="255">
        <f>SUM(H32:H32)</f>
        <v>728.1</v>
      </c>
      <c r="I34" s="73">
        <f>SUM(I32:I32)</f>
        <v>0</v>
      </c>
      <c r="J34" s="256">
        <f>SUM(J32:J32)</f>
        <v>0</v>
      </c>
      <c r="K34" s="359"/>
      <c r="L34" s="167"/>
      <c r="M34" s="167"/>
      <c r="N34" s="157"/>
    </row>
    <row r="35" spans="1:14" s="799" customFormat="1" ht="34.5" customHeight="1" x14ac:dyDescent="0.25">
      <c r="A35" s="1468" t="s">
        <v>14</v>
      </c>
      <c r="B35" s="1448" t="s">
        <v>14</v>
      </c>
      <c r="C35" s="1450" t="s">
        <v>19</v>
      </c>
      <c r="D35" s="1452" t="s">
        <v>276</v>
      </c>
      <c r="E35" s="1454"/>
      <c r="F35" s="1445">
        <v>6</v>
      </c>
      <c r="G35" s="834" t="s">
        <v>35</v>
      </c>
      <c r="H35" s="253">
        <v>1.9</v>
      </c>
      <c r="I35" s="219">
        <v>3.6</v>
      </c>
      <c r="J35" s="880"/>
      <c r="K35" s="1204" t="s">
        <v>277</v>
      </c>
      <c r="L35" s="169">
        <v>12</v>
      </c>
      <c r="M35" s="435">
        <v>22</v>
      </c>
      <c r="N35" s="159"/>
    </row>
    <row r="36" spans="1:14" s="799" customFormat="1" ht="28.5" customHeight="1" x14ac:dyDescent="0.25">
      <c r="A36" s="1469"/>
      <c r="B36" s="1449"/>
      <c r="C36" s="1451"/>
      <c r="D36" s="1453"/>
      <c r="E36" s="1455"/>
      <c r="F36" s="1446"/>
      <c r="G36" s="397"/>
      <c r="H36" s="144"/>
      <c r="I36" s="80"/>
      <c r="J36" s="223"/>
      <c r="K36" s="1203"/>
      <c r="L36" s="166"/>
      <c r="M36" s="166"/>
      <c r="N36" s="156"/>
    </row>
    <row r="37" spans="1:14" s="799" customFormat="1" ht="14.25" customHeight="1" thickBot="1" x14ac:dyDescent="0.3">
      <c r="A37" s="1469"/>
      <c r="B37" s="1449"/>
      <c r="C37" s="1451"/>
      <c r="D37" s="358"/>
      <c r="E37" s="1048"/>
      <c r="F37" s="1447"/>
      <c r="G37" s="881" t="s">
        <v>27</v>
      </c>
      <c r="H37" s="255">
        <f>SUM(H35:H35)</f>
        <v>1.9</v>
      </c>
      <c r="I37" s="73">
        <f>SUM(I35:I35)</f>
        <v>3.6</v>
      </c>
      <c r="J37" s="256">
        <f>SUM(J35:J35)</f>
        <v>0</v>
      </c>
      <c r="K37" s="359"/>
      <c r="L37" s="167"/>
      <c r="M37" s="167"/>
      <c r="N37" s="157"/>
    </row>
    <row r="38" spans="1:14" s="799" customFormat="1" ht="17.25" customHeight="1" thickBot="1" x14ac:dyDescent="0.3">
      <c r="A38" s="27" t="s">
        <v>14</v>
      </c>
      <c r="B38" s="28" t="s">
        <v>14</v>
      </c>
      <c r="C38" s="1429" t="s">
        <v>45</v>
      </c>
      <c r="D38" s="1429"/>
      <c r="E38" s="1429"/>
      <c r="F38" s="1429"/>
      <c r="G38" s="1429"/>
      <c r="H38" s="119">
        <f>H34+H31+H28+H20+H37</f>
        <v>6183.1999999999989</v>
      </c>
      <c r="I38" s="119">
        <f>I34+I31+I28+I20+I37</f>
        <v>5379</v>
      </c>
      <c r="J38" s="119">
        <f t="shared" ref="J38" si="1">J34+J31+J28+J20+J37</f>
        <v>5349</v>
      </c>
      <c r="K38" s="757"/>
      <c r="L38" s="758"/>
      <c r="M38" s="758"/>
      <c r="N38" s="759"/>
    </row>
    <row r="39" spans="1:14" s="799" customFormat="1" ht="17.25" customHeight="1" thickBot="1" x14ac:dyDescent="0.3">
      <c r="A39" s="27" t="s">
        <v>14</v>
      </c>
      <c r="B39" s="28" t="s">
        <v>28</v>
      </c>
      <c r="C39" s="1456" t="s">
        <v>46</v>
      </c>
      <c r="D39" s="1457"/>
      <c r="E39" s="1457"/>
      <c r="F39" s="1457"/>
      <c r="G39" s="1457"/>
      <c r="H39" s="1457"/>
      <c r="I39" s="1457"/>
      <c r="J39" s="1457"/>
      <c r="K39" s="1457"/>
      <c r="L39" s="1457"/>
      <c r="M39" s="1457"/>
      <c r="N39" s="1458"/>
    </row>
    <row r="40" spans="1:14" s="799" customFormat="1" ht="13.5" customHeight="1" x14ac:dyDescent="0.25">
      <c r="A40" s="1459" t="s">
        <v>14</v>
      </c>
      <c r="B40" s="1448" t="s">
        <v>28</v>
      </c>
      <c r="C40" s="1445" t="s">
        <v>14</v>
      </c>
      <c r="D40" s="1410" t="s">
        <v>110</v>
      </c>
      <c r="E40" s="882"/>
      <c r="F40" s="1445" t="s">
        <v>20</v>
      </c>
      <c r="G40" s="834" t="s">
        <v>30</v>
      </c>
      <c r="H40" s="253">
        <v>44.8</v>
      </c>
      <c r="I40" s="219">
        <v>47.8</v>
      </c>
      <c r="J40" s="1027">
        <v>46.8</v>
      </c>
      <c r="K40" s="836"/>
      <c r="L40" s="837"/>
      <c r="M40" s="838"/>
      <c r="N40" s="761"/>
    </row>
    <row r="41" spans="1:14" s="799" customFormat="1" ht="13.5" customHeight="1" x14ac:dyDescent="0.25">
      <c r="A41" s="1460"/>
      <c r="B41" s="1449"/>
      <c r="C41" s="1446"/>
      <c r="D41" s="1411"/>
      <c r="E41" s="1142"/>
      <c r="F41" s="1446"/>
      <c r="G41" s="282" t="s">
        <v>35</v>
      </c>
      <c r="H41" s="71">
        <f>0.5+2.4</f>
        <v>2.9</v>
      </c>
      <c r="I41" s="72">
        <v>9.1999999999999993</v>
      </c>
      <c r="J41" s="380">
        <v>9.1999999999999993</v>
      </c>
      <c r="K41" s="835"/>
      <c r="L41" s="918"/>
      <c r="M41" s="796"/>
      <c r="N41" s="1076"/>
    </row>
    <row r="42" spans="1:14" s="799" customFormat="1" ht="14.25" customHeight="1" x14ac:dyDescent="0.25">
      <c r="A42" s="1460"/>
      <c r="B42" s="1449"/>
      <c r="C42" s="1446"/>
      <c r="D42" s="1412"/>
      <c r="E42" s="883"/>
      <c r="F42" s="1446"/>
      <c r="G42" s="137" t="s">
        <v>42</v>
      </c>
      <c r="H42" s="125">
        <v>17.600000000000001</v>
      </c>
      <c r="I42" s="76"/>
      <c r="J42" s="334"/>
      <c r="K42" s="839"/>
      <c r="L42" s="840"/>
      <c r="M42" s="717"/>
      <c r="N42" s="763"/>
    </row>
    <row r="43" spans="1:14" s="799" customFormat="1" ht="16.5" customHeight="1" x14ac:dyDescent="0.25">
      <c r="A43" s="1460"/>
      <c r="B43" s="1449"/>
      <c r="C43" s="1446"/>
      <c r="D43" s="1389" t="s">
        <v>48</v>
      </c>
      <c r="E43" s="1488" t="s">
        <v>47</v>
      </c>
      <c r="F43" s="1446"/>
      <c r="G43" s="397"/>
      <c r="H43" s="71"/>
      <c r="I43" s="72"/>
      <c r="J43" s="380"/>
      <c r="K43" s="835" t="s">
        <v>49</v>
      </c>
      <c r="L43" s="796">
        <v>1</v>
      </c>
      <c r="M43" s="437">
        <v>1</v>
      </c>
      <c r="N43" s="755">
        <v>1</v>
      </c>
    </row>
    <row r="44" spans="1:14" s="799" customFormat="1" ht="20.25" customHeight="1" x14ac:dyDescent="0.25">
      <c r="A44" s="1460"/>
      <c r="B44" s="1449"/>
      <c r="C44" s="1446"/>
      <c r="D44" s="1461"/>
      <c r="E44" s="1489"/>
      <c r="F44" s="1446"/>
      <c r="G44" s="397"/>
      <c r="H44" s="71"/>
      <c r="I44" s="72"/>
      <c r="J44" s="380"/>
      <c r="K44" s="382"/>
      <c r="L44" s="383"/>
      <c r="M44" s="451"/>
      <c r="N44" s="756"/>
    </row>
    <row r="45" spans="1:14" s="799" customFormat="1" ht="31.5" customHeight="1" x14ac:dyDescent="0.25">
      <c r="A45" s="769"/>
      <c r="B45" s="773"/>
      <c r="C45" s="765"/>
      <c r="D45" s="91" t="s">
        <v>50</v>
      </c>
      <c r="E45" s="884" t="s">
        <v>109</v>
      </c>
      <c r="F45" s="765"/>
      <c r="G45" s="885"/>
      <c r="H45" s="71"/>
      <c r="I45" s="72"/>
      <c r="J45" s="380"/>
      <c r="K45" s="270" t="s">
        <v>139</v>
      </c>
      <c r="L45" s="271">
        <v>1</v>
      </c>
      <c r="M45" s="272">
        <v>1</v>
      </c>
      <c r="N45" s="273">
        <v>1</v>
      </c>
    </row>
    <row r="46" spans="1:14" s="799" customFormat="1" ht="39.75" customHeight="1" x14ac:dyDescent="0.25">
      <c r="A46" s="769"/>
      <c r="B46" s="773"/>
      <c r="C46" s="777"/>
      <c r="D46" s="491" t="s">
        <v>153</v>
      </c>
      <c r="E46" s="886"/>
      <c r="F46" s="765"/>
      <c r="G46" s="397"/>
      <c r="H46" s="71"/>
      <c r="I46" s="72"/>
      <c r="J46" s="380"/>
      <c r="K46" s="496" t="s">
        <v>241</v>
      </c>
      <c r="L46" s="498">
        <v>12</v>
      </c>
      <c r="M46" s="499"/>
      <c r="N46" s="177"/>
    </row>
    <row r="47" spans="1:14" s="799" customFormat="1" ht="28.5" customHeight="1" x14ac:dyDescent="0.25">
      <c r="A47" s="769"/>
      <c r="B47" s="773"/>
      <c r="C47" s="777"/>
      <c r="D47" s="91" t="s">
        <v>187</v>
      </c>
      <c r="E47" s="887"/>
      <c r="F47" s="833"/>
      <c r="G47" s="888"/>
      <c r="H47" s="125"/>
      <c r="I47" s="76"/>
      <c r="J47" s="334"/>
      <c r="K47" s="841" t="s">
        <v>188</v>
      </c>
      <c r="L47" s="381">
        <v>200</v>
      </c>
      <c r="M47" s="182">
        <v>200</v>
      </c>
      <c r="N47" s="177">
        <v>200</v>
      </c>
    </row>
    <row r="48" spans="1:14" s="799" customFormat="1" ht="15.75" customHeight="1" thickBot="1" x14ac:dyDescent="0.3">
      <c r="A48" s="769"/>
      <c r="B48" s="773"/>
      <c r="C48" s="798"/>
      <c r="D48" s="832"/>
      <c r="E48" s="889"/>
      <c r="F48" s="831"/>
      <c r="G48" s="874" t="s">
        <v>27</v>
      </c>
      <c r="H48" s="131">
        <f>SUM(H40:H47)</f>
        <v>65.3</v>
      </c>
      <c r="I48" s="131">
        <f t="shared" ref="I48:J48" si="2">SUM(I40:I47)</f>
        <v>57</v>
      </c>
      <c r="J48" s="131">
        <f t="shared" si="2"/>
        <v>56</v>
      </c>
      <c r="K48" s="788"/>
      <c r="L48" s="422"/>
      <c r="M48" s="767"/>
      <c r="N48" s="429"/>
    </row>
    <row r="49" spans="1:16" s="799" customFormat="1" ht="13.5" thickBot="1" x14ac:dyDescent="0.3">
      <c r="A49" s="36" t="s">
        <v>14</v>
      </c>
      <c r="B49" s="28" t="s">
        <v>28</v>
      </c>
      <c r="C49" s="1429" t="s">
        <v>45</v>
      </c>
      <c r="D49" s="1429"/>
      <c r="E49" s="1429"/>
      <c r="F49" s="1429"/>
      <c r="G49" s="1430"/>
      <c r="H49" s="119">
        <f>H48</f>
        <v>65.3</v>
      </c>
      <c r="I49" s="119">
        <f t="shared" ref="I49:J49" si="3">I48</f>
        <v>57</v>
      </c>
      <c r="J49" s="119">
        <f t="shared" si="3"/>
        <v>56</v>
      </c>
      <c r="K49" s="1471"/>
      <c r="L49" s="1472"/>
      <c r="M49" s="1472"/>
      <c r="N49" s="1473"/>
    </row>
    <row r="50" spans="1:16" s="799" customFormat="1" ht="16.5" customHeight="1" thickBot="1" x14ac:dyDescent="0.3">
      <c r="A50" s="27" t="s">
        <v>14</v>
      </c>
      <c r="B50" s="28" t="s">
        <v>36</v>
      </c>
      <c r="C50" s="1456" t="s">
        <v>51</v>
      </c>
      <c r="D50" s="1457"/>
      <c r="E50" s="1457"/>
      <c r="F50" s="1457"/>
      <c r="G50" s="1457"/>
      <c r="H50" s="1457"/>
      <c r="I50" s="1457"/>
      <c r="J50" s="1457"/>
      <c r="K50" s="1457"/>
      <c r="L50" s="1457"/>
      <c r="M50" s="1457"/>
      <c r="N50" s="1458"/>
    </row>
    <row r="51" spans="1:16" s="799" customFormat="1" ht="14.25" customHeight="1" x14ac:dyDescent="0.25">
      <c r="A51" s="768" t="s">
        <v>14</v>
      </c>
      <c r="B51" s="770" t="s">
        <v>36</v>
      </c>
      <c r="C51" s="764" t="s">
        <v>14</v>
      </c>
      <c r="D51" s="316" t="s">
        <v>97</v>
      </c>
      <c r="E51" s="838"/>
      <c r="F51" s="25">
        <v>6</v>
      </c>
      <c r="G51" s="834" t="s">
        <v>30</v>
      </c>
      <c r="H51" s="253">
        <v>35.200000000000003</v>
      </c>
      <c r="I51" s="219">
        <v>182.2</v>
      </c>
      <c r="J51" s="1027">
        <v>72.2</v>
      </c>
      <c r="K51" s="836"/>
      <c r="L51" s="845"/>
      <c r="M51" s="778"/>
      <c r="N51" s="846"/>
    </row>
    <row r="52" spans="1:16" s="799" customFormat="1" ht="13.5" customHeight="1" x14ac:dyDescent="0.25">
      <c r="A52" s="769"/>
      <c r="B52" s="773"/>
      <c r="C52" s="765"/>
      <c r="D52" s="844"/>
      <c r="E52" s="796"/>
      <c r="F52" s="793"/>
      <c r="G52" s="137" t="s">
        <v>42</v>
      </c>
      <c r="H52" s="125">
        <v>10</v>
      </c>
      <c r="I52" s="76">
        <v>90</v>
      </c>
      <c r="J52" s="334"/>
      <c r="K52" s="835"/>
      <c r="L52" s="140"/>
      <c r="M52" s="760"/>
      <c r="N52" s="847"/>
    </row>
    <row r="53" spans="1:16" s="799" customFormat="1" ht="20.25" customHeight="1" x14ac:dyDescent="0.25">
      <c r="A53" s="769"/>
      <c r="B53" s="773"/>
      <c r="C53" s="765"/>
      <c r="D53" s="91" t="s">
        <v>53</v>
      </c>
      <c r="E53" s="1436" t="s">
        <v>54</v>
      </c>
      <c r="F53" s="793"/>
      <c r="G53" s="397"/>
      <c r="H53" s="72"/>
      <c r="I53" s="72"/>
      <c r="J53" s="72"/>
      <c r="K53" s="34" t="s">
        <v>137</v>
      </c>
      <c r="L53" s="497">
        <v>17</v>
      </c>
      <c r="M53" s="890">
        <v>17</v>
      </c>
      <c r="N53" s="891">
        <v>17</v>
      </c>
    </row>
    <row r="54" spans="1:16" s="799" customFormat="1" ht="30" customHeight="1" x14ac:dyDescent="0.25">
      <c r="A54" s="769"/>
      <c r="B54" s="773"/>
      <c r="C54" s="765"/>
      <c r="D54" s="330" t="s">
        <v>55</v>
      </c>
      <c r="E54" s="1437"/>
      <c r="F54" s="793"/>
      <c r="G54" s="892"/>
      <c r="H54" s="72"/>
      <c r="I54" s="72"/>
      <c r="J54" s="72"/>
      <c r="K54" s="34" t="s">
        <v>243</v>
      </c>
      <c r="L54" s="241" t="s">
        <v>189</v>
      </c>
      <c r="M54" s="242" t="s">
        <v>189</v>
      </c>
      <c r="N54" s="243" t="s">
        <v>189</v>
      </c>
    </row>
    <row r="55" spans="1:16" s="799" customFormat="1" ht="19.5" customHeight="1" x14ac:dyDescent="0.25">
      <c r="A55" s="769"/>
      <c r="B55" s="773"/>
      <c r="C55" s="765"/>
      <c r="D55" s="1432" t="s">
        <v>242</v>
      </c>
      <c r="E55" s="893"/>
      <c r="F55" s="793"/>
      <c r="G55" s="282"/>
      <c r="H55" s="72"/>
      <c r="I55" s="72"/>
      <c r="J55" s="72"/>
      <c r="K55" s="357" t="s">
        <v>190</v>
      </c>
      <c r="L55" s="175">
        <v>3</v>
      </c>
      <c r="M55" s="185"/>
      <c r="N55" s="180">
        <v>1</v>
      </c>
    </row>
    <row r="56" spans="1:16" s="799" customFormat="1" ht="21.75" customHeight="1" x14ac:dyDescent="0.25">
      <c r="A56" s="769"/>
      <c r="B56" s="773"/>
      <c r="C56" s="765"/>
      <c r="D56" s="1389"/>
      <c r="E56" s="893"/>
      <c r="F56" s="793"/>
      <c r="G56" s="282"/>
      <c r="H56" s="72"/>
      <c r="I56" s="72"/>
      <c r="J56" s="72"/>
      <c r="K56" s="587" t="s">
        <v>91</v>
      </c>
      <c r="L56" s="588"/>
      <c r="M56" s="468">
        <v>3</v>
      </c>
      <c r="N56" s="589"/>
      <c r="O56" s="1073"/>
      <c r="P56" s="1073"/>
    </row>
    <row r="57" spans="1:16" s="799" customFormat="1" ht="33" customHeight="1" x14ac:dyDescent="0.25">
      <c r="A57" s="769"/>
      <c r="B57" s="773"/>
      <c r="C57" s="765"/>
      <c r="D57" s="1433"/>
      <c r="E57" s="893"/>
      <c r="F57" s="793"/>
      <c r="G57" s="286"/>
      <c r="H57" s="79"/>
      <c r="I57" s="76"/>
      <c r="J57" s="334"/>
      <c r="K57" s="843"/>
      <c r="L57" s="153"/>
      <c r="M57" s="166"/>
      <c r="N57" s="156"/>
      <c r="O57" s="1073"/>
      <c r="P57" s="1073"/>
    </row>
    <row r="58" spans="1:16" s="799" customFormat="1" ht="15.75" customHeight="1" thickBot="1" x14ac:dyDescent="0.3">
      <c r="A58" s="769"/>
      <c r="B58" s="773"/>
      <c r="C58" s="798"/>
      <c r="D58" s="832"/>
      <c r="E58" s="889"/>
      <c r="F58" s="831"/>
      <c r="G58" s="874" t="s">
        <v>27</v>
      </c>
      <c r="H58" s="131">
        <f>SUM(H51:H57)</f>
        <v>45.2</v>
      </c>
      <c r="I58" s="73">
        <f t="shared" ref="I58" si="4">SUM(I50:I57)</f>
        <v>272.2</v>
      </c>
      <c r="J58" s="74">
        <f t="shared" ref="J58" si="5">SUM(J50:J57)</f>
        <v>72.2</v>
      </c>
      <c r="K58" s="788"/>
      <c r="L58" s="422"/>
      <c r="M58" s="767"/>
      <c r="N58" s="429"/>
    </row>
    <row r="59" spans="1:16" s="799" customFormat="1" ht="11.25" customHeight="1" x14ac:dyDescent="0.2">
      <c r="A59" s="1154" t="s">
        <v>14</v>
      </c>
      <c r="B59" s="1153" t="s">
        <v>36</v>
      </c>
      <c r="C59" s="1152" t="s">
        <v>28</v>
      </c>
      <c r="D59" s="1462" t="s">
        <v>57</v>
      </c>
      <c r="E59" s="1028"/>
      <c r="F59" s="25"/>
      <c r="G59" s="834"/>
      <c r="H59" s="365"/>
      <c r="I59" s="219"/>
      <c r="J59" s="1191"/>
      <c r="K59" s="1029"/>
      <c r="L59" s="169"/>
      <c r="M59" s="169"/>
      <c r="N59" s="159"/>
    </row>
    <row r="60" spans="1:16" s="799" customFormat="1" ht="13.5" customHeight="1" x14ac:dyDescent="0.2">
      <c r="A60" s="1173"/>
      <c r="B60" s="1174"/>
      <c r="C60" s="1175"/>
      <c r="D60" s="1463"/>
      <c r="E60" s="1033"/>
      <c r="F60" s="1032"/>
      <c r="G60" s="933"/>
      <c r="H60" s="79"/>
      <c r="I60" s="76"/>
      <c r="J60" s="1192"/>
      <c r="K60" s="1031"/>
      <c r="L60" s="195"/>
      <c r="M60" s="195"/>
      <c r="N60" s="512"/>
    </row>
    <row r="61" spans="1:16" s="799" customFormat="1" ht="18" customHeight="1" x14ac:dyDescent="0.25">
      <c r="A61" s="8"/>
      <c r="B61" s="9"/>
      <c r="C61" s="320"/>
      <c r="D61" s="1464" t="s">
        <v>159</v>
      </c>
      <c r="E61" s="328" t="s">
        <v>39</v>
      </c>
      <c r="F61" s="452">
        <v>4</v>
      </c>
      <c r="G61" s="895" t="s">
        <v>35</v>
      </c>
      <c r="H61" s="456">
        <v>17.600000000000001</v>
      </c>
      <c r="I61" s="454"/>
      <c r="J61" s="399"/>
      <c r="K61" s="849" t="s">
        <v>120</v>
      </c>
      <c r="L61" s="594">
        <v>1</v>
      </c>
      <c r="M61" s="194"/>
      <c r="N61" s="234"/>
    </row>
    <row r="62" spans="1:16" s="799" customFormat="1" ht="15.75" customHeight="1" x14ac:dyDescent="0.25">
      <c r="A62" s="8"/>
      <c r="B62" s="9"/>
      <c r="C62" s="320"/>
      <c r="D62" s="1464"/>
      <c r="E62" s="1434" t="s">
        <v>225</v>
      </c>
      <c r="F62" s="1010">
        <v>6</v>
      </c>
      <c r="G62" s="896" t="s">
        <v>147</v>
      </c>
      <c r="H62" s="443">
        <v>66.7</v>
      </c>
      <c r="I62" s="309">
        <v>22</v>
      </c>
      <c r="J62" s="1016"/>
      <c r="K62" s="1466" t="s">
        <v>176</v>
      </c>
      <c r="L62" s="852">
        <v>50</v>
      </c>
      <c r="M62" s="231">
        <v>100</v>
      </c>
      <c r="N62" s="230"/>
    </row>
    <row r="63" spans="1:16" s="799" customFormat="1" ht="15.75" customHeight="1" x14ac:dyDescent="0.25">
      <c r="A63" s="8"/>
      <c r="B63" s="9"/>
      <c r="C63" s="320"/>
      <c r="D63" s="1464"/>
      <c r="E63" s="1434"/>
      <c r="F63" s="1266"/>
      <c r="G63" s="896" t="s">
        <v>30</v>
      </c>
      <c r="H63" s="443"/>
      <c r="I63" s="309">
        <v>55</v>
      </c>
      <c r="J63" s="1016"/>
      <c r="K63" s="1466"/>
      <c r="L63" s="153"/>
      <c r="M63" s="166"/>
      <c r="N63" s="267"/>
    </row>
    <row r="64" spans="1:16" s="799" customFormat="1" ht="21" customHeight="1" x14ac:dyDescent="0.25">
      <c r="A64" s="8"/>
      <c r="B64" s="9"/>
      <c r="C64" s="320"/>
      <c r="D64" s="1465"/>
      <c r="E64" s="1435"/>
      <c r="F64" s="1011"/>
      <c r="G64" s="897" t="s">
        <v>42</v>
      </c>
      <c r="H64" s="1077"/>
      <c r="I64" s="305">
        <v>41.3</v>
      </c>
      <c r="J64" s="1192"/>
      <c r="K64" s="1467"/>
      <c r="L64" s="186"/>
      <c r="M64" s="195"/>
      <c r="N64" s="229"/>
    </row>
    <row r="65" spans="1:14" s="799" customFormat="1" ht="27" customHeight="1" x14ac:dyDescent="0.25">
      <c r="A65" s="769"/>
      <c r="B65" s="773"/>
      <c r="C65" s="765"/>
      <c r="D65" s="1345" t="s">
        <v>58</v>
      </c>
      <c r="E65" s="1491" t="s">
        <v>59</v>
      </c>
      <c r="F65" s="923">
        <v>6</v>
      </c>
      <c r="G65" s="894" t="s">
        <v>30</v>
      </c>
      <c r="H65" s="77">
        <v>150</v>
      </c>
      <c r="I65" s="72">
        <v>155</v>
      </c>
      <c r="J65" s="1016">
        <v>150</v>
      </c>
      <c r="K65" s="1030" t="s">
        <v>268</v>
      </c>
      <c r="L65" s="950" t="s">
        <v>278</v>
      </c>
      <c r="M65" s="203" t="s">
        <v>229</v>
      </c>
      <c r="N65" s="830" t="s">
        <v>229</v>
      </c>
    </row>
    <row r="66" spans="1:14" s="799" customFormat="1" ht="14.25" customHeight="1" x14ac:dyDescent="0.25">
      <c r="A66" s="8"/>
      <c r="B66" s="9"/>
      <c r="C66" s="320"/>
      <c r="D66" s="1464"/>
      <c r="E66" s="1492"/>
      <c r="F66" s="923"/>
      <c r="G66" s="397"/>
      <c r="H66" s="77"/>
      <c r="I66" s="72"/>
      <c r="J66" s="1016"/>
      <c r="K66" s="301" t="s">
        <v>279</v>
      </c>
      <c r="L66" s="851">
        <v>150</v>
      </c>
      <c r="M66" s="193">
        <v>185</v>
      </c>
      <c r="N66" s="228">
        <v>185</v>
      </c>
    </row>
    <row r="67" spans="1:14" s="799" customFormat="1" ht="17.25" customHeight="1" x14ac:dyDescent="0.25">
      <c r="A67" s="8"/>
      <c r="B67" s="9"/>
      <c r="C67" s="320"/>
      <c r="D67" s="1464"/>
      <c r="E67" s="1492"/>
      <c r="F67" s="1249"/>
      <c r="G67" s="397"/>
      <c r="H67" s="77"/>
      <c r="I67" s="72"/>
      <c r="J67" s="380"/>
      <c r="K67" s="301" t="s">
        <v>282</v>
      </c>
      <c r="L67" s="851">
        <v>100</v>
      </c>
      <c r="M67" s="193">
        <v>100</v>
      </c>
      <c r="N67" s="228">
        <v>100</v>
      </c>
    </row>
    <row r="68" spans="1:14" s="799" customFormat="1" ht="27" customHeight="1" x14ac:dyDescent="0.25">
      <c r="A68" s="8"/>
      <c r="B68" s="9"/>
      <c r="C68" s="320"/>
      <c r="D68" s="1490"/>
      <c r="E68" s="1493"/>
      <c r="F68" s="924"/>
      <c r="G68" s="137"/>
      <c r="H68" s="79"/>
      <c r="I68" s="76"/>
      <c r="J68" s="334"/>
      <c r="K68" s="1251" t="s">
        <v>288</v>
      </c>
      <c r="L68" s="186">
        <v>436</v>
      </c>
      <c r="M68" s="195"/>
      <c r="N68" s="229"/>
    </row>
    <row r="69" spans="1:14" s="799" customFormat="1" ht="13.5" customHeight="1" x14ac:dyDescent="0.25">
      <c r="A69" s="8"/>
      <c r="B69" s="9"/>
      <c r="C69" s="320"/>
      <c r="D69" s="1345" t="s">
        <v>94</v>
      </c>
      <c r="E69" s="327" t="s">
        <v>39</v>
      </c>
      <c r="F69" s="37">
        <v>5</v>
      </c>
      <c r="G69" s="932" t="s">
        <v>42</v>
      </c>
      <c r="H69" s="648">
        <f>477.8</f>
        <v>477.8</v>
      </c>
      <c r="I69" s="72">
        <f>492.4+350</f>
        <v>842.4</v>
      </c>
      <c r="J69" s="1016">
        <v>487.6</v>
      </c>
      <c r="K69" s="1371" t="s">
        <v>160</v>
      </c>
      <c r="L69" s="590">
        <v>100</v>
      </c>
      <c r="M69" s="408"/>
      <c r="N69" s="398"/>
    </row>
    <row r="70" spans="1:14" s="799" customFormat="1" ht="16.5" customHeight="1" x14ac:dyDescent="0.25">
      <c r="A70" s="8"/>
      <c r="B70" s="9"/>
      <c r="C70" s="320"/>
      <c r="D70" s="1464"/>
      <c r="E70" s="1431" t="s">
        <v>225</v>
      </c>
      <c r="F70" s="1055"/>
      <c r="G70" s="932" t="s">
        <v>68</v>
      </c>
      <c r="H70" s="648">
        <v>54.4</v>
      </c>
      <c r="I70" s="72">
        <f>96.8+24.7</f>
        <v>121.5</v>
      </c>
      <c r="J70" s="1016">
        <f>10.6+21.8</f>
        <v>32.4</v>
      </c>
      <c r="K70" s="1372"/>
      <c r="L70" s="153"/>
      <c r="M70" s="166"/>
      <c r="N70" s="267"/>
    </row>
    <row r="71" spans="1:14" s="799" customFormat="1" ht="15" customHeight="1" x14ac:dyDescent="0.25">
      <c r="A71" s="1058"/>
      <c r="B71" s="9"/>
      <c r="C71" s="320"/>
      <c r="D71" s="1057"/>
      <c r="E71" s="1426"/>
      <c r="F71" s="1055"/>
      <c r="G71" s="932" t="s">
        <v>163</v>
      </c>
      <c r="H71" s="648">
        <f>273.4+245.5-30-19.9</f>
        <v>469</v>
      </c>
      <c r="I71" s="72">
        <f>480.2-19.9</f>
        <v>460.3</v>
      </c>
      <c r="J71" s="1016">
        <v>120.1</v>
      </c>
      <c r="K71" s="1319"/>
      <c r="L71" s="153"/>
      <c r="M71" s="166"/>
      <c r="N71" s="267"/>
    </row>
    <row r="72" spans="1:14" s="799" customFormat="1" ht="18" customHeight="1" x14ac:dyDescent="0.25">
      <c r="A72" s="1385"/>
      <c r="B72" s="1394"/>
      <c r="C72" s="1397"/>
      <c r="D72" s="1417" t="s">
        <v>204</v>
      </c>
      <c r="E72" s="646" t="s">
        <v>39</v>
      </c>
      <c r="F72" s="1420"/>
      <c r="G72" s="932" t="s">
        <v>163</v>
      </c>
      <c r="H72" s="648">
        <f>841.4-225.6</f>
        <v>615.79999999999995</v>
      </c>
      <c r="I72" s="72">
        <f>615.8+246.4</f>
        <v>862.19999999999993</v>
      </c>
      <c r="J72" s="1016">
        <v>246.4</v>
      </c>
      <c r="K72" s="942" t="s">
        <v>304</v>
      </c>
      <c r="L72" s="943">
        <v>50</v>
      </c>
      <c r="M72" s="944">
        <v>100</v>
      </c>
      <c r="N72" s="244"/>
    </row>
    <row r="73" spans="1:14" s="799" customFormat="1" ht="16.5" customHeight="1" x14ac:dyDescent="0.25">
      <c r="A73" s="1393"/>
      <c r="B73" s="1395"/>
      <c r="C73" s="1397"/>
      <c r="D73" s="1418"/>
      <c r="E73" s="1408" t="s">
        <v>65</v>
      </c>
      <c r="F73" s="1421"/>
      <c r="G73" s="932" t="s">
        <v>267</v>
      </c>
      <c r="H73" s="648">
        <v>30</v>
      </c>
      <c r="I73" s="72"/>
      <c r="J73" s="1016"/>
      <c r="K73" s="1399" t="s">
        <v>135</v>
      </c>
      <c r="L73" s="853" t="s">
        <v>131</v>
      </c>
      <c r="M73" s="608"/>
      <c r="N73" s="293"/>
    </row>
    <row r="74" spans="1:14" s="799" customFormat="1" ht="14.25" customHeight="1" x14ac:dyDescent="0.25">
      <c r="A74" s="1386"/>
      <c r="B74" s="1396"/>
      <c r="C74" s="1397"/>
      <c r="D74" s="1418"/>
      <c r="E74" s="1415"/>
      <c r="F74" s="1421"/>
      <c r="G74" s="932" t="s">
        <v>30</v>
      </c>
      <c r="H74" s="648">
        <v>34.200000000000003</v>
      </c>
      <c r="I74" s="72">
        <v>14.6</v>
      </c>
      <c r="J74" s="1016"/>
      <c r="K74" s="1400"/>
      <c r="L74" s="732"/>
      <c r="M74" s="796"/>
      <c r="N74" s="733"/>
    </row>
    <row r="75" spans="1:14" s="799" customFormat="1" ht="14.25" customHeight="1" x14ac:dyDescent="0.25">
      <c r="A75" s="1386"/>
      <c r="B75" s="1396"/>
      <c r="C75" s="1397"/>
      <c r="D75" s="1419"/>
      <c r="E75" s="1487"/>
      <c r="F75" s="1421"/>
      <c r="G75" s="932" t="s">
        <v>35</v>
      </c>
      <c r="H75" s="648">
        <f>80</f>
        <v>80</v>
      </c>
      <c r="I75" s="72"/>
      <c r="J75" s="380"/>
      <c r="K75" s="602"/>
      <c r="L75" s="599"/>
      <c r="M75" s="717"/>
      <c r="N75" s="245"/>
    </row>
    <row r="76" spans="1:14" s="799" customFormat="1" ht="14.25" customHeight="1" x14ac:dyDescent="0.25">
      <c r="A76" s="1386"/>
      <c r="B76" s="1396"/>
      <c r="C76" s="1397"/>
      <c r="D76" s="1422" t="s">
        <v>216</v>
      </c>
      <c r="E76" s="1042" t="s">
        <v>39</v>
      </c>
      <c r="F76" s="1056"/>
      <c r="G76" s="932" t="s">
        <v>161</v>
      </c>
      <c r="H76" s="648">
        <f>16.7+47.6+399.3+75-350</f>
        <v>188.60000000000002</v>
      </c>
      <c r="I76" s="72"/>
      <c r="J76" s="380"/>
      <c r="K76" s="1401" t="s">
        <v>270</v>
      </c>
      <c r="L76" s="796">
        <v>10</v>
      </c>
      <c r="M76" s="182">
        <v>90</v>
      </c>
      <c r="N76" s="921">
        <v>100</v>
      </c>
    </row>
    <row r="77" spans="1:14" s="799" customFormat="1" ht="14.25" customHeight="1" x14ac:dyDescent="0.25">
      <c r="A77" s="1386"/>
      <c r="B77" s="1396"/>
      <c r="C77" s="1397"/>
      <c r="D77" s="1422"/>
      <c r="E77" s="1425" t="s">
        <v>217</v>
      </c>
      <c r="F77" s="1056"/>
      <c r="G77" s="932" t="s">
        <v>68</v>
      </c>
      <c r="H77" s="648">
        <v>19.899999999999999</v>
      </c>
      <c r="I77" s="72"/>
      <c r="J77" s="380"/>
      <c r="K77" s="1402"/>
      <c r="L77" s="796"/>
      <c r="M77" s="796"/>
      <c r="N77" s="922"/>
    </row>
    <row r="78" spans="1:14" s="799" customFormat="1" ht="11.25" customHeight="1" x14ac:dyDescent="0.25">
      <c r="A78" s="1386"/>
      <c r="B78" s="1396"/>
      <c r="C78" s="1397"/>
      <c r="D78" s="1422"/>
      <c r="E78" s="1426"/>
      <c r="F78" s="1056"/>
      <c r="G78" s="932" t="s">
        <v>147</v>
      </c>
      <c r="H78" s="77"/>
      <c r="I78" s="251">
        <v>250</v>
      </c>
      <c r="J78" s="380"/>
      <c r="K78" s="1402"/>
      <c r="L78" s="796"/>
      <c r="M78" s="796"/>
      <c r="N78" s="922"/>
    </row>
    <row r="79" spans="1:14" s="799" customFormat="1" ht="14.25" customHeight="1" x14ac:dyDescent="0.25">
      <c r="A79" s="1386"/>
      <c r="B79" s="1396"/>
      <c r="C79" s="1397"/>
      <c r="D79" s="1423"/>
      <c r="E79" s="1427"/>
      <c r="F79" s="1056"/>
      <c r="G79" s="932"/>
      <c r="H79" s="77"/>
      <c r="I79" s="72"/>
      <c r="J79" s="380"/>
      <c r="K79" s="934"/>
      <c r="L79" s="717"/>
      <c r="M79" s="717"/>
      <c r="N79" s="925"/>
    </row>
    <row r="80" spans="1:14" s="799" customFormat="1" ht="14.25" customHeight="1" x14ac:dyDescent="0.25">
      <c r="A80" s="1386"/>
      <c r="B80" s="1396"/>
      <c r="C80" s="1397"/>
      <c r="D80" s="1424" t="s">
        <v>221</v>
      </c>
      <c r="E80" s="1042" t="s">
        <v>39</v>
      </c>
      <c r="F80" s="1056"/>
      <c r="G80" s="215"/>
      <c r="H80" s="77"/>
      <c r="I80" s="72"/>
      <c r="J80" s="380"/>
      <c r="K80" s="1403" t="s">
        <v>271</v>
      </c>
      <c r="L80" s="401">
        <v>0</v>
      </c>
      <c r="M80" s="401">
        <v>85</v>
      </c>
      <c r="N80" s="922">
        <v>100</v>
      </c>
    </row>
    <row r="81" spans="1:14" s="799" customFormat="1" ht="19.5" customHeight="1" x14ac:dyDescent="0.25">
      <c r="A81" s="1386"/>
      <c r="B81" s="1396"/>
      <c r="C81" s="1397"/>
      <c r="D81" s="1424"/>
      <c r="E81" s="1428" t="s">
        <v>217</v>
      </c>
      <c r="F81" s="1046"/>
      <c r="G81" s="937"/>
      <c r="H81" s="77"/>
      <c r="I81" s="72"/>
      <c r="J81" s="380"/>
      <c r="K81" s="1404"/>
      <c r="L81" s="848"/>
      <c r="M81" s="796"/>
      <c r="N81" s="733"/>
    </row>
    <row r="82" spans="1:14" s="799" customFormat="1" ht="14.25" customHeight="1" x14ac:dyDescent="0.25">
      <c r="A82" s="1386"/>
      <c r="B82" s="1396"/>
      <c r="C82" s="1397"/>
      <c r="D82" s="1424"/>
      <c r="E82" s="1426"/>
      <c r="F82" s="941"/>
      <c r="G82" s="932"/>
      <c r="H82" s="77"/>
      <c r="I82" s="753"/>
      <c r="J82" s="380"/>
      <c r="K82" s="1008"/>
      <c r="L82" s="848"/>
      <c r="M82" s="796"/>
      <c r="N82" s="733"/>
    </row>
    <row r="83" spans="1:14" s="799" customFormat="1" ht="15.75" customHeight="1" thickBot="1" x14ac:dyDescent="0.3">
      <c r="A83" s="1386"/>
      <c r="B83" s="1396"/>
      <c r="C83" s="1398"/>
      <c r="D83" s="832"/>
      <c r="E83" s="889"/>
      <c r="F83" s="831"/>
      <c r="G83" s="874" t="s">
        <v>27</v>
      </c>
      <c r="H83" s="131">
        <f>SUM(H61:H82)</f>
        <v>2204</v>
      </c>
      <c r="I83" s="73">
        <f>SUM(I61:I82)</f>
        <v>2824.2999999999997</v>
      </c>
      <c r="J83" s="74">
        <f>SUM(J61:J82)</f>
        <v>1036.5</v>
      </c>
      <c r="K83" s="1005"/>
      <c r="L83" s="422"/>
      <c r="M83" s="767"/>
      <c r="N83" s="429"/>
    </row>
    <row r="84" spans="1:14" s="799" customFormat="1" ht="14.25" customHeight="1" x14ac:dyDescent="0.25">
      <c r="A84" s="47" t="s">
        <v>14</v>
      </c>
      <c r="B84" s="48" t="s">
        <v>36</v>
      </c>
      <c r="C84" s="794" t="s">
        <v>36</v>
      </c>
      <c r="D84" s="860" t="s">
        <v>203</v>
      </c>
      <c r="E84" s="794" t="s">
        <v>39</v>
      </c>
      <c r="F84" s="764">
        <v>5</v>
      </c>
      <c r="G84" s="834" t="s">
        <v>42</v>
      </c>
      <c r="H84" s="365">
        <f>254.6-30.6</f>
        <v>224</v>
      </c>
      <c r="I84" s="219">
        <f>96+58.7</f>
        <v>154.69999999999999</v>
      </c>
      <c r="J84" s="219">
        <v>500</v>
      </c>
      <c r="K84" s="861"/>
      <c r="L84" s="862"/>
      <c r="M84" s="862"/>
      <c r="N84" s="863"/>
    </row>
    <row r="85" spans="1:14" s="799" customFormat="1" ht="15" customHeight="1" x14ac:dyDescent="0.25">
      <c r="A85" s="786"/>
      <c r="B85" s="787"/>
      <c r="C85" s="795"/>
      <c r="D85" s="857"/>
      <c r="E85" s="795"/>
      <c r="F85" s="793"/>
      <c r="G85" s="397" t="s">
        <v>161</v>
      </c>
      <c r="H85" s="77">
        <v>79.7</v>
      </c>
      <c r="I85" s="72"/>
      <c r="J85" s="72"/>
      <c r="K85" s="855"/>
      <c r="L85" s="779"/>
      <c r="M85" s="779"/>
      <c r="N85" s="864"/>
    </row>
    <row r="86" spans="1:14" s="799" customFormat="1" ht="15" customHeight="1" x14ac:dyDescent="0.25">
      <c r="A86" s="908"/>
      <c r="B86" s="909"/>
      <c r="C86" s="913"/>
      <c r="D86" s="857"/>
      <c r="E86" s="913"/>
      <c r="F86" s="793"/>
      <c r="G86" s="397" t="s">
        <v>35</v>
      </c>
      <c r="H86" s="77">
        <v>30.6</v>
      </c>
      <c r="I86" s="72"/>
      <c r="J86" s="72"/>
      <c r="K86" s="855"/>
      <c r="L86" s="910"/>
      <c r="M86" s="910"/>
      <c r="N86" s="864"/>
    </row>
    <row r="87" spans="1:14" s="799" customFormat="1" x14ac:dyDescent="0.25">
      <c r="A87" s="786"/>
      <c r="B87" s="787"/>
      <c r="C87" s="795"/>
      <c r="D87" s="857"/>
      <c r="E87" s="795"/>
      <c r="F87" s="833"/>
      <c r="G87" s="137" t="s">
        <v>41</v>
      </c>
      <c r="H87" s="79">
        <v>301.7</v>
      </c>
      <c r="I87" s="76">
        <v>15.9</v>
      </c>
      <c r="J87" s="1047"/>
      <c r="K87" s="865"/>
      <c r="L87" s="779"/>
      <c r="M87" s="779"/>
      <c r="N87" s="864"/>
    </row>
    <row r="88" spans="1:14" s="799" customFormat="1" ht="15.75" customHeight="1" x14ac:dyDescent="0.25">
      <c r="A88" s="769"/>
      <c r="B88" s="773"/>
      <c r="C88" s="795"/>
      <c r="D88" s="1432" t="s">
        <v>150</v>
      </c>
      <c r="E88" s="1408" t="s">
        <v>60</v>
      </c>
      <c r="F88" s="765"/>
      <c r="G88" s="397"/>
      <c r="H88" s="77"/>
      <c r="I88" s="72"/>
      <c r="J88" s="72"/>
      <c r="K88" s="1391" t="s">
        <v>234</v>
      </c>
      <c r="L88" s="182">
        <v>40</v>
      </c>
      <c r="M88" s="182">
        <v>100</v>
      </c>
      <c r="N88" s="177"/>
    </row>
    <row r="89" spans="1:14" s="799" customFormat="1" ht="15.75" customHeight="1" x14ac:dyDescent="0.25">
      <c r="A89" s="769"/>
      <c r="B89" s="773"/>
      <c r="C89" s="795"/>
      <c r="D89" s="1389"/>
      <c r="E89" s="1415"/>
      <c r="F89" s="765"/>
      <c r="G89" s="397"/>
      <c r="H89" s="77"/>
      <c r="I89" s="72"/>
      <c r="J89" s="72"/>
      <c r="K89" s="1391"/>
      <c r="L89" s="796"/>
      <c r="M89" s="796"/>
      <c r="N89" s="762"/>
    </row>
    <row r="90" spans="1:14" s="799" customFormat="1" ht="12.75" customHeight="1" x14ac:dyDescent="0.25">
      <c r="A90" s="769"/>
      <c r="B90" s="773"/>
      <c r="C90" s="795"/>
      <c r="D90" s="1461"/>
      <c r="E90" s="1416"/>
      <c r="F90" s="765"/>
      <c r="G90" s="282"/>
      <c r="H90" s="77"/>
      <c r="I90" s="72"/>
      <c r="J90" s="72"/>
      <c r="K90" s="1392"/>
      <c r="L90" s="717"/>
      <c r="M90" s="717"/>
      <c r="N90" s="763"/>
    </row>
    <row r="91" spans="1:14" s="799" customFormat="1" ht="28.5" customHeight="1" x14ac:dyDescent="0.2">
      <c r="A91" s="769"/>
      <c r="B91" s="773"/>
      <c r="C91" s="795"/>
      <c r="D91" s="1389" t="s">
        <v>210</v>
      </c>
      <c r="E91" s="898"/>
      <c r="F91" s="765"/>
      <c r="G91" s="282"/>
      <c r="H91" s="752"/>
      <c r="I91" s="753"/>
      <c r="J91" s="753"/>
      <c r="K91" s="914" t="s">
        <v>95</v>
      </c>
      <c r="L91" s="608">
        <v>1</v>
      </c>
      <c r="M91" s="381"/>
      <c r="N91" s="911"/>
    </row>
    <row r="92" spans="1:14" s="799" customFormat="1" ht="18" customHeight="1" x14ac:dyDescent="0.2">
      <c r="A92" s="769"/>
      <c r="B92" s="773"/>
      <c r="C92" s="795"/>
      <c r="D92" s="1390"/>
      <c r="E92" s="898"/>
      <c r="F92" s="765"/>
      <c r="G92" s="282"/>
      <c r="H92" s="77"/>
      <c r="I92" s="72"/>
      <c r="J92" s="72"/>
      <c r="K92" s="865"/>
      <c r="L92" s="717"/>
      <c r="M92" s="754"/>
      <c r="N92" s="756"/>
    </row>
    <row r="93" spans="1:14" s="35" customFormat="1" ht="18" customHeight="1" x14ac:dyDescent="0.25">
      <c r="A93" s="624"/>
      <c r="B93" s="625"/>
      <c r="C93" s="842"/>
      <c r="D93" s="1373" t="s">
        <v>199</v>
      </c>
      <c r="E93" s="626"/>
      <c r="F93" s="724"/>
      <c r="G93" s="72"/>
      <c r="H93" s="77"/>
      <c r="I93" s="72"/>
      <c r="J93" s="72"/>
      <c r="K93" s="866" t="s">
        <v>138</v>
      </c>
      <c r="L93" s="635"/>
      <c r="M93" s="635">
        <v>1</v>
      </c>
      <c r="N93" s="912"/>
    </row>
    <row r="94" spans="1:14" s="35" customFormat="1" ht="11.25" customHeight="1" x14ac:dyDescent="0.25">
      <c r="A94" s="624"/>
      <c r="B94" s="625"/>
      <c r="C94" s="842"/>
      <c r="D94" s="1413"/>
      <c r="E94" s="629"/>
      <c r="F94" s="724"/>
      <c r="G94" s="72"/>
      <c r="H94" s="77"/>
      <c r="I94" s="72"/>
      <c r="J94" s="72"/>
      <c r="K94" s="1367" t="s">
        <v>200</v>
      </c>
      <c r="L94" s="197"/>
      <c r="M94" s="919"/>
      <c r="N94" s="912">
        <v>30</v>
      </c>
    </row>
    <row r="95" spans="1:14" s="35" customFormat="1" ht="9.75" customHeight="1" x14ac:dyDescent="0.25">
      <c r="A95" s="624"/>
      <c r="B95" s="625"/>
      <c r="C95" s="842"/>
      <c r="D95" s="1414"/>
      <c r="E95" s="629"/>
      <c r="F95" s="724"/>
      <c r="G95" s="72"/>
      <c r="H95" s="77"/>
      <c r="I95" s="72"/>
      <c r="J95" s="72"/>
      <c r="K95" s="1368"/>
      <c r="L95" s="522"/>
      <c r="M95" s="523"/>
      <c r="N95" s="756"/>
    </row>
    <row r="96" spans="1:14" s="35" customFormat="1" ht="15" customHeight="1" x14ac:dyDescent="0.25">
      <c r="A96" s="624"/>
      <c r="B96" s="625"/>
      <c r="C96" s="842"/>
      <c r="D96" s="1373" t="s">
        <v>265</v>
      </c>
      <c r="E96" s="629"/>
      <c r="F96" s="856"/>
      <c r="G96" s="72"/>
      <c r="H96" s="77"/>
      <c r="I96" s="72"/>
      <c r="J96" s="72"/>
      <c r="K96" s="866" t="s">
        <v>138</v>
      </c>
      <c r="L96" s="635"/>
      <c r="M96" s="635">
        <v>1</v>
      </c>
      <c r="N96" s="755"/>
    </row>
    <row r="97" spans="1:17" s="35" customFormat="1" ht="26.25" customHeight="1" x14ac:dyDescent="0.25">
      <c r="A97" s="624"/>
      <c r="B97" s="625"/>
      <c r="C97" s="842"/>
      <c r="D97" s="1373"/>
      <c r="E97" s="629"/>
      <c r="F97" s="856"/>
      <c r="G97" s="76"/>
      <c r="H97" s="79"/>
      <c r="I97" s="76"/>
      <c r="J97" s="76"/>
      <c r="K97" s="784" t="s">
        <v>202</v>
      </c>
      <c r="L97" s="197"/>
      <c r="M97" s="437">
        <v>15</v>
      </c>
      <c r="N97" s="755">
        <v>100</v>
      </c>
      <c r="Q97" s="628"/>
    </row>
    <row r="98" spans="1:17" s="799" customFormat="1" ht="15.75" customHeight="1" thickBot="1" x14ac:dyDescent="0.3">
      <c r="A98" s="624"/>
      <c r="B98" s="625"/>
      <c r="C98" s="714"/>
      <c r="D98" s="832"/>
      <c r="E98" s="889"/>
      <c r="F98" s="831"/>
      <c r="G98" s="874" t="s">
        <v>27</v>
      </c>
      <c r="H98" s="131">
        <f>SUM(H84:H97)</f>
        <v>636</v>
      </c>
      <c r="I98" s="73">
        <f>SUM(I84:I97)</f>
        <v>170.6</v>
      </c>
      <c r="J98" s="73">
        <f>SUM(J84:J97)</f>
        <v>500</v>
      </c>
      <c r="K98" s="867"/>
      <c r="L98" s="422"/>
      <c r="M98" s="767"/>
      <c r="N98" s="429"/>
    </row>
    <row r="99" spans="1:17" s="799" customFormat="1" ht="15" customHeight="1" x14ac:dyDescent="0.25">
      <c r="A99" s="47" t="s">
        <v>14</v>
      </c>
      <c r="B99" s="48" t="s">
        <v>36</v>
      </c>
      <c r="C99" s="794" t="s">
        <v>38</v>
      </c>
      <c r="D99" s="860" t="s">
        <v>64</v>
      </c>
      <c r="E99" s="790"/>
      <c r="F99" s="868">
        <v>6</v>
      </c>
      <c r="G99" s="899" t="s">
        <v>30</v>
      </c>
      <c r="H99" s="253">
        <v>33.9</v>
      </c>
      <c r="I99" s="219">
        <v>37.299999999999997</v>
      </c>
      <c r="J99" s="253">
        <v>33.9</v>
      </c>
      <c r="K99" s="870"/>
      <c r="L99" s="862"/>
      <c r="M99" s="862"/>
      <c r="N99" s="863"/>
    </row>
    <row r="100" spans="1:17" s="799" customFormat="1" ht="15.75" customHeight="1" x14ac:dyDescent="0.25">
      <c r="A100" s="1179"/>
      <c r="B100" s="1180"/>
      <c r="C100" s="1181"/>
      <c r="D100" s="850"/>
      <c r="E100" s="1181"/>
      <c r="F100" s="793"/>
      <c r="G100" s="397" t="s">
        <v>68</v>
      </c>
      <c r="H100" s="71">
        <v>10</v>
      </c>
      <c r="I100" s="72">
        <v>28.4</v>
      </c>
      <c r="J100" s="380">
        <v>28.4</v>
      </c>
      <c r="K100" s="1182"/>
      <c r="L100" s="858"/>
      <c r="M100" s="858"/>
      <c r="N100" s="859"/>
    </row>
    <row r="101" spans="1:17" s="799" customFormat="1" ht="15.75" customHeight="1" x14ac:dyDescent="0.25">
      <c r="A101" s="786"/>
      <c r="B101" s="787"/>
      <c r="C101" s="795"/>
      <c r="D101" s="850"/>
      <c r="E101" s="795"/>
      <c r="F101" s="793"/>
      <c r="G101" s="137" t="s">
        <v>220</v>
      </c>
      <c r="H101" s="125">
        <v>18.399999999999999</v>
      </c>
      <c r="I101" s="76"/>
      <c r="J101" s="334"/>
      <c r="K101" s="785"/>
      <c r="L101" s="858"/>
      <c r="M101" s="858"/>
      <c r="N101" s="859"/>
    </row>
    <row r="102" spans="1:17" s="799" customFormat="1" ht="15" customHeight="1" x14ac:dyDescent="0.25">
      <c r="A102" s="1387"/>
      <c r="B102" s="1388"/>
      <c r="C102" s="1405"/>
      <c r="D102" s="1406" t="s">
        <v>98</v>
      </c>
      <c r="E102" s="1408" t="s">
        <v>65</v>
      </c>
      <c r="F102" s="1405"/>
      <c r="G102" s="282"/>
      <c r="H102" s="71"/>
      <c r="I102" s="72"/>
      <c r="J102" s="71"/>
      <c r="K102" s="1369" t="s">
        <v>236</v>
      </c>
      <c r="L102" s="198">
        <v>1.7</v>
      </c>
      <c r="M102" s="198">
        <v>1.7</v>
      </c>
      <c r="N102" s="188">
        <v>1.7</v>
      </c>
    </row>
    <row r="103" spans="1:17" s="799" customFormat="1" ht="16.5" customHeight="1" x14ac:dyDescent="0.25">
      <c r="A103" s="1387"/>
      <c r="B103" s="1388"/>
      <c r="C103" s="1405"/>
      <c r="D103" s="1407"/>
      <c r="E103" s="1409"/>
      <c r="F103" s="1405"/>
      <c r="G103" s="397"/>
      <c r="H103" s="71"/>
      <c r="I103" s="72"/>
      <c r="J103" s="71"/>
      <c r="K103" s="1370"/>
      <c r="L103" s="200"/>
      <c r="M103" s="200"/>
      <c r="N103" s="190"/>
    </row>
    <row r="104" spans="1:17" s="799" customFormat="1" ht="15" customHeight="1" x14ac:dyDescent="0.25">
      <c r="A104" s="1385"/>
      <c r="B104" s="1394"/>
      <c r="C104" s="1478"/>
      <c r="D104" s="1480" t="s">
        <v>67</v>
      </c>
      <c r="E104" s="1481" t="s">
        <v>65</v>
      </c>
      <c r="F104" s="1484"/>
      <c r="G104" s="869"/>
      <c r="H104" s="71"/>
      <c r="I104" s="72"/>
      <c r="J104" s="71"/>
      <c r="K104" s="407" t="s">
        <v>96</v>
      </c>
      <c r="L104" s="201">
        <v>1</v>
      </c>
      <c r="M104" s="201">
        <v>1</v>
      </c>
      <c r="N104" s="191">
        <v>1</v>
      </c>
    </row>
    <row r="105" spans="1:17" s="799" customFormat="1" ht="18.75" customHeight="1" x14ac:dyDescent="0.25">
      <c r="A105" s="1385"/>
      <c r="B105" s="1394"/>
      <c r="C105" s="1478"/>
      <c r="D105" s="1480"/>
      <c r="E105" s="1482"/>
      <c r="F105" s="1484"/>
      <c r="G105" s="259"/>
      <c r="H105" s="71"/>
      <c r="I105" s="72"/>
      <c r="J105" s="71"/>
      <c r="K105" s="400" t="s">
        <v>169</v>
      </c>
      <c r="L105" s="401">
        <v>1000</v>
      </c>
      <c r="M105" s="401">
        <v>1000</v>
      </c>
      <c r="N105" s="402">
        <v>1000</v>
      </c>
    </row>
    <row r="106" spans="1:17" s="799" customFormat="1" ht="18" customHeight="1" x14ac:dyDescent="0.25">
      <c r="A106" s="1386"/>
      <c r="B106" s="1396"/>
      <c r="C106" s="1479"/>
      <c r="D106" s="1417"/>
      <c r="E106" s="1483"/>
      <c r="F106" s="1484"/>
      <c r="G106" s="331"/>
      <c r="H106" s="125"/>
      <c r="I106" s="76"/>
      <c r="J106" s="125"/>
      <c r="K106" s="400" t="s">
        <v>156</v>
      </c>
      <c r="L106" s="401">
        <v>2</v>
      </c>
      <c r="M106" s="401">
        <v>2</v>
      </c>
      <c r="N106" s="402">
        <v>2</v>
      </c>
    </row>
    <row r="107" spans="1:17" s="799" customFormat="1" ht="17.25" customHeight="1" thickBot="1" x14ac:dyDescent="0.3">
      <c r="A107" s="624"/>
      <c r="B107" s="625"/>
      <c r="C107" s="714"/>
      <c r="D107" s="832"/>
      <c r="E107" s="889"/>
      <c r="F107" s="831"/>
      <c r="G107" s="879" t="s">
        <v>27</v>
      </c>
      <c r="H107" s="335">
        <f>SUM(H99:H106)</f>
        <v>62.3</v>
      </c>
      <c r="I107" s="335">
        <f t="shared" ref="I107" si="6">SUM(I99:I106)</f>
        <v>65.699999999999989</v>
      </c>
      <c r="J107" s="335">
        <f>SUM(J99:J106)</f>
        <v>62.3</v>
      </c>
      <c r="K107" s="871"/>
      <c r="L107" s="422"/>
      <c r="M107" s="767"/>
      <c r="N107" s="429"/>
    </row>
    <row r="108" spans="1:17" s="799" customFormat="1" ht="13.5" thickBot="1" x14ac:dyDescent="0.3">
      <c r="A108" s="36" t="s">
        <v>14</v>
      </c>
      <c r="B108" s="28" t="s">
        <v>36</v>
      </c>
      <c r="C108" s="1429" t="s">
        <v>45</v>
      </c>
      <c r="D108" s="1429"/>
      <c r="E108" s="1429"/>
      <c r="F108" s="1429"/>
      <c r="G108" s="1429"/>
      <c r="H108" s="442">
        <f>H107+H98+H83+H58</f>
        <v>2947.5</v>
      </c>
      <c r="I108" s="442">
        <f>I107+I98+I83+I58</f>
        <v>3332.7999999999997</v>
      </c>
      <c r="J108" s="442">
        <f>J107+J98+J83+J58</f>
        <v>1671</v>
      </c>
      <c r="K108" s="1471"/>
      <c r="L108" s="1472"/>
      <c r="M108" s="1472"/>
      <c r="N108" s="1473"/>
    </row>
    <row r="109" spans="1:17" s="799" customFormat="1" ht="16.5" customHeight="1" thickBot="1" x14ac:dyDescent="0.3">
      <c r="A109" s="27" t="s">
        <v>14</v>
      </c>
      <c r="B109" s="28" t="s">
        <v>38</v>
      </c>
      <c r="C109" s="1474" t="s">
        <v>151</v>
      </c>
      <c r="D109" s="1475"/>
      <c r="E109" s="1475"/>
      <c r="F109" s="1475"/>
      <c r="G109" s="1475"/>
      <c r="H109" s="1476"/>
      <c r="I109" s="1476"/>
      <c r="J109" s="1476"/>
      <c r="K109" s="1475"/>
      <c r="L109" s="1475"/>
      <c r="M109" s="1475"/>
      <c r="N109" s="1477"/>
    </row>
    <row r="110" spans="1:17" s="655" customFormat="1" ht="15.75" customHeight="1" x14ac:dyDescent="0.25">
      <c r="A110" s="1156" t="s">
        <v>14</v>
      </c>
      <c r="B110" s="1157" t="s">
        <v>38</v>
      </c>
      <c r="C110" s="1158" t="s">
        <v>14</v>
      </c>
      <c r="D110" s="1485" t="s">
        <v>261</v>
      </c>
      <c r="E110" s="845"/>
      <c r="F110" s="1159">
        <v>1</v>
      </c>
      <c r="G110" s="834" t="s">
        <v>42</v>
      </c>
      <c r="H110" s="365">
        <v>916.5</v>
      </c>
      <c r="I110" s="219">
        <v>612</v>
      </c>
      <c r="J110" s="219"/>
      <c r="K110" s="1486" t="s">
        <v>244</v>
      </c>
      <c r="L110" s="466">
        <v>60</v>
      </c>
      <c r="M110" s="823">
        <v>100</v>
      </c>
      <c r="N110" s="824"/>
      <c r="O110" s="1470"/>
    </row>
    <row r="111" spans="1:17" s="655" customFormat="1" ht="61.5" customHeight="1" x14ac:dyDescent="0.25">
      <c r="A111" s="682"/>
      <c r="B111" s="683"/>
      <c r="C111" s="809"/>
      <c r="D111" s="1432"/>
      <c r="E111" s="140"/>
      <c r="F111" s="651"/>
      <c r="G111" s="137"/>
      <c r="H111" s="79"/>
      <c r="I111" s="76"/>
      <c r="J111" s="105"/>
      <c r="K111" s="1400"/>
      <c r="L111" s="153"/>
      <c r="M111" s="153"/>
      <c r="N111" s="267"/>
      <c r="O111" s="1470"/>
    </row>
    <row r="112" spans="1:17" s="799" customFormat="1" ht="18" customHeight="1" thickBot="1" x14ac:dyDescent="0.3">
      <c r="A112" s="1160"/>
      <c r="B112" s="1161"/>
      <c r="C112" s="1162"/>
      <c r="D112" s="1155"/>
      <c r="E112" s="1163"/>
      <c r="F112" s="1164"/>
      <c r="G112" s="879" t="s">
        <v>27</v>
      </c>
      <c r="H112" s="131">
        <f>SUM(H110:H111)</f>
        <v>916.5</v>
      </c>
      <c r="I112" s="73">
        <f t="shared" ref="I112:J112" si="7">SUM(I109:I111)</f>
        <v>612</v>
      </c>
      <c r="J112" s="131">
        <f t="shared" si="7"/>
        <v>0</v>
      </c>
      <c r="K112" s="214"/>
      <c r="L112" s="900"/>
      <c r="M112" s="901"/>
      <c r="N112" s="157"/>
    </row>
    <row r="113" spans="1:15" s="799" customFormat="1" ht="16.5" customHeight="1" x14ac:dyDescent="0.25">
      <c r="A113" s="1468" t="s">
        <v>14</v>
      </c>
      <c r="B113" s="1497" t="s">
        <v>38</v>
      </c>
      <c r="C113" s="1450" t="s">
        <v>28</v>
      </c>
      <c r="D113" s="1501" t="s">
        <v>205</v>
      </c>
      <c r="E113" s="1503" t="s">
        <v>39</v>
      </c>
      <c r="F113" s="1374">
        <v>5</v>
      </c>
      <c r="G113" s="281" t="s">
        <v>42</v>
      </c>
      <c r="H113" s="253">
        <v>236.7</v>
      </c>
      <c r="I113" s="806"/>
      <c r="J113" s="219"/>
      <c r="K113" s="1377" t="s">
        <v>167</v>
      </c>
      <c r="L113" s="872" t="s">
        <v>131</v>
      </c>
      <c r="M113" s="872"/>
      <c r="N113" s="1494"/>
      <c r="O113" s="902"/>
    </row>
    <row r="114" spans="1:15" s="799" customFormat="1" ht="15" customHeight="1" x14ac:dyDescent="0.25">
      <c r="A114" s="1469"/>
      <c r="B114" s="1498"/>
      <c r="C114" s="1451"/>
      <c r="D114" s="1424"/>
      <c r="E114" s="1504"/>
      <c r="F114" s="1375"/>
      <c r="G114" s="282" t="s">
        <v>163</v>
      </c>
      <c r="H114" s="217">
        <v>1337.4</v>
      </c>
      <c r="I114" s="807"/>
      <c r="J114" s="72"/>
      <c r="K114" s="1378"/>
      <c r="L114" s="872"/>
      <c r="M114" s="903"/>
      <c r="N114" s="1494"/>
    </row>
    <row r="115" spans="1:15" s="799" customFormat="1" ht="12.75" customHeight="1" x14ac:dyDescent="0.25">
      <c r="A115" s="1469"/>
      <c r="B115" s="1498"/>
      <c r="C115" s="1451"/>
      <c r="D115" s="1424"/>
      <c r="E115" s="1504"/>
      <c r="F115" s="1375"/>
      <c r="G115" s="286" t="s">
        <v>267</v>
      </c>
      <c r="H115" s="212">
        <v>3.8</v>
      </c>
      <c r="I115" s="808"/>
      <c r="J115" s="76"/>
      <c r="K115" s="791" t="s">
        <v>130</v>
      </c>
      <c r="L115" s="872" t="s">
        <v>195</v>
      </c>
      <c r="M115" s="872"/>
      <c r="N115" s="1494"/>
    </row>
    <row r="116" spans="1:15" s="799" customFormat="1" ht="18" customHeight="1" thickBot="1" x14ac:dyDescent="0.3">
      <c r="A116" s="1496"/>
      <c r="B116" s="1499"/>
      <c r="C116" s="1500"/>
      <c r="D116" s="1502"/>
      <c r="E116" s="1505"/>
      <c r="F116" s="1376"/>
      <c r="G116" s="879" t="s">
        <v>27</v>
      </c>
      <c r="H116" s="131">
        <f>SUM(H113:H115)</f>
        <v>1577.9</v>
      </c>
      <c r="I116" s="73">
        <f t="shared" ref="I116:J116" si="8">SUM(I113:I115)</f>
        <v>0</v>
      </c>
      <c r="J116" s="131">
        <f t="shared" si="8"/>
        <v>0</v>
      </c>
      <c r="K116" s="214"/>
      <c r="L116" s="900"/>
      <c r="M116" s="901"/>
      <c r="N116" s="1495"/>
    </row>
    <row r="117" spans="1:15" s="799" customFormat="1" ht="13.5" thickBot="1" x14ac:dyDescent="0.3">
      <c r="A117" s="322" t="s">
        <v>14</v>
      </c>
      <c r="B117" s="783" t="s">
        <v>19</v>
      </c>
      <c r="C117" s="1517" t="s">
        <v>45</v>
      </c>
      <c r="D117" s="1518"/>
      <c r="E117" s="1518"/>
      <c r="F117" s="1518"/>
      <c r="G117" s="1518"/>
      <c r="H117" s="803">
        <f>H116+H112</f>
        <v>2494.4</v>
      </c>
      <c r="I117" s="803">
        <f t="shared" ref="I117:J117" si="9">I116+I112</f>
        <v>612</v>
      </c>
      <c r="J117" s="119">
        <f t="shared" si="9"/>
        <v>0</v>
      </c>
      <c r="K117" s="1519"/>
      <c r="L117" s="1519"/>
      <c r="M117" s="1519"/>
      <c r="N117" s="1520"/>
    </row>
    <row r="118" spans="1:15" s="799" customFormat="1" ht="12.75" customHeight="1" thickBot="1" x14ac:dyDescent="0.3">
      <c r="A118" s="36" t="s">
        <v>14</v>
      </c>
      <c r="B118" s="1509" t="s">
        <v>73</v>
      </c>
      <c r="C118" s="1510"/>
      <c r="D118" s="1510"/>
      <c r="E118" s="1510"/>
      <c r="F118" s="1510"/>
      <c r="G118" s="1510"/>
      <c r="H118" s="804">
        <f>H108+H49+H38+H117</f>
        <v>11690.4</v>
      </c>
      <c r="I118" s="82">
        <f>I108+I49+I38+I117</f>
        <v>9380.7999999999993</v>
      </c>
      <c r="J118" s="82">
        <f>J108+J49+J38+J117</f>
        <v>7076</v>
      </c>
      <c r="K118" s="1511"/>
      <c r="L118" s="1511"/>
      <c r="M118" s="1511"/>
      <c r="N118" s="1512"/>
    </row>
    <row r="119" spans="1:15" s="799" customFormat="1" ht="13.5" thickBot="1" x14ac:dyDescent="0.3">
      <c r="A119" s="63" t="s">
        <v>19</v>
      </c>
      <c r="B119" s="1513" t="s">
        <v>74</v>
      </c>
      <c r="C119" s="1514"/>
      <c r="D119" s="1514"/>
      <c r="E119" s="1514"/>
      <c r="F119" s="1514"/>
      <c r="G119" s="1514"/>
      <c r="H119" s="805">
        <f t="shared" ref="H119:J119" si="10">H118</f>
        <v>11690.4</v>
      </c>
      <c r="I119" s="83">
        <f>I118</f>
        <v>9380.7999999999993</v>
      </c>
      <c r="J119" s="83">
        <f t="shared" si="10"/>
        <v>7076</v>
      </c>
      <c r="K119" s="1515"/>
      <c r="L119" s="1515"/>
      <c r="M119" s="1515"/>
      <c r="N119" s="1516"/>
    </row>
    <row r="120" spans="1:15" s="12" customFormat="1" x14ac:dyDescent="0.25">
      <c r="A120" s="801"/>
      <c r="B120" s="802"/>
      <c r="C120" s="802"/>
      <c r="D120" s="802"/>
      <c r="E120" s="802"/>
      <c r="F120" s="802"/>
      <c r="G120" s="802"/>
      <c r="H120" s="800"/>
      <c r="I120" s="800"/>
      <c r="J120" s="800"/>
      <c r="K120" s="11"/>
      <c r="L120" s="11"/>
      <c r="M120" s="11"/>
      <c r="N120" s="11"/>
    </row>
    <row r="121" spans="1:15" s="12" customFormat="1" x14ac:dyDescent="0.25">
      <c r="A121" s="906"/>
      <c r="B121" s="907"/>
      <c r="C121" s="907"/>
      <c r="D121" s="907"/>
      <c r="E121" s="907"/>
      <c r="F121" s="907"/>
      <c r="G121" s="907"/>
      <c r="H121" s="800"/>
      <c r="I121" s="800"/>
      <c r="J121" s="800"/>
      <c r="K121" s="11"/>
      <c r="L121" s="11"/>
      <c r="M121" s="11"/>
      <c r="N121" s="11"/>
    </row>
    <row r="122" spans="1:15" s="64" customFormat="1" ht="16.5" customHeight="1" thickBot="1" x14ac:dyDescent="0.3">
      <c r="A122" s="1444" t="s">
        <v>75</v>
      </c>
      <c r="B122" s="1444"/>
      <c r="C122" s="1444"/>
      <c r="D122" s="1444"/>
      <c r="E122" s="1444"/>
      <c r="F122" s="1444"/>
      <c r="G122" s="1444"/>
      <c r="H122" s="65"/>
      <c r="I122" s="65"/>
      <c r="J122" s="65"/>
      <c r="K122" s="11"/>
      <c r="L122" s="11"/>
      <c r="M122" s="11"/>
      <c r="N122" s="11"/>
    </row>
    <row r="123" spans="1:15" s="799" customFormat="1" ht="72" customHeight="1" thickBot="1" x14ac:dyDescent="0.3">
      <c r="A123" s="1506" t="s">
        <v>76</v>
      </c>
      <c r="B123" s="1507"/>
      <c r="C123" s="1507"/>
      <c r="D123" s="1507"/>
      <c r="E123" s="1507"/>
      <c r="F123" s="1507"/>
      <c r="G123" s="1508"/>
      <c r="H123" s="810" t="s">
        <v>248</v>
      </c>
      <c r="I123" s="811" t="s">
        <v>122</v>
      </c>
      <c r="J123" s="811" t="s">
        <v>174</v>
      </c>
      <c r="K123" s="1"/>
      <c r="L123" s="1"/>
      <c r="M123" s="1"/>
      <c r="N123" s="1"/>
    </row>
    <row r="124" spans="1:15" s="799" customFormat="1" x14ac:dyDescent="0.25">
      <c r="A124" s="1379" t="s">
        <v>77</v>
      </c>
      <c r="B124" s="1380"/>
      <c r="C124" s="1380"/>
      <c r="D124" s="1380"/>
      <c r="E124" s="1380"/>
      <c r="F124" s="1380"/>
      <c r="G124" s="1381"/>
      <c r="H124" s="392">
        <f>H125+H135+H136+H137+H134+H133</f>
        <v>11303.6</v>
      </c>
      <c r="I124" s="249">
        <f>I125+I135+I136+I137+I134+I133</f>
        <v>9092.9</v>
      </c>
      <c r="J124" s="249">
        <f>J125+J135+J136+J137+J134</f>
        <v>7076</v>
      </c>
      <c r="K124" s="66"/>
      <c r="L124" s="1"/>
      <c r="M124" s="1"/>
      <c r="N124" s="1"/>
    </row>
    <row r="125" spans="1:15" s="799" customFormat="1" ht="12.75" customHeight="1" x14ac:dyDescent="0.2">
      <c r="A125" s="1382" t="s">
        <v>78</v>
      </c>
      <c r="B125" s="1383"/>
      <c r="C125" s="1383"/>
      <c r="D125" s="1383"/>
      <c r="E125" s="1383"/>
      <c r="F125" s="1383"/>
      <c r="G125" s="1384"/>
      <c r="H125" s="782">
        <f>SUM(H126:H132)</f>
        <v>9579.1</v>
      </c>
      <c r="I125" s="782">
        <f t="shared" ref="I125:J125" si="11">SUM(I126:I132)</f>
        <v>9053.7000000000007</v>
      </c>
      <c r="J125" s="110">
        <f t="shared" si="11"/>
        <v>7066.8</v>
      </c>
      <c r="K125" s="66"/>
      <c r="L125" s="1"/>
      <c r="M125" s="1"/>
      <c r="N125" s="1"/>
    </row>
    <row r="126" spans="1:15" s="799" customFormat="1" x14ac:dyDescent="0.25">
      <c r="A126" s="1441" t="s">
        <v>79</v>
      </c>
      <c r="B126" s="1442"/>
      <c r="C126" s="1442"/>
      <c r="D126" s="1442"/>
      <c r="E126" s="1442"/>
      <c r="F126" s="1442"/>
      <c r="G126" s="1443"/>
      <c r="H126" s="776">
        <f>SUMIF(G15:G119,"SB",H15:H119)</f>
        <v>1882.6000000000001</v>
      </c>
      <c r="I126" s="111">
        <f>SUMIF(G15:G119,"SB",I15:I119)</f>
        <v>1740.4</v>
      </c>
      <c r="J126" s="111">
        <f>SUMIF(G15:G119,"SB",J15:J119)</f>
        <v>987.6</v>
      </c>
      <c r="K126" s="66"/>
      <c r="L126" s="1"/>
      <c r="M126" s="1"/>
      <c r="N126" s="1"/>
    </row>
    <row r="127" spans="1:15" s="799" customFormat="1" ht="26.25" customHeight="1" x14ac:dyDescent="0.25">
      <c r="A127" s="1438" t="s">
        <v>80</v>
      </c>
      <c r="B127" s="1439"/>
      <c r="C127" s="1439"/>
      <c r="D127" s="1439"/>
      <c r="E127" s="1439"/>
      <c r="F127" s="1439"/>
      <c r="G127" s="1440"/>
      <c r="H127" s="781">
        <f>SUMIF(G15:G119,"SB(AA)",H15:H119)</f>
        <v>419.99999999999994</v>
      </c>
      <c r="I127" s="112">
        <f>SUMIF(G15:G119,"SB(AA)",I15:I119)</f>
        <v>570.4</v>
      </c>
      <c r="J127" s="112">
        <f>SUMIF(G15:G119,"SB(AA)",J15:J119)</f>
        <v>381.4</v>
      </c>
      <c r="K127" s="66"/>
      <c r="L127" s="1"/>
      <c r="M127" s="1"/>
      <c r="N127" s="1"/>
    </row>
    <row r="128" spans="1:15" s="799" customFormat="1" x14ac:dyDescent="0.25">
      <c r="A128" s="1438" t="s">
        <v>81</v>
      </c>
      <c r="B128" s="1439"/>
      <c r="C128" s="1439"/>
      <c r="D128" s="1439"/>
      <c r="E128" s="1439"/>
      <c r="F128" s="1439"/>
      <c r="G128" s="1440"/>
      <c r="H128" s="776">
        <f>SUMIF(G15:G119,"SB(VR)",H15:H119)</f>
        <v>4770</v>
      </c>
      <c r="I128" s="111">
        <f>SUMIF(G15:G119,"SB(VR)",I15:I119)</f>
        <v>5270.5</v>
      </c>
      <c r="J128" s="111">
        <f>SUMIF(G15:G119,"SB(VR)",J15:J119)</f>
        <v>5270.5</v>
      </c>
      <c r="K128" s="66"/>
      <c r="L128" s="1"/>
      <c r="M128" s="1"/>
      <c r="N128" s="1"/>
    </row>
    <row r="129" spans="1:14" s="799" customFormat="1" x14ac:dyDescent="0.25">
      <c r="A129" s="1438" t="s">
        <v>82</v>
      </c>
      <c r="B129" s="1439"/>
      <c r="C129" s="1439"/>
      <c r="D129" s="1439"/>
      <c r="E129" s="1439"/>
      <c r="F129" s="1439"/>
      <c r="G129" s="1440"/>
      <c r="H129" s="776">
        <f>SUMIF(G15:G119,"SB(P)",H15:H119)</f>
        <v>0</v>
      </c>
      <c r="I129" s="111">
        <f>SUMIF(G15:G119,"SB(P)",I15:I119)</f>
        <v>0</v>
      </c>
      <c r="J129" s="111">
        <f>SUMIF(G16:G120,"SB(P)",J16:J120)</f>
        <v>0</v>
      </c>
      <c r="K129" s="66"/>
      <c r="L129" s="1"/>
      <c r="M129" s="1"/>
      <c r="N129" s="1"/>
    </row>
    <row r="130" spans="1:14" s="799" customFormat="1" ht="18" customHeight="1" x14ac:dyDescent="0.25">
      <c r="A130" s="1438" t="s">
        <v>83</v>
      </c>
      <c r="B130" s="1439"/>
      <c r="C130" s="1439"/>
      <c r="D130" s="1439"/>
      <c r="E130" s="1439"/>
      <c r="F130" s="1439"/>
      <c r="G130" s="1440"/>
      <c r="H130" s="776">
        <f>SUMIF(G15:G119,"SB(VB)",H15:H119)</f>
        <v>84.3</v>
      </c>
      <c r="I130" s="111">
        <f>SUMIF(G15:G119,"SB(VB)",I15:I119)</f>
        <v>149.9</v>
      </c>
      <c r="J130" s="111">
        <f>SUMIF(G15:G119,"SB(VB)",J15:J119)</f>
        <v>60.8</v>
      </c>
      <c r="K130" s="66"/>
      <c r="L130" s="1"/>
      <c r="M130" s="1"/>
      <c r="N130" s="1"/>
    </row>
    <row r="131" spans="1:14" s="799" customFormat="1" ht="27" customHeight="1" x14ac:dyDescent="0.25">
      <c r="A131" s="1438" t="s">
        <v>165</v>
      </c>
      <c r="B131" s="1439"/>
      <c r="C131" s="1439"/>
      <c r="D131" s="1439"/>
      <c r="E131" s="1439"/>
      <c r="F131" s="1439"/>
      <c r="G131" s="1440"/>
      <c r="H131" s="776">
        <f>SUMIF(G15:G119,"SB(ESA)",H15:H119)</f>
        <v>0</v>
      </c>
      <c r="I131" s="111">
        <f>SUMIF(G17:G119,"SB(ESA)",I17:I119)</f>
        <v>0</v>
      </c>
      <c r="J131" s="111">
        <f>SUMIF(G17:G119,"SB(ESA)",J17:J119)</f>
        <v>0</v>
      </c>
      <c r="K131" s="66"/>
      <c r="L131" s="1"/>
      <c r="M131" s="1"/>
      <c r="N131" s="1"/>
    </row>
    <row r="132" spans="1:14" s="799" customFormat="1" ht="27.75" customHeight="1" x14ac:dyDescent="0.25">
      <c r="A132" s="1438" t="s">
        <v>245</v>
      </c>
      <c r="B132" s="1439"/>
      <c r="C132" s="1439"/>
      <c r="D132" s="1439"/>
      <c r="E132" s="1439"/>
      <c r="F132" s="1439"/>
      <c r="G132" s="1440"/>
      <c r="H132" s="776">
        <f>SUMIF(G15:G119,"SB(ES)",H15:H119)</f>
        <v>2422.1999999999998</v>
      </c>
      <c r="I132" s="111">
        <f>SUMIF(G18:G119,"SB(ES)",I18:I119)</f>
        <v>1322.5</v>
      </c>
      <c r="J132" s="111">
        <f>SUMIF(G18:G119,"SB(ES)",J18:J119)</f>
        <v>366.5</v>
      </c>
      <c r="K132" s="66"/>
      <c r="L132" s="1"/>
      <c r="M132" s="1"/>
      <c r="N132" s="1"/>
    </row>
    <row r="133" spans="1:14" s="799" customFormat="1" ht="27.75" customHeight="1" x14ac:dyDescent="0.25">
      <c r="A133" s="1530" t="s">
        <v>266</v>
      </c>
      <c r="B133" s="1531"/>
      <c r="C133" s="1531"/>
      <c r="D133" s="1531"/>
      <c r="E133" s="1531"/>
      <c r="F133" s="1531"/>
      <c r="G133" s="1532"/>
      <c r="H133" s="1188">
        <f>SUMIF(G16:G120,"SB(ESL)",H16:H120)</f>
        <v>33.799999999999997</v>
      </c>
      <c r="I133" s="113">
        <f>SUMIF(G19:G120,"SB(ESL)",I19:I120)</f>
        <v>0</v>
      </c>
      <c r="J133" s="113">
        <f>SUMIF(G19:G120,"SB(ESL)",J19:J120)</f>
        <v>0</v>
      </c>
      <c r="K133" s="66"/>
      <c r="L133" s="1"/>
      <c r="M133" s="1"/>
      <c r="N133" s="1"/>
    </row>
    <row r="134" spans="1:14" s="35" customFormat="1" ht="14.25" customHeight="1" x14ac:dyDescent="0.25">
      <c r="A134" s="1536" t="s">
        <v>201</v>
      </c>
      <c r="B134" s="1537"/>
      <c r="C134" s="1537"/>
      <c r="D134" s="1537"/>
      <c r="E134" s="1537"/>
      <c r="F134" s="1537"/>
      <c r="G134" s="1538"/>
      <c r="H134" s="774">
        <f>SUMIF(G17:G119,"SB(ŽPL)",H17:H119)</f>
        <v>0</v>
      </c>
      <c r="I134" s="113">
        <f>SUMIF(G19:G119,"SB(ŽPL)",I19:I119)</f>
        <v>0</v>
      </c>
      <c r="J134" s="113">
        <f>SUMIF(G19:G119,"SB(ŽPL)",J19:J119)</f>
        <v>0</v>
      </c>
      <c r="K134" s="391"/>
      <c r="L134" s="391"/>
      <c r="M134" s="391"/>
      <c r="N134" s="391"/>
    </row>
    <row r="135" spans="1:14" s="799" customFormat="1" ht="30" customHeight="1" x14ac:dyDescent="0.25">
      <c r="A135" s="1530" t="s">
        <v>84</v>
      </c>
      <c r="B135" s="1531"/>
      <c r="C135" s="1531"/>
      <c r="D135" s="1531"/>
      <c r="E135" s="1531"/>
      <c r="F135" s="1531"/>
      <c r="G135" s="1532"/>
      <c r="H135" s="774">
        <f>SUMIF(G15:G119,"SB(AAL)",H15:H119)</f>
        <v>193.7</v>
      </c>
      <c r="I135" s="113">
        <f>SUMIF(G17:G119,"SB(AAL)",I17:I119)</f>
        <v>12.799999999999999</v>
      </c>
      <c r="J135" s="113">
        <f>SUMIF(G17:G119,"SB(AAL)",J17:J119)</f>
        <v>9.1999999999999993</v>
      </c>
      <c r="K135" s="66"/>
      <c r="L135" s="1"/>
      <c r="M135" s="1"/>
      <c r="N135" s="1"/>
    </row>
    <row r="136" spans="1:14" s="799" customFormat="1" x14ac:dyDescent="0.25">
      <c r="A136" s="1530" t="s">
        <v>246</v>
      </c>
      <c r="B136" s="1531"/>
      <c r="C136" s="1531"/>
      <c r="D136" s="1531"/>
      <c r="E136" s="1531"/>
      <c r="F136" s="1531"/>
      <c r="G136" s="1532"/>
      <c r="H136" s="774">
        <f>SUMIF(G15:G119,"SB(VRL)",H15:H119)</f>
        <v>1228.7</v>
      </c>
      <c r="I136" s="113">
        <f>SUMIF(G17:G119,"SB(VRL)",I17:I119)</f>
        <v>26.4</v>
      </c>
      <c r="J136" s="113">
        <f>SUMIF(G17:G119,"SB(VRL)",J17:J119)</f>
        <v>0</v>
      </c>
      <c r="K136" s="66"/>
      <c r="L136" s="1"/>
      <c r="M136" s="1"/>
      <c r="N136" s="1"/>
    </row>
    <row r="137" spans="1:14" s="799" customFormat="1" x14ac:dyDescent="0.25">
      <c r="A137" s="1530" t="s">
        <v>162</v>
      </c>
      <c r="B137" s="1531"/>
      <c r="C137" s="1531"/>
      <c r="D137" s="1531"/>
      <c r="E137" s="1531"/>
      <c r="F137" s="1531"/>
      <c r="G137" s="1532"/>
      <c r="H137" s="774">
        <f>SUMIF(G17:G119,"SB(L)",H17:H119)</f>
        <v>268.3</v>
      </c>
      <c r="I137" s="113">
        <f>SUMIF(G18:G119,"SB(L)",I18:I119)</f>
        <v>0</v>
      </c>
      <c r="J137" s="113">
        <f>SUMIF(G18:G119,"SB(L)",J18:J119)</f>
        <v>0</v>
      </c>
      <c r="K137" s="66"/>
      <c r="L137" s="1"/>
      <c r="M137" s="1"/>
      <c r="N137" s="1"/>
    </row>
    <row r="138" spans="1:14" s="799" customFormat="1" x14ac:dyDescent="0.25">
      <c r="A138" s="1533" t="s">
        <v>86</v>
      </c>
      <c r="B138" s="1534"/>
      <c r="C138" s="1534"/>
      <c r="D138" s="1534"/>
      <c r="E138" s="1534"/>
      <c r="F138" s="1534"/>
      <c r="G138" s="1535"/>
      <c r="H138" s="775">
        <f>SUM(H139:H141)</f>
        <v>386.79999999999995</v>
      </c>
      <c r="I138" s="84">
        <f>SUM(I139:I141)</f>
        <v>287.89999999999998</v>
      </c>
      <c r="J138" s="84">
        <f>SUM(J139:J141)</f>
        <v>0</v>
      </c>
      <c r="K138" s="66"/>
      <c r="L138" s="1"/>
      <c r="M138" s="1"/>
      <c r="N138" s="1"/>
    </row>
    <row r="139" spans="1:14" s="799" customFormat="1" x14ac:dyDescent="0.25">
      <c r="A139" s="1524" t="s">
        <v>87</v>
      </c>
      <c r="B139" s="1525"/>
      <c r="C139" s="1525"/>
      <c r="D139" s="1525"/>
      <c r="E139" s="1525"/>
      <c r="F139" s="1525"/>
      <c r="G139" s="1526"/>
      <c r="H139" s="776">
        <f>SUMIF(G15:G119,"ES",H15:H119)</f>
        <v>301.7</v>
      </c>
      <c r="I139" s="111">
        <f>SUMIF(G15:G119,"ES",I15:I119)</f>
        <v>15.9</v>
      </c>
      <c r="J139" s="111">
        <f>SUMIF(G15:G119,"ES",J15:J119)</f>
        <v>0</v>
      </c>
      <c r="K139" s="66"/>
      <c r="L139" s="1"/>
      <c r="M139" s="1"/>
      <c r="N139" s="1"/>
    </row>
    <row r="140" spans="1:14" s="799" customFormat="1" x14ac:dyDescent="0.25">
      <c r="A140" s="1527" t="s">
        <v>88</v>
      </c>
      <c r="B140" s="1528"/>
      <c r="C140" s="1528"/>
      <c r="D140" s="1528"/>
      <c r="E140" s="1528"/>
      <c r="F140" s="1528"/>
      <c r="G140" s="1529"/>
      <c r="H140" s="776">
        <f>SUMIF(G15:G119,"LRVB",H15:H119)</f>
        <v>18.399999999999999</v>
      </c>
      <c r="I140" s="111">
        <f>SUMIF(G17:G119,"LRVB",I17:I119)</f>
        <v>0</v>
      </c>
      <c r="J140" s="111">
        <f>SUMIF(G17:G119,"LRVB",J17:J119)</f>
        <v>0</v>
      </c>
      <c r="K140" s="66"/>
      <c r="L140" s="1"/>
      <c r="M140" s="1"/>
      <c r="N140" s="1"/>
    </row>
    <row r="141" spans="1:14" s="799" customFormat="1" x14ac:dyDescent="0.25">
      <c r="A141" s="1527" t="s">
        <v>89</v>
      </c>
      <c r="B141" s="1528"/>
      <c r="C141" s="1528"/>
      <c r="D141" s="1528"/>
      <c r="E141" s="1528"/>
      <c r="F141" s="1528"/>
      <c r="G141" s="1529"/>
      <c r="H141" s="776">
        <f>SUMIF(G15:G119,"Kt",H15:H119)</f>
        <v>66.7</v>
      </c>
      <c r="I141" s="111">
        <f>SUMIF(G15:G119,"Kt",I15:I119)</f>
        <v>272</v>
      </c>
      <c r="J141" s="111">
        <f>SUMIF(G15:G119,"Kt",J15:J119)</f>
        <v>0</v>
      </c>
      <c r="K141" s="66"/>
      <c r="L141" s="1"/>
      <c r="M141" s="1"/>
      <c r="N141" s="1"/>
    </row>
    <row r="142" spans="1:14" s="799" customFormat="1" ht="13.5" thickBot="1" x14ac:dyDescent="0.3">
      <c r="A142" s="1521" t="s">
        <v>90</v>
      </c>
      <c r="B142" s="1522"/>
      <c r="C142" s="1522"/>
      <c r="D142" s="1522"/>
      <c r="E142" s="1522"/>
      <c r="F142" s="1522"/>
      <c r="G142" s="1523"/>
      <c r="H142" s="780">
        <f>SUM(H124,H138)</f>
        <v>11690.4</v>
      </c>
      <c r="I142" s="85">
        <f>SUM(I124,I138)</f>
        <v>9380.7999999999993</v>
      </c>
      <c r="J142" s="85">
        <f>SUM(J124,J138)</f>
        <v>7076</v>
      </c>
      <c r="K142" s="12"/>
    </row>
    <row r="143" spans="1:14" s="799" customFormat="1" x14ac:dyDescent="0.25">
      <c r="A143" s="1"/>
      <c r="B143" s="1"/>
      <c r="C143" s="1"/>
      <c r="D143" s="1"/>
      <c r="E143" s="1"/>
      <c r="F143" s="2"/>
      <c r="G143" s="389"/>
      <c r="H143" s="92"/>
      <c r="I143" s="92"/>
      <c r="J143" s="92"/>
      <c r="K143" s="1"/>
      <c r="L143" s="1"/>
      <c r="M143" s="1"/>
      <c r="N143" s="1"/>
    </row>
    <row r="144" spans="1:14" x14ac:dyDescent="0.2">
      <c r="F144" s="1317" t="s">
        <v>305</v>
      </c>
      <c r="G144" s="1317"/>
      <c r="H144" s="1317"/>
      <c r="I144" s="1317"/>
    </row>
    <row r="145" spans="8:10" x14ac:dyDescent="0.2">
      <c r="H145" s="904"/>
      <c r="I145" s="904"/>
      <c r="J145" s="904"/>
    </row>
    <row r="146" spans="8:10" x14ac:dyDescent="0.2">
      <c r="H146" s="904"/>
      <c r="I146" s="904"/>
      <c r="J146" s="904"/>
    </row>
    <row r="147" spans="8:10" x14ac:dyDescent="0.2">
      <c r="H147" s="904"/>
      <c r="I147" s="904"/>
    </row>
  </sheetData>
  <mergeCells count="153">
    <mergeCell ref="K1:N1"/>
    <mergeCell ref="A4:N4"/>
    <mergeCell ref="A5:N5"/>
    <mergeCell ref="A6:N6"/>
    <mergeCell ref="K7:N7"/>
    <mergeCell ref="D15:D16"/>
    <mergeCell ref="D21:D22"/>
    <mergeCell ref="F29:F31"/>
    <mergeCell ref="F23:F25"/>
    <mergeCell ref="A29:A31"/>
    <mergeCell ref="B29:B31"/>
    <mergeCell ref="C29:C31"/>
    <mergeCell ref="D29:D31"/>
    <mergeCell ref="E29:E31"/>
    <mergeCell ref="D19:D20"/>
    <mergeCell ref="K19:K20"/>
    <mergeCell ref="A23:A25"/>
    <mergeCell ref="B23:B25"/>
    <mergeCell ref="C23:C25"/>
    <mergeCell ref="D23:D24"/>
    <mergeCell ref="E23:E25"/>
    <mergeCell ref="A11:N11"/>
    <mergeCell ref="A12:N12"/>
    <mergeCell ref="D26:D27"/>
    <mergeCell ref="A142:G142"/>
    <mergeCell ref="A139:G139"/>
    <mergeCell ref="A140:G140"/>
    <mergeCell ref="A141:G141"/>
    <mergeCell ref="A136:G136"/>
    <mergeCell ref="A137:G137"/>
    <mergeCell ref="A138:G138"/>
    <mergeCell ref="A132:G132"/>
    <mergeCell ref="A134:G134"/>
    <mergeCell ref="A135:G135"/>
    <mergeCell ref="A133:G133"/>
    <mergeCell ref="N113:N116"/>
    <mergeCell ref="A113:A116"/>
    <mergeCell ref="B113:B116"/>
    <mergeCell ref="C113:C116"/>
    <mergeCell ref="D113:D116"/>
    <mergeCell ref="E113:E116"/>
    <mergeCell ref="A123:G123"/>
    <mergeCell ref="B118:G118"/>
    <mergeCell ref="K118:N118"/>
    <mergeCell ref="B119:G119"/>
    <mergeCell ref="K119:N119"/>
    <mergeCell ref="C117:G117"/>
    <mergeCell ref="K117:N117"/>
    <mergeCell ref="K62:K64"/>
    <mergeCell ref="A35:A37"/>
    <mergeCell ref="A32:A34"/>
    <mergeCell ref="B32:B34"/>
    <mergeCell ref="O110:O111"/>
    <mergeCell ref="C108:G108"/>
    <mergeCell ref="K108:N108"/>
    <mergeCell ref="C109:N109"/>
    <mergeCell ref="B104:B106"/>
    <mergeCell ref="C104:C106"/>
    <mergeCell ref="D104:D106"/>
    <mergeCell ref="E104:E106"/>
    <mergeCell ref="F104:F106"/>
    <mergeCell ref="D110:D111"/>
    <mergeCell ref="K110:K111"/>
    <mergeCell ref="K49:N49"/>
    <mergeCell ref="E73:E75"/>
    <mergeCell ref="D88:D90"/>
    <mergeCell ref="E43:E44"/>
    <mergeCell ref="C38:G38"/>
    <mergeCell ref="D65:D68"/>
    <mergeCell ref="E65:E68"/>
    <mergeCell ref="D69:D70"/>
    <mergeCell ref="C50:N50"/>
    <mergeCell ref="A131:G131"/>
    <mergeCell ref="A126:G126"/>
    <mergeCell ref="A127:G127"/>
    <mergeCell ref="A128:G128"/>
    <mergeCell ref="A122:G122"/>
    <mergeCell ref="A129:G129"/>
    <mergeCell ref="A130:G130"/>
    <mergeCell ref="F32:F34"/>
    <mergeCell ref="B35:B37"/>
    <mergeCell ref="C35:C37"/>
    <mergeCell ref="D35:D36"/>
    <mergeCell ref="E35:E36"/>
    <mergeCell ref="F35:F37"/>
    <mergeCell ref="C32:C34"/>
    <mergeCell ref="D32:D33"/>
    <mergeCell ref="E32:E33"/>
    <mergeCell ref="C39:N39"/>
    <mergeCell ref="A40:A44"/>
    <mergeCell ref="B40:B44"/>
    <mergeCell ref="C40:C44"/>
    <mergeCell ref="F40:F44"/>
    <mergeCell ref="D43:D44"/>
    <mergeCell ref="D59:D60"/>
    <mergeCell ref="D61:D64"/>
    <mergeCell ref="D40:D42"/>
    <mergeCell ref="D93:D95"/>
    <mergeCell ref="E88:E90"/>
    <mergeCell ref="D72:D75"/>
    <mergeCell ref="F72:F75"/>
    <mergeCell ref="D76:D79"/>
    <mergeCell ref="D80:D82"/>
    <mergeCell ref="E77:E79"/>
    <mergeCell ref="E81:E82"/>
    <mergeCell ref="C49:G49"/>
    <mergeCell ref="E70:E71"/>
    <mergeCell ref="D55:D57"/>
    <mergeCell ref="E62:E64"/>
    <mergeCell ref="E53:E54"/>
    <mergeCell ref="K94:K95"/>
    <mergeCell ref="K102:K103"/>
    <mergeCell ref="K69:K71"/>
    <mergeCell ref="D96:D97"/>
    <mergeCell ref="F113:F116"/>
    <mergeCell ref="K113:K114"/>
    <mergeCell ref="A124:G124"/>
    <mergeCell ref="A125:G125"/>
    <mergeCell ref="A104:A106"/>
    <mergeCell ref="A102:A103"/>
    <mergeCell ref="B102:B103"/>
    <mergeCell ref="D91:D92"/>
    <mergeCell ref="K88:K90"/>
    <mergeCell ref="A72:A83"/>
    <mergeCell ref="B72:B83"/>
    <mergeCell ref="C72:C83"/>
    <mergeCell ref="K73:K74"/>
    <mergeCell ref="K76:K78"/>
    <mergeCell ref="K80:K81"/>
    <mergeCell ref="C102:C103"/>
    <mergeCell ref="D102:D103"/>
    <mergeCell ref="E102:E103"/>
    <mergeCell ref="F102:F103"/>
    <mergeCell ref="K26:K27"/>
    <mergeCell ref="A8:A10"/>
    <mergeCell ref="B8:B10"/>
    <mergeCell ref="C8:C10"/>
    <mergeCell ref="D8:D10"/>
    <mergeCell ref="H8:H10"/>
    <mergeCell ref="B13:N13"/>
    <mergeCell ref="C14:N14"/>
    <mergeCell ref="E15:E20"/>
    <mergeCell ref="F15:F20"/>
    <mergeCell ref="D17:D18"/>
    <mergeCell ref="K17:K18"/>
    <mergeCell ref="I8:I10"/>
    <mergeCell ref="J8:J10"/>
    <mergeCell ref="K8:N8"/>
    <mergeCell ref="K9:K10"/>
    <mergeCell ref="L9:N9"/>
    <mergeCell ref="E8:E10"/>
    <mergeCell ref="F8:F10"/>
    <mergeCell ref="G8:G10"/>
  </mergeCells>
  <printOptions horizontalCentered="1"/>
  <pageMargins left="0.59055118110236227" right="0" top="0.59055118110236227" bottom="0.19685039370078741" header="0" footer="0"/>
  <pageSetup paperSize="9" scale="70" orientation="portrait" r:id="rId1"/>
  <rowBreaks count="2" manualBreakCount="2">
    <brk id="54" max="13" man="1"/>
    <brk id="11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6"/>
  <sheetViews>
    <sheetView zoomScaleNormal="100" zoomScaleSheetLayoutView="100" workbookViewId="0">
      <selection activeCell="W26" sqref="W26"/>
    </sheetView>
  </sheetViews>
  <sheetFormatPr defaultColWidth="9.140625" defaultRowHeight="12.75" x14ac:dyDescent="0.2"/>
  <cols>
    <col min="1" max="1" width="2.85546875" style="905" customWidth="1"/>
    <col min="2" max="2" width="3.140625" style="905" customWidth="1"/>
    <col min="3" max="3" width="2.85546875" style="905" customWidth="1"/>
    <col min="4" max="4" width="32.85546875" style="905" customWidth="1"/>
    <col min="5" max="5" width="3.7109375" style="905" customWidth="1"/>
    <col min="6" max="6" width="3.85546875" style="905" customWidth="1"/>
    <col min="7" max="7" width="8.5703125" style="905" customWidth="1"/>
    <col min="8" max="8" width="8.28515625" style="905" customWidth="1"/>
    <col min="9" max="9" width="9.42578125" style="905" customWidth="1"/>
    <col min="10" max="10" width="8.28515625" style="905" customWidth="1"/>
    <col min="11" max="11" width="9.85546875" style="905" customWidth="1"/>
    <col min="12" max="12" width="10" style="905" customWidth="1"/>
    <col min="13" max="13" width="8.85546875" style="905" customWidth="1"/>
    <col min="14" max="16" width="9.85546875" style="905" customWidth="1"/>
    <col min="17" max="17" width="39.28515625" style="905" customWidth="1"/>
    <col min="18" max="18" width="4.42578125" style="905" customWidth="1"/>
    <col min="19" max="19" width="4.5703125" style="905" customWidth="1"/>
    <col min="20" max="20" width="4.42578125" style="905" customWidth="1"/>
    <col min="21" max="21" width="30.5703125" style="905" customWidth="1"/>
    <col min="22" max="16384" width="9.140625" style="905"/>
  </cols>
  <sheetData>
    <row r="1" spans="1:21" s="35" customFormat="1" ht="18" customHeight="1" x14ac:dyDescent="0.25">
      <c r="A1" s="655"/>
      <c r="B1" s="655"/>
      <c r="C1" s="655"/>
      <c r="D1" s="655"/>
      <c r="E1" s="1094"/>
      <c r="F1" s="1095"/>
      <c r="G1" s="1096"/>
      <c r="H1" s="655"/>
      <c r="I1" s="655"/>
      <c r="J1" s="655"/>
      <c r="K1" s="655"/>
      <c r="L1" s="655"/>
      <c r="M1" s="655"/>
      <c r="N1" s="655"/>
      <c r="O1" s="655"/>
      <c r="P1" s="655"/>
      <c r="Q1" s="1097"/>
      <c r="R1" s="1098"/>
      <c r="S1" s="1098"/>
      <c r="T1" s="1098"/>
      <c r="U1" s="1099" t="s">
        <v>258</v>
      </c>
    </row>
    <row r="2" spans="1:21" s="1" customFormat="1" ht="15.75" customHeight="1" x14ac:dyDescent="0.25">
      <c r="A2" s="386"/>
      <c r="B2" s="387"/>
      <c r="C2" s="386"/>
      <c r="E2" s="388"/>
      <c r="F2" s="389"/>
      <c r="G2" s="389"/>
      <c r="H2" s="390"/>
      <c r="I2" s="390"/>
      <c r="J2" s="390"/>
      <c r="K2" s="391"/>
      <c r="L2" s="391"/>
      <c r="M2" s="391"/>
      <c r="N2" s="391"/>
      <c r="O2" s="391"/>
      <c r="P2" s="391"/>
      <c r="Q2" s="1075"/>
      <c r="R2" s="1075"/>
      <c r="S2" s="1075"/>
      <c r="T2" s="1075"/>
      <c r="U2" s="1075"/>
    </row>
    <row r="3" spans="1:21" s="1" customFormat="1" x14ac:dyDescent="0.25">
      <c r="A3" s="386"/>
      <c r="B3" s="387"/>
      <c r="C3" s="386"/>
      <c r="E3" s="388"/>
      <c r="F3" s="389"/>
      <c r="G3" s="389"/>
      <c r="H3" s="390"/>
      <c r="I3" s="390"/>
      <c r="J3" s="390"/>
      <c r="K3" s="391"/>
      <c r="L3" s="391"/>
      <c r="M3" s="391"/>
      <c r="N3" s="391"/>
      <c r="O3" s="391"/>
      <c r="P3" s="391"/>
      <c r="Q3" s="1075"/>
      <c r="R3" s="1075"/>
      <c r="S3" s="1075"/>
      <c r="T3" s="1075"/>
      <c r="U3" s="1075"/>
    </row>
    <row r="4" spans="1:21" s="799" customFormat="1" ht="15.75" x14ac:dyDescent="0.25">
      <c r="A4" s="1540" t="s">
        <v>250</v>
      </c>
      <c r="B4" s="1540"/>
      <c r="C4" s="1540"/>
      <c r="D4" s="1540"/>
      <c r="E4" s="1540"/>
      <c r="F4" s="1540"/>
      <c r="G4" s="1540"/>
      <c r="H4" s="1540"/>
      <c r="I4" s="1540"/>
      <c r="J4" s="1540"/>
      <c r="K4" s="1540"/>
      <c r="L4" s="1540"/>
      <c r="M4" s="1540"/>
      <c r="N4" s="1540"/>
      <c r="O4" s="1540"/>
      <c r="P4" s="1540"/>
      <c r="Q4" s="1540"/>
      <c r="R4" s="1540"/>
      <c r="S4" s="1540"/>
      <c r="T4" s="1540"/>
      <c r="U4" s="1540"/>
    </row>
    <row r="5" spans="1:21" s="799" customFormat="1" ht="15.75" x14ac:dyDescent="0.25">
      <c r="A5" s="1541" t="s">
        <v>0</v>
      </c>
      <c r="B5" s="1541"/>
      <c r="C5" s="1541"/>
      <c r="D5" s="1541"/>
      <c r="E5" s="1541"/>
      <c r="F5" s="1541"/>
      <c r="G5" s="1541"/>
      <c r="H5" s="1541"/>
      <c r="I5" s="1541"/>
      <c r="J5" s="1541"/>
      <c r="K5" s="1541"/>
      <c r="L5" s="1541"/>
      <c r="M5" s="1541"/>
      <c r="N5" s="1541"/>
      <c r="O5" s="1541"/>
      <c r="P5" s="1541"/>
      <c r="Q5" s="1541"/>
      <c r="R5" s="1541"/>
      <c r="S5" s="1541"/>
      <c r="T5" s="1541"/>
      <c r="U5" s="1541"/>
    </row>
    <row r="6" spans="1:21" s="799" customFormat="1" ht="15.75" x14ac:dyDescent="0.25">
      <c r="A6" s="1542" t="s">
        <v>1</v>
      </c>
      <c r="B6" s="1542"/>
      <c r="C6" s="1542"/>
      <c r="D6" s="1542"/>
      <c r="E6" s="1542"/>
      <c r="F6" s="1542"/>
      <c r="G6" s="1542"/>
      <c r="H6" s="1542"/>
      <c r="I6" s="1542"/>
      <c r="J6" s="1542"/>
      <c r="K6" s="1542"/>
      <c r="L6" s="1542"/>
      <c r="M6" s="1542"/>
      <c r="N6" s="1542"/>
      <c r="O6" s="1542"/>
      <c r="P6" s="1542"/>
      <c r="Q6" s="1542"/>
      <c r="R6" s="1542"/>
      <c r="S6" s="1542"/>
      <c r="T6" s="1542"/>
      <c r="U6" s="1542"/>
    </row>
    <row r="7" spans="1:21" s="799" customFormat="1" ht="13.5" thickBot="1" x14ac:dyDescent="0.3">
      <c r="A7" s="1"/>
      <c r="B7" s="1"/>
      <c r="C7" s="1"/>
      <c r="D7" s="1"/>
      <c r="E7" s="1"/>
      <c r="F7" s="2"/>
      <c r="G7" s="389"/>
      <c r="H7" s="389"/>
      <c r="I7" s="389"/>
      <c r="J7" s="389"/>
      <c r="K7" s="389"/>
      <c r="L7" s="389"/>
      <c r="M7" s="389"/>
      <c r="N7" s="389"/>
      <c r="O7" s="389"/>
      <c r="P7" s="389"/>
      <c r="Q7" s="1543" t="s">
        <v>92</v>
      </c>
      <c r="R7" s="1543"/>
      <c r="S7" s="1543"/>
      <c r="T7" s="1543"/>
      <c r="U7" s="1544"/>
    </row>
    <row r="8" spans="1:21" s="799" customFormat="1" ht="33" customHeight="1" x14ac:dyDescent="0.25">
      <c r="A8" s="1578" t="s">
        <v>2</v>
      </c>
      <c r="B8" s="1581" t="s">
        <v>3</v>
      </c>
      <c r="C8" s="1581" t="s">
        <v>4</v>
      </c>
      <c r="D8" s="1584" t="s">
        <v>6</v>
      </c>
      <c r="E8" s="1581" t="s">
        <v>7</v>
      </c>
      <c r="F8" s="1590" t="s">
        <v>8</v>
      </c>
      <c r="G8" s="1593" t="s">
        <v>10</v>
      </c>
      <c r="H8" s="1596" t="s">
        <v>252</v>
      </c>
      <c r="I8" s="1566" t="s">
        <v>253</v>
      </c>
      <c r="J8" s="1569" t="s">
        <v>254</v>
      </c>
      <c r="K8" s="1596" t="s">
        <v>122</v>
      </c>
      <c r="L8" s="1566" t="s">
        <v>255</v>
      </c>
      <c r="M8" s="1569" t="s">
        <v>254</v>
      </c>
      <c r="N8" s="1587" t="s">
        <v>174</v>
      </c>
      <c r="O8" s="1566" t="s">
        <v>272</v>
      </c>
      <c r="P8" s="1569" t="s">
        <v>254</v>
      </c>
      <c r="Q8" s="1351" t="s">
        <v>11</v>
      </c>
      <c r="R8" s="1352"/>
      <c r="S8" s="1352"/>
      <c r="T8" s="1352"/>
      <c r="U8" s="1079"/>
    </row>
    <row r="9" spans="1:21" s="799" customFormat="1" ht="18.75" customHeight="1" x14ac:dyDescent="0.25">
      <c r="A9" s="1579"/>
      <c r="B9" s="1582"/>
      <c r="C9" s="1582"/>
      <c r="D9" s="1585"/>
      <c r="E9" s="1582"/>
      <c r="F9" s="1591"/>
      <c r="G9" s="1594"/>
      <c r="H9" s="1597"/>
      <c r="I9" s="1567"/>
      <c r="J9" s="1570"/>
      <c r="K9" s="1597"/>
      <c r="L9" s="1567"/>
      <c r="M9" s="1570"/>
      <c r="N9" s="1588"/>
      <c r="O9" s="1567"/>
      <c r="P9" s="1570"/>
      <c r="Q9" s="1354" t="s">
        <v>6</v>
      </c>
      <c r="R9" s="1356" t="s">
        <v>256</v>
      </c>
      <c r="S9" s="1356"/>
      <c r="T9" s="1356"/>
      <c r="U9" s="1080" t="s">
        <v>257</v>
      </c>
    </row>
    <row r="10" spans="1:21" s="799" customFormat="1" ht="65.25" customHeight="1" thickBot="1" x14ac:dyDescent="0.3">
      <c r="A10" s="1580"/>
      <c r="B10" s="1583"/>
      <c r="C10" s="1583"/>
      <c r="D10" s="1586"/>
      <c r="E10" s="1583"/>
      <c r="F10" s="1592"/>
      <c r="G10" s="1595"/>
      <c r="H10" s="1598"/>
      <c r="I10" s="1568"/>
      <c r="J10" s="1571"/>
      <c r="K10" s="1598"/>
      <c r="L10" s="1568"/>
      <c r="M10" s="1571"/>
      <c r="N10" s="1589"/>
      <c r="O10" s="1568"/>
      <c r="P10" s="1571"/>
      <c r="Q10" s="1355"/>
      <c r="R10" s="146" t="s">
        <v>128</v>
      </c>
      <c r="S10" s="1081" t="s">
        <v>129</v>
      </c>
      <c r="T10" s="1081" t="s">
        <v>175</v>
      </c>
      <c r="U10" s="1082"/>
    </row>
    <row r="11" spans="1:21" s="4" customFormat="1" ht="13.5" customHeight="1" x14ac:dyDescent="0.2">
      <c r="A11" s="1557" t="s">
        <v>12</v>
      </c>
      <c r="B11" s="1558"/>
      <c r="C11" s="1558"/>
      <c r="D11" s="1558"/>
      <c r="E11" s="1558"/>
      <c r="F11" s="1558"/>
      <c r="G11" s="1558"/>
      <c r="H11" s="1558"/>
      <c r="I11" s="1558"/>
      <c r="J11" s="1558"/>
      <c r="K11" s="1558"/>
      <c r="L11" s="1558"/>
      <c r="M11" s="1558"/>
      <c r="N11" s="1558"/>
      <c r="O11" s="1558"/>
      <c r="P11" s="1558"/>
      <c r="Q11" s="1558"/>
      <c r="R11" s="1558"/>
      <c r="S11" s="1558"/>
      <c r="T11" s="1558"/>
      <c r="U11" s="1559"/>
    </row>
    <row r="12" spans="1:21" s="4" customFormat="1" x14ac:dyDescent="0.2">
      <c r="A12" s="1560" t="s">
        <v>13</v>
      </c>
      <c r="B12" s="1561"/>
      <c r="C12" s="1561"/>
      <c r="D12" s="1561"/>
      <c r="E12" s="1561"/>
      <c r="F12" s="1561"/>
      <c r="G12" s="1561"/>
      <c r="H12" s="1561"/>
      <c r="I12" s="1561"/>
      <c r="J12" s="1561"/>
      <c r="K12" s="1561"/>
      <c r="L12" s="1561"/>
      <c r="M12" s="1561"/>
      <c r="N12" s="1561"/>
      <c r="O12" s="1561"/>
      <c r="P12" s="1561"/>
      <c r="Q12" s="1561"/>
      <c r="R12" s="1561"/>
      <c r="S12" s="1561"/>
      <c r="T12" s="1561"/>
      <c r="U12" s="1562"/>
    </row>
    <row r="13" spans="1:21" s="799" customFormat="1" ht="15" customHeight="1" x14ac:dyDescent="0.25">
      <c r="A13" s="5" t="s">
        <v>14</v>
      </c>
      <c r="B13" s="1335" t="s">
        <v>15</v>
      </c>
      <c r="C13" s="1336"/>
      <c r="D13" s="1336"/>
      <c r="E13" s="1336"/>
      <c r="F13" s="1336"/>
      <c r="G13" s="1336"/>
      <c r="H13" s="1336"/>
      <c r="I13" s="1336"/>
      <c r="J13" s="1336"/>
      <c r="K13" s="1336"/>
      <c r="L13" s="1336"/>
      <c r="M13" s="1336"/>
      <c r="N13" s="1336"/>
      <c r="O13" s="1336"/>
      <c r="P13" s="1336"/>
      <c r="Q13" s="1336"/>
      <c r="R13" s="1336"/>
      <c r="S13" s="1336"/>
      <c r="T13" s="1336"/>
      <c r="U13" s="1337"/>
    </row>
    <row r="14" spans="1:21" s="799" customFormat="1" ht="14.25" customHeight="1" x14ac:dyDescent="0.25">
      <c r="A14" s="6" t="s">
        <v>14</v>
      </c>
      <c r="B14" s="7" t="s">
        <v>14</v>
      </c>
      <c r="C14" s="1338" t="s">
        <v>16</v>
      </c>
      <c r="D14" s="1339"/>
      <c r="E14" s="1339"/>
      <c r="F14" s="1339"/>
      <c r="G14" s="1339"/>
      <c r="H14" s="1339"/>
      <c r="I14" s="1339"/>
      <c r="J14" s="1339"/>
      <c r="K14" s="1339"/>
      <c r="L14" s="1339"/>
      <c r="M14" s="1339"/>
      <c r="N14" s="1339"/>
      <c r="O14" s="1339"/>
      <c r="P14" s="1339"/>
      <c r="Q14" s="1339"/>
      <c r="R14" s="1339"/>
      <c r="S14" s="1339"/>
      <c r="T14" s="1339"/>
      <c r="U14" s="1340"/>
    </row>
    <row r="15" spans="1:21" s="799" customFormat="1" ht="13.5" customHeight="1" x14ac:dyDescent="0.25">
      <c r="A15" s="8" t="s">
        <v>14</v>
      </c>
      <c r="B15" s="9" t="s">
        <v>14</v>
      </c>
      <c r="C15" s="10" t="s">
        <v>14</v>
      </c>
      <c r="D15" s="1602" t="s">
        <v>214</v>
      </c>
      <c r="E15" s="1341" t="s">
        <v>18</v>
      </c>
      <c r="F15" s="1343" t="s">
        <v>20</v>
      </c>
      <c r="G15" s="1103" t="s">
        <v>23</v>
      </c>
      <c r="H15" s="77">
        <v>4744.3999999999996</v>
      </c>
      <c r="I15" s="217">
        <v>4744.3999999999996</v>
      </c>
      <c r="J15" s="71"/>
      <c r="K15" s="77">
        <v>5238.3999999999996</v>
      </c>
      <c r="L15" s="217">
        <v>5238.3999999999996</v>
      </c>
      <c r="M15" s="71"/>
      <c r="N15" s="77">
        <v>5238.3999999999996</v>
      </c>
      <c r="O15" s="211">
        <v>5238.3999999999996</v>
      </c>
      <c r="P15" s="380"/>
      <c r="Q15" s="1104"/>
      <c r="R15" s="815"/>
      <c r="S15" s="816"/>
      <c r="T15" s="1083"/>
      <c r="U15" s="1125"/>
    </row>
    <row r="16" spans="1:21" s="799" customFormat="1" ht="12.75" customHeight="1" x14ac:dyDescent="0.25">
      <c r="A16" s="8"/>
      <c r="B16" s="9"/>
      <c r="C16" s="10"/>
      <c r="D16" s="1412"/>
      <c r="E16" s="1341"/>
      <c r="F16" s="1343"/>
      <c r="G16" s="76" t="s">
        <v>24</v>
      </c>
      <c r="H16" s="79">
        <v>494</v>
      </c>
      <c r="I16" s="212">
        <v>494</v>
      </c>
      <c r="J16" s="125"/>
      <c r="K16" s="79"/>
      <c r="L16" s="212"/>
      <c r="M16" s="125"/>
      <c r="N16" s="79"/>
      <c r="O16" s="212"/>
      <c r="P16" s="334"/>
      <c r="Q16" s="814"/>
      <c r="R16" s="815"/>
      <c r="S16" s="816"/>
      <c r="T16" s="1083"/>
      <c r="U16" s="1126"/>
    </row>
    <row r="17" spans="1:24" s="799" customFormat="1" ht="15" customHeight="1" x14ac:dyDescent="0.25">
      <c r="A17" s="8"/>
      <c r="B17" s="9"/>
      <c r="C17" s="10"/>
      <c r="D17" s="1345" t="s">
        <v>21</v>
      </c>
      <c r="E17" s="1341"/>
      <c r="F17" s="1343"/>
      <c r="G17" s="397"/>
      <c r="H17" s="252"/>
      <c r="I17" s="199"/>
      <c r="J17" s="929"/>
      <c r="K17" s="252"/>
      <c r="L17" s="199"/>
      <c r="M17" s="929"/>
      <c r="N17" s="77"/>
      <c r="O17" s="217"/>
      <c r="P17" s="380"/>
      <c r="Q17" s="1347" t="s">
        <v>136</v>
      </c>
      <c r="R17" s="430" t="s">
        <v>184</v>
      </c>
      <c r="S17" s="162" t="s">
        <v>184</v>
      </c>
      <c r="T17" s="430" t="s">
        <v>184</v>
      </c>
      <c r="U17" s="423"/>
    </row>
    <row r="18" spans="1:24" s="799" customFormat="1" ht="12.75" customHeight="1" x14ac:dyDescent="0.25">
      <c r="A18" s="8"/>
      <c r="B18" s="9"/>
      <c r="C18" s="10"/>
      <c r="D18" s="1346"/>
      <c r="E18" s="1341"/>
      <c r="F18" s="1343"/>
      <c r="G18" s="397"/>
      <c r="H18" s="77"/>
      <c r="I18" s="217"/>
      <c r="J18" s="71"/>
      <c r="K18" s="77"/>
      <c r="L18" s="217"/>
      <c r="M18" s="71"/>
      <c r="N18" s="77"/>
      <c r="O18" s="217"/>
      <c r="P18" s="380"/>
      <c r="Q18" s="1348"/>
      <c r="R18" s="431"/>
      <c r="S18" s="161"/>
      <c r="T18" s="431"/>
      <c r="U18" s="424"/>
    </row>
    <row r="19" spans="1:24" s="799" customFormat="1" ht="15.75" customHeight="1" x14ac:dyDescent="0.25">
      <c r="A19" s="8"/>
      <c r="B19" s="9"/>
      <c r="C19" s="10"/>
      <c r="D19" s="1424" t="s">
        <v>25</v>
      </c>
      <c r="E19" s="1341"/>
      <c r="F19" s="1343"/>
      <c r="G19" s="137"/>
      <c r="H19" s="79"/>
      <c r="I19" s="212"/>
      <c r="J19" s="334"/>
      <c r="K19" s="105"/>
      <c r="L19" s="217"/>
      <c r="M19" s="71"/>
      <c r="N19" s="77"/>
      <c r="O19" s="217"/>
      <c r="P19" s="380"/>
      <c r="Q19" s="1318" t="s">
        <v>136</v>
      </c>
      <c r="R19" s="430" t="s">
        <v>185</v>
      </c>
      <c r="S19" s="162" t="s">
        <v>185</v>
      </c>
      <c r="T19" s="430" t="s">
        <v>185</v>
      </c>
      <c r="U19" s="423"/>
    </row>
    <row r="20" spans="1:24" s="799" customFormat="1" ht="15" customHeight="1" thickBot="1" x14ac:dyDescent="0.3">
      <c r="A20" s="13"/>
      <c r="B20" s="14"/>
      <c r="C20" s="319"/>
      <c r="D20" s="1502"/>
      <c r="E20" s="1342"/>
      <c r="F20" s="1344"/>
      <c r="G20" s="879" t="s">
        <v>27</v>
      </c>
      <c r="H20" s="570">
        <f>H16+H15</f>
        <v>5238.3999999999996</v>
      </c>
      <c r="I20" s="728">
        <f>I16+I15</f>
        <v>5238.3999999999996</v>
      </c>
      <c r="J20" s="570"/>
      <c r="K20" s="335">
        <f>SUM(K15:K19)</f>
        <v>5238.3999999999996</v>
      </c>
      <c r="L20" s="264">
        <f>SUM(L15:L19)</f>
        <v>5238.3999999999996</v>
      </c>
      <c r="M20" s="74"/>
      <c r="N20" s="131">
        <f>SUM(N15:N19)</f>
        <v>5238.3999999999996</v>
      </c>
      <c r="O20" s="264">
        <f>SUM(O15:O19)</f>
        <v>5238.3999999999996</v>
      </c>
      <c r="P20" s="256">
        <f>SUM(P15:P19)</f>
        <v>0</v>
      </c>
      <c r="Q20" s="1553"/>
      <c r="R20" s="432"/>
      <c r="S20" s="163"/>
      <c r="T20" s="432"/>
      <c r="U20" s="425"/>
    </row>
    <row r="21" spans="1:24" s="799" customFormat="1" ht="15.75" customHeight="1" x14ac:dyDescent="0.25">
      <c r="A21" s="8" t="s">
        <v>14</v>
      </c>
      <c r="B21" s="9" t="s">
        <v>14</v>
      </c>
      <c r="C21" s="320" t="s">
        <v>28</v>
      </c>
      <c r="D21" s="1546" t="s">
        <v>213</v>
      </c>
      <c r="E21" s="820" t="s">
        <v>18</v>
      </c>
      <c r="F21" s="821" t="s">
        <v>20</v>
      </c>
      <c r="G21" s="875" t="s">
        <v>30</v>
      </c>
      <c r="H21" s="365">
        <v>121.9</v>
      </c>
      <c r="I21" s="1100">
        <v>121.9</v>
      </c>
      <c r="J21" s="253"/>
      <c r="K21" s="365">
        <v>78.5</v>
      </c>
      <c r="L21" s="1100">
        <v>78.5</v>
      </c>
      <c r="M21" s="253"/>
      <c r="N21" s="365">
        <v>78.5</v>
      </c>
      <c r="O21" s="1100">
        <v>78.5</v>
      </c>
      <c r="P21" s="1027"/>
      <c r="Q21" s="1289"/>
      <c r="R21" s="687"/>
      <c r="S21" s="169"/>
      <c r="T21" s="687"/>
      <c r="U21" s="825"/>
    </row>
    <row r="22" spans="1:24" s="799" customFormat="1" ht="25.5" customHeight="1" x14ac:dyDescent="0.25">
      <c r="A22" s="8"/>
      <c r="B22" s="9"/>
      <c r="C22" s="320"/>
      <c r="D22" s="1547"/>
      <c r="E22" s="822"/>
      <c r="F22" s="1269"/>
      <c r="G22" s="877" t="s">
        <v>35</v>
      </c>
      <c r="H22" s="125">
        <v>60.7</v>
      </c>
      <c r="I22" s="212">
        <v>60.7</v>
      </c>
      <c r="J22" s="125"/>
      <c r="K22" s="79"/>
      <c r="L22" s="212"/>
      <c r="M22" s="125"/>
      <c r="N22" s="79"/>
      <c r="O22" s="212"/>
      <c r="P22" s="334"/>
      <c r="Q22" s="826"/>
      <c r="R22" s="175"/>
      <c r="S22" s="185"/>
      <c r="T22" s="175"/>
      <c r="U22" s="819"/>
    </row>
    <row r="23" spans="1:24" s="799" customFormat="1" ht="26.25" customHeight="1" x14ac:dyDescent="0.25">
      <c r="A23" s="1469"/>
      <c r="B23" s="1449"/>
      <c r="C23" s="1446"/>
      <c r="D23" s="1554" t="s">
        <v>31</v>
      </c>
      <c r="E23" s="1556"/>
      <c r="F23" s="1549"/>
      <c r="G23" s="876"/>
      <c r="H23" s="71"/>
      <c r="I23" s="217"/>
      <c r="J23" s="71"/>
      <c r="K23" s="77"/>
      <c r="L23" s="217"/>
      <c r="M23" s="71"/>
      <c r="N23" s="77"/>
      <c r="O23" s="217"/>
      <c r="P23" s="380"/>
      <c r="Q23" s="1300" t="s">
        <v>143</v>
      </c>
      <c r="R23" s="829" t="s">
        <v>186</v>
      </c>
      <c r="S23" s="203" t="s">
        <v>186</v>
      </c>
      <c r="T23" s="829" t="s">
        <v>186</v>
      </c>
      <c r="U23" s="1127"/>
    </row>
    <row r="24" spans="1:24" s="799" customFormat="1" ht="16.5" customHeight="1" x14ac:dyDescent="0.25">
      <c r="A24" s="1469"/>
      <c r="B24" s="1449"/>
      <c r="C24" s="1446"/>
      <c r="D24" s="1555"/>
      <c r="E24" s="1556"/>
      <c r="F24" s="1549"/>
      <c r="G24" s="876"/>
      <c r="H24" s="71"/>
      <c r="I24" s="217"/>
      <c r="J24" s="71"/>
      <c r="K24" s="77"/>
      <c r="L24" s="217"/>
      <c r="M24" s="71"/>
      <c r="N24" s="77"/>
      <c r="O24" s="217"/>
      <c r="P24" s="380"/>
      <c r="Q24" s="826" t="s">
        <v>33</v>
      </c>
      <c r="R24" s="827">
        <v>150</v>
      </c>
      <c r="S24" s="462">
        <v>150</v>
      </c>
      <c r="T24" s="827">
        <v>150</v>
      </c>
      <c r="U24" s="819"/>
    </row>
    <row r="25" spans="1:24" s="799" customFormat="1" ht="20.25" customHeight="1" x14ac:dyDescent="0.25">
      <c r="A25" s="1469"/>
      <c r="B25" s="1449"/>
      <c r="C25" s="1446"/>
      <c r="D25" s="374" t="s">
        <v>34</v>
      </c>
      <c r="E25" s="1556"/>
      <c r="F25" s="1549"/>
      <c r="G25" s="876"/>
      <c r="H25" s="71"/>
      <c r="I25" s="217"/>
      <c r="J25" s="71"/>
      <c r="K25" s="77"/>
      <c r="L25" s="217"/>
      <c r="M25" s="71"/>
      <c r="N25" s="77"/>
      <c r="O25" s="217"/>
      <c r="P25" s="380"/>
      <c r="Q25" s="376" t="s">
        <v>99</v>
      </c>
      <c r="R25" s="433">
        <v>100</v>
      </c>
      <c r="S25" s="377">
        <v>100</v>
      </c>
      <c r="T25" s="433">
        <v>100</v>
      </c>
      <c r="U25" s="267"/>
    </row>
    <row r="26" spans="1:24" s="799" customFormat="1" ht="14.25" customHeight="1" x14ac:dyDescent="0.25">
      <c r="A26" s="1271"/>
      <c r="B26" s="1273"/>
      <c r="C26" s="1276"/>
      <c r="D26" s="1563" t="s">
        <v>231</v>
      </c>
      <c r="E26" s="1281"/>
      <c r="F26" s="1269"/>
      <c r="G26" s="876"/>
      <c r="H26" s="71"/>
      <c r="I26" s="217"/>
      <c r="J26" s="71"/>
      <c r="K26" s="77"/>
      <c r="L26" s="217"/>
      <c r="M26" s="71"/>
      <c r="N26" s="77"/>
      <c r="O26" s="217"/>
      <c r="P26" s="380"/>
      <c r="Q26" s="1318" t="s">
        <v>232</v>
      </c>
      <c r="R26" s="590">
        <v>100</v>
      </c>
      <c r="S26" s="408"/>
      <c r="T26" s="590"/>
      <c r="U26" s="267"/>
    </row>
    <row r="27" spans="1:24" s="799" customFormat="1" ht="10.5" customHeight="1" x14ac:dyDescent="0.25">
      <c r="A27" s="1271"/>
      <c r="B27" s="1273"/>
      <c r="C27" s="1276"/>
      <c r="D27" s="1564"/>
      <c r="E27" s="1281"/>
      <c r="F27" s="1269"/>
      <c r="G27" s="877"/>
      <c r="H27" s="125"/>
      <c r="I27" s="212"/>
      <c r="J27" s="125"/>
      <c r="K27" s="79"/>
      <c r="L27" s="212"/>
      <c r="M27" s="125"/>
      <c r="N27" s="79"/>
      <c r="O27" s="212"/>
      <c r="P27" s="334"/>
      <c r="Q27" s="1319"/>
      <c r="R27" s="962"/>
      <c r="S27" s="166"/>
      <c r="T27" s="153"/>
      <c r="U27" s="267"/>
    </row>
    <row r="28" spans="1:24" s="799" customFormat="1" ht="18" customHeight="1" thickBot="1" x14ac:dyDescent="0.3">
      <c r="A28" s="1282"/>
      <c r="B28" s="1274"/>
      <c r="C28" s="1277"/>
      <c r="D28" s="878"/>
      <c r="E28" s="797"/>
      <c r="F28" s="1277"/>
      <c r="G28" s="879" t="s">
        <v>27</v>
      </c>
      <c r="H28" s="335">
        <f>SUM(H21:H25)</f>
        <v>182.60000000000002</v>
      </c>
      <c r="I28" s="728">
        <f>SUM(I21:I25)</f>
        <v>182.60000000000002</v>
      </c>
      <c r="J28" s="570"/>
      <c r="K28" s="335">
        <f>SUM(K21:K25)</f>
        <v>78.5</v>
      </c>
      <c r="L28" s="264">
        <f>SUM(L21:L25)</f>
        <v>78.5</v>
      </c>
      <c r="M28" s="570"/>
      <c r="N28" s="335">
        <f>SUM(N21:N25)</f>
        <v>78.5</v>
      </c>
      <c r="O28" s="264">
        <f>SUM(O21:O25)</f>
        <v>78.5</v>
      </c>
      <c r="P28" s="961">
        <f>SUM(P21:P25)</f>
        <v>0</v>
      </c>
      <c r="Q28" s="1310"/>
      <c r="R28" s="434"/>
      <c r="S28" s="167"/>
      <c r="T28" s="434"/>
      <c r="U28" s="427"/>
    </row>
    <row r="29" spans="1:24" s="799" customFormat="1" ht="15" customHeight="1" x14ac:dyDescent="0.25">
      <c r="A29" s="1468" t="s">
        <v>14</v>
      </c>
      <c r="B29" s="1448" t="s">
        <v>14</v>
      </c>
      <c r="C29" s="1445" t="s">
        <v>36</v>
      </c>
      <c r="D29" s="1501" t="s">
        <v>37</v>
      </c>
      <c r="E29" s="1552" t="s">
        <v>18</v>
      </c>
      <c r="F29" s="1548" t="s">
        <v>20</v>
      </c>
      <c r="G29" s="281" t="s">
        <v>23</v>
      </c>
      <c r="H29" s="365">
        <v>25.6</v>
      </c>
      <c r="I29" s="1100">
        <v>25.6</v>
      </c>
      <c r="J29" s="1027"/>
      <c r="K29" s="124">
        <v>32.1</v>
      </c>
      <c r="L29" s="211">
        <v>32.1</v>
      </c>
      <c r="M29" s="124"/>
      <c r="N29" s="126">
        <v>32.1</v>
      </c>
      <c r="O29" s="211">
        <v>32.1</v>
      </c>
      <c r="P29" s="138"/>
      <c r="Q29" s="1253" t="s">
        <v>275</v>
      </c>
      <c r="R29" s="1254">
        <v>100</v>
      </c>
      <c r="S29" s="1255">
        <v>100</v>
      </c>
      <c r="T29" s="1255">
        <v>100</v>
      </c>
      <c r="U29" s="1603" t="s">
        <v>297</v>
      </c>
    </row>
    <row r="30" spans="1:24" s="799" customFormat="1" ht="53.25" customHeight="1" x14ac:dyDescent="0.25">
      <c r="A30" s="1469"/>
      <c r="B30" s="1449"/>
      <c r="C30" s="1446"/>
      <c r="D30" s="1424"/>
      <c r="E30" s="1341"/>
      <c r="F30" s="1343"/>
      <c r="G30" s="286" t="s">
        <v>24</v>
      </c>
      <c r="H30" s="79"/>
      <c r="I30" s="1186">
        <v>6.6</v>
      </c>
      <c r="J30" s="1228">
        <f>I30-H30</f>
        <v>6.6</v>
      </c>
      <c r="K30" s="125"/>
      <c r="L30" s="1186">
        <v>26.4</v>
      </c>
      <c r="M30" s="1187">
        <f>L30-K30</f>
        <v>26.4</v>
      </c>
      <c r="N30" s="79"/>
      <c r="O30" s="212"/>
      <c r="P30" s="334"/>
      <c r="Q30" s="1229" t="s">
        <v>274</v>
      </c>
      <c r="R30" s="1230">
        <v>20</v>
      </c>
      <c r="S30" s="1231">
        <v>80</v>
      </c>
      <c r="T30" s="1084"/>
      <c r="U30" s="1604"/>
    </row>
    <row r="31" spans="1:24" s="799" customFormat="1" ht="15.75" customHeight="1" thickBot="1" x14ac:dyDescent="0.3">
      <c r="A31" s="1469"/>
      <c r="B31" s="1550"/>
      <c r="C31" s="1551"/>
      <c r="D31" s="1502"/>
      <c r="E31" s="1342"/>
      <c r="F31" s="1344"/>
      <c r="G31" s="874" t="s">
        <v>27</v>
      </c>
      <c r="H31" s="131">
        <f>H29+H30</f>
        <v>25.6</v>
      </c>
      <c r="I31" s="264">
        <f>SUM(I29:I30)</f>
        <v>32.200000000000003</v>
      </c>
      <c r="J31" s="276">
        <f t="shared" ref="J31:M31" si="0">SUM(J29:J30)</f>
        <v>6.6</v>
      </c>
      <c r="K31" s="1227">
        <f t="shared" si="0"/>
        <v>32.1</v>
      </c>
      <c r="L31" s="264">
        <f>SUM(L29:L30)</f>
        <v>58.5</v>
      </c>
      <c r="M31" s="264">
        <f t="shared" si="0"/>
        <v>26.4</v>
      </c>
      <c r="N31" s="131">
        <f t="shared" ref="N31:O31" si="1">SUM(N29:N29)</f>
        <v>32.1</v>
      </c>
      <c r="O31" s="264">
        <f t="shared" si="1"/>
        <v>32.1</v>
      </c>
      <c r="P31" s="256">
        <f t="shared" ref="P31" si="2">SUM(P29:P29)</f>
        <v>0</v>
      </c>
      <c r="Q31" s="1280"/>
      <c r="R31" s="422"/>
      <c r="S31" s="1279"/>
      <c r="T31" s="422"/>
      <c r="U31" s="429"/>
    </row>
    <row r="32" spans="1:24" s="799" customFormat="1" ht="26.25" customHeight="1" x14ac:dyDescent="0.25">
      <c r="A32" s="1468" t="s">
        <v>14</v>
      </c>
      <c r="B32" s="1448" t="s">
        <v>14</v>
      </c>
      <c r="C32" s="1450" t="s">
        <v>38</v>
      </c>
      <c r="D32" s="1452" t="s">
        <v>264</v>
      </c>
      <c r="E32" s="1454" t="s">
        <v>40</v>
      </c>
      <c r="F32" s="1576">
        <v>5</v>
      </c>
      <c r="G32" s="834" t="s">
        <v>24</v>
      </c>
      <c r="H32" s="253">
        <v>728.1</v>
      </c>
      <c r="I32" s="1218">
        <v>728.1</v>
      </c>
      <c r="J32" s="1221"/>
      <c r="K32" s="1222"/>
      <c r="L32" s="1223"/>
      <c r="M32" s="1224"/>
      <c r="N32" s="1225"/>
      <c r="O32" s="1223"/>
      <c r="P32" s="1226"/>
      <c r="Q32" s="1149" t="s">
        <v>262</v>
      </c>
      <c r="R32" s="608">
        <v>268</v>
      </c>
      <c r="S32" s="1217"/>
      <c r="T32" s="1176"/>
      <c r="U32" s="1600"/>
      <c r="V32" s="1609"/>
      <c r="W32" s="1609"/>
      <c r="X32" s="1609"/>
    </row>
    <row r="33" spans="1:21" s="799" customFormat="1" ht="22.5" customHeight="1" x14ac:dyDescent="0.25">
      <c r="A33" s="1469"/>
      <c r="B33" s="1449"/>
      <c r="C33" s="1451"/>
      <c r="D33" s="1464"/>
      <c r="E33" s="1455"/>
      <c r="F33" s="1405"/>
      <c r="G33" s="397"/>
      <c r="H33" s="71"/>
      <c r="I33" s="217"/>
      <c r="J33" s="71"/>
      <c r="K33" s="77"/>
      <c r="L33" s="217"/>
      <c r="M33" s="71"/>
      <c r="N33" s="144"/>
      <c r="O33" s="224"/>
      <c r="P33" s="223"/>
      <c r="Q33" s="1301" t="s">
        <v>263</v>
      </c>
      <c r="R33" s="166">
        <v>12</v>
      </c>
      <c r="S33" s="166"/>
      <c r="T33" s="975"/>
      <c r="U33" s="1601"/>
    </row>
    <row r="34" spans="1:21" s="799" customFormat="1" ht="14.25" customHeight="1" thickBot="1" x14ac:dyDescent="0.3">
      <c r="A34" s="1469"/>
      <c r="B34" s="1449"/>
      <c r="C34" s="1451"/>
      <c r="D34" s="358"/>
      <c r="E34" s="1048"/>
      <c r="F34" s="1577"/>
      <c r="G34" s="881" t="s">
        <v>27</v>
      </c>
      <c r="H34" s="255">
        <f t="shared" ref="H34:P34" si="3">SUM(H32:H32)</f>
        <v>728.1</v>
      </c>
      <c r="I34" s="1101">
        <f t="shared" si="3"/>
        <v>728.1</v>
      </c>
      <c r="J34" s="1101">
        <f t="shared" si="3"/>
        <v>0</v>
      </c>
      <c r="K34" s="131">
        <f t="shared" si="3"/>
        <v>0</v>
      </c>
      <c r="L34" s="264">
        <f t="shared" si="3"/>
        <v>0</v>
      </c>
      <c r="M34" s="264">
        <f t="shared" si="3"/>
        <v>0</v>
      </c>
      <c r="N34" s="131">
        <f t="shared" si="3"/>
        <v>0</v>
      </c>
      <c r="O34" s="264">
        <f t="shared" si="3"/>
        <v>0</v>
      </c>
      <c r="P34" s="256">
        <f t="shared" si="3"/>
        <v>0</v>
      </c>
      <c r="Q34" s="359"/>
      <c r="R34" s="167"/>
      <c r="S34" s="167"/>
      <c r="T34" s="1086"/>
      <c r="U34" s="427"/>
    </row>
    <row r="35" spans="1:21" s="799" customFormat="1" ht="26.25" customHeight="1" x14ac:dyDescent="0.25">
      <c r="A35" s="1468" t="s">
        <v>14</v>
      </c>
      <c r="B35" s="1448" t="s">
        <v>14</v>
      </c>
      <c r="C35" s="1450" t="s">
        <v>19</v>
      </c>
      <c r="D35" s="1574" t="s">
        <v>276</v>
      </c>
      <c r="E35" s="1454"/>
      <c r="F35" s="1576">
        <v>6</v>
      </c>
      <c r="G35" s="834" t="s">
        <v>35</v>
      </c>
      <c r="H35" s="253"/>
      <c r="I35" s="1235">
        <v>1.9</v>
      </c>
      <c r="J35" s="1221">
        <f>I35-H35</f>
        <v>1.9</v>
      </c>
      <c r="K35" s="1222"/>
      <c r="L35" s="1236">
        <v>3.6</v>
      </c>
      <c r="M35" s="1224">
        <f>L35-K35</f>
        <v>3.6</v>
      </c>
      <c r="N35" s="1225"/>
      <c r="O35" s="1223"/>
      <c r="P35" s="1226"/>
      <c r="Q35" s="1232" t="s">
        <v>277</v>
      </c>
      <c r="R35" s="1233">
        <v>12</v>
      </c>
      <c r="S35" s="1234">
        <v>22</v>
      </c>
      <c r="T35" s="1176"/>
      <c r="U35" s="1617" t="s">
        <v>292</v>
      </c>
    </row>
    <row r="36" spans="1:21" s="799" customFormat="1" ht="120.75" customHeight="1" x14ac:dyDescent="0.25">
      <c r="A36" s="1469"/>
      <c r="B36" s="1449"/>
      <c r="C36" s="1451"/>
      <c r="D36" s="1575"/>
      <c r="E36" s="1455"/>
      <c r="F36" s="1405"/>
      <c r="G36" s="397"/>
      <c r="H36" s="71"/>
      <c r="I36" s="217"/>
      <c r="J36" s="71"/>
      <c r="K36" s="77"/>
      <c r="L36" s="217"/>
      <c r="M36" s="71"/>
      <c r="N36" s="144"/>
      <c r="O36" s="224"/>
      <c r="P36" s="223"/>
      <c r="Q36" s="1301"/>
      <c r="R36" s="166"/>
      <c r="S36" s="166"/>
      <c r="T36" s="975"/>
      <c r="U36" s="1618"/>
    </row>
    <row r="37" spans="1:21" s="799" customFormat="1" ht="14.25" customHeight="1" thickBot="1" x14ac:dyDescent="0.3">
      <c r="A37" s="1469"/>
      <c r="B37" s="1449"/>
      <c r="C37" s="1451"/>
      <c r="D37" s="358"/>
      <c r="E37" s="1048"/>
      <c r="F37" s="1577"/>
      <c r="G37" s="881" t="s">
        <v>27</v>
      </c>
      <c r="H37" s="255">
        <f t="shared" ref="H37:P37" si="4">SUM(H35:H35)</f>
        <v>0</v>
      </c>
      <c r="I37" s="1101">
        <f t="shared" si="4"/>
        <v>1.9</v>
      </c>
      <c r="J37" s="1101">
        <f t="shared" si="4"/>
        <v>1.9</v>
      </c>
      <c r="K37" s="131">
        <f t="shared" si="4"/>
        <v>0</v>
      </c>
      <c r="L37" s="264">
        <f t="shared" si="4"/>
        <v>3.6</v>
      </c>
      <c r="M37" s="264">
        <f t="shared" si="4"/>
        <v>3.6</v>
      </c>
      <c r="N37" s="131">
        <f t="shared" si="4"/>
        <v>0</v>
      </c>
      <c r="O37" s="264">
        <f t="shared" si="4"/>
        <v>0</v>
      </c>
      <c r="P37" s="256">
        <f t="shared" si="4"/>
        <v>0</v>
      </c>
      <c r="Q37" s="359"/>
      <c r="R37" s="167"/>
      <c r="S37" s="167"/>
      <c r="T37" s="1086"/>
      <c r="U37" s="427"/>
    </row>
    <row r="38" spans="1:21" s="799" customFormat="1" ht="14.25" customHeight="1" thickBot="1" x14ac:dyDescent="0.3">
      <c r="A38" s="27" t="s">
        <v>14</v>
      </c>
      <c r="B38" s="28" t="s">
        <v>14</v>
      </c>
      <c r="C38" s="1429" t="s">
        <v>45</v>
      </c>
      <c r="D38" s="1429"/>
      <c r="E38" s="1429"/>
      <c r="F38" s="1429"/>
      <c r="G38" s="1429"/>
      <c r="H38" s="442">
        <f>H34+H31+H28+H20+H37</f>
        <v>6174.7</v>
      </c>
      <c r="I38" s="442">
        <f t="shared" ref="I38:P38" si="5">I34+I31+I28+I20+I37</f>
        <v>6183.1999999999989</v>
      </c>
      <c r="J38" s="442">
        <f t="shared" si="5"/>
        <v>8.5</v>
      </c>
      <c r="K38" s="442">
        <f>K34+K31+K28+K20+K37</f>
        <v>5349</v>
      </c>
      <c r="L38" s="442">
        <f t="shared" si="5"/>
        <v>5379</v>
      </c>
      <c r="M38" s="442">
        <f>M34+M31+M28+M20+M37</f>
        <v>30</v>
      </c>
      <c r="N38" s="442">
        <f t="shared" si="5"/>
        <v>5349</v>
      </c>
      <c r="O38" s="442">
        <f t="shared" si="5"/>
        <v>5349</v>
      </c>
      <c r="P38" s="442">
        <f t="shared" si="5"/>
        <v>0</v>
      </c>
      <c r="Q38" s="1286"/>
      <c r="R38" s="1287"/>
      <c r="S38" s="1287"/>
      <c r="T38" s="1287"/>
      <c r="U38" s="1288"/>
    </row>
    <row r="39" spans="1:21" s="799" customFormat="1" ht="17.25" customHeight="1" thickBot="1" x14ac:dyDescent="0.3">
      <c r="A39" s="27" t="s">
        <v>14</v>
      </c>
      <c r="B39" s="28" t="s">
        <v>28</v>
      </c>
      <c r="C39" s="1456" t="s">
        <v>46</v>
      </c>
      <c r="D39" s="1457"/>
      <c r="E39" s="1457"/>
      <c r="F39" s="1457"/>
      <c r="G39" s="1457"/>
      <c r="H39" s="1457"/>
      <c r="I39" s="1457"/>
      <c r="J39" s="1457"/>
      <c r="K39" s="1457"/>
      <c r="L39" s="1457"/>
      <c r="M39" s="1457"/>
      <c r="N39" s="1457"/>
      <c r="O39" s="1457"/>
      <c r="P39" s="1457"/>
      <c r="Q39" s="1457"/>
      <c r="R39" s="1457"/>
      <c r="S39" s="1457"/>
      <c r="T39" s="1457"/>
      <c r="U39" s="1458"/>
    </row>
    <row r="40" spans="1:21" s="799" customFormat="1" ht="13.5" customHeight="1" x14ac:dyDescent="0.25">
      <c r="A40" s="1459" t="s">
        <v>14</v>
      </c>
      <c r="B40" s="1448" t="s">
        <v>28</v>
      </c>
      <c r="C40" s="1445" t="s">
        <v>14</v>
      </c>
      <c r="D40" s="1410" t="s">
        <v>110</v>
      </c>
      <c r="E40" s="882"/>
      <c r="F40" s="1445" t="s">
        <v>20</v>
      </c>
      <c r="G40" s="834" t="s">
        <v>30</v>
      </c>
      <c r="H40" s="253">
        <v>44.8</v>
      </c>
      <c r="I40" s="1100">
        <v>44.8</v>
      </c>
      <c r="J40" s="253"/>
      <c r="K40" s="365">
        <v>47.8</v>
      </c>
      <c r="L40" s="1100">
        <v>47.8</v>
      </c>
      <c r="M40" s="1027"/>
      <c r="N40" s="253">
        <v>46.8</v>
      </c>
      <c r="O40" s="1100">
        <v>46.8</v>
      </c>
      <c r="P40" s="1027"/>
      <c r="Q40" s="836"/>
      <c r="R40" s="837"/>
      <c r="S40" s="838"/>
      <c r="T40" s="1025"/>
      <c r="U40" s="1128"/>
    </row>
    <row r="41" spans="1:21" s="799" customFormat="1" ht="13.5" customHeight="1" x14ac:dyDescent="0.25">
      <c r="A41" s="1460"/>
      <c r="B41" s="1449"/>
      <c r="C41" s="1446"/>
      <c r="D41" s="1411"/>
      <c r="E41" s="1142"/>
      <c r="F41" s="1446"/>
      <c r="G41" s="282" t="s">
        <v>35</v>
      </c>
      <c r="H41" s="71">
        <v>0.5</v>
      </c>
      <c r="I41" s="217">
        <f>0.5</f>
        <v>0.5</v>
      </c>
      <c r="J41" s="1107"/>
      <c r="K41" s="77"/>
      <c r="L41" s="1111"/>
      <c r="M41" s="1194"/>
      <c r="N41" s="71"/>
      <c r="O41" s="1111"/>
      <c r="P41" s="1194"/>
      <c r="Q41" s="835"/>
      <c r="R41" s="918"/>
      <c r="S41" s="796"/>
      <c r="T41" s="437"/>
      <c r="U41" s="1311"/>
    </row>
    <row r="42" spans="1:21" s="799" customFormat="1" ht="14.25" customHeight="1" x14ac:dyDescent="0.25">
      <c r="A42" s="1460"/>
      <c r="B42" s="1449"/>
      <c r="C42" s="1446"/>
      <c r="D42" s="1412"/>
      <c r="E42" s="883"/>
      <c r="F42" s="1446"/>
      <c r="G42" s="137" t="s">
        <v>42</v>
      </c>
      <c r="H42" s="125">
        <v>17.600000000000001</v>
      </c>
      <c r="I42" s="212">
        <v>17.600000000000001</v>
      </c>
      <c r="J42" s="125"/>
      <c r="K42" s="79"/>
      <c r="L42" s="212"/>
      <c r="M42" s="334"/>
      <c r="N42" s="125"/>
      <c r="O42" s="212"/>
      <c r="P42" s="334"/>
      <c r="Q42" s="839"/>
      <c r="R42" s="840"/>
      <c r="S42" s="717"/>
      <c r="T42" s="716"/>
      <c r="U42" s="1316"/>
    </row>
    <row r="43" spans="1:21" s="799" customFormat="1" ht="16.5" customHeight="1" x14ac:dyDescent="0.25">
      <c r="A43" s="1460"/>
      <c r="B43" s="1449"/>
      <c r="C43" s="1446"/>
      <c r="D43" s="1389" t="s">
        <v>48</v>
      </c>
      <c r="E43" s="1488" t="s">
        <v>47</v>
      </c>
      <c r="F43" s="1446"/>
      <c r="G43" s="397" t="s">
        <v>35</v>
      </c>
      <c r="H43" s="71"/>
      <c r="I43" s="1111">
        <v>2.4</v>
      </c>
      <c r="J43" s="1107">
        <f>I43-H43</f>
        <v>2.4</v>
      </c>
      <c r="K43" s="77"/>
      <c r="L43" s="1111">
        <v>9.1999999999999993</v>
      </c>
      <c r="M43" s="1194">
        <f>L43-K43</f>
        <v>9.1999999999999993</v>
      </c>
      <c r="N43" s="71"/>
      <c r="O43" s="1111">
        <v>9.1999999999999993</v>
      </c>
      <c r="P43" s="1194">
        <f>O43-N43</f>
        <v>9.1999999999999993</v>
      </c>
      <c r="Q43" s="835" t="s">
        <v>49</v>
      </c>
      <c r="R43" s="796">
        <v>1</v>
      </c>
      <c r="S43" s="437">
        <v>1</v>
      </c>
      <c r="T43" s="918">
        <v>1</v>
      </c>
      <c r="U43" s="1619" t="s">
        <v>293</v>
      </c>
    </row>
    <row r="44" spans="1:21" s="799" customFormat="1" ht="96.75" customHeight="1" x14ac:dyDescent="0.25">
      <c r="A44" s="1460"/>
      <c r="B44" s="1449"/>
      <c r="C44" s="1446"/>
      <c r="D44" s="1461"/>
      <c r="E44" s="1489"/>
      <c r="F44" s="1447"/>
      <c r="G44" s="137"/>
      <c r="H44" s="125"/>
      <c r="I44" s="212"/>
      <c r="J44" s="125"/>
      <c r="K44" s="79"/>
      <c r="L44" s="212"/>
      <c r="M44" s="334"/>
      <c r="N44" s="125"/>
      <c r="O44" s="212"/>
      <c r="P44" s="334"/>
      <c r="Q44" s="1168"/>
      <c r="R44" s="1169"/>
      <c r="S44" s="1170"/>
      <c r="T44" s="840"/>
      <c r="U44" s="1620"/>
    </row>
    <row r="45" spans="1:21" s="799" customFormat="1" ht="31.5" customHeight="1" x14ac:dyDescent="0.25">
      <c r="A45" s="1271"/>
      <c r="B45" s="1273"/>
      <c r="C45" s="1276"/>
      <c r="D45" s="140" t="s">
        <v>50</v>
      </c>
      <c r="E45" s="1165" t="s">
        <v>109</v>
      </c>
      <c r="F45" s="1276"/>
      <c r="G45" s="885"/>
      <c r="H45" s="71"/>
      <c r="I45" s="217"/>
      <c r="J45" s="71"/>
      <c r="K45" s="77"/>
      <c r="L45" s="217"/>
      <c r="M45" s="380"/>
      <c r="N45" s="71"/>
      <c r="O45" s="217"/>
      <c r="P45" s="380"/>
      <c r="Q45" s="1166" t="s">
        <v>139</v>
      </c>
      <c r="R45" s="1167">
        <v>1</v>
      </c>
      <c r="S45" s="197">
        <v>1</v>
      </c>
      <c r="T45" s="919">
        <v>1</v>
      </c>
      <c r="U45" s="1148"/>
    </row>
    <row r="46" spans="1:21" s="799" customFormat="1" ht="39.75" customHeight="1" x14ac:dyDescent="0.25">
      <c r="A46" s="1271"/>
      <c r="B46" s="1273"/>
      <c r="C46" s="1284"/>
      <c r="D46" s="491" t="s">
        <v>153</v>
      </c>
      <c r="E46" s="886"/>
      <c r="F46" s="1276"/>
      <c r="G46" s="397"/>
      <c r="H46" s="71"/>
      <c r="I46" s="217"/>
      <c r="J46" s="71"/>
      <c r="K46" s="77"/>
      <c r="L46" s="217"/>
      <c r="M46" s="380"/>
      <c r="N46" s="71"/>
      <c r="O46" s="217"/>
      <c r="P46" s="380"/>
      <c r="Q46" s="496" t="s">
        <v>241</v>
      </c>
      <c r="R46" s="498">
        <v>12</v>
      </c>
      <c r="S46" s="499"/>
      <c r="T46" s="450"/>
      <c r="U46" s="1311"/>
    </row>
    <row r="47" spans="1:21" s="799" customFormat="1" ht="24" customHeight="1" x14ac:dyDescent="0.25">
      <c r="A47" s="1271"/>
      <c r="B47" s="1273"/>
      <c r="C47" s="1284"/>
      <c r="D47" s="91" t="s">
        <v>187</v>
      </c>
      <c r="E47" s="887"/>
      <c r="F47" s="1297"/>
      <c r="G47" s="888"/>
      <c r="H47" s="125"/>
      <c r="I47" s="212"/>
      <c r="J47" s="125"/>
      <c r="K47" s="79"/>
      <c r="L47" s="212"/>
      <c r="M47" s="334"/>
      <c r="N47" s="125"/>
      <c r="O47" s="212"/>
      <c r="P47" s="334"/>
      <c r="Q47" s="841" t="s">
        <v>188</v>
      </c>
      <c r="R47" s="381">
        <v>200</v>
      </c>
      <c r="S47" s="182">
        <v>200</v>
      </c>
      <c r="T47" s="450">
        <v>200</v>
      </c>
      <c r="U47" s="1311"/>
    </row>
    <row r="48" spans="1:21" s="799" customFormat="1" ht="15.75" customHeight="1" thickBot="1" x14ac:dyDescent="0.3">
      <c r="A48" s="1271"/>
      <c r="B48" s="1273"/>
      <c r="C48" s="1315"/>
      <c r="D48" s="832"/>
      <c r="E48" s="889"/>
      <c r="F48" s="831"/>
      <c r="G48" s="874" t="s">
        <v>27</v>
      </c>
      <c r="H48" s="131">
        <f>SUM(H40:H47)</f>
        <v>62.9</v>
      </c>
      <c r="I48" s="264">
        <f>SUM(I40:I47)</f>
        <v>65.3</v>
      </c>
      <c r="J48" s="264">
        <f>SUM(J40:J47)</f>
        <v>2.4</v>
      </c>
      <c r="K48" s="131">
        <f t="shared" ref="K48:P48" si="6">SUM(K40:K47)</f>
        <v>47.8</v>
      </c>
      <c r="L48" s="264">
        <f t="shared" ref="L48:M48" si="7">SUM(L40:L47)</f>
        <v>57</v>
      </c>
      <c r="M48" s="264">
        <f t="shared" si="7"/>
        <v>9.1999999999999993</v>
      </c>
      <c r="N48" s="131">
        <f t="shared" ref="N48:O48" si="8">SUM(N40:N47)</f>
        <v>46.8</v>
      </c>
      <c r="O48" s="264">
        <f t="shared" si="8"/>
        <v>56</v>
      </c>
      <c r="P48" s="74">
        <f t="shared" si="6"/>
        <v>9.1999999999999993</v>
      </c>
      <c r="Q48" s="788"/>
      <c r="R48" s="422"/>
      <c r="S48" s="1279"/>
      <c r="T48" s="422"/>
      <c r="U48" s="429"/>
    </row>
    <row r="49" spans="1:22" s="799" customFormat="1" ht="13.5" thickBot="1" x14ac:dyDescent="0.3">
      <c r="A49" s="36" t="s">
        <v>14</v>
      </c>
      <c r="B49" s="28" t="s">
        <v>28</v>
      </c>
      <c r="C49" s="1429" t="s">
        <v>45</v>
      </c>
      <c r="D49" s="1429"/>
      <c r="E49" s="1429"/>
      <c r="F49" s="1429"/>
      <c r="G49" s="1430"/>
      <c r="H49" s="442">
        <f>H48</f>
        <v>62.9</v>
      </c>
      <c r="I49" s="1102">
        <f>I48</f>
        <v>65.3</v>
      </c>
      <c r="J49" s="1102">
        <f>J48</f>
        <v>2.4</v>
      </c>
      <c r="K49" s="442">
        <f t="shared" ref="K49:P49" si="9">K48</f>
        <v>47.8</v>
      </c>
      <c r="L49" s="1102">
        <f t="shared" ref="L49:N49" si="10">L48</f>
        <v>57</v>
      </c>
      <c r="M49" s="1102">
        <f t="shared" si="10"/>
        <v>9.1999999999999993</v>
      </c>
      <c r="N49" s="442">
        <f t="shared" si="10"/>
        <v>46.8</v>
      </c>
      <c r="O49" s="1102">
        <f t="shared" ref="O49" si="11">O48</f>
        <v>56</v>
      </c>
      <c r="P49" s="1190">
        <f t="shared" si="9"/>
        <v>9.1999999999999993</v>
      </c>
      <c r="Q49" s="1471"/>
      <c r="R49" s="1472"/>
      <c r="S49" s="1472"/>
      <c r="T49" s="1472"/>
      <c r="U49" s="1473"/>
    </row>
    <row r="50" spans="1:22" s="799" customFormat="1" ht="16.5" customHeight="1" thickBot="1" x14ac:dyDescent="0.3">
      <c r="A50" s="27" t="s">
        <v>14</v>
      </c>
      <c r="B50" s="28" t="s">
        <v>36</v>
      </c>
      <c r="C50" s="1456" t="s">
        <v>51</v>
      </c>
      <c r="D50" s="1457"/>
      <c r="E50" s="1457"/>
      <c r="F50" s="1457"/>
      <c r="G50" s="1457"/>
      <c r="H50" s="1457"/>
      <c r="I50" s="1457"/>
      <c r="J50" s="1457"/>
      <c r="K50" s="1457"/>
      <c r="L50" s="1457"/>
      <c r="M50" s="1457"/>
      <c r="N50" s="1457"/>
      <c r="O50" s="1457"/>
      <c r="P50" s="1457"/>
      <c r="Q50" s="1457"/>
      <c r="R50" s="1457"/>
      <c r="S50" s="1457"/>
      <c r="T50" s="1457"/>
      <c r="U50" s="1458"/>
    </row>
    <row r="51" spans="1:22" s="799" customFormat="1" ht="14.25" customHeight="1" x14ac:dyDescent="0.25">
      <c r="A51" s="1270" t="s">
        <v>14</v>
      </c>
      <c r="B51" s="1272" t="s">
        <v>36</v>
      </c>
      <c r="C51" s="1275" t="s">
        <v>14</v>
      </c>
      <c r="D51" s="316" t="s">
        <v>97</v>
      </c>
      <c r="E51" s="838"/>
      <c r="F51" s="25">
        <v>6</v>
      </c>
      <c r="G51" s="834" t="s">
        <v>30</v>
      </c>
      <c r="H51" s="253">
        <v>35.200000000000003</v>
      </c>
      <c r="I51" s="1100">
        <v>35.200000000000003</v>
      </c>
      <c r="J51" s="253"/>
      <c r="K51" s="365">
        <v>182.2</v>
      </c>
      <c r="L51" s="1100">
        <v>182.2</v>
      </c>
      <c r="M51" s="253"/>
      <c r="N51" s="365">
        <v>72.2</v>
      </c>
      <c r="O51" s="1100">
        <v>72.2</v>
      </c>
      <c r="P51" s="1027"/>
      <c r="Q51" s="836"/>
      <c r="R51" s="845"/>
      <c r="S51" s="1296"/>
      <c r="T51" s="1087"/>
      <c r="U51" s="1143"/>
    </row>
    <row r="52" spans="1:22" s="799" customFormat="1" ht="14.25" customHeight="1" x14ac:dyDescent="0.25">
      <c r="A52" s="1271"/>
      <c r="B52" s="1273"/>
      <c r="C52" s="1276"/>
      <c r="D52" s="844"/>
      <c r="E52" s="796"/>
      <c r="F52" s="793"/>
      <c r="G52" s="137" t="s">
        <v>42</v>
      </c>
      <c r="H52" s="125">
        <v>10</v>
      </c>
      <c r="I52" s="212">
        <v>10</v>
      </c>
      <c r="J52" s="125"/>
      <c r="K52" s="79">
        <v>90</v>
      </c>
      <c r="L52" s="212">
        <v>90</v>
      </c>
      <c r="M52" s="125"/>
      <c r="N52" s="79"/>
      <c r="O52" s="212"/>
      <c r="P52" s="334"/>
      <c r="Q52" s="835"/>
      <c r="R52" s="140"/>
      <c r="S52" s="1291"/>
      <c r="T52" s="1088"/>
      <c r="U52" s="1144"/>
    </row>
    <row r="53" spans="1:22" s="799" customFormat="1" ht="20.25" customHeight="1" x14ac:dyDescent="0.25">
      <c r="A53" s="1271"/>
      <c r="B53" s="1273"/>
      <c r="C53" s="1276"/>
      <c r="D53" s="91" t="s">
        <v>53</v>
      </c>
      <c r="E53" s="1436" t="s">
        <v>54</v>
      </c>
      <c r="F53" s="793"/>
      <c r="G53" s="397"/>
      <c r="H53" s="77"/>
      <c r="I53" s="217"/>
      <c r="J53" s="380"/>
      <c r="K53" s="77"/>
      <c r="L53" s="217"/>
      <c r="M53" s="71"/>
      <c r="N53" s="77"/>
      <c r="O53" s="217"/>
      <c r="P53" s="380"/>
      <c r="Q53" s="34" t="s">
        <v>137</v>
      </c>
      <c r="R53" s="497">
        <v>17</v>
      </c>
      <c r="S53" s="890">
        <v>17</v>
      </c>
      <c r="T53" s="1089">
        <v>17</v>
      </c>
      <c r="U53" s="1145"/>
    </row>
    <row r="54" spans="1:22" s="799" customFormat="1" ht="30" customHeight="1" x14ac:dyDescent="0.25">
      <c r="A54" s="1271"/>
      <c r="B54" s="1273"/>
      <c r="C54" s="1276"/>
      <c r="D54" s="330" t="s">
        <v>55</v>
      </c>
      <c r="E54" s="1437"/>
      <c r="F54" s="793"/>
      <c r="G54" s="892"/>
      <c r="H54" s="77"/>
      <c r="I54" s="217"/>
      <c r="J54" s="380"/>
      <c r="K54" s="77"/>
      <c r="L54" s="217"/>
      <c r="M54" s="71"/>
      <c r="N54" s="77"/>
      <c r="O54" s="217"/>
      <c r="P54" s="380"/>
      <c r="Q54" s="34" t="s">
        <v>243</v>
      </c>
      <c r="R54" s="241" t="s">
        <v>189</v>
      </c>
      <c r="S54" s="242" t="s">
        <v>189</v>
      </c>
      <c r="T54" s="1090" t="s">
        <v>189</v>
      </c>
      <c r="U54" s="1146"/>
    </row>
    <row r="55" spans="1:22" s="799" customFormat="1" ht="19.5" customHeight="1" x14ac:dyDescent="0.25">
      <c r="A55" s="1271"/>
      <c r="B55" s="1273"/>
      <c r="C55" s="1276"/>
      <c r="D55" s="1432" t="s">
        <v>242</v>
      </c>
      <c r="E55" s="893"/>
      <c r="F55" s="793"/>
      <c r="G55" s="282"/>
      <c r="H55" s="77"/>
      <c r="I55" s="217"/>
      <c r="J55" s="380"/>
      <c r="K55" s="77"/>
      <c r="L55" s="217"/>
      <c r="M55" s="71"/>
      <c r="N55" s="77"/>
      <c r="O55" s="217"/>
      <c r="P55" s="380"/>
      <c r="Q55" s="357" t="s">
        <v>190</v>
      </c>
      <c r="R55" s="175">
        <v>3</v>
      </c>
      <c r="S55" s="185"/>
      <c r="T55" s="11">
        <v>1</v>
      </c>
      <c r="U55" s="267"/>
    </row>
    <row r="56" spans="1:22" s="799" customFormat="1" ht="26.25" customHeight="1" x14ac:dyDescent="0.25">
      <c r="A56" s="1271"/>
      <c r="B56" s="1273"/>
      <c r="C56" s="1276"/>
      <c r="D56" s="1389"/>
      <c r="E56" s="893"/>
      <c r="F56" s="793"/>
      <c r="G56" s="282"/>
      <c r="H56" s="77"/>
      <c r="I56" s="217"/>
      <c r="J56" s="380"/>
      <c r="K56" s="77"/>
      <c r="L56" s="217"/>
      <c r="M56" s="71"/>
      <c r="N56" s="77"/>
      <c r="O56" s="217"/>
      <c r="P56" s="380"/>
      <c r="Q56" s="587" t="s">
        <v>91</v>
      </c>
      <c r="R56" s="588"/>
      <c r="S56" s="468">
        <v>3</v>
      </c>
      <c r="T56" s="1091"/>
      <c r="U56" s="267"/>
      <c r="V56" s="1073"/>
    </row>
    <row r="57" spans="1:22" s="799" customFormat="1" ht="29.25" customHeight="1" x14ac:dyDescent="0.25">
      <c r="A57" s="1271"/>
      <c r="B57" s="1273"/>
      <c r="C57" s="1276"/>
      <c r="D57" s="1433"/>
      <c r="E57" s="893"/>
      <c r="F57" s="793"/>
      <c r="G57" s="286"/>
      <c r="H57" s="79"/>
      <c r="I57" s="212"/>
      <c r="J57" s="125"/>
      <c r="K57" s="79"/>
      <c r="L57" s="212"/>
      <c r="M57" s="125"/>
      <c r="N57" s="79"/>
      <c r="O57" s="212"/>
      <c r="P57" s="334"/>
      <c r="Q57" s="843"/>
      <c r="R57" s="153"/>
      <c r="S57" s="166"/>
      <c r="T57" s="266"/>
      <c r="U57" s="267"/>
      <c r="V57" s="1073"/>
    </row>
    <row r="58" spans="1:22" s="799" customFormat="1" ht="15.75" customHeight="1" thickBot="1" x14ac:dyDescent="0.3">
      <c r="A58" s="1271"/>
      <c r="B58" s="1273"/>
      <c r="C58" s="1315"/>
      <c r="D58" s="832"/>
      <c r="E58" s="889"/>
      <c r="F58" s="831"/>
      <c r="G58" s="874" t="s">
        <v>27</v>
      </c>
      <c r="H58" s="131">
        <f>SUM(H51:H57)</f>
        <v>45.2</v>
      </c>
      <c r="I58" s="264">
        <f>SUM(I51:I57)</f>
        <v>45.2</v>
      </c>
      <c r="J58" s="74"/>
      <c r="K58" s="131">
        <f t="shared" ref="K58:P58" si="12">SUM(K50:K57)</f>
        <v>272.2</v>
      </c>
      <c r="L58" s="264">
        <f t="shared" ref="L58:M58" si="13">SUM(L50:L57)</f>
        <v>272.2</v>
      </c>
      <c r="M58" s="264">
        <f t="shared" si="13"/>
        <v>0</v>
      </c>
      <c r="N58" s="131">
        <f t="shared" ref="N58:O58" si="14">SUM(N50:N57)</f>
        <v>72.2</v>
      </c>
      <c r="O58" s="264">
        <f t="shared" si="14"/>
        <v>72.2</v>
      </c>
      <c r="P58" s="256">
        <f t="shared" si="12"/>
        <v>0</v>
      </c>
      <c r="Q58" s="788"/>
      <c r="R58" s="422"/>
      <c r="S58" s="1279"/>
      <c r="T58" s="422"/>
      <c r="U58" s="429"/>
    </row>
    <row r="59" spans="1:22" s="799" customFormat="1" ht="9.75" customHeight="1" x14ac:dyDescent="0.2">
      <c r="A59" s="1270" t="s">
        <v>14</v>
      </c>
      <c r="B59" s="1272" t="s">
        <v>36</v>
      </c>
      <c r="C59" s="1275" t="s">
        <v>28</v>
      </c>
      <c r="D59" s="1462" t="s">
        <v>57</v>
      </c>
      <c r="E59" s="1028"/>
      <c r="F59" s="25"/>
      <c r="G59" s="834"/>
      <c r="H59" s="365"/>
      <c r="I59" s="1100"/>
      <c r="J59" s="253"/>
      <c r="K59" s="365"/>
      <c r="L59" s="1100"/>
      <c r="M59" s="253"/>
      <c r="N59" s="365"/>
      <c r="O59" s="1100"/>
      <c r="P59" s="1191"/>
      <c r="Q59" s="1029"/>
      <c r="R59" s="169"/>
      <c r="S59" s="169"/>
      <c r="T59" s="1085"/>
      <c r="U59" s="825"/>
    </row>
    <row r="60" spans="1:22" s="799" customFormat="1" ht="16.5" customHeight="1" x14ac:dyDescent="0.2">
      <c r="A60" s="1271"/>
      <c r="B60" s="1273"/>
      <c r="C60" s="1276"/>
      <c r="D60" s="1463"/>
      <c r="E60" s="1033"/>
      <c r="F60" s="1032"/>
      <c r="G60" s="933"/>
      <c r="H60" s="79"/>
      <c r="I60" s="212"/>
      <c r="J60" s="125"/>
      <c r="K60" s="79"/>
      <c r="L60" s="212"/>
      <c r="M60" s="125"/>
      <c r="N60" s="79"/>
      <c r="O60" s="212"/>
      <c r="P60" s="1192"/>
      <c r="Q60" s="1031"/>
      <c r="R60" s="195"/>
      <c r="S60" s="195"/>
      <c r="T60" s="26"/>
      <c r="U60" s="229"/>
    </row>
    <row r="61" spans="1:22" s="799" customFormat="1" ht="18" customHeight="1" x14ac:dyDescent="0.25">
      <c r="A61" s="8"/>
      <c r="B61" s="9"/>
      <c r="C61" s="320"/>
      <c r="D61" s="1464" t="s">
        <v>159</v>
      </c>
      <c r="E61" s="328" t="s">
        <v>39</v>
      </c>
      <c r="F61" s="452">
        <v>4</v>
      </c>
      <c r="G61" s="895" t="s">
        <v>35</v>
      </c>
      <c r="H61" s="456">
        <v>17.600000000000001</v>
      </c>
      <c r="I61" s="1108">
        <v>17.600000000000001</v>
      </c>
      <c r="J61" s="1105"/>
      <c r="K61" s="1059"/>
      <c r="L61" s="1114"/>
      <c r="M61" s="1112"/>
      <c r="N61" s="1195"/>
      <c r="O61" s="287"/>
      <c r="P61" s="399"/>
      <c r="Q61" s="849" t="s">
        <v>120</v>
      </c>
      <c r="R61" s="594">
        <v>1</v>
      </c>
      <c r="S61" s="194"/>
      <c r="T61" s="594"/>
      <c r="U61" s="267"/>
    </row>
    <row r="62" spans="1:22" s="799" customFormat="1" ht="15.75" customHeight="1" x14ac:dyDescent="0.25">
      <c r="A62" s="8"/>
      <c r="B62" s="9"/>
      <c r="C62" s="320"/>
      <c r="D62" s="1464"/>
      <c r="E62" s="1434" t="s">
        <v>225</v>
      </c>
      <c r="F62" s="1276">
        <v>6</v>
      </c>
      <c r="G62" s="896" t="s">
        <v>147</v>
      </c>
      <c r="H62" s="443">
        <v>66.7</v>
      </c>
      <c r="I62" s="1109">
        <v>66.7</v>
      </c>
      <c r="J62" s="854"/>
      <c r="K62" s="443">
        <v>22</v>
      </c>
      <c r="L62" s="1109">
        <v>22</v>
      </c>
      <c r="M62" s="854"/>
      <c r="N62" s="77"/>
      <c r="O62" s="217"/>
      <c r="P62" s="1016"/>
      <c r="Q62" s="1466" t="s">
        <v>176</v>
      </c>
      <c r="R62" s="852">
        <v>50</v>
      </c>
      <c r="S62" s="231">
        <v>100</v>
      </c>
      <c r="T62" s="852"/>
      <c r="U62" s="267"/>
    </row>
    <row r="63" spans="1:22" s="799" customFormat="1" ht="15.75" customHeight="1" x14ac:dyDescent="0.25">
      <c r="A63" s="8"/>
      <c r="B63" s="9"/>
      <c r="C63" s="320"/>
      <c r="D63" s="1464"/>
      <c r="E63" s="1434"/>
      <c r="F63" s="1276"/>
      <c r="G63" s="896" t="s">
        <v>30</v>
      </c>
      <c r="H63" s="443"/>
      <c r="I63" s="1109"/>
      <c r="J63" s="854"/>
      <c r="K63" s="443"/>
      <c r="L63" s="1267">
        <v>55</v>
      </c>
      <c r="M63" s="1268">
        <f>L63-K63</f>
        <v>55</v>
      </c>
      <c r="N63" s="77"/>
      <c r="O63" s="217"/>
      <c r="P63" s="1016"/>
      <c r="Q63" s="1466"/>
      <c r="R63" s="153"/>
      <c r="S63" s="166"/>
      <c r="T63" s="153"/>
      <c r="U63" s="267" t="s">
        <v>303</v>
      </c>
    </row>
    <row r="64" spans="1:22" s="799" customFormat="1" ht="22.5" customHeight="1" x14ac:dyDescent="0.25">
      <c r="A64" s="8"/>
      <c r="B64" s="9"/>
      <c r="C64" s="320"/>
      <c r="D64" s="1465"/>
      <c r="E64" s="1435"/>
      <c r="F64" s="1295"/>
      <c r="G64" s="897" t="s">
        <v>42</v>
      </c>
      <c r="H64" s="1077"/>
      <c r="I64" s="1110"/>
      <c r="J64" s="1106"/>
      <c r="K64" s="1078">
        <v>41.3</v>
      </c>
      <c r="L64" s="1115">
        <v>41.3</v>
      </c>
      <c r="M64" s="1113"/>
      <c r="N64" s="79"/>
      <c r="O64" s="212"/>
      <c r="P64" s="1192"/>
      <c r="Q64" s="1467"/>
      <c r="R64" s="186"/>
      <c r="S64" s="195"/>
      <c r="T64" s="186"/>
      <c r="U64" s="229"/>
    </row>
    <row r="65" spans="1:21" s="799" customFormat="1" ht="28.5" customHeight="1" x14ac:dyDescent="0.25">
      <c r="A65" s="1271"/>
      <c r="B65" s="1273"/>
      <c r="C65" s="1276"/>
      <c r="D65" s="1345" t="s">
        <v>58</v>
      </c>
      <c r="E65" s="1491" t="s">
        <v>59</v>
      </c>
      <c r="F65" s="1276">
        <v>6</v>
      </c>
      <c r="G65" s="894" t="s">
        <v>30</v>
      </c>
      <c r="H65" s="77">
        <v>150</v>
      </c>
      <c r="I65" s="217">
        <v>150</v>
      </c>
      <c r="J65" s="1107"/>
      <c r="K65" s="77">
        <v>155</v>
      </c>
      <c r="L65" s="217">
        <v>155</v>
      </c>
      <c r="M65" s="71"/>
      <c r="N65" s="77">
        <v>150</v>
      </c>
      <c r="O65" s="217">
        <v>150</v>
      </c>
      <c r="P65" s="1016"/>
      <c r="Q65" s="1030" t="s">
        <v>280</v>
      </c>
      <c r="R65" s="1243" t="s">
        <v>229</v>
      </c>
      <c r="S65" s="203" t="s">
        <v>229</v>
      </c>
      <c r="T65" s="829" t="s">
        <v>229</v>
      </c>
      <c r="U65" s="1622" t="s">
        <v>298</v>
      </c>
    </row>
    <row r="66" spans="1:21" s="799" customFormat="1" ht="48.75" customHeight="1" x14ac:dyDescent="0.25">
      <c r="A66" s="1271"/>
      <c r="B66" s="1273"/>
      <c r="C66" s="1276"/>
      <c r="D66" s="1464"/>
      <c r="E66" s="1492"/>
      <c r="F66" s="1276"/>
      <c r="G66" s="397"/>
      <c r="H66" s="77"/>
      <c r="I66" s="217"/>
      <c r="J66" s="71"/>
      <c r="K66" s="77"/>
      <c r="L66" s="217"/>
      <c r="M66" s="71"/>
      <c r="N66" s="77"/>
      <c r="O66" s="217"/>
      <c r="P66" s="1016"/>
      <c r="Q66" s="1247" t="s">
        <v>283</v>
      </c>
      <c r="R66" s="1244">
        <v>1840</v>
      </c>
      <c r="S66" s="166"/>
      <c r="T66" s="153"/>
      <c r="U66" s="1623"/>
    </row>
    <row r="67" spans="1:21" s="799" customFormat="1" ht="28.5" customHeight="1" x14ac:dyDescent="0.25">
      <c r="A67" s="1271"/>
      <c r="B67" s="1273"/>
      <c r="C67" s="1276"/>
      <c r="D67" s="1464"/>
      <c r="E67" s="1492"/>
      <c r="F67" s="1276"/>
      <c r="G67" s="397"/>
      <c r="H67" s="77"/>
      <c r="I67" s="217"/>
      <c r="J67" s="71"/>
      <c r="K67" s="77"/>
      <c r="L67" s="217"/>
      <c r="M67" s="71"/>
      <c r="N67" s="77"/>
      <c r="O67" s="217"/>
      <c r="P67" s="1016"/>
      <c r="Q67" s="1247" t="s">
        <v>284</v>
      </c>
      <c r="R67" s="153"/>
      <c r="S67" s="166"/>
      <c r="T67" s="153"/>
      <c r="U67" s="1623"/>
    </row>
    <row r="68" spans="1:21" s="799" customFormat="1" ht="27" customHeight="1" x14ac:dyDescent="0.25">
      <c r="A68" s="1271"/>
      <c r="B68" s="1273"/>
      <c r="C68" s="1276"/>
      <c r="D68" s="1464"/>
      <c r="E68" s="1492"/>
      <c r="F68" s="1276"/>
      <c r="G68" s="397"/>
      <c r="H68" s="77"/>
      <c r="I68" s="217"/>
      <c r="J68" s="71"/>
      <c r="K68" s="77"/>
      <c r="L68" s="217"/>
      <c r="M68" s="71"/>
      <c r="N68" s="77"/>
      <c r="O68" s="217"/>
      <c r="P68" s="1016"/>
      <c r="Q68" s="1247" t="s">
        <v>285</v>
      </c>
      <c r="R68" s="153"/>
      <c r="S68" s="166"/>
      <c r="T68" s="153"/>
      <c r="U68" s="1623"/>
    </row>
    <row r="69" spans="1:21" s="799" customFormat="1" ht="17.25" customHeight="1" x14ac:dyDescent="0.25">
      <c r="A69" s="1271"/>
      <c r="B69" s="1273"/>
      <c r="C69" s="1276"/>
      <c r="D69" s="1464"/>
      <c r="E69" s="1492"/>
      <c r="F69" s="1276"/>
      <c r="G69" s="397"/>
      <c r="H69" s="77"/>
      <c r="I69" s="217"/>
      <c r="J69" s="71"/>
      <c r="K69" s="77"/>
      <c r="L69" s="217"/>
      <c r="M69" s="71"/>
      <c r="N69" s="77"/>
      <c r="O69" s="217"/>
      <c r="P69" s="1016"/>
      <c r="Q69" s="1248" t="s">
        <v>228</v>
      </c>
      <c r="R69" s="1245">
        <v>75</v>
      </c>
      <c r="S69" s="231"/>
      <c r="T69" s="852"/>
      <c r="U69" s="1623"/>
    </row>
    <row r="70" spans="1:21" s="799" customFormat="1" ht="69" customHeight="1" x14ac:dyDescent="0.25">
      <c r="A70" s="8"/>
      <c r="B70" s="9"/>
      <c r="C70" s="320"/>
      <c r="D70" s="1464"/>
      <c r="E70" s="1492"/>
      <c r="F70" s="1276"/>
      <c r="G70" s="397"/>
      <c r="H70" s="77"/>
      <c r="I70" s="217"/>
      <c r="J70" s="71"/>
      <c r="K70" s="77"/>
      <c r="L70" s="217"/>
      <c r="M70" s="71"/>
      <c r="N70" s="77"/>
      <c r="O70" s="217"/>
      <c r="P70" s="380"/>
      <c r="Q70" s="301" t="s">
        <v>286</v>
      </c>
      <c r="R70" s="1246" t="s">
        <v>281</v>
      </c>
      <c r="S70" s="193">
        <v>185</v>
      </c>
      <c r="T70" s="851">
        <v>185</v>
      </c>
      <c r="U70" s="1623"/>
    </row>
    <row r="71" spans="1:21" s="799" customFormat="1" ht="30.75" customHeight="1" x14ac:dyDescent="0.25">
      <c r="A71" s="8"/>
      <c r="B71" s="9"/>
      <c r="C71" s="320"/>
      <c r="D71" s="1464"/>
      <c r="E71" s="1492"/>
      <c r="F71" s="1276"/>
      <c r="G71" s="397"/>
      <c r="H71" s="77"/>
      <c r="I71" s="217"/>
      <c r="J71" s="71"/>
      <c r="K71" s="77"/>
      <c r="L71" s="217"/>
      <c r="M71" s="380"/>
      <c r="N71" s="77"/>
      <c r="O71" s="217"/>
      <c r="P71" s="380"/>
      <c r="Q71" s="926" t="s">
        <v>287</v>
      </c>
      <c r="R71" s="927">
        <v>100</v>
      </c>
      <c r="S71" s="928">
        <v>100</v>
      </c>
      <c r="T71" s="927">
        <v>100</v>
      </c>
      <c r="U71" s="229"/>
    </row>
    <row r="72" spans="1:21" s="799" customFormat="1" ht="54.75" customHeight="1" x14ac:dyDescent="0.25">
      <c r="A72" s="8"/>
      <c r="B72" s="9"/>
      <c r="C72" s="320"/>
      <c r="D72" s="1490"/>
      <c r="E72" s="1493"/>
      <c r="F72" s="1295"/>
      <c r="G72" s="137"/>
      <c r="H72" s="79"/>
      <c r="I72" s="212"/>
      <c r="J72" s="125"/>
      <c r="K72" s="79"/>
      <c r="L72" s="212"/>
      <c r="M72" s="334"/>
      <c r="N72" s="79"/>
      <c r="O72" s="212"/>
      <c r="P72" s="334"/>
      <c r="Q72" s="1250" t="s">
        <v>288</v>
      </c>
      <c r="R72" s="1257">
        <v>436</v>
      </c>
      <c r="S72" s="928"/>
      <c r="T72" s="927"/>
      <c r="U72" s="1252" t="s">
        <v>294</v>
      </c>
    </row>
    <row r="73" spans="1:21" s="799" customFormat="1" ht="12" customHeight="1" x14ac:dyDescent="0.25">
      <c r="A73" s="8"/>
      <c r="B73" s="9"/>
      <c r="C73" s="320"/>
      <c r="D73" s="1345" t="s">
        <v>94</v>
      </c>
      <c r="E73" s="1261" t="s">
        <v>39</v>
      </c>
      <c r="F73" s="37">
        <v>5</v>
      </c>
      <c r="G73" s="932" t="s">
        <v>42</v>
      </c>
      <c r="H73" s="648">
        <v>477.8</v>
      </c>
      <c r="I73" s="217">
        <v>477.8</v>
      </c>
      <c r="J73" s="71"/>
      <c r="K73" s="77">
        <v>492.4</v>
      </c>
      <c r="L73" s="217">
        <v>492.4</v>
      </c>
      <c r="M73" s="71"/>
      <c r="N73" s="77">
        <v>487.6</v>
      </c>
      <c r="O73" s="217">
        <v>487.6</v>
      </c>
      <c r="P73" s="1016"/>
      <c r="Q73" s="1371" t="s">
        <v>160</v>
      </c>
      <c r="R73" s="590">
        <v>100</v>
      </c>
      <c r="S73" s="408"/>
      <c r="T73" s="590"/>
      <c r="U73" s="1619" t="s">
        <v>269</v>
      </c>
    </row>
    <row r="74" spans="1:21" s="799" customFormat="1" ht="14.25" customHeight="1" x14ac:dyDescent="0.25">
      <c r="A74" s="8"/>
      <c r="B74" s="9"/>
      <c r="C74" s="320"/>
      <c r="D74" s="1464"/>
      <c r="E74" s="1262"/>
      <c r="F74" s="793"/>
      <c r="G74" s="932" t="s">
        <v>161</v>
      </c>
      <c r="H74" s="648"/>
      <c r="I74" s="1111">
        <v>75</v>
      </c>
      <c r="J74" s="1263">
        <f t="shared" ref="J74:J80" si="15">I74-H74</f>
        <v>75</v>
      </c>
      <c r="K74" s="77"/>
      <c r="L74" s="217"/>
      <c r="M74" s="71"/>
      <c r="N74" s="77"/>
      <c r="O74" s="217"/>
      <c r="P74" s="1016"/>
      <c r="Q74" s="1605"/>
      <c r="R74" s="153"/>
      <c r="S74" s="166"/>
      <c r="T74" s="153"/>
      <c r="U74" s="1616"/>
    </row>
    <row r="75" spans="1:21" s="799" customFormat="1" ht="15.75" customHeight="1" x14ac:dyDescent="0.25">
      <c r="A75" s="8"/>
      <c r="B75" s="9"/>
      <c r="C75" s="320"/>
      <c r="D75" s="1464"/>
      <c r="E75" s="1431" t="s">
        <v>225</v>
      </c>
      <c r="F75" s="1297"/>
      <c r="G75" s="1258" t="s">
        <v>68</v>
      </c>
      <c r="H75" s="648">
        <v>74.3</v>
      </c>
      <c r="I75" s="1111">
        <f>54.4</f>
        <v>54.4</v>
      </c>
      <c r="J75" s="1107">
        <f t="shared" si="15"/>
        <v>-19.899999999999999</v>
      </c>
      <c r="K75" s="77">
        <v>96.8</v>
      </c>
      <c r="L75" s="1111">
        <f>96.8+24.7</f>
        <v>121.5</v>
      </c>
      <c r="M75" s="1107">
        <f>L75-K75</f>
        <v>24.700000000000003</v>
      </c>
      <c r="N75" s="77">
        <v>10.6</v>
      </c>
      <c r="O75" s="1111">
        <f>10.6+21.8</f>
        <v>32.4</v>
      </c>
      <c r="P75" s="1219">
        <f>O75-N75</f>
        <v>21.799999999999997</v>
      </c>
      <c r="Q75" s="1372"/>
      <c r="R75" s="153"/>
      <c r="S75" s="166"/>
      <c r="T75" s="153"/>
      <c r="U75" s="1616"/>
    </row>
    <row r="76" spans="1:21" s="799" customFormat="1" ht="15.75" customHeight="1" x14ac:dyDescent="0.25">
      <c r="A76" s="1058"/>
      <c r="B76" s="9"/>
      <c r="C76" s="320"/>
      <c r="D76" s="1291"/>
      <c r="E76" s="1606"/>
      <c r="F76" s="1297"/>
      <c r="G76" s="1258" t="s">
        <v>163</v>
      </c>
      <c r="H76" s="648">
        <f>841.4-225.6</f>
        <v>615.79999999999995</v>
      </c>
      <c r="I76" s="217">
        <f>841.4-225.6</f>
        <v>615.79999999999995</v>
      </c>
      <c r="J76" s="1107"/>
      <c r="K76" s="77">
        <v>615.79999999999995</v>
      </c>
      <c r="L76" s="1111">
        <f>615.8+246.4</f>
        <v>862.19999999999993</v>
      </c>
      <c r="M76" s="1107">
        <f>L76-K76</f>
        <v>246.39999999999998</v>
      </c>
      <c r="N76" s="77"/>
      <c r="O76" s="1111">
        <v>246.4</v>
      </c>
      <c r="P76" s="1219">
        <f>O76-N76</f>
        <v>246.4</v>
      </c>
      <c r="Q76" s="1372"/>
      <c r="R76" s="153"/>
      <c r="S76" s="166"/>
      <c r="T76" s="153"/>
      <c r="U76" s="1616"/>
    </row>
    <row r="77" spans="1:21" s="799" customFormat="1" ht="13.5" customHeight="1" x14ac:dyDescent="0.25">
      <c r="A77" s="1058"/>
      <c r="B77" s="9"/>
      <c r="C77" s="320"/>
      <c r="D77" s="1293"/>
      <c r="E77" s="1426"/>
      <c r="F77" s="1297"/>
      <c r="G77" s="932"/>
      <c r="H77" s="648"/>
      <c r="I77" s="1111"/>
      <c r="J77" s="1107"/>
      <c r="K77" s="77"/>
      <c r="L77" s="217"/>
      <c r="M77" s="71"/>
      <c r="N77" s="77"/>
      <c r="O77" s="217"/>
      <c r="P77" s="380"/>
      <c r="Q77" s="1368"/>
      <c r="R77" s="186"/>
      <c r="S77" s="195"/>
      <c r="T77" s="186"/>
      <c r="U77" s="1620"/>
    </row>
    <row r="78" spans="1:21" s="799" customFormat="1" ht="26.25" customHeight="1" x14ac:dyDescent="0.25">
      <c r="A78" s="1385"/>
      <c r="B78" s="1394"/>
      <c r="C78" s="1397"/>
      <c r="D78" s="1599" t="s">
        <v>204</v>
      </c>
      <c r="E78" s="1171" t="s">
        <v>39</v>
      </c>
      <c r="F78" s="1420"/>
      <c r="G78" s="932" t="s">
        <v>163</v>
      </c>
      <c r="H78" s="648">
        <f>273.4+245.5</f>
        <v>518.9</v>
      </c>
      <c r="I78" s="1111">
        <f>273.4+245.5-30-19.9</f>
        <v>469</v>
      </c>
      <c r="J78" s="1107">
        <f t="shared" ref="J78" si="16">I78-H78</f>
        <v>-49.899999999999977</v>
      </c>
      <c r="K78" s="77">
        <v>460.3</v>
      </c>
      <c r="L78" s="217">
        <f>480.2-19.9</f>
        <v>460.3</v>
      </c>
      <c r="M78" s="71"/>
      <c r="N78" s="77">
        <v>120.1</v>
      </c>
      <c r="O78" s="217">
        <v>120.1</v>
      </c>
      <c r="P78" s="380"/>
      <c r="Q78" s="1172" t="s">
        <v>157</v>
      </c>
      <c r="R78" s="1259" t="s">
        <v>289</v>
      </c>
      <c r="S78" s="944">
        <v>100</v>
      </c>
      <c r="T78" s="1185"/>
      <c r="U78" s="1624" t="s">
        <v>299</v>
      </c>
    </row>
    <row r="79" spans="1:21" s="799" customFormat="1" ht="21.75" customHeight="1" x14ac:dyDescent="0.25">
      <c r="A79" s="1385"/>
      <c r="B79" s="1394"/>
      <c r="C79" s="1397"/>
      <c r="D79" s="1599"/>
      <c r="E79" s="1171"/>
      <c r="F79" s="1420"/>
      <c r="G79" s="932" t="s">
        <v>68</v>
      </c>
      <c r="H79" s="77"/>
      <c r="I79" s="1111">
        <v>19.899999999999999</v>
      </c>
      <c r="J79" s="1107">
        <f t="shared" si="15"/>
        <v>19.899999999999999</v>
      </c>
      <c r="K79" s="77"/>
      <c r="L79" s="1111"/>
      <c r="M79" s="1107"/>
      <c r="N79" s="77"/>
      <c r="O79" s="1111"/>
      <c r="P79" s="1219"/>
      <c r="Q79" s="1607" t="s">
        <v>135</v>
      </c>
      <c r="R79" s="918">
        <v>100</v>
      </c>
      <c r="S79" s="796"/>
      <c r="T79" s="938"/>
      <c r="U79" s="1625"/>
    </row>
    <row r="80" spans="1:21" s="799" customFormat="1" ht="25.5" customHeight="1" x14ac:dyDescent="0.25">
      <c r="A80" s="1385"/>
      <c r="B80" s="1394"/>
      <c r="C80" s="1397"/>
      <c r="D80" s="1599"/>
      <c r="E80" s="1171"/>
      <c r="F80" s="1420"/>
      <c r="G80" s="932" t="s">
        <v>267</v>
      </c>
      <c r="H80" s="648"/>
      <c r="I80" s="1111">
        <v>30</v>
      </c>
      <c r="J80" s="1107">
        <f t="shared" si="15"/>
        <v>30</v>
      </c>
      <c r="K80" s="77"/>
      <c r="L80" s="217"/>
      <c r="M80" s="71"/>
      <c r="N80" s="77"/>
      <c r="O80" s="217"/>
      <c r="P80" s="1016"/>
      <c r="Q80" s="1608"/>
      <c r="R80" s="918"/>
      <c r="S80" s="796"/>
      <c r="T80" s="938"/>
      <c r="U80" s="1626"/>
    </row>
    <row r="81" spans="1:21" s="799" customFormat="1" ht="16.5" customHeight="1" x14ac:dyDescent="0.25">
      <c r="A81" s="1393"/>
      <c r="B81" s="1395"/>
      <c r="C81" s="1397"/>
      <c r="D81" s="1418"/>
      <c r="E81" s="1408" t="s">
        <v>65</v>
      </c>
      <c r="F81" s="1421"/>
      <c r="G81" s="932" t="s">
        <v>30</v>
      </c>
      <c r="H81" s="648">
        <v>34.200000000000003</v>
      </c>
      <c r="I81" s="217">
        <v>34.200000000000003</v>
      </c>
      <c r="J81" s="71"/>
      <c r="K81" s="77">
        <v>14.6</v>
      </c>
      <c r="L81" s="217">
        <v>14.6</v>
      </c>
      <c r="M81" s="71"/>
      <c r="N81" s="77"/>
      <c r="O81" s="217"/>
      <c r="P81" s="1016"/>
      <c r="Q81" s="1608"/>
      <c r="R81" s="848"/>
      <c r="S81" s="796"/>
      <c r="T81" s="401"/>
      <c r="U81" s="1626"/>
    </row>
    <row r="82" spans="1:21" s="799" customFormat="1" ht="14.25" customHeight="1" x14ac:dyDescent="0.25">
      <c r="A82" s="1386"/>
      <c r="B82" s="1396"/>
      <c r="C82" s="1397"/>
      <c r="D82" s="1418"/>
      <c r="E82" s="1415"/>
      <c r="F82" s="1421"/>
      <c r="G82" s="932" t="s">
        <v>35</v>
      </c>
      <c r="H82" s="648">
        <v>80</v>
      </c>
      <c r="I82" s="217">
        <v>80</v>
      </c>
      <c r="J82" s="71"/>
      <c r="K82" s="77"/>
      <c r="L82" s="217"/>
      <c r="M82" s="71"/>
      <c r="N82" s="77"/>
      <c r="O82" s="217"/>
      <c r="P82" s="1016"/>
      <c r="Q82" s="1608"/>
      <c r="R82" s="732"/>
      <c r="S82" s="796"/>
      <c r="T82" s="401"/>
      <c r="U82" s="1626"/>
    </row>
    <row r="83" spans="1:21" s="799" customFormat="1" ht="12.75" customHeight="1" x14ac:dyDescent="0.25">
      <c r="A83" s="1386"/>
      <c r="B83" s="1396"/>
      <c r="C83" s="1397"/>
      <c r="D83" s="1418"/>
      <c r="E83" s="1415"/>
      <c r="F83" s="1421"/>
      <c r="G83" s="1258" t="s">
        <v>147</v>
      </c>
      <c r="H83" s="252"/>
      <c r="I83" s="199"/>
      <c r="J83" s="929"/>
      <c r="K83" s="77"/>
      <c r="L83" s="1111">
        <v>250</v>
      </c>
      <c r="M83" s="1194">
        <f>L83-K83</f>
        <v>250</v>
      </c>
      <c r="N83" s="77"/>
      <c r="O83" s="217"/>
      <c r="P83" s="71"/>
      <c r="Q83" s="1308"/>
      <c r="R83" s="732"/>
      <c r="S83" s="796"/>
      <c r="T83" s="938"/>
      <c r="U83" s="1626"/>
    </row>
    <row r="84" spans="1:21" s="799" customFormat="1" ht="48" customHeight="1" x14ac:dyDescent="0.25">
      <c r="A84" s="1386"/>
      <c r="B84" s="1396"/>
      <c r="C84" s="1397"/>
      <c r="D84" s="1419"/>
      <c r="E84" s="1487"/>
      <c r="F84" s="1421"/>
      <c r="G84" s="932" t="s">
        <v>161</v>
      </c>
      <c r="H84" s="648">
        <f>16.7+47.6+399.3</f>
        <v>463.6</v>
      </c>
      <c r="I84" s="217">
        <f>16.7+47.6+399.3</f>
        <v>463.6</v>
      </c>
      <c r="J84" s="71">
        <f>I84-H84</f>
        <v>0</v>
      </c>
      <c r="K84" s="77"/>
      <c r="L84" s="217"/>
      <c r="M84" s="380"/>
      <c r="N84" s="77"/>
      <c r="O84" s="217"/>
      <c r="P84" s="380"/>
      <c r="Q84" s="595"/>
      <c r="R84" s="599"/>
      <c r="S84" s="717"/>
      <c r="T84" s="940"/>
      <c r="U84" s="1627"/>
    </row>
    <row r="85" spans="1:21" s="799" customFormat="1" ht="24" customHeight="1" x14ac:dyDescent="0.25">
      <c r="A85" s="1386"/>
      <c r="B85" s="1396"/>
      <c r="C85" s="1397"/>
      <c r="D85" s="1422" t="s">
        <v>216</v>
      </c>
      <c r="E85" s="1042" t="s">
        <v>39</v>
      </c>
      <c r="F85" s="1298"/>
      <c r="G85" s="932"/>
      <c r="H85" s="77"/>
      <c r="I85" s="1111"/>
      <c r="J85" s="1107"/>
      <c r="K85" s="77"/>
      <c r="L85" s="217"/>
      <c r="M85" s="380"/>
      <c r="N85" s="77"/>
      <c r="O85" s="217"/>
      <c r="P85" s="380"/>
      <c r="Q85" s="1401" t="s">
        <v>270</v>
      </c>
      <c r="R85" s="1220" t="s">
        <v>273</v>
      </c>
      <c r="S85" s="182">
        <v>90</v>
      </c>
      <c r="T85" s="381">
        <v>100</v>
      </c>
      <c r="U85" s="1619" t="s">
        <v>295</v>
      </c>
    </row>
    <row r="86" spans="1:21" s="799" customFormat="1" ht="14.25" customHeight="1" x14ac:dyDescent="0.25">
      <c r="A86" s="1386"/>
      <c r="B86" s="1396"/>
      <c r="C86" s="1397"/>
      <c r="D86" s="1422"/>
      <c r="E86" s="1425" t="s">
        <v>217</v>
      </c>
      <c r="F86" s="1298"/>
      <c r="G86" s="1258"/>
      <c r="H86" s="252"/>
      <c r="I86" s="199"/>
      <c r="J86" s="929"/>
      <c r="K86" s="77"/>
      <c r="L86" s="1111"/>
      <c r="M86" s="1194"/>
      <c r="N86" s="77"/>
      <c r="O86" s="217"/>
      <c r="P86" s="380"/>
      <c r="Q86" s="1402"/>
      <c r="R86" s="796"/>
      <c r="S86" s="796"/>
      <c r="T86" s="918"/>
      <c r="U86" s="1616"/>
    </row>
    <row r="87" spans="1:21" s="799" customFormat="1" ht="9" customHeight="1" x14ac:dyDescent="0.25">
      <c r="A87" s="1386"/>
      <c r="B87" s="1396"/>
      <c r="C87" s="1397"/>
      <c r="D87" s="1422"/>
      <c r="E87" s="1426"/>
      <c r="F87" s="1298"/>
      <c r="G87" s="932"/>
      <c r="H87" s="77"/>
      <c r="I87" s="217"/>
      <c r="J87" s="71"/>
      <c r="K87" s="252"/>
      <c r="L87" s="199"/>
      <c r="M87" s="189"/>
      <c r="N87" s="77"/>
      <c r="O87" s="217"/>
      <c r="P87" s="380"/>
      <c r="Q87" s="1402"/>
      <c r="R87" s="796"/>
      <c r="S87" s="796"/>
      <c r="T87" s="918"/>
      <c r="U87" s="1616"/>
    </row>
    <row r="88" spans="1:21" s="799" customFormat="1" ht="45.75" customHeight="1" x14ac:dyDescent="0.25">
      <c r="A88" s="1386"/>
      <c r="B88" s="1396"/>
      <c r="C88" s="1397"/>
      <c r="D88" s="1423"/>
      <c r="E88" s="1427"/>
      <c r="F88" s="1298"/>
      <c r="G88" s="933"/>
      <c r="H88" s="79"/>
      <c r="I88" s="212"/>
      <c r="J88" s="125"/>
      <c r="K88" s="79"/>
      <c r="L88" s="212"/>
      <c r="M88" s="334"/>
      <c r="N88" s="79"/>
      <c r="O88" s="212"/>
      <c r="P88" s="334"/>
      <c r="Q88" s="934"/>
      <c r="R88" s="717"/>
      <c r="S88" s="717"/>
      <c r="T88" s="840"/>
      <c r="U88" s="1620"/>
    </row>
    <row r="89" spans="1:21" s="799" customFormat="1" ht="14.25" customHeight="1" x14ac:dyDescent="0.25">
      <c r="A89" s="1386"/>
      <c r="B89" s="1396"/>
      <c r="C89" s="1397"/>
      <c r="D89" s="1424" t="s">
        <v>221</v>
      </c>
      <c r="E89" s="1042" t="s">
        <v>39</v>
      </c>
      <c r="F89" s="1298"/>
      <c r="G89" s="215" t="s">
        <v>161</v>
      </c>
      <c r="H89" s="77"/>
      <c r="I89" s="1111">
        <v>-350</v>
      </c>
      <c r="J89" s="1107">
        <f>I89-H89</f>
        <v>-350</v>
      </c>
      <c r="K89" s="77"/>
      <c r="L89" s="217"/>
      <c r="M89" s="380"/>
      <c r="N89" s="77"/>
      <c r="O89" s="217"/>
      <c r="P89" s="380"/>
      <c r="Q89" s="1377" t="s">
        <v>271</v>
      </c>
      <c r="R89" s="1265" t="s">
        <v>301</v>
      </c>
      <c r="S89" s="401">
        <v>85</v>
      </c>
      <c r="T89" s="918">
        <v>100</v>
      </c>
      <c r="U89" s="1619" t="s">
        <v>302</v>
      </c>
    </row>
    <row r="90" spans="1:21" s="799" customFormat="1" ht="19.5" customHeight="1" x14ac:dyDescent="0.25">
      <c r="A90" s="1386"/>
      <c r="B90" s="1396"/>
      <c r="C90" s="1397"/>
      <c r="D90" s="1424"/>
      <c r="E90" s="1428" t="s">
        <v>217</v>
      </c>
      <c r="F90" s="1046"/>
      <c r="G90" s="937" t="s">
        <v>42</v>
      </c>
      <c r="H90" s="77"/>
      <c r="I90" s="217"/>
      <c r="J90" s="71"/>
      <c r="K90" s="77"/>
      <c r="L90" s="1111">
        <v>350</v>
      </c>
      <c r="M90" s="1194">
        <f>L90-K90</f>
        <v>350</v>
      </c>
      <c r="N90" s="77"/>
      <c r="O90" s="217"/>
      <c r="P90" s="380"/>
      <c r="Q90" s="1404"/>
      <c r="R90" s="1244" t="s">
        <v>300</v>
      </c>
      <c r="S90" s="796"/>
      <c r="T90" s="938"/>
      <c r="U90" s="1604"/>
    </row>
    <row r="91" spans="1:21" s="799" customFormat="1" ht="58.5" customHeight="1" x14ac:dyDescent="0.25">
      <c r="A91" s="1386"/>
      <c r="B91" s="1396"/>
      <c r="C91" s="1397"/>
      <c r="D91" s="1424"/>
      <c r="E91" s="1426"/>
      <c r="F91" s="941"/>
      <c r="G91" s="932"/>
      <c r="H91" s="77"/>
      <c r="I91" s="217"/>
      <c r="J91" s="71"/>
      <c r="K91" s="752"/>
      <c r="L91" s="1111"/>
      <c r="M91" s="1177"/>
      <c r="N91" s="79"/>
      <c r="O91" s="212"/>
      <c r="P91" s="334"/>
      <c r="Q91" s="1305"/>
      <c r="R91" s="848"/>
      <c r="S91" s="796"/>
      <c r="T91" s="938"/>
      <c r="U91" s="1604"/>
    </row>
    <row r="92" spans="1:21" s="799" customFormat="1" ht="15.75" customHeight="1" thickBot="1" x14ac:dyDescent="0.3">
      <c r="A92" s="1386"/>
      <c r="B92" s="1396"/>
      <c r="C92" s="1398"/>
      <c r="D92" s="832"/>
      <c r="E92" s="889"/>
      <c r="F92" s="831"/>
      <c r="G92" s="874" t="s">
        <v>27</v>
      </c>
      <c r="H92" s="131">
        <f t="shared" ref="H92:P92" si="17">SUM(H61:H91)</f>
        <v>2498.9</v>
      </c>
      <c r="I92" s="264">
        <f>SUM(I61:I91)</f>
        <v>2204</v>
      </c>
      <c r="J92" s="264">
        <f>SUM(J61:J91)</f>
        <v>-294.89999999999998</v>
      </c>
      <c r="K92" s="131">
        <f t="shared" si="17"/>
        <v>1898.1999999999998</v>
      </c>
      <c r="L92" s="264">
        <f>SUM(L61:L91)</f>
        <v>2824.3</v>
      </c>
      <c r="M92" s="264">
        <f>SUM(M61:M91)</f>
        <v>926.09999999999991</v>
      </c>
      <c r="N92" s="335">
        <f t="shared" si="17"/>
        <v>768.30000000000007</v>
      </c>
      <c r="O92" s="728">
        <f t="shared" si="17"/>
        <v>1036.5</v>
      </c>
      <c r="P92" s="961">
        <f t="shared" si="17"/>
        <v>268.2</v>
      </c>
      <c r="Q92" s="1294"/>
      <c r="R92" s="422"/>
      <c r="S92" s="1279"/>
      <c r="T92" s="422"/>
      <c r="U92" s="1628"/>
    </row>
    <row r="93" spans="1:21" s="799" customFormat="1" ht="14.25" customHeight="1" x14ac:dyDescent="0.25">
      <c r="A93" s="47" t="s">
        <v>14</v>
      </c>
      <c r="B93" s="48" t="s">
        <v>36</v>
      </c>
      <c r="C93" s="1309" t="s">
        <v>36</v>
      </c>
      <c r="D93" s="1292" t="s">
        <v>203</v>
      </c>
      <c r="E93" s="1309" t="s">
        <v>39</v>
      </c>
      <c r="F93" s="1275">
        <v>5</v>
      </c>
      <c r="G93" s="834" t="s">
        <v>42</v>
      </c>
      <c r="H93" s="365">
        <f>254.6-30.6</f>
        <v>224</v>
      </c>
      <c r="I93" s="1100">
        <f>254.6-30.6</f>
        <v>224</v>
      </c>
      <c r="J93" s="253"/>
      <c r="K93" s="365">
        <v>96</v>
      </c>
      <c r="L93" s="1100">
        <f>96</f>
        <v>96</v>
      </c>
      <c r="M93" s="253"/>
      <c r="N93" s="365">
        <v>500</v>
      </c>
      <c r="O93" s="1100">
        <v>500</v>
      </c>
      <c r="P93" s="1027"/>
      <c r="Q93" s="861"/>
      <c r="R93" s="862"/>
      <c r="S93" s="862"/>
      <c r="T93" s="861"/>
      <c r="U93" s="1306"/>
    </row>
    <row r="94" spans="1:21" s="799" customFormat="1" ht="15" customHeight="1" x14ac:dyDescent="0.25">
      <c r="A94" s="1302"/>
      <c r="B94" s="1303"/>
      <c r="C94" s="1299"/>
      <c r="D94" s="857"/>
      <c r="E94" s="1299"/>
      <c r="F94" s="793"/>
      <c r="G94" s="397" t="s">
        <v>161</v>
      </c>
      <c r="H94" s="77">
        <v>79.7</v>
      </c>
      <c r="I94" s="217">
        <v>79.7</v>
      </c>
      <c r="J94" s="71"/>
      <c r="K94" s="77"/>
      <c r="L94" s="217"/>
      <c r="M94" s="71"/>
      <c r="N94" s="77"/>
      <c r="O94" s="217"/>
      <c r="P94" s="380"/>
      <c r="Q94" s="855"/>
      <c r="R94" s="1290"/>
      <c r="S94" s="1290"/>
      <c r="T94" s="855"/>
      <c r="U94" s="1147"/>
    </row>
    <row r="95" spans="1:21" s="799" customFormat="1" ht="15" customHeight="1" x14ac:dyDescent="0.25">
      <c r="A95" s="1302"/>
      <c r="B95" s="1303"/>
      <c r="C95" s="1299"/>
      <c r="D95" s="857"/>
      <c r="E95" s="1299"/>
      <c r="F95" s="793"/>
      <c r="G95" s="397" t="s">
        <v>35</v>
      </c>
      <c r="H95" s="77">
        <v>30.6</v>
      </c>
      <c r="I95" s="217">
        <v>30.6</v>
      </c>
      <c r="J95" s="71"/>
      <c r="K95" s="77"/>
      <c r="L95" s="217"/>
      <c r="M95" s="71"/>
      <c r="N95" s="77"/>
      <c r="O95" s="217"/>
      <c r="P95" s="380"/>
      <c r="Q95" s="855"/>
      <c r="R95" s="1290"/>
      <c r="S95" s="1290"/>
      <c r="T95" s="855"/>
      <c r="U95" s="1147"/>
    </row>
    <row r="96" spans="1:21" s="799" customFormat="1" x14ac:dyDescent="0.25">
      <c r="A96" s="1302"/>
      <c r="B96" s="1303"/>
      <c r="C96" s="1299"/>
      <c r="D96" s="857"/>
      <c r="E96" s="1299"/>
      <c r="F96" s="1297"/>
      <c r="G96" s="137" t="s">
        <v>41</v>
      </c>
      <c r="H96" s="79">
        <v>301.7</v>
      </c>
      <c r="I96" s="212">
        <v>301.7</v>
      </c>
      <c r="J96" s="125"/>
      <c r="K96" s="79">
        <v>15.9</v>
      </c>
      <c r="L96" s="212">
        <v>15.9</v>
      </c>
      <c r="M96" s="125"/>
      <c r="N96" s="1196"/>
      <c r="O96" s="1197"/>
      <c r="P96" s="1193"/>
      <c r="Q96" s="865"/>
      <c r="R96" s="1290"/>
      <c r="S96" s="1290"/>
      <c r="T96" s="855"/>
      <c r="U96" s="1147"/>
    </row>
    <row r="97" spans="1:23" s="799" customFormat="1" ht="15.75" customHeight="1" x14ac:dyDescent="0.25">
      <c r="A97" s="1271"/>
      <c r="B97" s="1273"/>
      <c r="C97" s="1299"/>
      <c r="D97" s="1432" t="s">
        <v>150</v>
      </c>
      <c r="E97" s="1408" t="s">
        <v>60</v>
      </c>
      <c r="F97" s="1276"/>
      <c r="G97" s="1260" t="s">
        <v>42</v>
      </c>
      <c r="H97" s="77"/>
      <c r="I97" s="217"/>
      <c r="J97" s="71"/>
      <c r="K97" s="77"/>
      <c r="L97" s="1111">
        <v>58.7</v>
      </c>
      <c r="M97" s="1107">
        <f>L97-K97</f>
        <v>58.7</v>
      </c>
      <c r="N97" s="77"/>
      <c r="O97" s="217"/>
      <c r="P97" s="380"/>
      <c r="Q97" s="1391" t="s">
        <v>234</v>
      </c>
      <c r="R97" s="1613" t="s">
        <v>290</v>
      </c>
      <c r="S97" s="182">
        <v>100</v>
      </c>
      <c r="T97" s="450"/>
      <c r="U97" s="1610" t="s">
        <v>296</v>
      </c>
    </row>
    <row r="98" spans="1:23" s="799" customFormat="1" ht="15.75" customHeight="1" x14ac:dyDescent="0.25">
      <c r="A98" s="1271"/>
      <c r="B98" s="1273"/>
      <c r="C98" s="1299"/>
      <c r="D98" s="1389"/>
      <c r="E98" s="1415"/>
      <c r="F98" s="1276"/>
      <c r="G98" s="397"/>
      <c r="H98" s="77"/>
      <c r="I98" s="217"/>
      <c r="J98" s="71"/>
      <c r="K98" s="77"/>
      <c r="L98" s="217"/>
      <c r="M98" s="71"/>
      <c r="N98" s="77"/>
      <c r="O98" s="217"/>
      <c r="P98" s="380"/>
      <c r="Q98" s="1391"/>
      <c r="R98" s="1614"/>
      <c r="S98" s="796"/>
      <c r="T98" s="437"/>
      <c r="U98" s="1611"/>
    </row>
    <row r="99" spans="1:23" s="799" customFormat="1" ht="212.25" customHeight="1" x14ac:dyDescent="0.25">
      <c r="A99" s="1271"/>
      <c r="B99" s="1273"/>
      <c r="C99" s="1299"/>
      <c r="D99" s="1461"/>
      <c r="E99" s="1416"/>
      <c r="F99" s="1276"/>
      <c r="G99" s="282"/>
      <c r="H99" s="77"/>
      <c r="I99" s="217"/>
      <c r="J99" s="71"/>
      <c r="K99" s="77"/>
      <c r="L99" s="217"/>
      <c r="M99" s="71"/>
      <c r="N99" s="77"/>
      <c r="O99" s="217"/>
      <c r="P99" s="380"/>
      <c r="Q99" s="1392"/>
      <c r="R99" s="717"/>
      <c r="S99" s="717"/>
      <c r="T99" s="716"/>
      <c r="U99" s="1612"/>
    </row>
    <row r="100" spans="1:23" s="799" customFormat="1" ht="28.5" customHeight="1" x14ac:dyDescent="0.2">
      <c r="A100" s="1271"/>
      <c r="B100" s="1273"/>
      <c r="C100" s="1299"/>
      <c r="D100" s="1389" t="s">
        <v>210</v>
      </c>
      <c r="E100" s="898"/>
      <c r="F100" s="1276"/>
      <c r="G100" s="282"/>
      <c r="H100" s="752"/>
      <c r="I100" s="1111"/>
      <c r="J100" s="1107"/>
      <c r="K100" s="752"/>
      <c r="L100" s="1111"/>
      <c r="M100" s="1107"/>
      <c r="N100" s="752"/>
      <c r="O100" s="1111"/>
      <c r="P100" s="1194"/>
      <c r="Q100" s="914" t="s">
        <v>95</v>
      </c>
      <c r="R100" s="608">
        <v>1</v>
      </c>
      <c r="S100" s="381"/>
      <c r="T100" s="381"/>
      <c r="U100" s="1311"/>
    </row>
    <row r="101" spans="1:23" s="799" customFormat="1" ht="18" customHeight="1" x14ac:dyDescent="0.2">
      <c r="A101" s="1271"/>
      <c r="B101" s="1273"/>
      <c r="C101" s="1299"/>
      <c r="D101" s="1390"/>
      <c r="E101" s="898"/>
      <c r="F101" s="1276"/>
      <c r="G101" s="282"/>
      <c r="H101" s="77"/>
      <c r="I101" s="217"/>
      <c r="J101" s="71"/>
      <c r="K101" s="77"/>
      <c r="L101" s="217"/>
      <c r="M101" s="71"/>
      <c r="N101" s="77"/>
      <c r="O101" s="217"/>
      <c r="P101" s="380"/>
      <c r="Q101" s="865"/>
      <c r="R101" s="717"/>
      <c r="S101" s="754"/>
      <c r="T101" s="840"/>
      <c r="U101" s="1311"/>
    </row>
    <row r="102" spans="1:23" s="35" customFormat="1" ht="18" customHeight="1" x14ac:dyDescent="0.25">
      <c r="A102" s="624"/>
      <c r="B102" s="625"/>
      <c r="C102" s="842"/>
      <c r="D102" s="1373" t="s">
        <v>199</v>
      </c>
      <c r="E102" s="626"/>
      <c r="F102" s="1314"/>
      <c r="G102" s="72"/>
      <c r="H102" s="77"/>
      <c r="I102" s="217"/>
      <c r="J102" s="71"/>
      <c r="K102" s="77"/>
      <c r="L102" s="217"/>
      <c r="M102" s="71"/>
      <c r="N102" s="77"/>
      <c r="O102" s="217"/>
      <c r="P102" s="380"/>
      <c r="Q102" s="866" t="s">
        <v>138</v>
      </c>
      <c r="R102" s="635"/>
      <c r="S102" s="635">
        <v>1</v>
      </c>
      <c r="T102" s="918"/>
      <c r="U102" s="1311"/>
    </row>
    <row r="103" spans="1:23" s="35" customFormat="1" ht="11.25" customHeight="1" x14ac:dyDescent="0.25">
      <c r="A103" s="624"/>
      <c r="B103" s="625"/>
      <c r="C103" s="842"/>
      <c r="D103" s="1413"/>
      <c r="E103" s="629"/>
      <c r="F103" s="1314"/>
      <c r="G103" s="72"/>
      <c r="H103" s="77"/>
      <c r="I103" s="217"/>
      <c r="J103" s="71"/>
      <c r="K103" s="77"/>
      <c r="L103" s="217"/>
      <c r="M103" s="71"/>
      <c r="N103" s="77"/>
      <c r="O103" s="217"/>
      <c r="P103" s="380"/>
      <c r="Q103" s="1367" t="s">
        <v>200</v>
      </c>
      <c r="R103" s="197"/>
      <c r="S103" s="919"/>
      <c r="T103" s="918">
        <v>30</v>
      </c>
      <c r="U103" s="1311"/>
    </row>
    <row r="104" spans="1:23" s="35" customFormat="1" ht="9.75" customHeight="1" x14ac:dyDescent="0.25">
      <c r="A104" s="624"/>
      <c r="B104" s="625"/>
      <c r="C104" s="842"/>
      <c r="D104" s="1414"/>
      <c r="E104" s="629"/>
      <c r="F104" s="1314"/>
      <c r="G104" s="72"/>
      <c r="H104" s="77"/>
      <c r="I104" s="217"/>
      <c r="J104" s="71"/>
      <c r="K104" s="77"/>
      <c r="L104" s="217"/>
      <c r="M104" s="71"/>
      <c r="N104" s="77"/>
      <c r="O104" s="217"/>
      <c r="P104" s="380"/>
      <c r="Q104" s="1368"/>
      <c r="R104" s="522"/>
      <c r="S104" s="523"/>
      <c r="T104" s="840"/>
      <c r="U104" s="1311"/>
    </row>
    <row r="105" spans="1:23" s="35" customFormat="1" ht="14.25" customHeight="1" x14ac:dyDescent="0.25">
      <c r="A105" s="624"/>
      <c r="B105" s="625"/>
      <c r="C105" s="842"/>
      <c r="D105" s="1373" t="s">
        <v>265</v>
      </c>
      <c r="E105" s="629"/>
      <c r="F105" s="856"/>
      <c r="G105" s="72"/>
      <c r="H105" s="77"/>
      <c r="I105" s="217"/>
      <c r="J105" s="71"/>
      <c r="K105" s="77"/>
      <c r="L105" s="217"/>
      <c r="M105" s="71"/>
      <c r="N105" s="77"/>
      <c r="O105" s="217"/>
      <c r="P105" s="380"/>
      <c r="Q105" s="866" t="s">
        <v>138</v>
      </c>
      <c r="R105" s="635"/>
      <c r="S105" s="635">
        <v>1</v>
      </c>
      <c r="T105" s="918"/>
      <c r="U105" s="1311"/>
    </row>
    <row r="106" spans="1:23" s="35" customFormat="1" ht="24.75" customHeight="1" x14ac:dyDescent="0.25">
      <c r="A106" s="624"/>
      <c r="B106" s="625"/>
      <c r="C106" s="842"/>
      <c r="D106" s="1373"/>
      <c r="E106" s="629"/>
      <c r="F106" s="856"/>
      <c r="G106" s="76"/>
      <c r="H106" s="79"/>
      <c r="I106" s="212"/>
      <c r="J106" s="125"/>
      <c r="K106" s="79"/>
      <c r="L106" s="212"/>
      <c r="M106" s="125"/>
      <c r="N106" s="79"/>
      <c r="O106" s="212"/>
      <c r="P106" s="334"/>
      <c r="Q106" s="1304" t="s">
        <v>202</v>
      </c>
      <c r="R106" s="197"/>
      <c r="S106" s="437">
        <v>15</v>
      </c>
      <c r="T106" s="918">
        <v>100</v>
      </c>
      <c r="U106" s="1311"/>
      <c r="W106" s="628"/>
    </row>
    <row r="107" spans="1:23" s="799" customFormat="1" ht="15.75" customHeight="1" thickBot="1" x14ac:dyDescent="0.3">
      <c r="A107" s="624"/>
      <c r="B107" s="625"/>
      <c r="C107" s="714"/>
      <c r="D107" s="832"/>
      <c r="E107" s="889"/>
      <c r="F107" s="831"/>
      <c r="G107" s="874" t="s">
        <v>27</v>
      </c>
      <c r="H107" s="131">
        <f t="shared" ref="H107:P107" si="18">SUM(H93:H106)</f>
        <v>636</v>
      </c>
      <c r="I107" s="264">
        <f t="shared" si="18"/>
        <v>636</v>
      </c>
      <c r="J107" s="264">
        <f t="shared" si="18"/>
        <v>0</v>
      </c>
      <c r="K107" s="131">
        <f t="shared" si="18"/>
        <v>111.9</v>
      </c>
      <c r="L107" s="264">
        <f>SUM(L93:L106)</f>
        <v>170.60000000000002</v>
      </c>
      <c r="M107" s="264">
        <f t="shared" si="18"/>
        <v>58.7</v>
      </c>
      <c r="N107" s="131">
        <f t="shared" si="18"/>
        <v>500</v>
      </c>
      <c r="O107" s="264">
        <f t="shared" si="18"/>
        <v>500</v>
      </c>
      <c r="P107" s="256">
        <f t="shared" si="18"/>
        <v>0</v>
      </c>
      <c r="Q107" s="867"/>
      <c r="R107" s="422"/>
      <c r="S107" s="1279"/>
      <c r="T107" s="422"/>
      <c r="U107" s="429"/>
    </row>
    <row r="108" spans="1:23" s="799" customFormat="1" ht="15" customHeight="1" x14ac:dyDescent="0.25">
      <c r="A108" s="47" t="s">
        <v>14</v>
      </c>
      <c r="B108" s="48" t="s">
        <v>36</v>
      </c>
      <c r="C108" s="1309" t="s">
        <v>38</v>
      </c>
      <c r="D108" s="1292" t="s">
        <v>64</v>
      </c>
      <c r="E108" s="1285"/>
      <c r="F108" s="868">
        <v>6</v>
      </c>
      <c r="G108" s="899" t="s">
        <v>30</v>
      </c>
      <c r="H108" s="253">
        <v>33.9</v>
      </c>
      <c r="I108" s="1100">
        <v>33.9</v>
      </c>
      <c r="J108" s="253"/>
      <c r="K108" s="365">
        <v>37.299999999999997</v>
      </c>
      <c r="L108" s="1100">
        <v>37.299999999999997</v>
      </c>
      <c r="M108" s="253"/>
      <c r="N108" s="365">
        <v>33.9</v>
      </c>
      <c r="O108" s="1100">
        <v>33.9</v>
      </c>
      <c r="P108" s="1027"/>
      <c r="Q108" s="870"/>
      <c r="R108" s="862"/>
      <c r="S108" s="862"/>
      <c r="T108" s="861"/>
      <c r="U108" s="1617" t="s">
        <v>269</v>
      </c>
    </row>
    <row r="109" spans="1:23" s="799" customFormat="1" ht="15.75" customHeight="1" x14ac:dyDescent="0.25">
      <c r="A109" s="1302"/>
      <c r="B109" s="1303"/>
      <c r="C109" s="1299"/>
      <c r="D109" s="850"/>
      <c r="E109" s="1299"/>
      <c r="F109" s="793"/>
      <c r="G109" s="397" t="s">
        <v>68</v>
      </c>
      <c r="H109" s="71">
        <v>28.4</v>
      </c>
      <c r="I109" s="217">
        <v>10</v>
      </c>
      <c r="J109" s="1107">
        <f>I109-H109</f>
        <v>-18.399999999999999</v>
      </c>
      <c r="K109" s="77">
        <v>28.4</v>
      </c>
      <c r="L109" s="217">
        <v>28.4</v>
      </c>
      <c r="M109" s="71"/>
      <c r="N109" s="77">
        <v>28.4</v>
      </c>
      <c r="O109" s="217">
        <v>28.4</v>
      </c>
      <c r="P109" s="380"/>
      <c r="Q109" s="1313"/>
      <c r="R109" s="858"/>
      <c r="S109" s="858"/>
      <c r="T109" s="1312"/>
      <c r="U109" s="1621"/>
    </row>
    <row r="110" spans="1:23" s="799" customFormat="1" ht="15.75" customHeight="1" x14ac:dyDescent="0.25">
      <c r="A110" s="1302"/>
      <c r="B110" s="1303"/>
      <c r="C110" s="1299"/>
      <c r="D110" s="850"/>
      <c r="E110" s="1299"/>
      <c r="F110" s="793"/>
      <c r="G110" s="137" t="s">
        <v>220</v>
      </c>
      <c r="H110" s="125"/>
      <c r="I110" s="212">
        <v>18.399999999999999</v>
      </c>
      <c r="J110" s="1187">
        <f>I110-H110</f>
        <v>18.399999999999999</v>
      </c>
      <c r="K110" s="79"/>
      <c r="L110" s="212"/>
      <c r="M110" s="125"/>
      <c r="N110" s="79"/>
      <c r="O110" s="212"/>
      <c r="P110" s="334"/>
      <c r="Q110" s="1313"/>
      <c r="R110" s="858"/>
      <c r="S110" s="858"/>
      <c r="T110" s="1312"/>
      <c r="U110" s="1621"/>
    </row>
    <row r="111" spans="1:23" s="799" customFormat="1" ht="15" customHeight="1" x14ac:dyDescent="0.25">
      <c r="A111" s="1387"/>
      <c r="B111" s="1388"/>
      <c r="C111" s="1405"/>
      <c r="D111" s="1406" t="s">
        <v>98</v>
      </c>
      <c r="E111" s="1408" t="s">
        <v>65</v>
      </c>
      <c r="F111" s="1405"/>
      <c r="G111" s="282"/>
      <c r="H111" s="71"/>
      <c r="I111" s="217"/>
      <c r="J111" s="71"/>
      <c r="K111" s="77"/>
      <c r="L111" s="217"/>
      <c r="M111" s="71"/>
      <c r="N111" s="77"/>
      <c r="O111" s="217"/>
      <c r="P111" s="380"/>
      <c r="Q111" s="1369" t="s">
        <v>236</v>
      </c>
      <c r="R111" s="198">
        <v>1.7</v>
      </c>
      <c r="S111" s="198">
        <v>1.7</v>
      </c>
      <c r="T111" s="931">
        <v>1.7</v>
      </c>
      <c r="U111" s="1621"/>
    </row>
    <row r="112" spans="1:23" s="799" customFormat="1" ht="16.5" customHeight="1" x14ac:dyDescent="0.25">
      <c r="A112" s="1387"/>
      <c r="B112" s="1388"/>
      <c r="C112" s="1405"/>
      <c r="D112" s="1407"/>
      <c r="E112" s="1409"/>
      <c r="F112" s="1405"/>
      <c r="G112" s="397"/>
      <c r="H112" s="71"/>
      <c r="I112" s="217"/>
      <c r="J112" s="71"/>
      <c r="K112" s="77"/>
      <c r="L112" s="217"/>
      <c r="M112" s="71"/>
      <c r="N112" s="77"/>
      <c r="O112" s="217"/>
      <c r="P112" s="380"/>
      <c r="Q112" s="1370"/>
      <c r="R112" s="200"/>
      <c r="S112" s="200"/>
      <c r="T112" s="332"/>
      <c r="U112" s="649"/>
    </row>
    <row r="113" spans="1:21" s="799" customFormat="1" ht="15" customHeight="1" x14ac:dyDescent="0.25">
      <c r="A113" s="1385"/>
      <c r="B113" s="1394"/>
      <c r="C113" s="1478"/>
      <c r="D113" s="1480" t="s">
        <v>67</v>
      </c>
      <c r="E113" s="1481" t="s">
        <v>65</v>
      </c>
      <c r="F113" s="1484"/>
      <c r="G113" s="869"/>
      <c r="H113" s="71"/>
      <c r="I113" s="217"/>
      <c r="J113" s="71"/>
      <c r="K113" s="77"/>
      <c r="L113" s="217"/>
      <c r="M113" s="71"/>
      <c r="N113" s="77"/>
      <c r="O113" s="217"/>
      <c r="P113" s="380"/>
      <c r="Q113" s="407" t="s">
        <v>96</v>
      </c>
      <c r="R113" s="201">
        <v>1</v>
      </c>
      <c r="S113" s="201">
        <v>1</v>
      </c>
      <c r="T113" s="1092">
        <v>1</v>
      </c>
      <c r="U113" s="733"/>
    </row>
    <row r="114" spans="1:21" s="799" customFormat="1" ht="18.75" customHeight="1" x14ac:dyDescent="0.25">
      <c r="A114" s="1385"/>
      <c r="B114" s="1394"/>
      <c r="C114" s="1478"/>
      <c r="D114" s="1480"/>
      <c r="E114" s="1482"/>
      <c r="F114" s="1484"/>
      <c r="G114" s="259"/>
      <c r="H114" s="71"/>
      <c r="I114" s="217"/>
      <c r="J114" s="71"/>
      <c r="K114" s="77"/>
      <c r="L114" s="217"/>
      <c r="M114" s="71"/>
      <c r="N114" s="77"/>
      <c r="O114" s="217"/>
      <c r="P114" s="380"/>
      <c r="Q114" s="400" t="s">
        <v>169</v>
      </c>
      <c r="R114" s="401">
        <v>1000</v>
      </c>
      <c r="S114" s="401">
        <v>1000</v>
      </c>
      <c r="T114" s="1093">
        <v>1000</v>
      </c>
      <c r="U114" s="733"/>
    </row>
    <row r="115" spans="1:21" s="799" customFormat="1" ht="18" customHeight="1" x14ac:dyDescent="0.25">
      <c r="A115" s="1386"/>
      <c r="B115" s="1396"/>
      <c r="C115" s="1479"/>
      <c r="D115" s="1417"/>
      <c r="E115" s="1483"/>
      <c r="F115" s="1484"/>
      <c r="G115" s="331"/>
      <c r="H115" s="125"/>
      <c r="I115" s="212"/>
      <c r="J115" s="125"/>
      <c r="K115" s="79"/>
      <c r="L115" s="212"/>
      <c r="M115" s="125"/>
      <c r="N115" s="79"/>
      <c r="O115" s="212"/>
      <c r="P115" s="334"/>
      <c r="Q115" s="400" t="s">
        <v>156</v>
      </c>
      <c r="R115" s="401">
        <v>2</v>
      </c>
      <c r="S115" s="401">
        <v>2</v>
      </c>
      <c r="T115" s="1093">
        <v>2</v>
      </c>
      <c r="U115" s="733"/>
    </row>
    <row r="116" spans="1:21" s="799" customFormat="1" ht="17.25" customHeight="1" thickBot="1" x14ac:dyDescent="0.3">
      <c r="A116" s="624"/>
      <c r="B116" s="625"/>
      <c r="C116" s="714"/>
      <c r="D116" s="832"/>
      <c r="E116" s="889"/>
      <c r="F116" s="831"/>
      <c r="G116" s="879" t="s">
        <v>27</v>
      </c>
      <c r="H116" s="335">
        <f>SUM(H108:H115)</f>
        <v>62.3</v>
      </c>
      <c r="I116" s="728">
        <f>SUM(I108:I115)</f>
        <v>62.3</v>
      </c>
      <c r="J116" s="728">
        <f>SUM(J108:J115)</f>
        <v>0</v>
      </c>
      <c r="K116" s="335">
        <f t="shared" ref="K116:L116" si="19">SUM(K108:K115)</f>
        <v>65.699999999999989</v>
      </c>
      <c r="L116" s="728">
        <f t="shared" si="19"/>
        <v>65.699999999999989</v>
      </c>
      <c r="M116" s="570"/>
      <c r="N116" s="335">
        <f>SUM(N108:N115)</f>
        <v>62.3</v>
      </c>
      <c r="O116" s="728">
        <f>SUM(O108:O115)</f>
        <v>62.3</v>
      </c>
      <c r="P116" s="961">
        <f>SUM(P108:P115)</f>
        <v>0</v>
      </c>
      <c r="Q116" s="871"/>
      <c r="R116" s="422"/>
      <c r="S116" s="1279"/>
      <c r="T116" s="422"/>
      <c r="U116" s="429"/>
    </row>
    <row r="117" spans="1:21" s="799" customFormat="1" ht="13.5" thickBot="1" x14ac:dyDescent="0.3">
      <c r="A117" s="36" t="s">
        <v>14</v>
      </c>
      <c r="B117" s="28" t="s">
        <v>36</v>
      </c>
      <c r="C117" s="1429" t="s">
        <v>45</v>
      </c>
      <c r="D117" s="1429"/>
      <c r="E117" s="1429"/>
      <c r="F117" s="1429"/>
      <c r="G117" s="1429"/>
      <c r="H117" s="442">
        <f t="shared" ref="H117:P117" si="20">H116+H107+H92+H58</f>
        <v>3242.3999999999996</v>
      </c>
      <c r="I117" s="1102">
        <f t="shared" si="20"/>
        <v>2947.5</v>
      </c>
      <c r="J117" s="1102">
        <f t="shared" si="20"/>
        <v>-294.89999999999998</v>
      </c>
      <c r="K117" s="442">
        <f t="shared" si="20"/>
        <v>2347.9999999999995</v>
      </c>
      <c r="L117" s="1102">
        <f t="shared" si="20"/>
        <v>3332.8</v>
      </c>
      <c r="M117" s="1102">
        <f t="shared" si="20"/>
        <v>984.8</v>
      </c>
      <c r="N117" s="442">
        <f t="shared" si="20"/>
        <v>1402.8</v>
      </c>
      <c r="O117" s="1102">
        <f t="shared" si="20"/>
        <v>1671</v>
      </c>
      <c r="P117" s="1190">
        <f t="shared" si="20"/>
        <v>268.2</v>
      </c>
      <c r="Q117" s="1471"/>
      <c r="R117" s="1472"/>
      <c r="S117" s="1472"/>
      <c r="T117" s="1472"/>
      <c r="U117" s="1473"/>
    </row>
    <row r="118" spans="1:21" s="799" customFormat="1" ht="16.5" customHeight="1" thickBot="1" x14ac:dyDescent="0.3">
      <c r="A118" s="27" t="s">
        <v>14</v>
      </c>
      <c r="B118" s="28" t="s">
        <v>38</v>
      </c>
      <c r="C118" s="1474" t="s">
        <v>151</v>
      </c>
      <c r="D118" s="1475"/>
      <c r="E118" s="1475"/>
      <c r="F118" s="1475"/>
      <c r="G118" s="1475"/>
      <c r="H118" s="1476"/>
      <c r="I118" s="1476"/>
      <c r="J118" s="1476"/>
      <c r="K118" s="1476"/>
      <c r="L118" s="1476"/>
      <c r="M118" s="1476"/>
      <c r="N118" s="1476"/>
      <c r="O118" s="1476"/>
      <c r="P118" s="1476"/>
      <c r="Q118" s="1475"/>
      <c r="R118" s="1475"/>
      <c r="S118" s="1475"/>
      <c r="T118" s="1475"/>
      <c r="U118" s="1477"/>
    </row>
    <row r="119" spans="1:21" s="655" customFormat="1" ht="15.75" customHeight="1" x14ac:dyDescent="0.25">
      <c r="A119" s="682" t="s">
        <v>14</v>
      </c>
      <c r="B119" s="683" t="s">
        <v>38</v>
      </c>
      <c r="C119" s="809" t="s">
        <v>14</v>
      </c>
      <c r="D119" s="1485" t="s">
        <v>260</v>
      </c>
      <c r="E119" s="140"/>
      <c r="F119" s="651">
        <v>1</v>
      </c>
      <c r="G119" s="652" t="s">
        <v>42</v>
      </c>
      <c r="H119" s="126">
        <v>916.5</v>
      </c>
      <c r="I119" s="1100">
        <v>916.5</v>
      </c>
      <c r="J119" s="71"/>
      <c r="K119" s="219">
        <v>612</v>
      </c>
      <c r="L119" s="1100">
        <v>612</v>
      </c>
      <c r="M119" s="380"/>
      <c r="N119" s="126"/>
      <c r="O119" s="1100"/>
      <c r="P119" s="138"/>
      <c r="Q119" s="1486" t="s">
        <v>244</v>
      </c>
      <c r="R119" s="466">
        <v>60</v>
      </c>
      <c r="S119" s="823">
        <v>100</v>
      </c>
      <c r="T119" s="823"/>
      <c r="U119" s="824"/>
    </row>
    <row r="120" spans="1:21" s="655" customFormat="1" ht="61.5" customHeight="1" x14ac:dyDescent="0.25">
      <c r="A120" s="682"/>
      <c r="B120" s="683"/>
      <c r="C120" s="809"/>
      <c r="D120" s="1432"/>
      <c r="E120" s="140"/>
      <c r="F120" s="651"/>
      <c r="G120" s="137"/>
      <c r="H120" s="79"/>
      <c r="I120" s="212"/>
      <c r="J120" s="125"/>
      <c r="K120" s="76"/>
      <c r="L120" s="212"/>
      <c r="M120" s="125"/>
      <c r="N120" s="79"/>
      <c r="O120" s="212"/>
      <c r="P120" s="1192"/>
      <c r="Q120" s="1400"/>
      <c r="R120" s="153"/>
      <c r="S120" s="153"/>
      <c r="T120" s="153"/>
      <c r="U120" s="267"/>
    </row>
    <row r="121" spans="1:21" s="799" customFormat="1" ht="18" customHeight="1" thickBot="1" x14ac:dyDescent="0.3">
      <c r="A121" s="682"/>
      <c r="B121" s="683"/>
      <c r="C121" s="809"/>
      <c r="D121" s="1278"/>
      <c r="E121" s="140"/>
      <c r="F121" s="651"/>
      <c r="G121" s="879" t="s">
        <v>27</v>
      </c>
      <c r="H121" s="131">
        <f>SUM(H119:H120)</f>
        <v>916.5</v>
      </c>
      <c r="I121" s="264">
        <f>SUM(I119:I120)</f>
        <v>916.5</v>
      </c>
      <c r="J121" s="74"/>
      <c r="K121" s="73">
        <f t="shared" ref="K121:P121" si="21">SUM(K118:K120)</f>
        <v>612</v>
      </c>
      <c r="L121" s="264">
        <f t="shared" ref="L121" si="22">SUM(L118:L120)</f>
        <v>612</v>
      </c>
      <c r="M121" s="74"/>
      <c r="N121" s="131">
        <f t="shared" ref="N121:O121" si="23">SUM(N118:N120)</f>
        <v>0</v>
      </c>
      <c r="O121" s="264">
        <f t="shared" si="23"/>
        <v>0</v>
      </c>
      <c r="P121" s="74">
        <f t="shared" si="21"/>
        <v>0</v>
      </c>
      <c r="Q121" s="214"/>
      <c r="R121" s="900"/>
      <c r="S121" s="901"/>
      <c r="T121" s="1086"/>
      <c r="U121" s="427"/>
    </row>
    <row r="122" spans="1:21" s="799" customFormat="1" ht="16.5" customHeight="1" x14ac:dyDescent="0.25">
      <c r="A122" s="1468" t="s">
        <v>14</v>
      </c>
      <c r="B122" s="1497" t="s">
        <v>38</v>
      </c>
      <c r="C122" s="1450" t="s">
        <v>28</v>
      </c>
      <c r="D122" s="1501" t="s">
        <v>205</v>
      </c>
      <c r="E122" s="1503" t="s">
        <v>39</v>
      </c>
      <c r="F122" s="1374">
        <v>5</v>
      </c>
      <c r="G122" s="281" t="s">
        <v>42</v>
      </c>
      <c r="H122" s="253">
        <v>236.7</v>
      </c>
      <c r="I122" s="1100">
        <v>236.7</v>
      </c>
      <c r="J122" s="253"/>
      <c r="K122" s="806"/>
      <c r="L122" s="1122"/>
      <c r="M122" s="1116"/>
      <c r="N122" s="365"/>
      <c r="O122" s="1100"/>
      <c r="P122" s="1027"/>
      <c r="Q122" s="1377" t="s">
        <v>167</v>
      </c>
      <c r="R122" s="872" t="s">
        <v>131</v>
      </c>
      <c r="S122" s="872"/>
      <c r="T122" s="1572"/>
      <c r="U122" s="1615" t="s">
        <v>291</v>
      </c>
    </row>
    <row r="123" spans="1:21" s="799" customFormat="1" ht="24.75" customHeight="1" x14ac:dyDescent="0.25">
      <c r="A123" s="1469"/>
      <c r="B123" s="1498"/>
      <c r="C123" s="1451"/>
      <c r="D123" s="1424"/>
      <c r="E123" s="1504"/>
      <c r="F123" s="1375"/>
      <c r="G123" s="282" t="s">
        <v>163</v>
      </c>
      <c r="H123" s="71">
        <v>1341.2</v>
      </c>
      <c r="I123" s="1111">
        <v>1337.4</v>
      </c>
      <c r="J123" s="1107">
        <f>I123-H123</f>
        <v>-3.7999999999999545</v>
      </c>
      <c r="K123" s="807"/>
      <c r="L123" s="1123"/>
      <c r="M123" s="1117"/>
      <c r="N123" s="77"/>
      <c r="O123" s="217"/>
      <c r="P123" s="380"/>
      <c r="Q123" s="1378"/>
      <c r="R123" s="872"/>
      <c r="S123" s="903"/>
      <c r="T123" s="1572"/>
      <c r="U123" s="1616"/>
    </row>
    <row r="124" spans="1:21" s="799" customFormat="1" ht="15" customHeight="1" x14ac:dyDescent="0.25">
      <c r="A124" s="1469"/>
      <c r="B124" s="1498"/>
      <c r="C124" s="1451"/>
      <c r="D124" s="1424"/>
      <c r="E124" s="1504"/>
      <c r="F124" s="1375"/>
      <c r="G124" s="286" t="s">
        <v>267</v>
      </c>
      <c r="H124" s="71"/>
      <c r="I124" s="1186">
        <v>3.8</v>
      </c>
      <c r="J124" s="1107">
        <f>I124-H124</f>
        <v>3.8</v>
      </c>
      <c r="K124" s="808"/>
      <c r="L124" s="1124"/>
      <c r="M124" s="1118"/>
      <c r="N124" s="79"/>
      <c r="O124" s="212"/>
      <c r="P124" s="334"/>
      <c r="Q124" s="1301" t="s">
        <v>130</v>
      </c>
      <c r="R124" s="161" t="s">
        <v>195</v>
      </c>
      <c r="S124" s="872"/>
      <c r="T124" s="1572"/>
      <c r="U124" s="1307"/>
    </row>
    <row r="125" spans="1:21" s="799" customFormat="1" ht="18" customHeight="1" thickBot="1" x14ac:dyDescent="0.3">
      <c r="A125" s="1496"/>
      <c r="B125" s="1499"/>
      <c r="C125" s="1500"/>
      <c r="D125" s="1502"/>
      <c r="E125" s="1505"/>
      <c r="F125" s="1376"/>
      <c r="G125" s="879" t="s">
        <v>27</v>
      </c>
      <c r="H125" s="131">
        <f>SUM(H122:H124)</f>
        <v>1577.9</v>
      </c>
      <c r="I125" s="264">
        <f>SUM(I122:I124)</f>
        <v>1577.9</v>
      </c>
      <c r="J125" s="264">
        <f>SUM(J122:J124)</f>
        <v>4.5297099404706387E-14</v>
      </c>
      <c r="K125" s="73">
        <f t="shared" ref="K125:P125" si="24">SUM(K122:K124)</f>
        <v>0</v>
      </c>
      <c r="L125" s="264">
        <f t="shared" ref="L125" si="25">SUM(L122:L124)</f>
        <v>0</v>
      </c>
      <c r="M125" s="74"/>
      <c r="N125" s="131">
        <f t="shared" ref="N125:O125" si="26">SUM(N122:N124)</f>
        <v>0</v>
      </c>
      <c r="O125" s="264">
        <f t="shared" si="26"/>
        <v>0</v>
      </c>
      <c r="P125" s="74">
        <f t="shared" si="24"/>
        <v>0</v>
      </c>
      <c r="Q125" s="214"/>
      <c r="R125" s="900"/>
      <c r="S125" s="901"/>
      <c r="T125" s="1573"/>
      <c r="U125" s="1256"/>
    </row>
    <row r="126" spans="1:21" s="799" customFormat="1" ht="13.5" thickBot="1" x14ac:dyDescent="0.3">
      <c r="A126" s="322" t="s">
        <v>14</v>
      </c>
      <c r="B126" s="1283" t="s">
        <v>19</v>
      </c>
      <c r="C126" s="1517" t="s">
        <v>45</v>
      </c>
      <c r="D126" s="1518"/>
      <c r="E126" s="1518"/>
      <c r="F126" s="1518"/>
      <c r="G126" s="1518"/>
      <c r="H126" s="803">
        <f>H125+H121</f>
        <v>2494.4</v>
      </c>
      <c r="I126" s="1119">
        <f>I125+I121</f>
        <v>2494.4</v>
      </c>
      <c r="J126" s="1119">
        <f>J125+J121</f>
        <v>4.5297099404706387E-14</v>
      </c>
      <c r="K126" s="803">
        <f t="shared" ref="K126:P126" si="27">K125+K121</f>
        <v>612</v>
      </c>
      <c r="L126" s="1119">
        <f t="shared" ref="L126:N126" si="28">L125+L121</f>
        <v>612</v>
      </c>
      <c r="M126" s="1119">
        <f t="shared" si="28"/>
        <v>0</v>
      </c>
      <c r="N126" s="442">
        <f t="shared" si="28"/>
        <v>0</v>
      </c>
      <c r="O126" s="1102">
        <f t="shared" ref="O126" si="29">O125+O121</f>
        <v>0</v>
      </c>
      <c r="P126" s="1190">
        <f t="shared" si="27"/>
        <v>0</v>
      </c>
      <c r="Q126" s="1519"/>
      <c r="R126" s="1519"/>
      <c r="S126" s="1519"/>
      <c r="T126" s="1519"/>
      <c r="U126" s="1520"/>
    </row>
    <row r="127" spans="1:21" s="799" customFormat="1" ht="12.75" customHeight="1" thickBot="1" x14ac:dyDescent="0.3">
      <c r="A127" s="36" t="s">
        <v>14</v>
      </c>
      <c r="B127" s="1509" t="s">
        <v>73</v>
      </c>
      <c r="C127" s="1510"/>
      <c r="D127" s="1510"/>
      <c r="E127" s="1510"/>
      <c r="F127" s="1510"/>
      <c r="G127" s="1510"/>
      <c r="H127" s="804">
        <f t="shared" ref="H127:P127" si="30">H117+H49+H38+H126</f>
        <v>11974.4</v>
      </c>
      <c r="I127" s="1120">
        <f t="shared" si="30"/>
        <v>11690.4</v>
      </c>
      <c r="J127" s="1120">
        <f t="shared" si="30"/>
        <v>-283.99999999999994</v>
      </c>
      <c r="K127" s="82">
        <f t="shared" si="30"/>
        <v>8356.7999999999993</v>
      </c>
      <c r="L127" s="1120">
        <f t="shared" si="30"/>
        <v>9380.7999999999993</v>
      </c>
      <c r="M127" s="1120">
        <f t="shared" si="30"/>
        <v>1024</v>
      </c>
      <c r="N127" s="804">
        <f t="shared" si="30"/>
        <v>6798.6</v>
      </c>
      <c r="O127" s="1120">
        <f t="shared" si="30"/>
        <v>7076</v>
      </c>
      <c r="P127" s="1198">
        <f t="shared" si="30"/>
        <v>277.39999999999998</v>
      </c>
      <c r="Q127" s="1511"/>
      <c r="R127" s="1511"/>
      <c r="S127" s="1511"/>
      <c r="T127" s="1511"/>
      <c r="U127" s="1512"/>
    </row>
    <row r="128" spans="1:21" s="799" customFormat="1" ht="13.5" thickBot="1" x14ac:dyDescent="0.3">
      <c r="A128" s="63" t="s">
        <v>19</v>
      </c>
      <c r="B128" s="1513" t="s">
        <v>74</v>
      </c>
      <c r="C128" s="1514"/>
      <c r="D128" s="1514"/>
      <c r="E128" s="1514"/>
      <c r="F128" s="1514"/>
      <c r="G128" s="1514"/>
      <c r="H128" s="805">
        <f t="shared" ref="H128:P128" si="31">H127</f>
        <v>11974.4</v>
      </c>
      <c r="I128" s="1121">
        <f t="shared" ref="I128:J128" si="32">I127</f>
        <v>11690.4</v>
      </c>
      <c r="J128" s="1121">
        <f t="shared" si="32"/>
        <v>-283.99999999999994</v>
      </c>
      <c r="K128" s="83">
        <f>K127</f>
        <v>8356.7999999999993</v>
      </c>
      <c r="L128" s="1121">
        <f>L127</f>
        <v>9380.7999999999993</v>
      </c>
      <c r="M128" s="1121">
        <f>M127</f>
        <v>1024</v>
      </c>
      <c r="N128" s="805">
        <f t="shared" ref="N128:O128" si="33">N127</f>
        <v>6798.6</v>
      </c>
      <c r="O128" s="1121">
        <f t="shared" si="33"/>
        <v>7076</v>
      </c>
      <c r="P128" s="1199">
        <f t="shared" si="31"/>
        <v>277.39999999999998</v>
      </c>
      <c r="Q128" s="1515"/>
      <c r="R128" s="1515"/>
      <c r="S128" s="1515"/>
      <c r="T128" s="1515"/>
      <c r="U128" s="1516"/>
    </row>
    <row r="129" spans="1:21" s="12" customFormat="1" x14ac:dyDescent="0.25">
      <c r="A129" s="801"/>
      <c r="B129" s="802"/>
      <c r="C129" s="802"/>
      <c r="D129" s="802"/>
      <c r="E129" s="802"/>
      <c r="F129" s="802"/>
      <c r="G129" s="802"/>
      <c r="H129" s="800"/>
      <c r="I129" s="800"/>
      <c r="J129" s="800"/>
      <c r="K129" s="800"/>
      <c r="L129" s="800"/>
      <c r="M129" s="800"/>
      <c r="N129" s="800"/>
      <c r="O129" s="800"/>
      <c r="P129" s="800"/>
      <c r="Q129" s="11"/>
      <c r="R129" s="11"/>
      <c r="S129" s="11"/>
      <c r="T129" s="11"/>
      <c r="U129" s="11"/>
    </row>
    <row r="130" spans="1:21" s="12" customFormat="1" x14ac:dyDescent="0.25">
      <c r="A130" s="906"/>
      <c r="B130" s="907"/>
      <c r="C130" s="907"/>
      <c r="D130" s="907"/>
      <c r="E130" s="907"/>
      <c r="F130" s="907"/>
      <c r="G130" s="907"/>
      <c r="H130" s="800"/>
      <c r="I130" s="800"/>
      <c r="J130" s="800"/>
      <c r="K130" s="800"/>
      <c r="L130" s="800"/>
      <c r="M130" s="800"/>
      <c r="N130" s="800"/>
      <c r="O130" s="800"/>
      <c r="P130" s="800"/>
      <c r="Q130" s="11"/>
      <c r="R130" s="11"/>
      <c r="S130" s="11"/>
      <c r="T130" s="11"/>
      <c r="U130" s="11"/>
    </row>
    <row r="131" spans="1:21" s="64" customFormat="1" ht="16.5" customHeight="1" thickBot="1" x14ac:dyDescent="0.3">
      <c r="A131" s="1444" t="s">
        <v>75</v>
      </c>
      <c r="B131" s="1444"/>
      <c r="C131" s="1444"/>
      <c r="D131" s="1444"/>
      <c r="E131" s="1444"/>
      <c r="F131" s="1444"/>
      <c r="G131" s="1444"/>
      <c r="H131" s="65"/>
      <c r="I131" s="1178"/>
      <c r="J131" s="65"/>
      <c r="K131" s="65"/>
      <c r="L131" s="65"/>
      <c r="M131" s="65"/>
      <c r="N131" s="65"/>
      <c r="O131" s="65"/>
      <c r="P131" s="65"/>
      <c r="Q131" s="11"/>
      <c r="R131" s="11"/>
      <c r="S131" s="11"/>
      <c r="T131" s="11"/>
      <c r="U131" s="11"/>
    </row>
    <row r="132" spans="1:21" s="799" customFormat="1" ht="72" customHeight="1" thickBot="1" x14ac:dyDescent="0.3">
      <c r="A132" s="1506" t="s">
        <v>76</v>
      </c>
      <c r="B132" s="1507"/>
      <c r="C132" s="1507"/>
      <c r="D132" s="1507"/>
      <c r="E132" s="1507"/>
      <c r="F132" s="1507"/>
      <c r="G132" s="1508"/>
      <c r="H132" s="1129" t="s">
        <v>252</v>
      </c>
      <c r="I132" s="1130" t="s">
        <v>259</v>
      </c>
      <c r="J132" s="1131" t="s">
        <v>254</v>
      </c>
      <c r="K132" s="1141" t="s">
        <v>122</v>
      </c>
      <c r="L132" s="1130" t="s">
        <v>255</v>
      </c>
      <c r="M132" s="1131" t="s">
        <v>254</v>
      </c>
      <c r="N132" s="1141" t="s">
        <v>174</v>
      </c>
      <c r="O132" s="1130" t="s">
        <v>272</v>
      </c>
      <c r="P132" s="1131" t="s">
        <v>254</v>
      </c>
      <c r="Q132" s="1"/>
      <c r="R132" s="1"/>
      <c r="S132" s="1"/>
      <c r="T132" s="1"/>
      <c r="U132" s="1"/>
    </row>
    <row r="133" spans="1:21" s="799" customFormat="1" x14ac:dyDescent="0.25">
      <c r="A133" s="1379" t="s">
        <v>77</v>
      </c>
      <c r="B133" s="1380"/>
      <c r="C133" s="1380"/>
      <c r="D133" s="1380"/>
      <c r="E133" s="1380"/>
      <c r="F133" s="1380"/>
      <c r="G133" s="1381"/>
      <c r="H133" s="392">
        <f>H134+H144+H145+H146+H143+H142</f>
        <v>11606</v>
      </c>
      <c r="I133" s="1133">
        <f>I134+I144+I145+I146+I143+I142</f>
        <v>11303.6</v>
      </c>
      <c r="J133" s="1183">
        <f>I133-H133</f>
        <v>-302.39999999999964</v>
      </c>
      <c r="K133" s="392">
        <f>K134+K144+K145+K146+K143+K142</f>
        <v>8318.9</v>
      </c>
      <c r="L133" s="1140">
        <f>L134+L144+L145+L146+L143+L142</f>
        <v>9092.9</v>
      </c>
      <c r="M133" s="1239">
        <f>L133-K133</f>
        <v>774</v>
      </c>
      <c r="N133" s="392">
        <f>N134+N144+N145+N146+N143+N142</f>
        <v>6798.6</v>
      </c>
      <c r="O133" s="1140">
        <f>O134+O144+O145+O146+O143+O142</f>
        <v>7076</v>
      </c>
      <c r="P133" s="1132">
        <f>P134+P144+P145+P146+P143+P142</f>
        <v>277.39999999999998</v>
      </c>
      <c r="Q133" s="66"/>
      <c r="R133" s="1"/>
      <c r="S133" s="1"/>
      <c r="T133" s="1"/>
      <c r="U133" s="1"/>
    </row>
    <row r="134" spans="1:21" s="799" customFormat="1" ht="12.75" customHeight="1" x14ac:dyDescent="0.2">
      <c r="A134" s="1382" t="s">
        <v>78</v>
      </c>
      <c r="B134" s="1383"/>
      <c r="C134" s="1383"/>
      <c r="D134" s="1383"/>
      <c r="E134" s="1383"/>
      <c r="F134" s="1383"/>
      <c r="G134" s="1384"/>
      <c r="H134" s="1216">
        <f>SUM(H135:H141)</f>
        <v>9651.2000000000007</v>
      </c>
      <c r="I134" s="1134">
        <f>SUM(I135:I141)</f>
        <v>9579.1</v>
      </c>
      <c r="J134" s="1184">
        <f t="shared" ref="J134:J150" si="34">I134-H134</f>
        <v>-72.100000000000364</v>
      </c>
      <c r="K134" s="1216">
        <f>SUM(K135:K141)</f>
        <v>8318.9</v>
      </c>
      <c r="L134" s="1134">
        <f>SUM(L135:L141)</f>
        <v>9053.7000000000007</v>
      </c>
      <c r="M134" s="1240">
        <f t="shared" ref="M134:M151" si="35">L134-K134</f>
        <v>734.80000000000109</v>
      </c>
      <c r="N134" s="1216">
        <f>SUM(N135:N141)</f>
        <v>6798.6</v>
      </c>
      <c r="O134" s="1134">
        <f>SUM(O135:O141)</f>
        <v>7066.8</v>
      </c>
      <c r="P134" s="1189">
        <f>SUM(P135:P141)</f>
        <v>268.2</v>
      </c>
      <c r="Q134" s="66"/>
      <c r="R134" s="1"/>
      <c r="S134" s="1"/>
      <c r="T134" s="1"/>
      <c r="U134" s="1"/>
    </row>
    <row r="135" spans="1:21" s="799" customFormat="1" x14ac:dyDescent="0.25">
      <c r="A135" s="1441" t="s">
        <v>79</v>
      </c>
      <c r="B135" s="1442"/>
      <c r="C135" s="1442"/>
      <c r="D135" s="1442"/>
      <c r="E135" s="1442"/>
      <c r="F135" s="1442"/>
      <c r="G135" s="1443"/>
      <c r="H135" s="1209">
        <f>SUMIF(G15:G128,"SB",H15:H128)</f>
        <v>1882.6000000000001</v>
      </c>
      <c r="I135" s="1136">
        <f>SUMIF(G15:G128,"SB",I15:I128)</f>
        <v>1882.6000000000001</v>
      </c>
      <c r="J135" s="332">
        <f t="shared" si="34"/>
        <v>0</v>
      </c>
      <c r="K135" s="1214">
        <f>SUMIF(G15:G128,"SB",K15:K128)</f>
        <v>1331.7</v>
      </c>
      <c r="L135" s="1136">
        <f>SUMIF(G15:G128,"SB",L15:L128)</f>
        <v>1740.4</v>
      </c>
      <c r="M135" s="190">
        <f t="shared" si="35"/>
        <v>408.70000000000005</v>
      </c>
      <c r="N135" s="1214">
        <f>SUMIF(G15:G128,"SB",N15:N128)</f>
        <v>987.6</v>
      </c>
      <c r="O135" s="1136">
        <f>SUMIF(G15:G128,"SB",O15:O128)</f>
        <v>987.6</v>
      </c>
      <c r="P135" s="1210">
        <f>SUMIF(G15:G128,"SB",P15:P128)</f>
        <v>0</v>
      </c>
      <c r="Q135" s="66"/>
      <c r="R135" s="1"/>
      <c r="S135" s="1"/>
      <c r="T135" s="1"/>
      <c r="U135" s="1"/>
    </row>
    <row r="136" spans="1:21" s="799" customFormat="1" ht="29.25" customHeight="1" x14ac:dyDescent="0.25">
      <c r="A136" s="1438" t="s">
        <v>80</v>
      </c>
      <c r="B136" s="1439"/>
      <c r="C136" s="1439"/>
      <c r="D136" s="1439"/>
      <c r="E136" s="1439"/>
      <c r="F136" s="1439"/>
      <c r="G136" s="1440"/>
      <c r="H136" s="1214">
        <f>SUMIF(G15:G128,"SB(AA)",H15:H128)</f>
        <v>419.99999999999994</v>
      </c>
      <c r="I136" s="1136">
        <f>SUMIF(G15:G128,"SB(AA)",I15:I128)</f>
        <v>419.99999999999994</v>
      </c>
      <c r="J136" s="332">
        <f t="shared" si="34"/>
        <v>0</v>
      </c>
      <c r="K136" s="1214">
        <f>SUMIF(G15:G128,"SB(AA)",K15:K128)</f>
        <v>515.4</v>
      </c>
      <c r="L136" s="1136">
        <f>SUMIF(G15:G128,"SB(AA)",L15:L128)</f>
        <v>570.4</v>
      </c>
      <c r="M136" s="190">
        <f t="shared" si="35"/>
        <v>55</v>
      </c>
      <c r="N136" s="1214">
        <f>SUMIF(G15:G128,"SB(AA)",N15:N128)</f>
        <v>381.4</v>
      </c>
      <c r="O136" s="1136">
        <f>SUMIF(G15:G128,"SB(AA)",O15:O128)</f>
        <v>381.4</v>
      </c>
      <c r="P136" s="1215">
        <f>SUMIF(G15:G128,"SB(AA)",P15:P128)</f>
        <v>0</v>
      </c>
      <c r="Q136" s="66"/>
      <c r="R136" s="1"/>
      <c r="S136" s="1"/>
      <c r="T136" s="1"/>
      <c r="U136" s="1"/>
    </row>
    <row r="137" spans="1:21" s="799" customFormat="1" x14ac:dyDescent="0.25">
      <c r="A137" s="1438" t="s">
        <v>81</v>
      </c>
      <c r="B137" s="1439"/>
      <c r="C137" s="1439"/>
      <c r="D137" s="1439"/>
      <c r="E137" s="1439"/>
      <c r="F137" s="1439"/>
      <c r="G137" s="1440"/>
      <c r="H137" s="1209">
        <f>SUMIF(G15:G128,"SB(VR)",H15:H128)</f>
        <v>4770</v>
      </c>
      <c r="I137" s="1136">
        <f>SUMIF(G15:G128,"SB(VR)",I15:I128)</f>
        <v>4770</v>
      </c>
      <c r="J137" s="332">
        <f t="shared" si="34"/>
        <v>0</v>
      </c>
      <c r="K137" s="1214">
        <f>SUMIF(G15:G128,"SB(VR)",K15:K128)</f>
        <v>5270.5</v>
      </c>
      <c r="L137" s="1136">
        <f>SUMIF(G15:G128,"SB(VR)",L15:L128)</f>
        <v>5270.5</v>
      </c>
      <c r="M137" s="190">
        <f t="shared" si="35"/>
        <v>0</v>
      </c>
      <c r="N137" s="1214">
        <f>SUMIF(G15:G128,"SB(VR)",N15:N128)</f>
        <v>5270.5</v>
      </c>
      <c r="O137" s="1136">
        <f>SUMIF(G15:G128,"SB(VR)",O15:O128)</f>
        <v>5270.5</v>
      </c>
      <c r="P137" s="1210">
        <f>SUMIF(G15:G128,"SB(VR)",P15:P128)</f>
        <v>0</v>
      </c>
      <c r="Q137" s="66"/>
      <c r="R137" s="1"/>
      <c r="S137" s="1"/>
      <c r="T137" s="1"/>
      <c r="U137" s="1"/>
    </row>
    <row r="138" spans="1:21" s="799" customFormat="1" x14ac:dyDescent="0.25">
      <c r="A138" s="1438" t="s">
        <v>82</v>
      </c>
      <c r="B138" s="1439"/>
      <c r="C138" s="1439"/>
      <c r="D138" s="1439"/>
      <c r="E138" s="1439"/>
      <c r="F138" s="1439"/>
      <c r="G138" s="1440"/>
      <c r="H138" s="1209">
        <f>SUMIF(G15:G128,"SB(P)",H15:H128)</f>
        <v>0</v>
      </c>
      <c r="I138" s="1136">
        <f>SUMIF(G15:G128,"SB(P)",I15:I128)</f>
        <v>0</v>
      </c>
      <c r="J138" s="332">
        <f t="shared" si="34"/>
        <v>0</v>
      </c>
      <c r="K138" s="1214">
        <f>SUMIF(G15:G128,"SB(P)",K15:K128)</f>
        <v>0</v>
      </c>
      <c r="L138" s="1136">
        <f>SUMIF(G15:G128,"SB(P)",L15:L128)</f>
        <v>0</v>
      </c>
      <c r="M138" s="190">
        <f t="shared" si="35"/>
        <v>0</v>
      </c>
      <c r="N138" s="1214">
        <f>SUMIF(G16:G129,"SB(P)",N16:N129)</f>
        <v>0</v>
      </c>
      <c r="O138" s="1136">
        <f>SUMIF(G16:G129,"SB(P)",O16:O129)</f>
        <v>0</v>
      </c>
      <c r="P138" s="1210">
        <f>SUMIF(G16:G129,"SB(P)",P16:P129)</f>
        <v>0</v>
      </c>
      <c r="Q138" s="66"/>
      <c r="R138" s="1"/>
      <c r="S138" s="1"/>
      <c r="T138" s="1"/>
      <c r="U138" s="1"/>
    </row>
    <row r="139" spans="1:21" s="799" customFormat="1" ht="15" customHeight="1" x14ac:dyDescent="0.25">
      <c r="A139" s="1438" t="s">
        <v>83</v>
      </c>
      <c r="B139" s="1439"/>
      <c r="C139" s="1439"/>
      <c r="D139" s="1439"/>
      <c r="E139" s="1439"/>
      <c r="F139" s="1439"/>
      <c r="G139" s="1440"/>
      <c r="H139" s="1209">
        <f>SUMIF(G15:G128,"SB(VB)",H15:H128)</f>
        <v>102.69999999999999</v>
      </c>
      <c r="I139" s="1136">
        <f>SUMIF(G15:G128,"SB(VB)",I15:I128)</f>
        <v>84.3</v>
      </c>
      <c r="J139" s="332">
        <f t="shared" si="34"/>
        <v>-18.399999999999991</v>
      </c>
      <c r="K139" s="1214">
        <f>SUMIF(G15:G128,"SB(VB)",K15:K128)</f>
        <v>125.19999999999999</v>
      </c>
      <c r="L139" s="1136">
        <f>SUMIF(G15:G128,"SB(VB)",L15:L128)</f>
        <v>149.9</v>
      </c>
      <c r="M139" s="190">
        <f t="shared" si="35"/>
        <v>24.700000000000017</v>
      </c>
      <c r="N139" s="1214">
        <f>SUMIF(G15:G128,"SB(VB)",N15:N128)</f>
        <v>39</v>
      </c>
      <c r="O139" s="1136">
        <f>SUMIF(G15:G128,"SB(VB)",O15:O128)</f>
        <v>60.8</v>
      </c>
      <c r="P139" s="1210">
        <f>SUMIF(G15:G128,"SB(VB)",P15:P128)</f>
        <v>21.799999999999997</v>
      </c>
      <c r="Q139" s="66"/>
      <c r="R139" s="1"/>
      <c r="S139" s="1"/>
      <c r="T139" s="1"/>
      <c r="U139" s="1"/>
    </row>
    <row r="140" spans="1:21" s="799" customFormat="1" ht="27" customHeight="1" x14ac:dyDescent="0.25">
      <c r="A140" s="1438" t="s">
        <v>165</v>
      </c>
      <c r="B140" s="1439"/>
      <c r="C140" s="1439"/>
      <c r="D140" s="1439"/>
      <c r="E140" s="1439"/>
      <c r="F140" s="1439"/>
      <c r="G140" s="1440"/>
      <c r="H140" s="1209">
        <f>SUMIF(G15:G128,"SB(ESA)",H15:H128)</f>
        <v>0</v>
      </c>
      <c r="I140" s="1136">
        <f>SUMIF(G15:G128,"SB(ESA)",I15:I128)</f>
        <v>0</v>
      </c>
      <c r="J140" s="332">
        <f t="shared" si="34"/>
        <v>0</v>
      </c>
      <c r="K140" s="1214">
        <f>SUMIF(G17:G128,"SB(ESA)",K17:K128)</f>
        <v>0</v>
      </c>
      <c r="L140" s="1136">
        <f>SUMIF(G17:G128,"SB(ESA)",L17:L128)</f>
        <v>0</v>
      </c>
      <c r="M140" s="190">
        <f t="shared" si="35"/>
        <v>0</v>
      </c>
      <c r="N140" s="1214">
        <f>SUMIF(G17:G128,"SB(ESA)",N17:N128)</f>
        <v>0</v>
      </c>
      <c r="O140" s="1136">
        <f>SUMIF(G17:G128,"SB(ESA)",O17:O128)</f>
        <v>0</v>
      </c>
      <c r="P140" s="1210">
        <f>SUMIF(G17:G128,"SB(ESA)",P17:P128)</f>
        <v>0</v>
      </c>
      <c r="Q140" s="66"/>
      <c r="R140" s="1"/>
      <c r="S140" s="1"/>
      <c r="T140" s="1"/>
      <c r="U140" s="1"/>
    </row>
    <row r="141" spans="1:21" s="799" customFormat="1" ht="27.75" customHeight="1" x14ac:dyDescent="0.25">
      <c r="A141" s="1438" t="s">
        <v>245</v>
      </c>
      <c r="B141" s="1439"/>
      <c r="C141" s="1439"/>
      <c r="D141" s="1439"/>
      <c r="E141" s="1439"/>
      <c r="F141" s="1439"/>
      <c r="G141" s="1440"/>
      <c r="H141" s="1209">
        <f>SUMIF(G15:G128,"SB(ES)",H15:H128)</f>
        <v>2475.8999999999996</v>
      </c>
      <c r="I141" s="1136">
        <f>SUMIF(G15:G128,"SB(ES)",I15:I128)</f>
        <v>2422.1999999999998</v>
      </c>
      <c r="J141" s="332">
        <f t="shared" si="34"/>
        <v>-53.699999999999818</v>
      </c>
      <c r="K141" s="1214">
        <f>SUMIF(G18:G128,"SB(ES)",K18:K128)</f>
        <v>1076.0999999999999</v>
      </c>
      <c r="L141" s="1136">
        <f>SUMIF(G18:G128,"SB(ES)",L18:L128)</f>
        <v>1322.5</v>
      </c>
      <c r="M141" s="190">
        <f t="shared" si="35"/>
        <v>246.40000000000009</v>
      </c>
      <c r="N141" s="1214">
        <f>SUMIF(G18:G128,"SB(ES)",N18:N128)</f>
        <v>120.1</v>
      </c>
      <c r="O141" s="1136">
        <f>SUMIF(G18:G128,"SB(ES)",O18:O128)</f>
        <v>366.5</v>
      </c>
      <c r="P141" s="1210">
        <f>SUMIF(G18:G128,"SB(ES)",P18:P128)</f>
        <v>246.4</v>
      </c>
      <c r="Q141" s="66"/>
      <c r="R141" s="1"/>
      <c r="S141" s="1"/>
      <c r="T141" s="1"/>
      <c r="U141" s="1"/>
    </row>
    <row r="142" spans="1:21" s="799" customFormat="1" ht="27.75" customHeight="1" x14ac:dyDescent="0.25">
      <c r="A142" s="1530" t="s">
        <v>266</v>
      </c>
      <c r="B142" s="1531"/>
      <c r="C142" s="1531"/>
      <c r="D142" s="1531"/>
      <c r="E142" s="1531"/>
      <c r="F142" s="1531"/>
      <c r="G142" s="1532"/>
      <c r="H142" s="1205">
        <f>SUMIF(G16:G129,"SB(ESL)",H16:H129)</f>
        <v>0</v>
      </c>
      <c r="I142" s="1137">
        <f>SUMIF(G16:G129,"SB(ESL)",I16:I129)</f>
        <v>33.799999999999997</v>
      </c>
      <c r="J142" s="1184">
        <f t="shared" ref="J142" si="36">I142-H142</f>
        <v>33.799999999999997</v>
      </c>
      <c r="K142" s="1205">
        <f>SUMIF(G19:G129,"SB(ESL)",K19:K129)</f>
        <v>0</v>
      </c>
      <c r="L142" s="1137">
        <f>SUMIF(G19:G129,"SB(ESL)",L19:L129)</f>
        <v>0</v>
      </c>
      <c r="M142" s="1240">
        <f t="shared" si="35"/>
        <v>0</v>
      </c>
      <c r="N142" s="1205">
        <f>SUMIF(G19:G129,"SB(ESL)",N19:N129)</f>
        <v>0</v>
      </c>
      <c r="O142" s="1137">
        <f>SUMIF(G19:G129,"SB(ESL)",O19:O129)</f>
        <v>0</v>
      </c>
      <c r="P142" s="1206">
        <f>SUMIF(G19:G129,"SB(ESL)",P19:P129)</f>
        <v>0</v>
      </c>
      <c r="Q142" s="66"/>
      <c r="R142" s="1"/>
      <c r="S142" s="1"/>
      <c r="T142" s="1"/>
      <c r="U142" s="1"/>
    </row>
    <row r="143" spans="1:21" s="35" customFormat="1" ht="14.25" customHeight="1" x14ac:dyDescent="0.25">
      <c r="A143" s="1536" t="s">
        <v>201</v>
      </c>
      <c r="B143" s="1537"/>
      <c r="C143" s="1537"/>
      <c r="D143" s="1537"/>
      <c r="E143" s="1537"/>
      <c r="F143" s="1537"/>
      <c r="G143" s="1538"/>
      <c r="H143" s="1205">
        <f>SUMIF(G17:G128,"SB(ŽPL)",H17:H128)</f>
        <v>0</v>
      </c>
      <c r="I143" s="1137">
        <f>SUMIF(G17:G128,"SB(ŽPL)",I17:I128)</f>
        <v>0</v>
      </c>
      <c r="J143" s="1184">
        <f t="shared" si="34"/>
        <v>0</v>
      </c>
      <c r="K143" s="1205">
        <f>SUMIF(G19:G128,"SB(ŽPL)",K19:K128)</f>
        <v>0</v>
      </c>
      <c r="L143" s="1137">
        <f>SUMIF(G19:G128,"SB(ŽPL)",L19:L128)</f>
        <v>0</v>
      </c>
      <c r="M143" s="1240">
        <f t="shared" si="35"/>
        <v>0</v>
      </c>
      <c r="N143" s="1205">
        <f>SUMIF(G19:G128,"SB(ŽPL)",N19:N128)</f>
        <v>0</v>
      </c>
      <c r="O143" s="1137">
        <f>SUMIF(G19:G128,"SB(ŽPL)",O19:O128)</f>
        <v>0</v>
      </c>
      <c r="P143" s="1206">
        <f>SUMIF(G19:G128,"SB(ŽPL)",P19:P128)</f>
        <v>0</v>
      </c>
      <c r="Q143" s="391"/>
      <c r="R143" s="391"/>
      <c r="S143" s="391"/>
      <c r="T143" s="391"/>
      <c r="U143" s="391"/>
    </row>
    <row r="144" spans="1:21" s="799" customFormat="1" ht="30" customHeight="1" x14ac:dyDescent="0.25">
      <c r="A144" s="1530" t="s">
        <v>84</v>
      </c>
      <c r="B144" s="1531"/>
      <c r="C144" s="1531"/>
      <c r="D144" s="1531"/>
      <c r="E144" s="1531"/>
      <c r="F144" s="1531"/>
      <c r="G144" s="1532"/>
      <c r="H144" s="1205">
        <f>SUMIF(G15:G128,"SB(AAL)",H15:H128)</f>
        <v>189.4</v>
      </c>
      <c r="I144" s="1137">
        <f>SUMIF(G14:G128,"SB(AAL)",I14:I128)</f>
        <v>193.7</v>
      </c>
      <c r="J144" s="1184">
        <f t="shared" si="34"/>
        <v>4.2999999999999829</v>
      </c>
      <c r="K144" s="1205">
        <f>SUMIF(G17:G128,"SB(AAL)",K17:K128)</f>
        <v>0</v>
      </c>
      <c r="L144" s="1137">
        <f>SUMIF(G17:G128,"SB(AAL)",L17:L128)</f>
        <v>12.799999999999999</v>
      </c>
      <c r="M144" s="1240">
        <f t="shared" si="35"/>
        <v>12.799999999999999</v>
      </c>
      <c r="N144" s="1205">
        <f>SUMIF(G17:G128,"SB(AAL)",N17:N128)</f>
        <v>0</v>
      </c>
      <c r="O144" s="1137">
        <f>SUMIF(G17:G128,"SB(AAL)",O17:O128)</f>
        <v>9.1999999999999993</v>
      </c>
      <c r="P144" s="1206">
        <f>SUMIF(G17:G128,"SB(AAL)",P17:P128)</f>
        <v>9.1999999999999993</v>
      </c>
      <c r="Q144" s="66"/>
      <c r="R144" s="1"/>
      <c r="S144" s="1"/>
      <c r="T144" s="1"/>
      <c r="U144" s="1"/>
    </row>
    <row r="145" spans="1:21" s="799" customFormat="1" x14ac:dyDescent="0.25">
      <c r="A145" s="1530" t="s">
        <v>246</v>
      </c>
      <c r="B145" s="1531"/>
      <c r="C145" s="1531"/>
      <c r="D145" s="1531"/>
      <c r="E145" s="1531"/>
      <c r="F145" s="1531"/>
      <c r="G145" s="1532"/>
      <c r="H145" s="1205">
        <f>SUMIF(G15:G128,"SB(VRL)",H15:H128)</f>
        <v>1222.0999999999999</v>
      </c>
      <c r="I145" s="1137">
        <f>SUMIF(G15:G128,"SB(VRL)",I15:I128)</f>
        <v>1228.7</v>
      </c>
      <c r="J145" s="1184">
        <f t="shared" si="34"/>
        <v>6.6000000000001364</v>
      </c>
      <c r="K145" s="1205">
        <f>SUMIF(G17:G128,"SB(VRL)",K17:K128)</f>
        <v>0</v>
      </c>
      <c r="L145" s="1137">
        <f>SUMIF(G17:G128,"SB(VRL)",L17:L128)</f>
        <v>26.4</v>
      </c>
      <c r="M145" s="1240">
        <f t="shared" si="35"/>
        <v>26.4</v>
      </c>
      <c r="N145" s="1205">
        <f>SUMIF(G17:G128,"SB(VRL)",N17:N128)</f>
        <v>0</v>
      </c>
      <c r="O145" s="1137">
        <f>SUMIF(G17:G128,"SB(VRL)",O17:O128)</f>
        <v>0</v>
      </c>
      <c r="P145" s="1206">
        <f>SUMIF(G17:G128,"SB(VRL)",P17:P128)</f>
        <v>0</v>
      </c>
      <c r="Q145" s="66"/>
      <c r="R145" s="1"/>
      <c r="S145" s="1"/>
      <c r="T145" s="1"/>
      <c r="U145" s="1"/>
    </row>
    <row r="146" spans="1:21" s="799" customFormat="1" x14ac:dyDescent="0.25">
      <c r="A146" s="1530" t="s">
        <v>162</v>
      </c>
      <c r="B146" s="1531"/>
      <c r="C146" s="1531"/>
      <c r="D146" s="1531"/>
      <c r="E146" s="1531"/>
      <c r="F146" s="1531"/>
      <c r="G146" s="1532"/>
      <c r="H146" s="1205">
        <f>SUMIF(G17:G128,"SB(L)",H17:H128)</f>
        <v>543.30000000000007</v>
      </c>
      <c r="I146" s="1137">
        <f>SUMIF(G17:G128,"SB(L)",I17:I128)</f>
        <v>268.3</v>
      </c>
      <c r="J146" s="1184">
        <f t="shared" si="34"/>
        <v>-275.00000000000006</v>
      </c>
      <c r="K146" s="1205">
        <f>SUMIF(G18:G128,"SB(L)",K18:K128)</f>
        <v>0</v>
      </c>
      <c r="L146" s="1137">
        <f>SUMIF(G18:G128,"SB(L)",L18:L128)</f>
        <v>0</v>
      </c>
      <c r="M146" s="1240">
        <f t="shared" si="35"/>
        <v>0</v>
      </c>
      <c r="N146" s="1205">
        <f>SUMIF(G18:G128,"SB(L)",N18:N128)</f>
        <v>0</v>
      </c>
      <c r="O146" s="1137">
        <f>SUMIF(G18:G128,"SB(L)",O18:O128)</f>
        <v>0</v>
      </c>
      <c r="P146" s="1206">
        <f>SUMIF(G18:G128,"SB(L)",P18:P128)</f>
        <v>0</v>
      </c>
      <c r="Q146" s="66"/>
      <c r="R146" s="1"/>
      <c r="S146" s="1"/>
      <c r="T146" s="1"/>
      <c r="U146" s="1"/>
    </row>
    <row r="147" spans="1:21" s="799" customFormat="1" x14ac:dyDescent="0.25">
      <c r="A147" s="1533" t="s">
        <v>86</v>
      </c>
      <c r="B147" s="1534"/>
      <c r="C147" s="1534"/>
      <c r="D147" s="1534"/>
      <c r="E147" s="1534"/>
      <c r="F147" s="1534"/>
      <c r="G147" s="1535"/>
      <c r="H147" s="1207">
        <f>SUM(H148:H150)</f>
        <v>368.4</v>
      </c>
      <c r="I147" s="1138">
        <f>SUM(I148:I150)</f>
        <v>386.79999999999995</v>
      </c>
      <c r="J147" s="1183">
        <f t="shared" si="34"/>
        <v>18.399999999999977</v>
      </c>
      <c r="K147" s="1207">
        <f>SUM(K148:K150)</f>
        <v>37.9</v>
      </c>
      <c r="L147" s="1138">
        <f>SUM(L148:L150)</f>
        <v>287.89999999999998</v>
      </c>
      <c r="M147" s="1239">
        <f t="shared" si="35"/>
        <v>249.99999999999997</v>
      </c>
      <c r="N147" s="1207">
        <f>SUM(N148:N150)</f>
        <v>0</v>
      </c>
      <c r="O147" s="1138">
        <f>SUM(O148:O150)</f>
        <v>0</v>
      </c>
      <c r="P147" s="1208">
        <f>SUM(P148:P150)</f>
        <v>0</v>
      </c>
      <c r="Q147" s="66"/>
      <c r="R147" s="1"/>
      <c r="S147" s="1"/>
      <c r="T147" s="1"/>
      <c r="U147" s="1"/>
    </row>
    <row r="148" spans="1:21" s="799" customFormat="1" x14ac:dyDescent="0.25">
      <c r="A148" s="1524" t="s">
        <v>87</v>
      </c>
      <c r="B148" s="1525"/>
      <c r="C148" s="1525"/>
      <c r="D148" s="1525"/>
      <c r="E148" s="1525"/>
      <c r="F148" s="1525"/>
      <c r="G148" s="1526"/>
      <c r="H148" s="1209">
        <f>SUMIF(G15:G128,"ES",H15:H128)</f>
        <v>301.7</v>
      </c>
      <c r="I148" s="1135">
        <f>SUMIF(G15:G128,"ES",I15:I128)</f>
        <v>301.7</v>
      </c>
      <c r="J148" s="332">
        <f t="shared" si="34"/>
        <v>0</v>
      </c>
      <c r="K148" s="1209">
        <f>SUMIF(G15:G128,"ES",K15:K128)</f>
        <v>15.9</v>
      </c>
      <c r="L148" s="1237">
        <f>SUMIF(G15:G128,"ES",L15:L128)</f>
        <v>15.9</v>
      </c>
      <c r="M148" s="1241">
        <f>L148-K148</f>
        <v>0</v>
      </c>
      <c r="N148" s="1238">
        <f>SUMIF(G15:G128,"ES",N15:N128)</f>
        <v>0</v>
      </c>
      <c r="O148" s="1135">
        <f>SUMIF(G15:G128,"ES",O15:O128)</f>
        <v>0</v>
      </c>
      <c r="P148" s="1210">
        <f>SUMIF(G15:G128,"ES",P15:P128)</f>
        <v>0</v>
      </c>
      <c r="Q148" s="66"/>
      <c r="R148" s="1"/>
      <c r="S148" s="1"/>
      <c r="T148" s="1"/>
      <c r="U148" s="1"/>
    </row>
    <row r="149" spans="1:21" s="799" customFormat="1" x14ac:dyDescent="0.25">
      <c r="A149" s="1527" t="s">
        <v>88</v>
      </c>
      <c r="B149" s="1528"/>
      <c r="C149" s="1528"/>
      <c r="D149" s="1528"/>
      <c r="E149" s="1528"/>
      <c r="F149" s="1528"/>
      <c r="G149" s="1529"/>
      <c r="H149" s="1209">
        <f>SUMIF(G15:G128,"LRVB",H15:H128)</f>
        <v>0</v>
      </c>
      <c r="I149" s="1135">
        <f>SUMIF(G15:G128,"LRVB",I15:I128)</f>
        <v>18.399999999999999</v>
      </c>
      <c r="J149" s="332">
        <f t="shared" si="34"/>
        <v>18.399999999999999</v>
      </c>
      <c r="K149" s="1209">
        <f>SUMIF(G17:G128,"LRVB",K17:K128)</f>
        <v>0</v>
      </c>
      <c r="L149" s="1237">
        <f>SUMIF(G17:G128,"LRVB",L17:L128)</f>
        <v>0</v>
      </c>
      <c r="M149" s="1241">
        <f t="shared" si="35"/>
        <v>0</v>
      </c>
      <c r="N149" s="1238">
        <f>SUMIF(G17:G128,"LRVB",N17:N128)</f>
        <v>0</v>
      </c>
      <c r="O149" s="1135">
        <f>SUMIF(G17:G128,"LRVB",O17:O128)</f>
        <v>0</v>
      </c>
      <c r="P149" s="1210">
        <f>SUMIF(G17:G128,"LRVB",P17:P128)</f>
        <v>0</v>
      </c>
      <c r="Q149" s="66"/>
      <c r="R149" s="1"/>
      <c r="S149" s="1"/>
      <c r="T149" s="1"/>
      <c r="U149" s="1"/>
    </row>
    <row r="150" spans="1:21" s="799" customFormat="1" x14ac:dyDescent="0.25">
      <c r="A150" s="1527" t="s">
        <v>89</v>
      </c>
      <c r="B150" s="1528"/>
      <c r="C150" s="1528"/>
      <c r="D150" s="1528"/>
      <c r="E150" s="1528"/>
      <c r="F150" s="1528"/>
      <c r="G150" s="1529"/>
      <c r="H150" s="1209">
        <f>SUMIF(G15:G128,"Kt",H15:H128)</f>
        <v>66.7</v>
      </c>
      <c r="I150" s="1135">
        <f>SUMIF(G15:G128,"Kt",I15:I128)</f>
        <v>66.7</v>
      </c>
      <c r="J150" s="332">
        <f t="shared" si="34"/>
        <v>0</v>
      </c>
      <c r="K150" s="1209">
        <f>SUMIF(G15:G128,"Kt",K15:K128)</f>
        <v>22</v>
      </c>
      <c r="L150" s="1237">
        <f>SUMIF(G15:G128,"Kt",L15:L128)</f>
        <v>272</v>
      </c>
      <c r="M150" s="1241">
        <f t="shared" si="35"/>
        <v>250</v>
      </c>
      <c r="N150" s="1238">
        <f>SUMIF(G15:G128,"Kt",N15:N128)</f>
        <v>0</v>
      </c>
      <c r="O150" s="1135">
        <f>SUMIF(G15:G128,"Kt",O15:O128)</f>
        <v>0</v>
      </c>
      <c r="P150" s="1210">
        <f>SUMIF(G15:G128,"Kt",P15:P128)</f>
        <v>0</v>
      </c>
      <c r="Q150" s="66"/>
      <c r="R150" s="1"/>
      <c r="S150" s="1"/>
      <c r="T150" s="1"/>
      <c r="U150" s="1"/>
    </row>
    <row r="151" spans="1:21" s="799" customFormat="1" ht="13.5" thickBot="1" x14ac:dyDescent="0.3">
      <c r="A151" s="1521" t="s">
        <v>90</v>
      </c>
      <c r="B151" s="1522"/>
      <c r="C151" s="1522"/>
      <c r="D151" s="1522"/>
      <c r="E151" s="1522"/>
      <c r="F151" s="1522"/>
      <c r="G151" s="1523"/>
      <c r="H151" s="1211">
        <f>SUM(H133,H147)</f>
        <v>11974.4</v>
      </c>
      <c r="I151" s="1139">
        <f>SUM(I133,I147)</f>
        <v>11690.4</v>
      </c>
      <c r="J151" s="1212">
        <f>I151-H151</f>
        <v>-284</v>
      </c>
      <c r="K151" s="1211">
        <f>SUM(K133,K147)</f>
        <v>8356.7999999999993</v>
      </c>
      <c r="L151" s="1139">
        <f>SUM(L133,L147)</f>
        <v>9380.7999999999993</v>
      </c>
      <c r="M151" s="1242">
        <f t="shared" si="35"/>
        <v>1024</v>
      </c>
      <c r="N151" s="1211">
        <f>SUM(N133,N147)</f>
        <v>6798.6</v>
      </c>
      <c r="O151" s="1139">
        <f>SUM(O133,O147)</f>
        <v>7076</v>
      </c>
      <c r="P151" s="1213">
        <f>SUM(P133,P147)</f>
        <v>277.39999999999998</v>
      </c>
      <c r="Q151" s="12"/>
    </row>
    <row r="152" spans="1:21" s="799" customFormat="1" x14ac:dyDescent="0.25">
      <c r="A152" s="1"/>
      <c r="B152" s="1"/>
      <c r="C152" s="1"/>
      <c r="D152" s="1"/>
      <c r="E152" s="1"/>
      <c r="F152" s="2"/>
      <c r="G152" s="389"/>
      <c r="H152" s="92"/>
      <c r="I152" s="92"/>
      <c r="J152" s="92"/>
      <c r="K152" s="92"/>
      <c r="L152" s="92"/>
      <c r="M152" s="92"/>
      <c r="N152" s="92"/>
      <c r="O152" s="92"/>
      <c r="P152" s="92"/>
      <c r="Q152" s="1"/>
      <c r="R152" s="1"/>
      <c r="S152" s="1"/>
      <c r="T152" s="1"/>
      <c r="U152" s="1"/>
    </row>
    <row r="153" spans="1:21" x14ac:dyDescent="0.2">
      <c r="F153" s="1565" t="s">
        <v>247</v>
      </c>
      <c r="G153" s="1565"/>
      <c r="H153" s="1565"/>
      <c r="I153" s="1565"/>
      <c r="J153" s="1565"/>
      <c r="K153" s="1565"/>
      <c r="L153" s="1074"/>
      <c r="M153" s="1264"/>
    </row>
    <row r="154" spans="1:21" x14ac:dyDescent="0.2">
      <c r="H154" s="904"/>
      <c r="I154" s="904"/>
      <c r="J154" s="904"/>
      <c r="K154" s="904"/>
      <c r="L154" s="904"/>
      <c r="M154" s="904"/>
      <c r="N154" s="904"/>
      <c r="O154" s="904"/>
      <c r="P154" s="904"/>
    </row>
    <row r="156" spans="1:21" x14ac:dyDescent="0.2">
      <c r="H156" s="904"/>
      <c r="I156" s="904"/>
      <c r="J156" s="904"/>
    </row>
  </sheetData>
  <mergeCells count="172">
    <mergeCell ref="V32:X32"/>
    <mergeCell ref="U97:U99"/>
    <mergeCell ref="R97:R98"/>
    <mergeCell ref="U122:U123"/>
    <mergeCell ref="U35:U36"/>
    <mergeCell ref="U43:U44"/>
    <mergeCell ref="U108:U111"/>
    <mergeCell ref="U85:U88"/>
    <mergeCell ref="U73:U77"/>
    <mergeCell ref="U65:U70"/>
    <mergeCell ref="U78:U84"/>
    <mergeCell ref="U89:U92"/>
    <mergeCell ref="C49:G49"/>
    <mergeCell ref="Q49:U49"/>
    <mergeCell ref="C50:U50"/>
    <mergeCell ref="E53:E54"/>
    <mergeCell ref="D55:D57"/>
    <mergeCell ref="D59:D60"/>
    <mergeCell ref="C38:G38"/>
    <mergeCell ref="C39:U39"/>
    <mergeCell ref="Q62:Q64"/>
    <mergeCell ref="Q73:Q77"/>
    <mergeCell ref="D61:D64"/>
    <mergeCell ref="E62:E64"/>
    <mergeCell ref="D65:D72"/>
    <mergeCell ref="E65:E72"/>
    <mergeCell ref="D73:D75"/>
    <mergeCell ref="E75:E77"/>
    <mergeCell ref="Q97:Q99"/>
    <mergeCell ref="Q79:Q82"/>
    <mergeCell ref="A78:A92"/>
    <mergeCell ref="B78:B92"/>
    <mergeCell ref="C78:C92"/>
    <mergeCell ref="D78:D84"/>
    <mergeCell ref="F78:F84"/>
    <mergeCell ref="E81:E84"/>
    <mergeCell ref="U32:U33"/>
    <mergeCell ref="C14:U14"/>
    <mergeCell ref="D15:D16"/>
    <mergeCell ref="E15:E20"/>
    <mergeCell ref="F15:F20"/>
    <mergeCell ref="D17:D18"/>
    <mergeCell ref="Q17:Q18"/>
    <mergeCell ref="D19:D20"/>
    <mergeCell ref="A32:A34"/>
    <mergeCell ref="B32:B34"/>
    <mergeCell ref="C32:C34"/>
    <mergeCell ref="D32:D33"/>
    <mergeCell ref="E32:E33"/>
    <mergeCell ref="F32:F34"/>
    <mergeCell ref="Q19:Q20"/>
    <mergeCell ref="U29:U30"/>
    <mergeCell ref="B23:B25"/>
    <mergeCell ref="C23:C25"/>
    <mergeCell ref="D23:D24"/>
    <mergeCell ref="E23:E25"/>
    <mergeCell ref="F23:F25"/>
    <mergeCell ref="D26:D27"/>
    <mergeCell ref="Q26:Q27"/>
    <mergeCell ref="A29:A31"/>
    <mergeCell ref="A11:U11"/>
    <mergeCell ref="A12:U12"/>
    <mergeCell ref="B13:U13"/>
    <mergeCell ref="B29:B31"/>
    <mergeCell ref="C29:C31"/>
    <mergeCell ref="D29:D31"/>
    <mergeCell ref="E29:E31"/>
    <mergeCell ref="F29:F31"/>
    <mergeCell ref="D21:D22"/>
    <mergeCell ref="A23:A25"/>
    <mergeCell ref="A4:U4"/>
    <mergeCell ref="A5:U5"/>
    <mergeCell ref="A6:U6"/>
    <mergeCell ref="Q7:U7"/>
    <mergeCell ref="A8:A10"/>
    <mergeCell ref="B8:B10"/>
    <mergeCell ref="C8:C10"/>
    <mergeCell ref="D8:D10"/>
    <mergeCell ref="E8:E10"/>
    <mergeCell ref="Q8:T8"/>
    <mergeCell ref="R9:T9"/>
    <mergeCell ref="N8:N10"/>
    <mergeCell ref="O8:O10"/>
    <mergeCell ref="F8:F10"/>
    <mergeCell ref="G8:G10"/>
    <mergeCell ref="H8:H10"/>
    <mergeCell ref="K8:K10"/>
    <mergeCell ref="P8:P10"/>
    <mergeCell ref="Q9:Q10"/>
    <mergeCell ref="L8:L10"/>
    <mergeCell ref="M8:M10"/>
    <mergeCell ref="A40:A44"/>
    <mergeCell ref="B40:B44"/>
    <mergeCell ref="C40:C44"/>
    <mergeCell ref="D40:D42"/>
    <mergeCell ref="F40:F44"/>
    <mergeCell ref="D43:D44"/>
    <mergeCell ref="E43:E44"/>
    <mergeCell ref="A35:A37"/>
    <mergeCell ref="B35:B37"/>
    <mergeCell ref="C35:C37"/>
    <mergeCell ref="D35:D36"/>
    <mergeCell ref="E35:E36"/>
    <mergeCell ref="F35:F37"/>
    <mergeCell ref="D100:D101"/>
    <mergeCell ref="D102:D104"/>
    <mergeCell ref="Q103:Q104"/>
    <mergeCell ref="D85:D88"/>
    <mergeCell ref="Q85:Q87"/>
    <mergeCell ref="E86:E88"/>
    <mergeCell ref="D89:D91"/>
    <mergeCell ref="Q89:Q90"/>
    <mergeCell ref="E90:E91"/>
    <mergeCell ref="E97:E99"/>
    <mergeCell ref="D97:D99"/>
    <mergeCell ref="E113:E115"/>
    <mergeCell ref="F113:F115"/>
    <mergeCell ref="D105:D106"/>
    <mergeCell ref="A111:A112"/>
    <mergeCell ref="B111:B112"/>
    <mergeCell ref="C111:C112"/>
    <mergeCell ref="D111:D112"/>
    <mergeCell ref="E111:E112"/>
    <mergeCell ref="F111:F112"/>
    <mergeCell ref="A150:G150"/>
    <mergeCell ref="Q128:U128"/>
    <mergeCell ref="C117:G117"/>
    <mergeCell ref="Q117:U117"/>
    <mergeCell ref="C118:U118"/>
    <mergeCell ref="D119:D120"/>
    <mergeCell ref="Q119:Q120"/>
    <mergeCell ref="A142:G142"/>
    <mergeCell ref="Q111:Q112"/>
    <mergeCell ref="Q122:Q123"/>
    <mergeCell ref="C126:G126"/>
    <mergeCell ref="Q126:U126"/>
    <mergeCell ref="B127:G127"/>
    <mergeCell ref="Q127:U127"/>
    <mergeCell ref="T122:T125"/>
    <mergeCell ref="D122:D125"/>
    <mergeCell ref="E122:E125"/>
    <mergeCell ref="F122:F125"/>
    <mergeCell ref="C122:C125"/>
    <mergeCell ref="B122:B125"/>
    <mergeCell ref="A113:A115"/>
    <mergeCell ref="B113:B115"/>
    <mergeCell ref="C113:C115"/>
    <mergeCell ref="D113:D115"/>
    <mergeCell ref="A151:G151"/>
    <mergeCell ref="F153:K153"/>
    <mergeCell ref="I8:I10"/>
    <mergeCell ref="J8:J10"/>
    <mergeCell ref="A141:G141"/>
    <mergeCell ref="A143:G143"/>
    <mergeCell ref="A144:G144"/>
    <mergeCell ref="A145:G145"/>
    <mergeCell ref="A146:G146"/>
    <mergeCell ref="A147:G147"/>
    <mergeCell ref="A135:G135"/>
    <mergeCell ref="A136:G136"/>
    <mergeCell ref="A137:G137"/>
    <mergeCell ref="A138:G138"/>
    <mergeCell ref="A139:G139"/>
    <mergeCell ref="A140:G140"/>
    <mergeCell ref="B128:G128"/>
    <mergeCell ref="A131:G131"/>
    <mergeCell ref="A132:G132"/>
    <mergeCell ref="A133:G133"/>
    <mergeCell ref="A134:G134"/>
    <mergeCell ref="A122:A125"/>
    <mergeCell ref="A148:G148"/>
    <mergeCell ref="A149:G149"/>
  </mergeCells>
  <printOptions horizontalCentered="1"/>
  <pageMargins left="0.19685039370078741" right="0.19685039370078741" top="0.59055118110236227" bottom="0.19685039370078741" header="0" footer="0"/>
  <pageSetup paperSize="9" scale="63" orientation="landscape" r:id="rId1"/>
  <rowBreaks count="3" manualBreakCount="3">
    <brk id="38" max="20" man="1"/>
    <brk id="96" max="20" man="1"/>
    <brk id="12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61"/>
  <sheetViews>
    <sheetView topLeftCell="A64" zoomScaleNormal="100" zoomScaleSheetLayoutView="100" workbookViewId="0">
      <selection activeCell="AA88" sqref="AA88"/>
    </sheetView>
  </sheetViews>
  <sheetFormatPr defaultColWidth="9.140625" defaultRowHeight="15" x14ac:dyDescent="0.25"/>
  <cols>
    <col min="1" max="1" width="2.85546875" style="89" customWidth="1"/>
    <col min="2" max="2" width="3.140625" style="89" customWidth="1"/>
    <col min="3" max="3" width="2.85546875" style="89" customWidth="1"/>
    <col min="4" max="4" width="3.140625" style="89" customWidth="1"/>
    <col min="5" max="5" width="32.85546875" style="89" customWidth="1"/>
    <col min="6" max="6" width="3.7109375" style="89" customWidth="1"/>
    <col min="7" max="7" width="2.85546875" style="89" hidden="1" customWidth="1"/>
    <col min="8" max="8" width="3.85546875" style="89" customWidth="1"/>
    <col min="9" max="9" width="11.5703125" style="89" customWidth="1"/>
    <col min="10" max="10" width="8.5703125" style="89" customWidth="1"/>
    <col min="11" max="11" width="9.42578125" style="89" customWidth="1"/>
    <col min="12" max="12" width="9.5703125" style="89" customWidth="1"/>
    <col min="13" max="13" width="8.28515625" style="89" customWidth="1"/>
    <col min="14" max="14" width="8" style="89" customWidth="1"/>
    <col min="15" max="15" width="5.140625" style="89" customWidth="1"/>
    <col min="16" max="16" width="7.85546875" style="89" customWidth="1"/>
    <col min="17" max="17" width="8.85546875" style="89" customWidth="1"/>
    <col min="18" max="18" width="9.140625" style="89" customWidth="1"/>
    <col min="19" max="19" width="34" style="89" customWidth="1"/>
    <col min="20" max="20" width="4.7109375" style="475" customWidth="1"/>
    <col min="21" max="21" width="4.28515625" style="89" customWidth="1"/>
    <col min="22" max="22" width="4.5703125" style="89" customWidth="1"/>
    <col min="23" max="23" width="4.42578125" style="89" customWidth="1"/>
    <col min="24" max="16384" width="9.140625" style="89"/>
  </cols>
  <sheetData>
    <row r="1" spans="1:23" ht="14.25" customHeight="1" x14ac:dyDescent="0.25">
      <c r="S1" s="1887" t="s">
        <v>134</v>
      </c>
      <c r="T1" s="1888"/>
      <c r="U1" s="1888"/>
      <c r="V1" s="1888"/>
      <c r="W1" s="1888"/>
    </row>
    <row r="2" spans="1:23" s="355" customFormat="1" x14ac:dyDescent="0.25">
      <c r="A2" s="1889" t="s">
        <v>251</v>
      </c>
      <c r="B2" s="1889"/>
      <c r="C2" s="1889"/>
      <c r="D2" s="1889"/>
      <c r="E2" s="1889"/>
      <c r="F2" s="1889"/>
      <c r="G2" s="1889"/>
      <c r="H2" s="1889"/>
      <c r="I2" s="1889"/>
      <c r="J2" s="1889"/>
      <c r="K2" s="1889"/>
      <c r="L2" s="1889"/>
      <c r="M2" s="1889"/>
      <c r="N2" s="1889"/>
      <c r="O2" s="1889"/>
      <c r="P2" s="1889"/>
      <c r="Q2" s="1889"/>
      <c r="R2" s="1889"/>
      <c r="S2" s="1889"/>
      <c r="T2" s="1889"/>
      <c r="U2" s="1889"/>
      <c r="V2" s="1889"/>
      <c r="W2" s="1889"/>
    </row>
    <row r="3" spans="1:23" s="355" customFormat="1" ht="14.25" x14ac:dyDescent="0.25">
      <c r="A3" s="1890" t="s">
        <v>0</v>
      </c>
      <c r="B3" s="1890"/>
      <c r="C3" s="1890"/>
      <c r="D3" s="1890"/>
      <c r="E3" s="1890"/>
      <c r="F3" s="1890"/>
      <c r="G3" s="1890"/>
      <c r="H3" s="1890"/>
      <c r="I3" s="1890"/>
      <c r="J3" s="1890"/>
      <c r="K3" s="1890"/>
      <c r="L3" s="1890"/>
      <c r="M3" s="1890"/>
      <c r="N3" s="1890"/>
      <c r="O3" s="1890"/>
      <c r="P3" s="1890"/>
      <c r="Q3" s="1890"/>
      <c r="R3" s="1890"/>
      <c r="S3" s="1890"/>
      <c r="T3" s="1890"/>
      <c r="U3" s="1890"/>
      <c r="V3" s="1890"/>
      <c r="W3" s="1890"/>
    </row>
    <row r="4" spans="1:23" s="355" customFormat="1" x14ac:dyDescent="0.25">
      <c r="A4" s="1891" t="s">
        <v>1</v>
      </c>
      <c r="B4" s="1891"/>
      <c r="C4" s="1891"/>
      <c r="D4" s="1891"/>
      <c r="E4" s="1891"/>
      <c r="F4" s="1891"/>
      <c r="G4" s="1891"/>
      <c r="H4" s="1891"/>
      <c r="I4" s="1891"/>
      <c r="J4" s="1891"/>
      <c r="K4" s="1891"/>
      <c r="L4" s="1891"/>
      <c r="M4" s="1891"/>
      <c r="N4" s="1891"/>
      <c r="O4" s="1891"/>
      <c r="P4" s="1891"/>
      <c r="Q4" s="1891"/>
      <c r="R4" s="1891"/>
      <c r="S4" s="1891"/>
      <c r="T4" s="1891"/>
      <c r="U4" s="1891"/>
      <c r="V4" s="1891"/>
      <c r="W4" s="1891"/>
    </row>
    <row r="5" spans="1:23" s="355" customFormat="1" ht="15.75" thickBot="1" x14ac:dyDescent="0.3">
      <c r="A5" s="107"/>
      <c r="B5" s="107"/>
      <c r="C5" s="107"/>
      <c r="D5" s="107"/>
      <c r="E5" s="107"/>
      <c r="F5" s="107"/>
      <c r="G5" s="107"/>
      <c r="H5" s="108"/>
      <c r="I5" s="108"/>
      <c r="J5" s="338"/>
      <c r="K5" s="338"/>
      <c r="L5" s="338"/>
      <c r="M5" s="338"/>
      <c r="N5" s="338"/>
      <c r="O5" s="338"/>
      <c r="P5" s="338"/>
      <c r="Q5" s="338"/>
      <c r="R5" s="338"/>
      <c r="S5" s="1543" t="s">
        <v>92</v>
      </c>
      <c r="T5" s="1543"/>
      <c r="U5" s="1543"/>
      <c r="V5" s="1543"/>
      <c r="W5" s="1892"/>
    </row>
    <row r="6" spans="1:23" s="355" customFormat="1" ht="50.25" customHeight="1" x14ac:dyDescent="0.25">
      <c r="A6" s="1320" t="s">
        <v>2</v>
      </c>
      <c r="B6" s="1323" t="s">
        <v>3</v>
      </c>
      <c r="C6" s="1323" t="s">
        <v>4</v>
      </c>
      <c r="D6" s="1323" t="s">
        <v>5</v>
      </c>
      <c r="E6" s="1329" t="s">
        <v>6</v>
      </c>
      <c r="F6" s="1358" t="s">
        <v>7</v>
      </c>
      <c r="G6" s="1893" t="s">
        <v>100</v>
      </c>
      <c r="H6" s="1361" t="s">
        <v>8</v>
      </c>
      <c r="I6" s="1868" t="s">
        <v>9</v>
      </c>
      <c r="J6" s="1364" t="s">
        <v>10</v>
      </c>
      <c r="K6" s="1882" t="s">
        <v>171</v>
      </c>
      <c r="L6" s="1884" t="s">
        <v>172</v>
      </c>
      <c r="M6" s="1871" t="s">
        <v>170</v>
      </c>
      <c r="N6" s="1872"/>
      <c r="O6" s="1872"/>
      <c r="P6" s="1873"/>
      <c r="Q6" s="1874" t="s">
        <v>122</v>
      </c>
      <c r="R6" s="1874" t="s">
        <v>174</v>
      </c>
      <c r="S6" s="1351" t="s">
        <v>11</v>
      </c>
      <c r="T6" s="1352"/>
      <c r="U6" s="1352"/>
      <c r="V6" s="1352"/>
      <c r="W6" s="1353"/>
    </row>
    <row r="7" spans="1:23" s="355" customFormat="1" ht="18.75" customHeight="1" x14ac:dyDescent="0.25">
      <c r="A7" s="1321"/>
      <c r="B7" s="1324"/>
      <c r="C7" s="1324"/>
      <c r="D7" s="1324"/>
      <c r="E7" s="1330"/>
      <c r="F7" s="1359"/>
      <c r="G7" s="1894"/>
      <c r="H7" s="1362"/>
      <c r="I7" s="1869"/>
      <c r="J7" s="1365"/>
      <c r="K7" s="1883"/>
      <c r="L7" s="1885"/>
      <c r="M7" s="1877" t="s">
        <v>123</v>
      </c>
      <c r="N7" s="1878" t="s">
        <v>124</v>
      </c>
      <c r="O7" s="1879"/>
      <c r="P7" s="1880" t="s">
        <v>125</v>
      </c>
      <c r="Q7" s="1875"/>
      <c r="R7" s="1875"/>
      <c r="S7" s="1354" t="s">
        <v>6</v>
      </c>
      <c r="T7" s="1356"/>
      <c r="U7" s="1356"/>
      <c r="V7" s="1356"/>
      <c r="W7" s="1357"/>
    </row>
    <row r="8" spans="1:23" s="355" customFormat="1" ht="69" customHeight="1" thickBot="1" x14ac:dyDescent="0.3">
      <c r="A8" s="1322"/>
      <c r="B8" s="1325"/>
      <c r="C8" s="1325"/>
      <c r="D8" s="1325"/>
      <c r="E8" s="1331"/>
      <c r="F8" s="1360"/>
      <c r="G8" s="1895"/>
      <c r="H8" s="1363"/>
      <c r="I8" s="1870"/>
      <c r="J8" s="1366"/>
      <c r="K8" s="1883"/>
      <c r="L8" s="1886"/>
      <c r="M8" s="1589"/>
      <c r="N8" s="146" t="s">
        <v>123</v>
      </c>
      <c r="O8" s="147" t="s">
        <v>126</v>
      </c>
      <c r="P8" s="1881"/>
      <c r="Q8" s="1876"/>
      <c r="R8" s="1876"/>
      <c r="S8" s="1355"/>
      <c r="T8" s="457" t="s">
        <v>127</v>
      </c>
      <c r="U8" s="148" t="s">
        <v>128</v>
      </c>
      <c r="V8" s="149" t="s">
        <v>129</v>
      </c>
      <c r="W8" s="150" t="s">
        <v>175</v>
      </c>
    </row>
    <row r="9" spans="1:23" s="4" customFormat="1" ht="13.5" customHeight="1" x14ac:dyDescent="0.2">
      <c r="A9" s="1557" t="s">
        <v>12</v>
      </c>
      <c r="B9" s="1558"/>
      <c r="C9" s="1558"/>
      <c r="D9" s="1558"/>
      <c r="E9" s="1558"/>
      <c r="F9" s="1558"/>
      <c r="G9" s="1558"/>
      <c r="H9" s="1558"/>
      <c r="I9" s="1558"/>
      <c r="J9" s="1558"/>
      <c r="K9" s="1558"/>
      <c r="L9" s="1558"/>
      <c r="M9" s="1558"/>
      <c r="N9" s="1558"/>
      <c r="O9" s="1558"/>
      <c r="P9" s="1558"/>
      <c r="Q9" s="1558"/>
      <c r="R9" s="1558"/>
      <c r="S9" s="1558"/>
      <c r="T9" s="1558"/>
      <c r="U9" s="1558"/>
      <c r="V9" s="1558"/>
      <c r="W9" s="1559"/>
    </row>
    <row r="10" spans="1:23" s="4" customFormat="1" ht="12.75" x14ac:dyDescent="0.2">
      <c r="A10" s="1560" t="s">
        <v>13</v>
      </c>
      <c r="B10" s="1561"/>
      <c r="C10" s="1561"/>
      <c r="D10" s="1561"/>
      <c r="E10" s="1561"/>
      <c r="F10" s="1561"/>
      <c r="G10" s="1561"/>
      <c r="H10" s="1561"/>
      <c r="I10" s="1561"/>
      <c r="J10" s="1561"/>
      <c r="K10" s="1561"/>
      <c r="L10" s="1561"/>
      <c r="M10" s="1561"/>
      <c r="N10" s="1561"/>
      <c r="O10" s="1561"/>
      <c r="P10" s="1561"/>
      <c r="Q10" s="1561"/>
      <c r="R10" s="1561"/>
      <c r="S10" s="1561"/>
      <c r="T10" s="1561"/>
      <c r="U10" s="1561"/>
      <c r="V10" s="1561"/>
      <c r="W10" s="1562"/>
    </row>
    <row r="11" spans="1:23" s="355" customFormat="1" ht="15" customHeight="1" x14ac:dyDescent="0.25">
      <c r="A11" s="5" t="s">
        <v>14</v>
      </c>
      <c r="B11" s="1335" t="s">
        <v>15</v>
      </c>
      <c r="C11" s="1336"/>
      <c r="D11" s="1336"/>
      <c r="E11" s="1336"/>
      <c r="F11" s="1336"/>
      <c r="G11" s="1336"/>
      <c r="H11" s="1336"/>
      <c r="I11" s="1336"/>
      <c r="J11" s="1336"/>
      <c r="K11" s="1336"/>
      <c r="L11" s="1336"/>
      <c r="M11" s="1336"/>
      <c r="N11" s="1336"/>
      <c r="O11" s="1336"/>
      <c r="P11" s="1336"/>
      <c r="Q11" s="1336"/>
      <c r="R11" s="1336"/>
      <c r="S11" s="1336"/>
      <c r="T11" s="1336"/>
      <c r="U11" s="1336"/>
      <c r="V11" s="1336"/>
      <c r="W11" s="1337"/>
    </row>
    <row r="12" spans="1:23" s="355" customFormat="1" ht="14.25" customHeight="1" x14ac:dyDescent="0.25">
      <c r="A12" s="6" t="s">
        <v>14</v>
      </c>
      <c r="B12" s="7" t="s">
        <v>14</v>
      </c>
      <c r="C12" s="1338" t="s">
        <v>16</v>
      </c>
      <c r="D12" s="1339"/>
      <c r="E12" s="1339"/>
      <c r="F12" s="1339"/>
      <c r="G12" s="1339"/>
      <c r="H12" s="1339"/>
      <c r="I12" s="1339"/>
      <c r="J12" s="1339"/>
      <c r="K12" s="1339"/>
      <c r="L12" s="1339"/>
      <c r="M12" s="1339"/>
      <c r="N12" s="1339"/>
      <c r="O12" s="1339"/>
      <c r="P12" s="1339"/>
      <c r="Q12" s="1339"/>
      <c r="R12" s="1339"/>
      <c r="S12" s="1339"/>
      <c r="T12" s="1339"/>
      <c r="U12" s="1339"/>
      <c r="V12" s="1339"/>
      <c r="W12" s="1340"/>
    </row>
    <row r="13" spans="1:23" s="355" customFormat="1" ht="29.25" customHeight="1" x14ac:dyDescent="0.2">
      <c r="A13" s="8" t="s">
        <v>14</v>
      </c>
      <c r="B13" s="9" t="s">
        <v>14</v>
      </c>
      <c r="C13" s="10" t="s">
        <v>14</v>
      </c>
      <c r="D13" s="10"/>
      <c r="E13" s="70" t="s">
        <v>17</v>
      </c>
      <c r="F13" s="1341" t="s">
        <v>18</v>
      </c>
      <c r="G13" s="339"/>
      <c r="H13" s="1343" t="s">
        <v>20</v>
      </c>
      <c r="I13" s="102"/>
      <c r="J13" s="94"/>
      <c r="K13" s="26"/>
      <c r="L13" s="137"/>
      <c r="M13" s="79"/>
      <c r="N13" s="195"/>
      <c r="O13" s="195"/>
      <c r="P13" s="26"/>
      <c r="Q13" s="137"/>
      <c r="R13" s="26"/>
      <c r="S13" s="839"/>
      <c r="T13" s="195"/>
      <c r="U13" s="433"/>
      <c r="V13" s="377"/>
      <c r="W13" s="154"/>
    </row>
    <row r="14" spans="1:23" s="355" customFormat="1" ht="17.25" customHeight="1" x14ac:dyDescent="0.25">
      <c r="A14" s="8"/>
      <c r="B14" s="9"/>
      <c r="C14" s="10"/>
      <c r="D14" s="10"/>
      <c r="E14" s="1345" t="s">
        <v>21</v>
      </c>
      <c r="F14" s="1341"/>
      <c r="G14" s="1851" t="s">
        <v>101</v>
      </c>
      <c r="H14" s="1343"/>
      <c r="I14" s="1700" t="s">
        <v>22</v>
      </c>
      <c r="J14" s="93" t="s">
        <v>23</v>
      </c>
      <c r="K14" s="215">
        <v>4594.7</v>
      </c>
      <c r="L14" s="215">
        <v>4594.7</v>
      </c>
      <c r="M14" s="295">
        <v>4663.1000000000004</v>
      </c>
      <c r="N14" s="198">
        <v>4663.1000000000004</v>
      </c>
      <c r="O14" s="698"/>
      <c r="P14" s="699"/>
      <c r="Q14" s="257">
        <v>5157.1000000000004</v>
      </c>
      <c r="R14" s="699">
        <v>5157.1000000000004</v>
      </c>
      <c r="S14" s="1860" t="s">
        <v>136</v>
      </c>
      <c r="T14" s="829" t="s">
        <v>184</v>
      </c>
      <c r="U14" s="829" t="s">
        <v>184</v>
      </c>
      <c r="V14" s="203" t="s">
        <v>184</v>
      </c>
      <c r="W14" s="423" t="s">
        <v>184</v>
      </c>
    </row>
    <row r="15" spans="1:23" s="355" customFormat="1" ht="23.25" customHeight="1" x14ac:dyDescent="0.25">
      <c r="A15" s="8"/>
      <c r="B15" s="9"/>
      <c r="C15" s="10"/>
      <c r="D15" s="10"/>
      <c r="E15" s="1896"/>
      <c r="F15" s="1341"/>
      <c r="G15" s="1852"/>
      <c r="H15" s="1343"/>
      <c r="I15" s="1849"/>
      <c r="J15" s="94" t="s">
        <v>24</v>
      </c>
      <c r="K15" s="700">
        <v>430.3</v>
      </c>
      <c r="L15" s="700">
        <f>430.3+150</f>
        <v>580.29999999999995</v>
      </c>
      <c r="M15" s="297">
        <v>494</v>
      </c>
      <c r="N15" s="298">
        <v>494</v>
      </c>
      <c r="O15" s="701"/>
      <c r="P15" s="702"/>
      <c r="Q15" s="258"/>
      <c r="R15" s="703"/>
      <c r="S15" s="1897"/>
      <c r="T15" s="848"/>
      <c r="U15" s="848"/>
      <c r="V15" s="336"/>
      <c r="W15" s="424"/>
    </row>
    <row r="16" spans="1:23" s="355" customFormat="1" ht="20.25" customHeight="1" x14ac:dyDescent="0.25">
      <c r="A16" s="8"/>
      <c r="B16" s="9"/>
      <c r="C16" s="10"/>
      <c r="D16" s="10"/>
      <c r="E16" s="1424" t="s">
        <v>25</v>
      </c>
      <c r="F16" s="1341"/>
      <c r="G16" s="1851" t="s">
        <v>102</v>
      </c>
      <c r="H16" s="1343"/>
      <c r="I16" s="1701" t="s">
        <v>26</v>
      </c>
      <c r="J16" s="93" t="s">
        <v>23</v>
      </c>
      <c r="K16" s="1018">
        <v>72</v>
      </c>
      <c r="L16" s="1018">
        <v>72</v>
      </c>
      <c r="M16" s="1019">
        <v>81.3</v>
      </c>
      <c r="N16" s="1020">
        <v>81.3</v>
      </c>
      <c r="O16" s="1021"/>
      <c r="P16" s="1022"/>
      <c r="Q16" s="1023">
        <f>+N16</f>
        <v>81.3</v>
      </c>
      <c r="R16" s="1024">
        <f>+N16</f>
        <v>81.3</v>
      </c>
      <c r="S16" s="1860" t="s">
        <v>136</v>
      </c>
      <c r="T16" s="829" t="s">
        <v>142</v>
      </c>
      <c r="U16" s="829" t="s">
        <v>185</v>
      </c>
      <c r="V16" s="203" t="s">
        <v>185</v>
      </c>
      <c r="W16" s="423" t="s">
        <v>185</v>
      </c>
    </row>
    <row r="17" spans="1:24" s="727" customFormat="1" ht="20.25" customHeight="1" x14ac:dyDescent="0.25">
      <c r="A17" s="8"/>
      <c r="B17" s="9"/>
      <c r="C17" s="10"/>
      <c r="D17" s="10"/>
      <c r="E17" s="1424"/>
      <c r="F17" s="1341"/>
      <c r="G17" s="1732"/>
      <c r="H17" s="1343"/>
      <c r="I17" s="1701"/>
      <c r="J17" s="100" t="s">
        <v>24</v>
      </c>
      <c r="K17" s="79"/>
      <c r="L17" s="76">
        <v>22.9</v>
      </c>
      <c r="M17" s="1014"/>
      <c r="N17" s="1015"/>
      <c r="O17" s="1016"/>
      <c r="P17" s="71"/>
      <c r="Q17" s="1017"/>
      <c r="R17" s="71"/>
      <c r="S17" s="1367"/>
      <c r="T17" s="848"/>
      <c r="U17" s="848"/>
      <c r="V17" s="336"/>
      <c r="W17" s="424"/>
    </row>
    <row r="18" spans="1:24" s="355" customFormat="1" ht="15" customHeight="1" thickBot="1" x14ac:dyDescent="0.3">
      <c r="A18" s="13"/>
      <c r="B18" s="14"/>
      <c r="C18" s="319"/>
      <c r="D18" s="319"/>
      <c r="E18" s="1502"/>
      <c r="F18" s="1342"/>
      <c r="G18" s="1852"/>
      <c r="H18" s="1344"/>
      <c r="I18" s="1859"/>
      <c r="J18" s="95" t="s">
        <v>27</v>
      </c>
      <c r="K18" s="570">
        <f>SUM(K13:K16)</f>
        <v>5097</v>
      </c>
      <c r="L18" s="254">
        <f>SUM(L13:L17)</f>
        <v>5269.9</v>
      </c>
      <c r="M18" s="570">
        <f>SUM(M14:M16)</f>
        <v>5238.4000000000005</v>
      </c>
      <c r="N18" s="728">
        <f t="shared" ref="N18:R18" si="0">SUM(N13:N16)</f>
        <v>5238.4000000000005</v>
      </c>
      <c r="O18" s="264">
        <f t="shared" si="0"/>
        <v>0</v>
      </c>
      <c r="P18" s="74">
        <f t="shared" si="0"/>
        <v>0</v>
      </c>
      <c r="Q18" s="73">
        <f>SUM(Q13:Q16)</f>
        <v>5238.4000000000005</v>
      </c>
      <c r="R18" s="74">
        <f t="shared" si="0"/>
        <v>5238.4000000000005</v>
      </c>
      <c r="S18" s="1861"/>
      <c r="T18" s="434"/>
      <c r="U18" s="434"/>
      <c r="V18" s="167"/>
      <c r="W18" s="425"/>
    </row>
    <row r="19" spans="1:24" s="355" customFormat="1" ht="37.5" customHeight="1" x14ac:dyDescent="0.25">
      <c r="A19" s="8" t="s">
        <v>14</v>
      </c>
      <c r="B19" s="9" t="s">
        <v>14</v>
      </c>
      <c r="C19" s="320" t="s">
        <v>28</v>
      </c>
      <c r="D19" s="10"/>
      <c r="E19" s="15" t="s">
        <v>29</v>
      </c>
      <c r="F19" s="16" t="s">
        <v>18</v>
      </c>
      <c r="G19" s="16"/>
      <c r="H19" s="17" t="s">
        <v>20</v>
      </c>
      <c r="I19" s="18"/>
      <c r="J19" s="96"/>
      <c r="K19" s="127"/>
      <c r="L19" s="133"/>
      <c r="M19" s="141"/>
      <c r="N19" s="210"/>
      <c r="O19" s="210"/>
      <c r="P19" s="127"/>
      <c r="Q19" s="133"/>
      <c r="R19" s="127"/>
      <c r="S19" s="20"/>
      <c r="T19" s="151"/>
      <c r="U19" s="151"/>
      <c r="V19" s="164"/>
      <c r="W19" s="235"/>
    </row>
    <row r="20" spans="1:24" s="355" customFormat="1" ht="26.25" customHeight="1" x14ac:dyDescent="0.25">
      <c r="A20" s="1469"/>
      <c r="B20" s="1449"/>
      <c r="C20" s="1446"/>
      <c r="D20" s="356"/>
      <c r="E20" s="1554" t="s">
        <v>31</v>
      </c>
      <c r="F20" s="1556"/>
      <c r="G20" s="1851" t="s">
        <v>103</v>
      </c>
      <c r="H20" s="1549"/>
      <c r="I20" s="1865" t="s">
        <v>32</v>
      </c>
      <c r="J20" s="97" t="s">
        <v>30</v>
      </c>
      <c r="K20" s="124">
        <v>40</v>
      </c>
      <c r="L20" s="75">
        <v>40</v>
      </c>
      <c r="M20" s="124">
        <v>60</v>
      </c>
      <c r="N20" s="211">
        <v>60</v>
      </c>
      <c r="O20" s="211"/>
      <c r="P20" s="124"/>
      <c r="Q20" s="75">
        <v>60</v>
      </c>
      <c r="R20" s="124">
        <v>60</v>
      </c>
      <c r="S20" s="21" t="s">
        <v>143</v>
      </c>
      <c r="T20" s="464" t="s">
        <v>168</v>
      </c>
      <c r="U20" s="420" t="s">
        <v>186</v>
      </c>
      <c r="V20" s="436" t="s">
        <v>186</v>
      </c>
      <c r="W20" s="236" t="s">
        <v>186</v>
      </c>
      <c r="X20" s="300"/>
    </row>
    <row r="21" spans="1:24" s="355" customFormat="1" ht="16.5" customHeight="1" x14ac:dyDescent="0.25">
      <c r="A21" s="1469"/>
      <c r="B21" s="1449"/>
      <c r="C21" s="1446"/>
      <c r="D21" s="356"/>
      <c r="E21" s="1850"/>
      <c r="F21" s="1556"/>
      <c r="G21" s="1852"/>
      <c r="H21" s="1549"/>
      <c r="I21" s="1866"/>
      <c r="J21" s="98" t="s">
        <v>35</v>
      </c>
      <c r="K21" s="125"/>
      <c r="L21" s="76">
        <v>40</v>
      </c>
      <c r="M21" s="125"/>
      <c r="N21" s="212"/>
      <c r="O21" s="212"/>
      <c r="P21" s="125"/>
      <c r="Q21" s="76"/>
      <c r="R21" s="125"/>
      <c r="S21" s="22" t="s">
        <v>33</v>
      </c>
      <c r="T21" s="152">
        <v>200</v>
      </c>
      <c r="U21" s="152">
        <v>150</v>
      </c>
      <c r="V21" s="165">
        <v>150</v>
      </c>
      <c r="W21" s="237">
        <v>150</v>
      </c>
      <c r="X21" s="300"/>
    </row>
    <row r="22" spans="1:24" s="355" customFormat="1" ht="20.25" customHeight="1" x14ac:dyDescent="0.25">
      <c r="A22" s="1469"/>
      <c r="B22" s="1449"/>
      <c r="C22" s="1446"/>
      <c r="D22" s="356"/>
      <c r="E22" s="374" t="s">
        <v>34</v>
      </c>
      <c r="F22" s="1556"/>
      <c r="G22" s="378" t="s">
        <v>104</v>
      </c>
      <c r="H22" s="1549"/>
      <c r="I22" s="1867"/>
      <c r="J22" s="375" t="s">
        <v>30</v>
      </c>
      <c r="K22" s="122">
        <v>16.5</v>
      </c>
      <c r="L22" s="132">
        <v>29.4</v>
      </c>
      <c r="M22" s="122">
        <v>18.5</v>
      </c>
      <c r="N22" s="209">
        <v>18.5</v>
      </c>
      <c r="O22" s="209"/>
      <c r="P22" s="122"/>
      <c r="Q22" s="132">
        <v>18.5</v>
      </c>
      <c r="R22" s="122">
        <v>18.5</v>
      </c>
      <c r="S22" s="376" t="s">
        <v>99</v>
      </c>
      <c r="T22" s="465">
        <v>70</v>
      </c>
      <c r="U22" s="433">
        <v>100</v>
      </c>
      <c r="V22" s="377">
        <v>100</v>
      </c>
      <c r="W22" s="426">
        <v>100</v>
      </c>
    </row>
    <row r="23" spans="1:24" s="372" customFormat="1" ht="17.25" customHeight="1" x14ac:dyDescent="0.25">
      <c r="A23" s="367"/>
      <c r="B23" s="369"/>
      <c r="C23" s="370"/>
      <c r="D23" s="371"/>
      <c r="E23" s="1862" t="s">
        <v>233</v>
      </c>
      <c r="F23" s="368"/>
      <c r="G23" s="379"/>
      <c r="H23" s="370"/>
      <c r="I23" s="1857" t="s">
        <v>22</v>
      </c>
      <c r="J23" s="46" t="s">
        <v>30</v>
      </c>
      <c r="K23" s="540">
        <v>8</v>
      </c>
      <c r="L23" s="539">
        <v>8</v>
      </c>
      <c r="M23" s="77">
        <v>43.4</v>
      </c>
      <c r="N23" s="217">
        <v>43.4</v>
      </c>
      <c r="O23" s="217"/>
      <c r="P23" s="71"/>
      <c r="Q23" s="72"/>
      <c r="R23" s="71"/>
      <c r="S23" s="1318" t="s">
        <v>232</v>
      </c>
      <c r="T23" s="962"/>
      <c r="U23" s="153">
        <v>100</v>
      </c>
      <c r="V23" s="166"/>
      <c r="W23" s="267"/>
    </row>
    <row r="24" spans="1:24" s="799" customFormat="1" ht="24" customHeight="1" x14ac:dyDescent="0.25">
      <c r="A24" s="956"/>
      <c r="B24" s="957"/>
      <c r="C24" s="958"/>
      <c r="D24" s="793"/>
      <c r="E24" s="1863"/>
      <c r="F24" s="796"/>
      <c r="G24" s="955"/>
      <c r="H24" s="958"/>
      <c r="I24" s="1857"/>
      <c r="J24" s="69" t="s">
        <v>35</v>
      </c>
      <c r="K24" s="540"/>
      <c r="L24" s="539"/>
      <c r="M24" s="77">
        <v>60.7</v>
      </c>
      <c r="N24" s="217">
        <v>60.7</v>
      </c>
      <c r="O24" s="217"/>
      <c r="P24" s="71"/>
      <c r="Q24" s="72"/>
      <c r="R24" s="71"/>
      <c r="S24" s="1319"/>
      <c r="T24" s="962"/>
      <c r="U24" s="153"/>
      <c r="V24" s="166"/>
      <c r="W24" s="267"/>
    </row>
    <row r="25" spans="1:24" s="355" customFormat="1" ht="18" customHeight="1" thickBot="1" x14ac:dyDescent="0.3">
      <c r="A25" s="23"/>
      <c r="B25" s="343"/>
      <c r="C25" s="345"/>
      <c r="D25" s="24"/>
      <c r="E25" s="1864"/>
      <c r="F25" s="352"/>
      <c r="G25" s="366"/>
      <c r="H25" s="345"/>
      <c r="I25" s="1858"/>
      <c r="J25" s="566" t="s">
        <v>27</v>
      </c>
      <c r="K25" s="567">
        <f>SUM(K19:K23)</f>
        <v>64.5</v>
      </c>
      <c r="L25" s="568">
        <f>SUM(L19:L23)</f>
        <v>117.4</v>
      </c>
      <c r="M25" s="131">
        <f>SUM(M19:M24)</f>
        <v>182.60000000000002</v>
      </c>
      <c r="N25" s="264">
        <f>SUM(N19:N24)</f>
        <v>182.60000000000002</v>
      </c>
      <c r="O25" s="264">
        <f>SUM(O19:O22)</f>
        <v>0</v>
      </c>
      <c r="P25" s="74">
        <f>SUM(P19:P22)</f>
        <v>0</v>
      </c>
      <c r="Q25" s="73">
        <f>SUM(Q19:Q23)</f>
        <v>78.5</v>
      </c>
      <c r="R25" s="256">
        <f>SUM(R19:R23)</f>
        <v>78.5</v>
      </c>
      <c r="S25" s="68"/>
      <c r="T25" s="463"/>
      <c r="U25" s="434"/>
      <c r="V25" s="167"/>
      <c r="W25" s="427"/>
    </row>
    <row r="26" spans="1:24" s="355" customFormat="1" ht="15.75" customHeight="1" x14ac:dyDescent="0.25">
      <c r="A26" s="1468" t="s">
        <v>14</v>
      </c>
      <c r="B26" s="1448" t="s">
        <v>14</v>
      </c>
      <c r="C26" s="1445" t="s">
        <v>36</v>
      </c>
      <c r="D26" s="25"/>
      <c r="E26" s="1501" t="s">
        <v>37</v>
      </c>
      <c r="F26" s="1552" t="s">
        <v>18</v>
      </c>
      <c r="G26" s="1853" t="s">
        <v>105</v>
      </c>
      <c r="H26" s="1548" t="s">
        <v>20</v>
      </c>
      <c r="I26" s="1856" t="s">
        <v>22</v>
      </c>
      <c r="J26" s="1065" t="s">
        <v>23</v>
      </c>
      <c r="K26" s="253">
        <v>33.299999999999997</v>
      </c>
      <c r="L26" s="219">
        <v>33.299999999999997</v>
      </c>
      <c r="M26" s="124">
        <v>25.6</v>
      </c>
      <c r="N26" s="211">
        <v>25.6</v>
      </c>
      <c r="O26" s="296"/>
      <c r="P26" s="1064"/>
      <c r="Q26" s="75">
        <v>32.1</v>
      </c>
      <c r="R26" s="124">
        <v>32.1</v>
      </c>
      <c r="S26" s="1061" t="s">
        <v>93</v>
      </c>
      <c r="T26" s="838">
        <v>100</v>
      </c>
      <c r="U26" s="1025">
        <v>100</v>
      </c>
      <c r="V26" s="838">
        <v>100</v>
      </c>
      <c r="W26" s="428">
        <v>100</v>
      </c>
    </row>
    <row r="27" spans="1:24" s="799" customFormat="1" ht="15.75" customHeight="1" x14ac:dyDescent="0.25">
      <c r="A27" s="1469"/>
      <c r="B27" s="1449"/>
      <c r="C27" s="1446"/>
      <c r="D27" s="793"/>
      <c r="E27" s="1424"/>
      <c r="F27" s="1341"/>
      <c r="G27" s="1854"/>
      <c r="H27" s="1343"/>
      <c r="I27" s="1857"/>
      <c r="J27" s="40" t="s">
        <v>35</v>
      </c>
      <c r="K27" s="125"/>
      <c r="L27" s="76"/>
      <c r="M27" s="125">
        <v>0.5</v>
      </c>
      <c r="N27" s="212">
        <v>0.5</v>
      </c>
      <c r="O27" s="125"/>
      <c r="P27" s="326"/>
      <c r="Q27" s="76"/>
      <c r="R27" s="334"/>
      <c r="S27" s="1060"/>
      <c r="T27" s="796"/>
      <c r="U27" s="437"/>
      <c r="V27" s="796"/>
      <c r="W27" s="1063"/>
    </row>
    <row r="28" spans="1:24" s="355" customFormat="1" ht="15.75" customHeight="1" thickBot="1" x14ac:dyDescent="0.3">
      <c r="A28" s="1469"/>
      <c r="B28" s="1550"/>
      <c r="C28" s="1551"/>
      <c r="D28" s="24"/>
      <c r="E28" s="1502"/>
      <c r="F28" s="1342"/>
      <c r="G28" s="1855"/>
      <c r="H28" s="1344"/>
      <c r="I28" s="1858"/>
      <c r="J28" s="95" t="s">
        <v>27</v>
      </c>
      <c r="K28" s="74">
        <f>SUM(K26:K26)</f>
        <v>33.299999999999997</v>
      </c>
      <c r="L28" s="73">
        <f>SUM(L26:L26)</f>
        <v>33.299999999999997</v>
      </c>
      <c r="M28" s="131">
        <f>M26+M27</f>
        <v>26.1</v>
      </c>
      <c r="N28" s="264">
        <f t="shared" ref="N28:R28" si="1">SUM(N26:N26)</f>
        <v>25.6</v>
      </c>
      <c r="O28" s="74">
        <f t="shared" si="1"/>
        <v>0</v>
      </c>
      <c r="P28" s="276">
        <f t="shared" si="1"/>
        <v>0</v>
      </c>
      <c r="Q28" s="73">
        <f t="shared" si="1"/>
        <v>32.1</v>
      </c>
      <c r="R28" s="256">
        <f t="shared" si="1"/>
        <v>32.1</v>
      </c>
      <c r="S28" s="1062"/>
      <c r="T28" s="797"/>
      <c r="U28" s="1026"/>
      <c r="V28" s="797"/>
      <c r="W28" s="429"/>
    </row>
    <row r="29" spans="1:24" s="355" customFormat="1" ht="41.25" customHeight="1" x14ac:dyDescent="0.25">
      <c r="A29" s="1468" t="s">
        <v>14</v>
      </c>
      <c r="B29" s="1448" t="s">
        <v>14</v>
      </c>
      <c r="C29" s="1450" t="s">
        <v>38</v>
      </c>
      <c r="D29" s="25"/>
      <c r="E29" s="1452" t="s">
        <v>238</v>
      </c>
      <c r="F29" s="1454" t="s">
        <v>40</v>
      </c>
      <c r="G29" s="1837" t="s">
        <v>106</v>
      </c>
      <c r="H29" s="1445">
        <v>1</v>
      </c>
      <c r="I29" s="1898" t="s">
        <v>207</v>
      </c>
      <c r="J29" s="973" t="s">
        <v>24</v>
      </c>
      <c r="K29" s="128"/>
      <c r="L29" s="134"/>
      <c r="M29" s="253">
        <v>728.1</v>
      </c>
      <c r="N29" s="213"/>
      <c r="O29" s="1051"/>
      <c r="P29" s="1053">
        <v>728.1</v>
      </c>
      <c r="Q29" s="219"/>
      <c r="R29" s="207"/>
      <c r="S29" s="1907" t="s">
        <v>239</v>
      </c>
      <c r="T29" s="169"/>
      <c r="U29" s="169">
        <v>100</v>
      </c>
      <c r="V29" s="435"/>
      <c r="W29" s="159"/>
    </row>
    <row r="30" spans="1:24" s="799" customFormat="1" ht="38.25" customHeight="1" x14ac:dyDescent="0.25">
      <c r="A30" s="1469"/>
      <c r="B30" s="1449"/>
      <c r="C30" s="1451"/>
      <c r="D30" s="793"/>
      <c r="E30" s="1464"/>
      <c r="F30" s="1455"/>
      <c r="G30" s="1606"/>
      <c r="H30" s="1446"/>
      <c r="I30" s="1899"/>
      <c r="J30" s="46"/>
      <c r="K30" s="129"/>
      <c r="L30" s="135"/>
      <c r="M30" s="71"/>
      <c r="N30" s="275"/>
      <c r="O30" s="275"/>
      <c r="P30" s="277"/>
      <c r="Q30" s="72"/>
      <c r="R30" s="208"/>
      <c r="S30" s="1367"/>
      <c r="T30" s="166"/>
      <c r="U30" s="166"/>
      <c r="V30" s="975"/>
      <c r="W30" s="156"/>
    </row>
    <row r="31" spans="1:24" s="355" customFormat="1" ht="14.25" customHeight="1" thickBot="1" x14ac:dyDescent="0.3">
      <c r="A31" s="1469"/>
      <c r="B31" s="1449"/>
      <c r="C31" s="1451"/>
      <c r="D31" s="356"/>
      <c r="E31" s="358"/>
      <c r="F31" s="1050"/>
      <c r="G31" s="1838"/>
      <c r="H31" s="1447"/>
      <c r="I31" s="1900"/>
      <c r="J31" s="101" t="s">
        <v>27</v>
      </c>
      <c r="K31" s="736">
        <f t="shared" ref="K31:R31" si="2">SUM(K29:K30)</f>
        <v>0</v>
      </c>
      <c r="L31" s="737">
        <f t="shared" si="2"/>
        <v>0</v>
      </c>
      <c r="M31" s="255">
        <f t="shared" si="2"/>
        <v>728.1</v>
      </c>
      <c r="N31" s="264">
        <f t="shared" si="2"/>
        <v>0</v>
      </c>
      <c r="O31" s="278">
        <f t="shared" si="2"/>
        <v>0</v>
      </c>
      <c r="P31" s="276">
        <f t="shared" si="2"/>
        <v>728.1</v>
      </c>
      <c r="Q31" s="73">
        <f t="shared" si="2"/>
        <v>0</v>
      </c>
      <c r="R31" s="256">
        <f t="shared" si="2"/>
        <v>0</v>
      </c>
      <c r="S31" s="359"/>
      <c r="T31" s="167"/>
      <c r="U31" s="167"/>
      <c r="V31" s="167"/>
      <c r="W31" s="157"/>
    </row>
    <row r="32" spans="1:24" s="799" customFormat="1" ht="19.5" customHeight="1" x14ac:dyDescent="0.25">
      <c r="A32" s="1468"/>
      <c r="B32" s="1448"/>
      <c r="C32" s="1450"/>
      <c r="D32" s="25"/>
      <c r="E32" s="1638" t="s">
        <v>235</v>
      </c>
      <c r="F32" s="976" t="s">
        <v>39</v>
      </c>
      <c r="G32" s="1640" t="s">
        <v>106</v>
      </c>
      <c r="H32" s="1643">
        <v>5</v>
      </c>
      <c r="I32" s="1646" t="s">
        <v>44</v>
      </c>
      <c r="J32" s="999"/>
      <c r="K32" s="977"/>
      <c r="L32" s="978"/>
      <c r="M32" s="1000"/>
      <c r="N32" s="979"/>
      <c r="O32" s="1052"/>
      <c r="P32" s="1054"/>
      <c r="Q32" s="980"/>
      <c r="R32" s="981"/>
      <c r="S32" s="1001" t="s">
        <v>138</v>
      </c>
      <c r="T32" s="620">
        <v>1</v>
      </c>
      <c r="U32" s="620"/>
      <c r="V32" s="435"/>
      <c r="W32" s="159"/>
    </row>
    <row r="33" spans="1:23" s="799" customFormat="1" ht="43.5" customHeight="1" x14ac:dyDescent="0.25">
      <c r="A33" s="1469"/>
      <c r="B33" s="1449"/>
      <c r="C33" s="1451"/>
      <c r="D33" s="793"/>
      <c r="E33" s="1639"/>
      <c r="F33" s="1649"/>
      <c r="G33" s="1641"/>
      <c r="H33" s="1644"/>
      <c r="I33" s="1647"/>
      <c r="J33" s="982" t="s">
        <v>42</v>
      </c>
      <c r="K33" s="983">
        <v>13.5</v>
      </c>
      <c r="L33" s="984">
        <v>13.5</v>
      </c>
      <c r="M33" s="988"/>
      <c r="N33" s="989"/>
      <c r="O33" s="985"/>
      <c r="P33" s="986"/>
      <c r="Q33" s="984"/>
      <c r="R33" s="987"/>
      <c r="S33" s="1003"/>
      <c r="T33" s="1002"/>
      <c r="U33" s="1002"/>
      <c r="V33" s="975"/>
      <c r="W33" s="156"/>
    </row>
    <row r="34" spans="1:23" s="799" customFormat="1" ht="14.25" customHeight="1" thickBot="1" x14ac:dyDescent="0.3">
      <c r="A34" s="1469"/>
      <c r="B34" s="1449"/>
      <c r="C34" s="1451"/>
      <c r="D34" s="793"/>
      <c r="E34" s="358"/>
      <c r="F34" s="1650"/>
      <c r="G34" s="1642"/>
      <c r="H34" s="1645"/>
      <c r="I34" s="1648"/>
      <c r="J34" s="990" t="s">
        <v>27</v>
      </c>
      <c r="K34" s="991">
        <f t="shared" ref="K34:R34" si="3">SUM(K32:K33)</f>
        <v>13.5</v>
      </c>
      <c r="L34" s="992">
        <f t="shared" si="3"/>
        <v>13.5</v>
      </c>
      <c r="M34" s="993">
        <f t="shared" si="3"/>
        <v>0</v>
      </c>
      <c r="N34" s="994">
        <f t="shared" si="3"/>
        <v>0</v>
      </c>
      <c r="O34" s="584">
        <f t="shared" si="3"/>
        <v>0</v>
      </c>
      <c r="P34" s="995">
        <f t="shared" si="3"/>
        <v>0</v>
      </c>
      <c r="Q34" s="568">
        <f t="shared" si="3"/>
        <v>0</v>
      </c>
      <c r="R34" s="996">
        <f t="shared" si="3"/>
        <v>0</v>
      </c>
      <c r="S34" s="359"/>
      <c r="T34" s="997"/>
      <c r="U34" s="998"/>
      <c r="V34" s="167"/>
      <c r="W34" s="157"/>
    </row>
    <row r="35" spans="1:23" s="355" customFormat="1" ht="13.5" thickBot="1" x14ac:dyDescent="0.3">
      <c r="A35" s="27" t="s">
        <v>14</v>
      </c>
      <c r="B35" s="28" t="s">
        <v>14</v>
      </c>
      <c r="C35" s="1429" t="s">
        <v>45</v>
      </c>
      <c r="D35" s="1429"/>
      <c r="E35" s="1429"/>
      <c r="F35" s="1429"/>
      <c r="G35" s="1429"/>
      <c r="H35" s="1429"/>
      <c r="I35" s="1429"/>
      <c r="J35" s="1429"/>
      <c r="K35" s="119">
        <f t="shared" ref="K35:R35" si="4">K31+K28+K25+K18+K34</f>
        <v>5208.3</v>
      </c>
      <c r="L35" s="119">
        <f t="shared" si="4"/>
        <v>5434.0999999999995</v>
      </c>
      <c r="M35" s="119">
        <f>M31+M28+M25+M18+M34</f>
        <v>6175.2000000000007</v>
      </c>
      <c r="N35" s="119">
        <f t="shared" si="4"/>
        <v>5446.6</v>
      </c>
      <c r="O35" s="119">
        <f t="shared" si="4"/>
        <v>0</v>
      </c>
      <c r="P35" s="119">
        <f t="shared" si="4"/>
        <v>728.1</v>
      </c>
      <c r="Q35" s="119">
        <f t="shared" si="4"/>
        <v>5349.0000000000009</v>
      </c>
      <c r="R35" s="119">
        <f t="shared" si="4"/>
        <v>5349.0000000000009</v>
      </c>
      <c r="S35" s="353"/>
      <c r="T35" s="476"/>
      <c r="U35" s="458"/>
      <c r="V35" s="458"/>
      <c r="W35" s="354"/>
    </row>
    <row r="36" spans="1:23" s="355" customFormat="1" ht="20.25" customHeight="1" thickBot="1" x14ac:dyDescent="0.3">
      <c r="A36" s="27" t="s">
        <v>14</v>
      </c>
      <c r="B36" s="28" t="s">
        <v>28</v>
      </c>
      <c r="C36" s="1456" t="s">
        <v>46</v>
      </c>
      <c r="D36" s="1457"/>
      <c r="E36" s="1457"/>
      <c r="F36" s="1457"/>
      <c r="G36" s="1457"/>
      <c r="H36" s="1457"/>
      <c r="I36" s="1457"/>
      <c r="J36" s="1457"/>
      <c r="K36" s="1457"/>
      <c r="L36" s="1457"/>
      <c r="M36" s="1457"/>
      <c r="N36" s="1457"/>
      <c r="O36" s="1457"/>
      <c r="P36" s="1457"/>
      <c r="Q36" s="1457"/>
      <c r="R36" s="1457"/>
      <c r="S36" s="1457"/>
      <c r="T36" s="1457"/>
      <c r="U36" s="1457"/>
      <c r="V36" s="1457"/>
      <c r="W36" s="1458"/>
    </row>
    <row r="37" spans="1:23" s="355" customFormat="1" ht="26.25" customHeight="1" x14ac:dyDescent="0.25">
      <c r="A37" s="1459" t="s">
        <v>14</v>
      </c>
      <c r="B37" s="1448" t="s">
        <v>28</v>
      </c>
      <c r="C37" s="1839" t="s">
        <v>14</v>
      </c>
      <c r="D37" s="318"/>
      <c r="E37" s="29" t="s">
        <v>110</v>
      </c>
      <c r="F37" s="117"/>
      <c r="G37" s="117"/>
      <c r="H37" s="1548" t="s">
        <v>20</v>
      </c>
      <c r="I37" s="1904" t="s">
        <v>22</v>
      </c>
      <c r="J37" s="44"/>
      <c r="K37" s="19"/>
      <c r="L37" s="441"/>
      <c r="M37" s="216"/>
      <c r="N37" s="218"/>
      <c r="O37" s="218"/>
      <c r="P37" s="216"/>
      <c r="Q37" s="441"/>
      <c r="R37" s="441"/>
      <c r="S37" s="30"/>
      <c r="T37" s="172"/>
      <c r="U37" s="172"/>
      <c r="V37" s="181"/>
      <c r="W37" s="176"/>
    </row>
    <row r="38" spans="1:23" s="355" customFormat="1" ht="20.25" customHeight="1" x14ac:dyDescent="0.25">
      <c r="A38" s="1460"/>
      <c r="B38" s="1449"/>
      <c r="C38" s="1840"/>
      <c r="D38" s="418" t="s">
        <v>14</v>
      </c>
      <c r="E38" s="1389" t="s">
        <v>48</v>
      </c>
      <c r="F38" s="1841" t="s">
        <v>47</v>
      </c>
      <c r="G38" s="1716" t="s">
        <v>108</v>
      </c>
      <c r="H38" s="1343"/>
      <c r="I38" s="1905"/>
      <c r="J38" s="46" t="s">
        <v>30</v>
      </c>
      <c r="K38" s="77">
        <v>66.5</v>
      </c>
      <c r="L38" s="72">
        <v>25</v>
      </c>
      <c r="M38" s="71">
        <v>33</v>
      </c>
      <c r="N38" s="217">
        <v>33</v>
      </c>
      <c r="O38" s="217"/>
      <c r="P38" s="71"/>
      <c r="Q38" s="72">
        <v>36</v>
      </c>
      <c r="R38" s="72">
        <v>35</v>
      </c>
      <c r="S38" s="384" t="s">
        <v>49</v>
      </c>
      <c r="T38" s="469">
        <v>1</v>
      </c>
      <c r="U38" s="182">
        <v>1</v>
      </c>
      <c r="V38" s="450">
        <v>1</v>
      </c>
      <c r="W38" s="562">
        <v>1</v>
      </c>
    </row>
    <row r="39" spans="1:23" s="355" customFormat="1" ht="20.25" customHeight="1" x14ac:dyDescent="0.25">
      <c r="A39" s="1460"/>
      <c r="B39" s="1449"/>
      <c r="C39" s="1840"/>
      <c r="D39" s="67"/>
      <c r="E39" s="1461"/>
      <c r="F39" s="1662"/>
      <c r="G39" s="1842"/>
      <c r="H39" s="1343"/>
      <c r="I39" s="1906"/>
      <c r="J39" s="439"/>
      <c r="K39" s="79"/>
      <c r="L39" s="76"/>
      <c r="M39" s="125"/>
      <c r="N39" s="212"/>
      <c r="O39" s="212"/>
      <c r="P39" s="125"/>
      <c r="Q39" s="76"/>
      <c r="R39" s="76"/>
      <c r="S39" s="382"/>
      <c r="T39" s="470"/>
      <c r="U39" s="383"/>
      <c r="V39" s="451"/>
      <c r="W39" s="563"/>
    </row>
    <row r="40" spans="1:23" s="355" customFormat="1" ht="28.5" customHeight="1" x14ac:dyDescent="0.25">
      <c r="A40" s="411"/>
      <c r="B40" s="413"/>
      <c r="C40" s="481"/>
      <c r="D40" s="314" t="s">
        <v>28</v>
      </c>
      <c r="E40" s="91" t="s">
        <v>50</v>
      </c>
      <c r="F40" s="1902" t="s">
        <v>109</v>
      </c>
      <c r="G40" s="1901" t="s">
        <v>107</v>
      </c>
      <c r="H40" s="414"/>
      <c r="I40" s="437"/>
      <c r="J40" s="268" t="s">
        <v>30</v>
      </c>
      <c r="K40" s="126">
        <v>6.7</v>
      </c>
      <c r="L40" s="75">
        <v>5.9</v>
      </c>
      <c r="M40" s="124">
        <v>1.8</v>
      </c>
      <c r="N40" s="211">
        <v>1.8</v>
      </c>
      <c r="O40" s="211"/>
      <c r="P40" s="124"/>
      <c r="Q40" s="75">
        <v>1.8</v>
      </c>
      <c r="R40" s="75">
        <v>1.8</v>
      </c>
      <c r="S40" s="270" t="s">
        <v>139</v>
      </c>
      <c r="T40" s="471">
        <v>1</v>
      </c>
      <c r="U40" s="271">
        <v>1</v>
      </c>
      <c r="V40" s="272">
        <v>1</v>
      </c>
      <c r="W40" s="273">
        <v>1</v>
      </c>
    </row>
    <row r="41" spans="1:23" s="355" customFormat="1" ht="29.25" customHeight="1" x14ac:dyDescent="0.25">
      <c r="A41" s="411"/>
      <c r="B41" s="413"/>
      <c r="C41" s="481"/>
      <c r="D41" s="418"/>
      <c r="E41" s="140"/>
      <c r="F41" s="1903"/>
      <c r="G41" s="1661"/>
      <c r="H41" s="414"/>
      <c r="I41" s="437"/>
      <c r="J41" s="46"/>
      <c r="K41" s="77"/>
      <c r="L41" s="72"/>
      <c r="M41" s="71"/>
      <c r="N41" s="217"/>
      <c r="O41" s="217"/>
      <c r="P41" s="71"/>
      <c r="Q41" s="72"/>
      <c r="R41" s="72"/>
      <c r="S41" s="460" t="s">
        <v>146</v>
      </c>
      <c r="T41" s="472">
        <v>30</v>
      </c>
      <c r="U41" s="306"/>
      <c r="V41" s="307"/>
      <c r="W41" s="308"/>
    </row>
    <row r="42" spans="1:23" s="355" customFormat="1" ht="42.75" customHeight="1" x14ac:dyDescent="0.25">
      <c r="A42" s="411"/>
      <c r="B42" s="413"/>
      <c r="C42" s="482"/>
      <c r="D42" s="67"/>
      <c r="E42" s="412"/>
      <c r="F42" s="1662"/>
      <c r="G42" s="1662"/>
      <c r="H42" s="414"/>
      <c r="I42" s="438"/>
      <c r="J42" s="69"/>
      <c r="K42" s="79"/>
      <c r="L42" s="76"/>
      <c r="M42" s="125"/>
      <c r="N42" s="212"/>
      <c r="O42" s="212"/>
      <c r="P42" s="125"/>
      <c r="Q42" s="76"/>
      <c r="R42" s="76"/>
      <c r="S42" s="461" t="s">
        <v>140</v>
      </c>
      <c r="T42" s="473">
        <v>5</v>
      </c>
      <c r="U42" s="299"/>
      <c r="V42" s="361"/>
      <c r="W42" s="362"/>
    </row>
    <row r="43" spans="1:23" s="355" customFormat="1" ht="51" customHeight="1" x14ac:dyDescent="0.25">
      <c r="A43" s="411"/>
      <c r="B43" s="413"/>
      <c r="C43" s="482"/>
      <c r="D43" s="490" t="s">
        <v>36</v>
      </c>
      <c r="E43" s="491" t="s">
        <v>153</v>
      </c>
      <c r="F43" s="492"/>
      <c r="G43" s="329"/>
      <c r="H43" s="734"/>
      <c r="I43" s="740"/>
      <c r="J43" s="440" t="s">
        <v>42</v>
      </c>
      <c r="K43" s="143"/>
      <c r="L43" s="132"/>
      <c r="M43" s="122">
        <v>17.600000000000001</v>
      </c>
      <c r="N43" s="209">
        <v>17.600000000000001</v>
      </c>
      <c r="O43" s="209"/>
      <c r="P43" s="122"/>
      <c r="Q43" s="132"/>
      <c r="R43" s="132"/>
      <c r="S43" s="496" t="s">
        <v>152</v>
      </c>
      <c r="T43" s="497"/>
      <c r="U43" s="498">
        <v>12</v>
      </c>
      <c r="V43" s="499"/>
      <c r="W43" s="177"/>
    </row>
    <row r="44" spans="1:23" s="564" customFormat="1" ht="29.25" customHeight="1" x14ac:dyDescent="0.25">
      <c r="A44" s="552"/>
      <c r="B44" s="553"/>
      <c r="C44" s="482"/>
      <c r="D44" s="490" t="s">
        <v>38</v>
      </c>
      <c r="E44" s="491" t="s">
        <v>187</v>
      </c>
      <c r="F44" s="492"/>
      <c r="G44" s="329"/>
      <c r="H44" s="735"/>
      <c r="I44" s="739"/>
      <c r="J44" s="33" t="s">
        <v>30</v>
      </c>
      <c r="K44" s="143"/>
      <c r="L44" s="132"/>
      <c r="M44" s="122">
        <v>10</v>
      </c>
      <c r="N44" s="209">
        <v>10</v>
      </c>
      <c r="O44" s="209"/>
      <c r="P44" s="122"/>
      <c r="Q44" s="132">
        <v>10</v>
      </c>
      <c r="R44" s="132">
        <v>10</v>
      </c>
      <c r="S44" s="569" t="s">
        <v>188</v>
      </c>
      <c r="T44" s="497"/>
      <c r="U44" s="498">
        <v>200</v>
      </c>
      <c r="V44" s="499">
        <v>200</v>
      </c>
      <c r="W44" s="571">
        <v>200</v>
      </c>
    </row>
    <row r="45" spans="1:23" s="409" customFormat="1" ht="18" customHeight="1" thickBot="1" x14ac:dyDescent="0.25">
      <c r="A45" s="23"/>
      <c r="B45" s="415"/>
      <c r="C45" s="483"/>
      <c r="D45" s="487"/>
      <c r="E45" s="488"/>
      <c r="F45" s="489"/>
      <c r="G45" s="485"/>
      <c r="H45" s="487"/>
      <c r="I45" s="486"/>
      <c r="J45" s="99" t="s">
        <v>27</v>
      </c>
      <c r="K45" s="570">
        <f t="shared" ref="K45:L45" si="5">SUM(K38:K43)</f>
        <v>73.2</v>
      </c>
      <c r="L45" s="254">
        <f t="shared" si="5"/>
        <v>30.9</v>
      </c>
      <c r="M45" s="570">
        <f>SUM(M38:M44)</f>
        <v>62.4</v>
      </c>
      <c r="N45" s="572">
        <f t="shared" ref="N45:R45" si="6">SUM(N38:N44)</f>
        <v>62.4</v>
      </c>
      <c r="O45" s="264">
        <f t="shared" si="6"/>
        <v>0</v>
      </c>
      <c r="P45" s="570">
        <f t="shared" si="6"/>
        <v>0</v>
      </c>
      <c r="Q45" s="254">
        <f t="shared" si="6"/>
        <v>47.8</v>
      </c>
      <c r="R45" s="254">
        <f t="shared" si="6"/>
        <v>46.8</v>
      </c>
      <c r="S45" s="493"/>
      <c r="T45" s="494"/>
      <c r="U45" s="494"/>
      <c r="V45" s="494"/>
      <c r="W45" s="495"/>
    </row>
    <row r="46" spans="1:23" s="355" customFormat="1" ht="16.5" customHeight="1" x14ac:dyDescent="0.25">
      <c r="A46" s="1460"/>
      <c r="B46" s="1498"/>
      <c r="C46" s="1451"/>
      <c r="D46" s="416"/>
      <c r="E46" s="1667" t="s">
        <v>154</v>
      </c>
      <c r="F46" s="1676" t="s">
        <v>109</v>
      </c>
      <c r="G46" s="1683" t="s">
        <v>181</v>
      </c>
      <c r="H46" s="1686" t="s">
        <v>20</v>
      </c>
      <c r="I46" s="1688" t="s">
        <v>22</v>
      </c>
      <c r="J46" s="573" t="s">
        <v>42</v>
      </c>
      <c r="K46" s="538">
        <v>1.7</v>
      </c>
      <c r="L46" s="538">
        <v>1.7</v>
      </c>
      <c r="M46" s="538"/>
      <c r="N46" s="574"/>
      <c r="O46" s="541"/>
      <c r="P46" s="540"/>
      <c r="Q46" s="539"/>
      <c r="R46" s="539"/>
      <c r="S46" s="1678" t="s">
        <v>144</v>
      </c>
      <c r="T46" s="575">
        <v>100</v>
      </c>
      <c r="U46" s="576"/>
      <c r="V46" s="197"/>
      <c r="W46" s="32"/>
    </row>
    <row r="47" spans="1:23" s="355" customFormat="1" ht="21" customHeight="1" x14ac:dyDescent="0.25">
      <c r="A47" s="1460"/>
      <c r="B47" s="1498"/>
      <c r="C47" s="1451"/>
      <c r="D47" s="356"/>
      <c r="E47" s="1667"/>
      <c r="F47" s="1676"/>
      <c r="G47" s="1683"/>
      <c r="H47" s="1686"/>
      <c r="I47" s="1688"/>
      <c r="J47" s="573" t="s">
        <v>166</v>
      </c>
      <c r="K47" s="538">
        <v>9.4</v>
      </c>
      <c r="L47" s="538">
        <v>9.4</v>
      </c>
      <c r="M47" s="538"/>
      <c r="N47" s="574"/>
      <c r="O47" s="541"/>
      <c r="P47" s="540"/>
      <c r="Q47" s="539"/>
      <c r="R47" s="539"/>
      <c r="S47" s="1678"/>
      <c r="T47" s="575"/>
      <c r="U47" s="575"/>
      <c r="V47" s="197"/>
      <c r="W47" s="32"/>
    </row>
    <row r="48" spans="1:23" s="417" customFormat="1" ht="18" customHeight="1" x14ac:dyDescent="0.25">
      <c r="A48" s="1460"/>
      <c r="B48" s="1498"/>
      <c r="C48" s="1451"/>
      <c r="D48" s="416"/>
      <c r="E48" s="1667"/>
      <c r="F48" s="1676"/>
      <c r="G48" s="1683"/>
      <c r="H48" s="1686"/>
      <c r="I48" s="1688"/>
      <c r="J48" s="573" t="s">
        <v>30</v>
      </c>
      <c r="K48" s="538"/>
      <c r="L48" s="538"/>
      <c r="M48" s="538"/>
      <c r="N48" s="574"/>
      <c r="O48" s="541"/>
      <c r="P48" s="540"/>
      <c r="Q48" s="539"/>
      <c r="R48" s="539"/>
      <c r="S48" s="1679"/>
      <c r="T48" s="577"/>
      <c r="U48" s="575"/>
      <c r="V48" s="197"/>
      <c r="W48" s="32"/>
    </row>
    <row r="49" spans="1:24" s="355" customFormat="1" ht="16.5" customHeight="1" x14ac:dyDescent="0.25">
      <c r="A49" s="1460"/>
      <c r="B49" s="1498"/>
      <c r="C49" s="1451"/>
      <c r="D49" s="356"/>
      <c r="E49" s="1667"/>
      <c r="F49" s="1676"/>
      <c r="G49" s="1684"/>
      <c r="H49" s="1686"/>
      <c r="I49" s="1688"/>
      <c r="J49" s="573"/>
      <c r="K49" s="538"/>
      <c r="L49" s="538"/>
      <c r="M49" s="538"/>
      <c r="N49" s="574"/>
      <c r="O49" s="541"/>
      <c r="P49" s="540"/>
      <c r="Q49" s="539"/>
      <c r="R49" s="539"/>
      <c r="S49" s="1680" t="s">
        <v>155</v>
      </c>
      <c r="T49" s="578"/>
      <c r="U49" s="579"/>
      <c r="V49" s="324"/>
      <c r="W49" s="325"/>
    </row>
    <row r="50" spans="1:24" s="355" customFormat="1" ht="12.75" customHeight="1" x14ac:dyDescent="0.25">
      <c r="A50" s="1460"/>
      <c r="B50" s="1498"/>
      <c r="C50" s="1451"/>
      <c r="D50" s="356"/>
      <c r="E50" s="1667"/>
      <c r="F50" s="1676"/>
      <c r="G50" s="1684"/>
      <c r="H50" s="1686"/>
      <c r="I50" s="1688"/>
      <c r="J50" s="580"/>
      <c r="K50" s="545"/>
      <c r="L50" s="545"/>
      <c r="M50" s="545"/>
      <c r="N50" s="581"/>
      <c r="O50" s="581"/>
      <c r="P50" s="738"/>
      <c r="Q50" s="546"/>
      <c r="R50" s="546"/>
      <c r="S50" s="1681"/>
      <c r="T50" s="575"/>
      <c r="U50" s="575"/>
      <c r="V50" s="197"/>
      <c r="W50" s="32"/>
    </row>
    <row r="51" spans="1:24" s="355" customFormat="1" ht="18" customHeight="1" thickBot="1" x14ac:dyDescent="0.3">
      <c r="A51" s="1460"/>
      <c r="B51" s="1499"/>
      <c r="C51" s="1500"/>
      <c r="D51" s="24"/>
      <c r="E51" s="1668"/>
      <c r="F51" s="1677"/>
      <c r="G51" s="1685"/>
      <c r="H51" s="1687"/>
      <c r="I51" s="1689"/>
      <c r="J51" s="582" t="s">
        <v>27</v>
      </c>
      <c r="K51" s="567">
        <f>SUM(K46:K50)</f>
        <v>11.1</v>
      </c>
      <c r="L51" s="568">
        <f>SUM(L46:L50)</f>
        <v>11.1</v>
      </c>
      <c r="M51" s="583">
        <f>SUM(M46:M50)</f>
        <v>0</v>
      </c>
      <c r="N51" s="583">
        <f>SUM(N46:N50)</f>
        <v>0</v>
      </c>
      <c r="O51" s="584">
        <f>SUM(O46:O50)</f>
        <v>0</v>
      </c>
      <c r="P51" s="584">
        <f t="shared" ref="P51:R51" si="7">SUM(P46:P50)</f>
        <v>0</v>
      </c>
      <c r="Q51" s="568">
        <f>SUM(Q46:Q50)</f>
        <v>0</v>
      </c>
      <c r="R51" s="568">
        <f t="shared" si="7"/>
        <v>0</v>
      </c>
      <c r="S51" s="1682"/>
      <c r="T51" s="474"/>
      <c r="U51" s="360"/>
      <c r="V51" s="360"/>
      <c r="W51" s="323"/>
    </row>
    <row r="52" spans="1:24" s="355" customFormat="1" ht="13.5" thickBot="1" x14ac:dyDescent="0.3">
      <c r="A52" s="36" t="s">
        <v>14</v>
      </c>
      <c r="B52" s="28" t="s">
        <v>28</v>
      </c>
      <c r="C52" s="1429" t="s">
        <v>45</v>
      </c>
      <c r="D52" s="1429"/>
      <c r="E52" s="1429"/>
      <c r="F52" s="1429"/>
      <c r="G52" s="1429"/>
      <c r="H52" s="1429"/>
      <c r="I52" s="1429"/>
      <c r="J52" s="1430"/>
      <c r="K52" s="78">
        <f>K51+K45</f>
        <v>84.3</v>
      </c>
      <c r="L52" s="442">
        <f t="shared" ref="L52:R52" si="8">L51+L45</f>
        <v>42</v>
      </c>
      <c r="M52" s="119">
        <f>M51+M45</f>
        <v>62.4</v>
      </c>
      <c r="N52" s="119">
        <f t="shared" si="8"/>
        <v>62.4</v>
      </c>
      <c r="O52" s="119">
        <f t="shared" si="8"/>
        <v>0</v>
      </c>
      <c r="P52" s="119">
        <f t="shared" si="8"/>
        <v>0</v>
      </c>
      <c r="Q52" s="78">
        <f t="shared" si="8"/>
        <v>47.8</v>
      </c>
      <c r="R52" s="119">
        <f t="shared" si="8"/>
        <v>46.8</v>
      </c>
      <c r="S52" s="1471"/>
      <c r="T52" s="1472"/>
      <c r="U52" s="1472"/>
      <c r="V52" s="1472"/>
      <c r="W52" s="1473"/>
    </row>
    <row r="53" spans="1:24" s="355" customFormat="1" ht="16.5" customHeight="1" thickBot="1" x14ac:dyDescent="0.3">
      <c r="A53" s="27" t="s">
        <v>14</v>
      </c>
      <c r="B53" s="28" t="s">
        <v>36</v>
      </c>
      <c r="C53" s="1456" t="s">
        <v>51</v>
      </c>
      <c r="D53" s="1457"/>
      <c r="E53" s="1457"/>
      <c r="F53" s="1457"/>
      <c r="G53" s="1457"/>
      <c r="H53" s="1457"/>
      <c r="I53" s="1457"/>
      <c r="J53" s="1457"/>
      <c r="K53" s="1457"/>
      <c r="L53" s="1457"/>
      <c r="M53" s="1457"/>
      <c r="N53" s="1457"/>
      <c r="O53" s="1457"/>
      <c r="P53" s="1457"/>
      <c r="Q53" s="1457"/>
      <c r="R53" s="1457"/>
      <c r="S53" s="1457"/>
      <c r="T53" s="1457"/>
      <c r="U53" s="1457"/>
      <c r="V53" s="1457"/>
      <c r="W53" s="1458"/>
    </row>
    <row r="54" spans="1:24" s="355" customFormat="1" ht="16.5" customHeight="1" x14ac:dyDescent="0.25">
      <c r="A54" s="340" t="s">
        <v>14</v>
      </c>
      <c r="B54" s="342" t="s">
        <v>36</v>
      </c>
      <c r="C54" s="500" t="s">
        <v>14</v>
      </c>
      <c r="D54" s="344"/>
      <c r="E54" s="316" t="s">
        <v>97</v>
      </c>
      <c r="F54" s="346"/>
      <c r="G54" s="346"/>
      <c r="H54" s="344">
        <v>6</v>
      </c>
      <c r="I54" s="1659" t="s">
        <v>52</v>
      </c>
      <c r="J54" s="38"/>
      <c r="K54" s="127"/>
      <c r="L54" s="133"/>
      <c r="M54" s="127"/>
      <c r="N54" s="210"/>
      <c r="O54" s="210"/>
      <c r="P54" s="127"/>
      <c r="Q54" s="141"/>
      <c r="R54" s="219"/>
      <c r="S54" s="39"/>
      <c r="T54" s="173"/>
      <c r="U54" s="173"/>
      <c r="V54" s="183"/>
      <c r="W54" s="178"/>
    </row>
    <row r="55" spans="1:24" s="355" customFormat="1" ht="21.75" customHeight="1" x14ac:dyDescent="0.25">
      <c r="A55" s="341"/>
      <c r="B55" s="347"/>
      <c r="C55" s="481"/>
      <c r="D55" s="37" t="s">
        <v>14</v>
      </c>
      <c r="E55" s="91" t="s">
        <v>53</v>
      </c>
      <c r="F55" s="1652" t="s">
        <v>54</v>
      </c>
      <c r="G55" s="118" t="s">
        <v>111</v>
      </c>
      <c r="H55" s="348"/>
      <c r="I55" s="1660"/>
      <c r="J55" s="33" t="s">
        <v>30</v>
      </c>
      <c r="K55" s="122">
        <v>12</v>
      </c>
      <c r="L55" s="132">
        <v>12</v>
      </c>
      <c r="M55" s="143">
        <v>10.199999999999999</v>
      </c>
      <c r="N55" s="209">
        <v>10.199999999999999</v>
      </c>
      <c r="O55" s="209"/>
      <c r="P55" s="122"/>
      <c r="Q55" s="132">
        <v>10.199999999999999</v>
      </c>
      <c r="R55" s="132">
        <v>10.199999999999999</v>
      </c>
      <c r="S55" s="34" t="s">
        <v>137</v>
      </c>
      <c r="T55" s="174">
        <v>17</v>
      </c>
      <c r="U55" s="174">
        <v>17</v>
      </c>
      <c r="V55" s="184">
        <v>17</v>
      </c>
      <c r="W55" s="179">
        <v>17</v>
      </c>
    </row>
    <row r="56" spans="1:24" s="355" customFormat="1" ht="30" customHeight="1" x14ac:dyDescent="0.25">
      <c r="A56" s="477"/>
      <c r="B56" s="347"/>
      <c r="C56" s="481"/>
      <c r="D56" s="317" t="s">
        <v>28</v>
      </c>
      <c r="E56" s="330" t="s">
        <v>55</v>
      </c>
      <c r="F56" s="1653"/>
      <c r="G56" s="118" t="s">
        <v>112</v>
      </c>
      <c r="H56" s="348"/>
      <c r="I56" s="90"/>
      <c r="J56" s="240" t="s">
        <v>30</v>
      </c>
      <c r="K56" s="122">
        <v>17.2</v>
      </c>
      <c r="L56" s="132">
        <v>17.2</v>
      </c>
      <c r="M56" s="143">
        <v>12</v>
      </c>
      <c r="N56" s="209">
        <v>12</v>
      </c>
      <c r="O56" s="209"/>
      <c r="P56" s="122"/>
      <c r="Q56" s="132">
        <v>12</v>
      </c>
      <c r="R56" s="132">
        <v>12</v>
      </c>
      <c r="S56" s="34" t="s">
        <v>148</v>
      </c>
      <c r="T56" s="241" t="s">
        <v>56</v>
      </c>
      <c r="U56" s="241" t="s">
        <v>189</v>
      </c>
      <c r="V56" s="242" t="s">
        <v>189</v>
      </c>
      <c r="W56" s="243" t="s">
        <v>189</v>
      </c>
    </row>
    <row r="57" spans="1:24" s="355" customFormat="1" ht="19.5" customHeight="1" x14ac:dyDescent="0.25">
      <c r="A57" s="477"/>
      <c r="B57" s="347"/>
      <c r="C57" s="481"/>
      <c r="D57" s="479" t="s">
        <v>36</v>
      </c>
      <c r="E57" s="1432" t="s">
        <v>226</v>
      </c>
      <c r="F57" s="480"/>
      <c r="G57" s="1661" t="s">
        <v>182</v>
      </c>
      <c r="H57" s="478"/>
      <c r="I57" s="90"/>
      <c r="J57" s="116" t="s">
        <v>30</v>
      </c>
      <c r="K57" s="71">
        <v>50</v>
      </c>
      <c r="L57" s="72">
        <v>50</v>
      </c>
      <c r="M57" s="77">
        <v>13</v>
      </c>
      <c r="N57" s="217">
        <v>13</v>
      </c>
      <c r="O57" s="217"/>
      <c r="P57" s="71"/>
      <c r="Q57" s="72">
        <v>160</v>
      </c>
      <c r="R57" s="72">
        <v>50</v>
      </c>
      <c r="S57" s="357" t="s">
        <v>215</v>
      </c>
      <c r="T57" s="175"/>
      <c r="U57" s="175">
        <v>3</v>
      </c>
      <c r="V57" s="185"/>
      <c r="W57" s="180">
        <v>1</v>
      </c>
    </row>
    <row r="58" spans="1:24" s="564" customFormat="1" ht="19.5" customHeight="1" x14ac:dyDescent="0.25">
      <c r="A58" s="552"/>
      <c r="B58" s="553"/>
      <c r="C58" s="556"/>
      <c r="D58" s="557"/>
      <c r="E58" s="1389"/>
      <c r="F58" s="565"/>
      <c r="G58" s="1661"/>
      <c r="H58" s="554"/>
      <c r="I58" s="90"/>
      <c r="J58" s="116" t="s">
        <v>42</v>
      </c>
      <c r="K58" s="71"/>
      <c r="L58" s="72"/>
      <c r="M58" s="77">
        <v>10</v>
      </c>
      <c r="N58" s="217">
        <v>10</v>
      </c>
      <c r="O58" s="217"/>
      <c r="P58" s="71"/>
      <c r="Q58" s="77">
        <v>90</v>
      </c>
      <c r="R58" s="72"/>
      <c r="S58" s="587" t="s">
        <v>91</v>
      </c>
      <c r="T58" s="588"/>
      <c r="U58" s="588"/>
      <c r="V58" s="468">
        <v>3</v>
      </c>
      <c r="W58" s="589"/>
      <c r="X58" s="1663"/>
    </row>
    <row r="59" spans="1:24" s="355" customFormat="1" ht="40.5" customHeight="1" x14ac:dyDescent="0.25">
      <c r="A59" s="341"/>
      <c r="B59" s="347"/>
      <c r="C59" s="481"/>
      <c r="D59" s="505"/>
      <c r="E59" s="1671"/>
      <c r="F59" s="506"/>
      <c r="G59" s="1662"/>
      <c r="H59" s="56"/>
      <c r="I59" s="507"/>
      <c r="J59" s="40"/>
      <c r="K59" s="125"/>
      <c r="L59" s="76"/>
      <c r="M59" s="79"/>
      <c r="N59" s="212"/>
      <c r="O59" s="212"/>
      <c r="P59" s="125"/>
      <c r="Q59" s="79"/>
      <c r="R59" s="76"/>
      <c r="S59" s="585" t="s">
        <v>191</v>
      </c>
      <c r="T59" s="586">
        <v>1</v>
      </c>
      <c r="U59" s="186"/>
      <c r="V59" s="195"/>
      <c r="W59" s="512"/>
      <c r="X59" s="1663"/>
    </row>
    <row r="60" spans="1:24" s="417" customFormat="1" ht="18" customHeight="1" thickBot="1" x14ac:dyDescent="0.3">
      <c r="A60" s="23"/>
      <c r="B60" s="415"/>
      <c r="C60" s="484"/>
      <c r="D60" s="487"/>
      <c r="E60" s="502"/>
      <c r="F60" s="502"/>
      <c r="G60" s="503"/>
      <c r="H60" s="503"/>
      <c r="I60" s="504"/>
      <c r="J60" s="95" t="s">
        <v>27</v>
      </c>
      <c r="K60" s="74">
        <f>SUM(K55:K59)</f>
        <v>79.2</v>
      </c>
      <c r="L60" s="73">
        <f>SUM(L55:L59)</f>
        <v>79.2</v>
      </c>
      <c r="M60" s="131">
        <f>SUM(M54:M59)</f>
        <v>45.2</v>
      </c>
      <c r="N60" s="131">
        <f t="shared" ref="N60:R60" si="9">SUM(N54:N59)</f>
        <v>45.2</v>
      </c>
      <c r="O60" s="278">
        <f t="shared" si="9"/>
        <v>0</v>
      </c>
      <c r="P60" s="276">
        <f t="shared" si="9"/>
        <v>0</v>
      </c>
      <c r="Q60" s="131">
        <f t="shared" si="9"/>
        <v>272.2</v>
      </c>
      <c r="R60" s="131">
        <f t="shared" si="9"/>
        <v>72.2</v>
      </c>
      <c r="S60" s="508"/>
      <c r="T60" s="509"/>
      <c r="U60" s="510"/>
      <c r="V60" s="510"/>
      <c r="W60" s="511"/>
    </row>
    <row r="61" spans="1:24" s="355" customFormat="1" ht="28.5" customHeight="1" x14ac:dyDescent="0.2">
      <c r="A61" s="340" t="s">
        <v>14</v>
      </c>
      <c r="B61" s="342" t="s">
        <v>36</v>
      </c>
      <c r="C61" s="500" t="s">
        <v>28</v>
      </c>
      <c r="D61" s="41"/>
      <c r="E61" s="42" t="s">
        <v>57</v>
      </c>
      <c r="F61" s="43"/>
      <c r="G61" s="43"/>
      <c r="H61" s="1040"/>
      <c r="I61" s="1039"/>
      <c r="J61" s="44"/>
      <c r="K61" s="103"/>
      <c r="L61" s="103"/>
      <c r="M61" s="141"/>
      <c r="N61" s="210"/>
      <c r="O61" s="210"/>
      <c r="P61" s="127"/>
      <c r="Q61" s="133"/>
      <c r="R61" s="103"/>
      <c r="S61" s="246"/>
      <c r="T61" s="164"/>
      <c r="U61" s="151"/>
      <c r="V61" s="164"/>
      <c r="W61" s="155"/>
    </row>
    <row r="62" spans="1:24" s="355" customFormat="1" ht="22.5" customHeight="1" x14ac:dyDescent="0.25">
      <c r="A62" s="341"/>
      <c r="B62" s="347"/>
      <c r="C62" s="481"/>
      <c r="D62" s="37" t="s">
        <v>14</v>
      </c>
      <c r="E62" s="1345" t="s">
        <v>58</v>
      </c>
      <c r="F62" s="1654" t="s">
        <v>59</v>
      </c>
      <c r="G62" s="1657" t="s">
        <v>113</v>
      </c>
      <c r="H62" s="348">
        <v>6</v>
      </c>
      <c r="I62" s="1632" t="s">
        <v>52</v>
      </c>
      <c r="J62" s="31" t="s">
        <v>30</v>
      </c>
      <c r="K62" s="104">
        <v>95.3</v>
      </c>
      <c r="L62" s="104">
        <v>126.7</v>
      </c>
      <c r="M62" s="77">
        <v>150</v>
      </c>
      <c r="N62" s="217">
        <v>150</v>
      </c>
      <c r="O62" s="217"/>
      <c r="P62" s="71"/>
      <c r="Q62" s="72">
        <v>100</v>
      </c>
      <c r="R62" s="104">
        <v>150</v>
      </c>
      <c r="S62" s="1403" t="s">
        <v>230</v>
      </c>
      <c r="T62" s="949">
        <v>1000</v>
      </c>
      <c r="U62" s="946">
        <f>360+1500</f>
        <v>1860</v>
      </c>
      <c r="V62" s="947" t="s">
        <v>229</v>
      </c>
      <c r="W62" s="948" t="s">
        <v>229</v>
      </c>
    </row>
    <row r="63" spans="1:24" s="564" customFormat="1" ht="105.75" customHeight="1" x14ac:dyDescent="0.25">
      <c r="A63" s="552"/>
      <c r="B63" s="553"/>
      <c r="C63" s="556"/>
      <c r="D63" s="554"/>
      <c r="E63" s="1464"/>
      <c r="F63" s="1655"/>
      <c r="G63" s="1658"/>
      <c r="H63" s="554"/>
      <c r="I63" s="1637"/>
      <c r="J63" s="46" t="s">
        <v>35</v>
      </c>
      <c r="K63" s="104"/>
      <c r="L63" s="72">
        <v>13.9</v>
      </c>
      <c r="M63" s="77"/>
      <c r="N63" s="217"/>
      <c r="O63" s="217"/>
      <c r="P63" s="71"/>
      <c r="Q63" s="72"/>
      <c r="R63" s="104"/>
      <c r="S63" s="1651"/>
      <c r="T63" s="185"/>
      <c r="U63" s="266"/>
      <c r="V63" s="166"/>
      <c r="W63" s="267"/>
    </row>
    <row r="64" spans="1:24" s="355" customFormat="1" ht="69" customHeight="1" x14ac:dyDescent="0.25">
      <c r="A64" s="8"/>
      <c r="B64" s="9"/>
      <c r="C64" s="501"/>
      <c r="D64" s="348"/>
      <c r="E64" s="1464"/>
      <c r="F64" s="1655"/>
      <c r="G64" s="1658"/>
      <c r="H64" s="348"/>
      <c r="I64" s="265"/>
      <c r="J64" s="46"/>
      <c r="K64" s="104"/>
      <c r="L64" s="72"/>
      <c r="M64" s="77"/>
      <c r="N64" s="217"/>
      <c r="O64" s="217"/>
      <c r="P64" s="71"/>
      <c r="Q64" s="72"/>
      <c r="R64" s="104"/>
      <c r="S64" s="301" t="s">
        <v>192</v>
      </c>
      <c r="T64" s="468">
        <v>100</v>
      </c>
      <c r="U64" s="233">
        <v>150</v>
      </c>
      <c r="V64" s="193">
        <v>150</v>
      </c>
      <c r="W64" s="228">
        <v>150</v>
      </c>
    </row>
    <row r="65" spans="1:23" s="355" customFormat="1" ht="40.5" customHeight="1" x14ac:dyDescent="0.25">
      <c r="A65" s="8"/>
      <c r="B65" s="9"/>
      <c r="C65" s="501"/>
      <c r="D65" s="348"/>
      <c r="E65" s="1453"/>
      <c r="F65" s="1656"/>
      <c r="G65" s="1656"/>
      <c r="H65" s="348"/>
      <c r="I65" s="265"/>
      <c r="J65" s="46"/>
      <c r="K65" s="104"/>
      <c r="L65" s="104"/>
      <c r="M65" s="77"/>
      <c r="N65" s="217"/>
      <c r="O65" s="217"/>
      <c r="P65" s="71"/>
      <c r="Q65" s="72"/>
      <c r="R65" s="104"/>
      <c r="S65" s="301" t="s">
        <v>193</v>
      </c>
      <c r="T65" s="468">
        <v>250</v>
      </c>
      <c r="U65" s="233">
        <v>100</v>
      </c>
      <c r="V65" s="193">
        <v>100</v>
      </c>
      <c r="W65" s="228">
        <v>100</v>
      </c>
    </row>
    <row r="66" spans="1:23" s="355" customFormat="1" ht="66" customHeight="1" x14ac:dyDescent="0.25">
      <c r="A66" s="8"/>
      <c r="B66" s="9"/>
      <c r="C66" s="501"/>
      <c r="D66" s="1011"/>
      <c r="E66" s="1034"/>
      <c r="F66" s="1035"/>
      <c r="G66" s="1035"/>
      <c r="H66" s="1011"/>
      <c r="I66" s="1036"/>
      <c r="J66" s="69"/>
      <c r="K66" s="105"/>
      <c r="L66" s="105"/>
      <c r="M66" s="79"/>
      <c r="N66" s="212"/>
      <c r="O66" s="212"/>
      <c r="P66" s="125"/>
      <c r="Q66" s="76"/>
      <c r="R66" s="105"/>
      <c r="S66" s="1037" t="s">
        <v>227</v>
      </c>
      <c r="T66" s="596">
        <v>185</v>
      </c>
      <c r="U66" s="26">
        <v>70</v>
      </c>
      <c r="V66" s="195"/>
      <c r="W66" s="229"/>
    </row>
    <row r="67" spans="1:23" s="355" customFormat="1" ht="54" customHeight="1" x14ac:dyDescent="0.25">
      <c r="A67" s="8"/>
      <c r="B67" s="9"/>
      <c r="C67" s="501"/>
      <c r="D67" s="350" t="s">
        <v>28</v>
      </c>
      <c r="E67" s="1464" t="s">
        <v>159</v>
      </c>
      <c r="F67" s="328" t="s">
        <v>39</v>
      </c>
      <c r="G67" s="637" t="s">
        <v>180</v>
      </c>
      <c r="H67" s="452">
        <v>4</v>
      </c>
      <c r="I67" s="1038" t="s">
        <v>70</v>
      </c>
      <c r="J67" s="453" t="s">
        <v>35</v>
      </c>
      <c r="K67" s="454">
        <v>15</v>
      </c>
      <c r="L67" s="455">
        <v>15</v>
      </c>
      <c r="M67" s="1059">
        <v>17.600000000000001</v>
      </c>
      <c r="N67" s="287"/>
      <c r="O67" s="287"/>
      <c r="P67" s="597">
        <v>17.600000000000001</v>
      </c>
      <c r="Q67" s="454"/>
      <c r="R67" s="289"/>
      <c r="S67" s="385" t="s">
        <v>120</v>
      </c>
      <c r="T67" s="467">
        <v>1</v>
      </c>
      <c r="U67" s="274">
        <v>1</v>
      </c>
      <c r="V67" s="194"/>
      <c r="W67" s="234"/>
    </row>
    <row r="68" spans="1:23" s="355" customFormat="1" ht="12" customHeight="1" x14ac:dyDescent="0.25">
      <c r="A68" s="8"/>
      <c r="B68" s="9"/>
      <c r="C68" s="501"/>
      <c r="D68" s="350"/>
      <c r="E68" s="1464"/>
      <c r="F68" s="1673" t="s">
        <v>59</v>
      </c>
      <c r="G68" s="638"/>
      <c r="H68" s="348">
        <v>6</v>
      </c>
      <c r="I68" s="1632" t="s">
        <v>121</v>
      </c>
      <c r="J68" s="302" t="s">
        <v>42</v>
      </c>
      <c r="K68" s="226"/>
      <c r="L68" s="227"/>
      <c r="M68" s="443"/>
      <c r="N68" s="222"/>
      <c r="O68" s="222"/>
      <c r="P68" s="227"/>
      <c r="Q68" s="309">
        <v>41.3</v>
      </c>
      <c r="R68" s="104"/>
      <c r="S68" s="1466" t="s">
        <v>176</v>
      </c>
      <c r="T68" s="231">
        <v>50</v>
      </c>
      <c r="U68" s="232">
        <v>50</v>
      </c>
      <c r="V68" s="231">
        <v>100</v>
      </c>
      <c r="W68" s="230"/>
    </row>
    <row r="69" spans="1:23" s="355" customFormat="1" ht="15.75" customHeight="1" x14ac:dyDescent="0.25">
      <c r="A69" s="8"/>
      <c r="B69" s="9"/>
      <c r="C69" s="501"/>
      <c r="D69" s="350"/>
      <c r="E69" s="1464"/>
      <c r="F69" s="1674"/>
      <c r="G69" s="351"/>
      <c r="H69" s="348"/>
      <c r="I69" s="1848"/>
      <c r="J69" s="225" t="s">
        <v>147</v>
      </c>
      <c r="K69" s="729">
        <v>20</v>
      </c>
      <c r="L69" s="227">
        <v>20</v>
      </c>
      <c r="M69" s="443">
        <v>66.7</v>
      </c>
      <c r="N69" s="217"/>
      <c r="O69" s="217"/>
      <c r="P69" s="227">
        <v>66.7</v>
      </c>
      <c r="Q69" s="309">
        <v>22</v>
      </c>
      <c r="R69" s="104"/>
      <c r="S69" s="1466"/>
      <c r="T69" s="166"/>
      <c r="U69" s="266"/>
      <c r="V69" s="166"/>
      <c r="W69" s="267"/>
    </row>
    <row r="70" spans="1:23" s="355" customFormat="1" ht="16.5" customHeight="1" x14ac:dyDescent="0.25">
      <c r="A70" s="8"/>
      <c r="B70" s="9"/>
      <c r="C70" s="501"/>
      <c r="D70" s="67"/>
      <c r="E70" s="1465"/>
      <c r="F70" s="1675"/>
      <c r="G70" s="86"/>
      <c r="H70" s="56"/>
      <c r="I70" s="1849"/>
      <c r="J70" s="303" t="s">
        <v>30</v>
      </c>
      <c r="K70" s="304"/>
      <c r="L70" s="305"/>
      <c r="M70" s="445"/>
      <c r="N70" s="212"/>
      <c r="O70" s="212"/>
      <c r="P70" s="444"/>
      <c r="Q70" s="305">
        <v>55</v>
      </c>
      <c r="R70" s="105"/>
      <c r="S70" s="1669"/>
      <c r="T70" s="195"/>
      <c r="U70" s="186"/>
      <c r="V70" s="195"/>
      <c r="W70" s="229"/>
    </row>
    <row r="71" spans="1:23" s="799" customFormat="1" ht="17.25" customHeight="1" x14ac:dyDescent="0.25">
      <c r="A71" s="8"/>
      <c r="B71" s="9"/>
      <c r="C71" s="501"/>
      <c r="D71" s="121" t="s">
        <v>36</v>
      </c>
      <c r="E71" s="1345" t="s">
        <v>94</v>
      </c>
      <c r="F71" s="327" t="s">
        <v>39</v>
      </c>
      <c r="G71" s="1629" t="s">
        <v>179</v>
      </c>
      <c r="H71" s="37">
        <v>5</v>
      </c>
      <c r="I71" s="1631" t="s">
        <v>141</v>
      </c>
      <c r="J71" s="363" t="s">
        <v>42</v>
      </c>
      <c r="K71" s="269"/>
      <c r="L71" s="269"/>
      <c r="M71" s="126">
        <v>395</v>
      </c>
      <c r="N71" s="211"/>
      <c r="O71" s="211"/>
      <c r="P71" s="124">
        <v>395</v>
      </c>
      <c r="Q71" s="75"/>
      <c r="R71" s="269"/>
      <c r="S71" s="1371" t="s">
        <v>160</v>
      </c>
      <c r="T71" s="591">
        <v>60</v>
      </c>
      <c r="U71" s="590">
        <v>100</v>
      </c>
      <c r="V71" s="408"/>
      <c r="W71" s="398"/>
    </row>
    <row r="72" spans="1:23" s="799" customFormat="1" ht="36" customHeight="1" x14ac:dyDescent="0.25">
      <c r="A72" s="8"/>
      <c r="B72" s="9"/>
      <c r="C72" s="501"/>
      <c r="D72" s="1004"/>
      <c r="E72" s="1464"/>
      <c r="F72" s="1635" t="s">
        <v>59</v>
      </c>
      <c r="G72" s="1434"/>
      <c r="H72" s="1010"/>
      <c r="I72" s="1632"/>
      <c r="J72" s="46" t="s">
        <v>35</v>
      </c>
      <c r="K72" s="104"/>
      <c r="L72" s="104"/>
      <c r="M72" s="77">
        <v>80</v>
      </c>
      <c r="N72" s="217"/>
      <c r="O72" s="217"/>
      <c r="P72" s="71">
        <v>80</v>
      </c>
      <c r="Q72" s="72"/>
      <c r="R72" s="104"/>
      <c r="S72" s="1634"/>
      <c r="T72" s="593"/>
      <c r="U72" s="594"/>
      <c r="V72" s="194"/>
      <c r="W72" s="234"/>
    </row>
    <row r="73" spans="1:23" s="799" customFormat="1" ht="21" customHeight="1" x14ac:dyDescent="0.25">
      <c r="A73" s="8"/>
      <c r="B73" s="9"/>
      <c r="C73" s="501"/>
      <c r="D73" s="67"/>
      <c r="E73" s="1465"/>
      <c r="F73" s="1636"/>
      <c r="G73" s="1630"/>
      <c r="H73" s="1011"/>
      <c r="I73" s="1633"/>
      <c r="J73" s="69" t="s">
        <v>161</v>
      </c>
      <c r="K73" s="105">
        <v>705</v>
      </c>
      <c r="L73" s="105">
        <v>705</v>
      </c>
      <c r="M73" s="79"/>
      <c r="N73" s="212"/>
      <c r="O73" s="212"/>
      <c r="P73" s="125"/>
      <c r="Q73" s="76"/>
      <c r="R73" s="105"/>
      <c r="S73" s="595" t="s">
        <v>95</v>
      </c>
      <c r="T73" s="596">
        <v>1</v>
      </c>
      <c r="U73" s="592"/>
      <c r="V73" s="195"/>
      <c r="W73" s="229"/>
    </row>
    <row r="74" spans="1:23" s="355" customFormat="1" ht="29.25" customHeight="1" x14ac:dyDescent="0.25">
      <c r="A74" s="1385"/>
      <c r="B74" s="1394"/>
      <c r="C74" s="1720"/>
      <c r="D74" s="513" t="s">
        <v>38</v>
      </c>
      <c r="E74" s="1417" t="s">
        <v>204</v>
      </c>
      <c r="F74" s="646" t="s">
        <v>39</v>
      </c>
      <c r="G74" s="1755" t="s">
        <v>115</v>
      </c>
      <c r="H74" s="1845">
        <v>5</v>
      </c>
      <c r="I74" s="1631" t="s">
        <v>61</v>
      </c>
      <c r="J74" s="647" t="s">
        <v>42</v>
      </c>
      <c r="K74" s="124">
        <v>16.7</v>
      </c>
      <c r="L74" s="75">
        <v>16.7</v>
      </c>
      <c r="M74" s="443">
        <v>35.1</v>
      </c>
      <c r="N74" s="211"/>
      <c r="O74" s="296"/>
      <c r="P74" s="967">
        <v>35.1</v>
      </c>
      <c r="Q74" s="257">
        <v>50</v>
      </c>
      <c r="R74" s="138"/>
      <c r="S74" s="261" t="s">
        <v>157</v>
      </c>
      <c r="T74" s="262"/>
      <c r="U74" s="263">
        <v>90</v>
      </c>
      <c r="V74" s="262">
        <v>100</v>
      </c>
      <c r="W74" s="244"/>
    </row>
    <row r="75" spans="1:23" s="355" customFormat="1" ht="25.5" customHeight="1" x14ac:dyDescent="0.25">
      <c r="A75" s="1393"/>
      <c r="B75" s="1395"/>
      <c r="C75" s="1721"/>
      <c r="D75" s="515"/>
      <c r="E75" s="1843"/>
      <c r="F75" s="1408" t="s">
        <v>65</v>
      </c>
      <c r="G75" s="1756"/>
      <c r="H75" s="1846"/>
      <c r="I75" s="1753"/>
      <c r="J75" s="259" t="s">
        <v>163</v>
      </c>
      <c r="K75" s="71"/>
      <c r="L75" s="72">
        <v>30</v>
      </c>
      <c r="M75" s="443">
        <v>273.39999999999998</v>
      </c>
      <c r="N75" s="217"/>
      <c r="O75" s="648"/>
      <c r="P75" s="649">
        <v>273.39999999999998</v>
      </c>
      <c r="Q75" s="251"/>
      <c r="R75" s="71"/>
      <c r="S75" s="600" t="s">
        <v>135</v>
      </c>
      <c r="T75" s="968"/>
      <c r="U75" s="601" t="s">
        <v>131</v>
      </c>
      <c r="V75" s="262"/>
      <c r="W75" s="260"/>
    </row>
    <row r="76" spans="1:23" s="731" customFormat="1" ht="16.5" customHeight="1" x14ac:dyDescent="0.25">
      <c r="A76" s="1386"/>
      <c r="B76" s="1396"/>
      <c r="C76" s="1722"/>
      <c r="D76" s="515"/>
      <c r="E76" s="1843"/>
      <c r="F76" s="1415"/>
      <c r="G76" s="1756"/>
      <c r="H76" s="1846"/>
      <c r="I76" s="1753"/>
      <c r="J76" s="259" t="s">
        <v>161</v>
      </c>
      <c r="K76" s="71"/>
      <c r="L76" s="72"/>
      <c r="M76" s="854">
        <v>16.7</v>
      </c>
      <c r="N76" s="217"/>
      <c r="O76" s="648"/>
      <c r="P76" s="649">
        <v>16.7</v>
      </c>
      <c r="Q76" s="251"/>
      <c r="R76" s="71"/>
      <c r="S76" s="730"/>
      <c r="T76" s="336"/>
      <c r="U76" s="732"/>
      <c r="V76" s="290"/>
      <c r="W76" s="733"/>
    </row>
    <row r="77" spans="1:23" s="355" customFormat="1" ht="15.75" customHeight="1" x14ac:dyDescent="0.25">
      <c r="A77" s="1386"/>
      <c r="B77" s="1396"/>
      <c r="C77" s="1722"/>
      <c r="D77" s="514"/>
      <c r="E77" s="1844"/>
      <c r="F77" s="1754"/>
      <c r="G77" s="1757"/>
      <c r="H77" s="1847"/>
      <c r="I77" s="1753"/>
      <c r="J77" s="331" t="s">
        <v>41</v>
      </c>
      <c r="K77" s="125">
        <v>94.2</v>
      </c>
      <c r="L77" s="76">
        <v>64.2</v>
      </c>
      <c r="M77" s="332"/>
      <c r="N77" s="212"/>
      <c r="O77" s="598"/>
      <c r="P77" s="326"/>
      <c r="Q77" s="333"/>
      <c r="R77" s="125"/>
      <c r="S77" s="595" t="s">
        <v>158</v>
      </c>
      <c r="T77" s="969" t="s">
        <v>119</v>
      </c>
      <c r="U77" s="599"/>
      <c r="V77" s="394"/>
      <c r="W77" s="245"/>
    </row>
    <row r="78" spans="1:23" s="35" customFormat="1" ht="17.25" customHeight="1" x14ac:dyDescent="0.25">
      <c r="A78" s="1386"/>
      <c r="B78" s="1396"/>
      <c r="C78" s="1744"/>
      <c r="D78" s="1664" t="s">
        <v>19</v>
      </c>
      <c r="E78" s="1760" t="s">
        <v>216</v>
      </c>
      <c r="F78" s="1042" t="s">
        <v>39</v>
      </c>
      <c r="G78" s="1606" t="s">
        <v>218</v>
      </c>
      <c r="H78" s="1672"/>
      <c r="I78" s="1670"/>
      <c r="J78" s="930" t="s">
        <v>42</v>
      </c>
      <c r="K78" s="124"/>
      <c r="L78" s="75"/>
      <c r="M78" s="295">
        <v>47.7</v>
      </c>
      <c r="N78" s="211"/>
      <c r="O78" s="211"/>
      <c r="P78" s="931">
        <v>47.7</v>
      </c>
      <c r="Q78" s="75">
        <v>400</v>
      </c>
      <c r="R78" s="75">
        <v>477</v>
      </c>
      <c r="S78" s="1401" t="s">
        <v>219</v>
      </c>
      <c r="T78" s="575"/>
      <c r="U78" s="796">
        <v>40</v>
      </c>
      <c r="V78" s="182">
        <v>90</v>
      </c>
      <c r="W78" s="963">
        <v>100</v>
      </c>
    </row>
    <row r="79" spans="1:23" s="35" customFormat="1" ht="16.5" customHeight="1" x14ac:dyDescent="0.25">
      <c r="A79" s="1386"/>
      <c r="B79" s="1396"/>
      <c r="C79" s="1744"/>
      <c r="D79" s="1665"/>
      <c r="E79" s="1422"/>
      <c r="F79" s="1425" t="s">
        <v>217</v>
      </c>
      <c r="G79" s="1761"/>
      <c r="H79" s="1672"/>
      <c r="I79" s="1670"/>
      <c r="J79" s="932" t="s">
        <v>220</v>
      </c>
      <c r="K79" s="71"/>
      <c r="L79" s="72"/>
      <c r="M79" s="252">
        <v>54.4</v>
      </c>
      <c r="N79" s="217"/>
      <c r="O79" s="217"/>
      <c r="P79" s="929">
        <v>54.4</v>
      </c>
      <c r="Q79" s="72">
        <v>54.4</v>
      </c>
      <c r="R79" s="72"/>
      <c r="S79" s="1402"/>
      <c r="T79" s="575"/>
      <c r="U79" s="796"/>
      <c r="V79" s="796"/>
      <c r="W79" s="964"/>
    </row>
    <row r="80" spans="1:23" s="35" customFormat="1" ht="15.75" customHeight="1" x14ac:dyDescent="0.25">
      <c r="A80" s="1386"/>
      <c r="B80" s="1396"/>
      <c r="C80" s="1744"/>
      <c r="D80" s="1665"/>
      <c r="E80" s="1422"/>
      <c r="F80" s="1426"/>
      <c r="G80" s="1761"/>
      <c r="H80" s="1672"/>
      <c r="I80" s="1670"/>
      <c r="J80" s="932" t="s">
        <v>41</v>
      </c>
      <c r="K80" s="71"/>
      <c r="L80" s="72"/>
      <c r="M80" s="77">
        <v>615.79999999999995</v>
      </c>
      <c r="N80" s="217"/>
      <c r="O80" s="217"/>
      <c r="P80" s="71">
        <v>615.79999999999995</v>
      </c>
      <c r="Q80" s="251">
        <v>615.79999999999995</v>
      </c>
      <c r="R80" s="72"/>
      <c r="S80" s="1402"/>
      <c r="T80" s="575"/>
      <c r="U80" s="796"/>
      <c r="V80" s="796"/>
      <c r="W80" s="964"/>
    </row>
    <row r="81" spans="1:26" s="35" customFormat="1" ht="15.75" customHeight="1" x14ac:dyDescent="0.25">
      <c r="A81" s="1386"/>
      <c r="B81" s="1396"/>
      <c r="C81" s="1744"/>
      <c r="D81" s="1666"/>
      <c r="E81" s="1423"/>
      <c r="F81" s="1427"/>
      <c r="G81" s="1761"/>
      <c r="H81" s="1672"/>
      <c r="I81" s="1670"/>
      <c r="J81" s="933" t="s">
        <v>30</v>
      </c>
      <c r="K81" s="125"/>
      <c r="L81" s="76"/>
      <c r="M81" s="1041">
        <v>14.6</v>
      </c>
      <c r="N81" s="212"/>
      <c r="O81" s="212"/>
      <c r="P81" s="332">
        <v>14.6</v>
      </c>
      <c r="Q81" s="76">
        <v>14.6</v>
      </c>
      <c r="R81" s="76"/>
      <c r="S81" s="939" t="s">
        <v>138</v>
      </c>
      <c r="T81" s="935">
        <v>1</v>
      </c>
      <c r="U81" s="717"/>
      <c r="V81" s="717"/>
      <c r="W81" s="1012"/>
    </row>
    <row r="82" spans="1:26" s="35" customFormat="1" ht="13.5" customHeight="1" x14ac:dyDescent="0.25">
      <c r="A82" s="1386"/>
      <c r="B82" s="1396"/>
      <c r="C82" s="1744"/>
      <c r="D82" s="920" t="s">
        <v>224</v>
      </c>
      <c r="E82" s="1424" t="s">
        <v>221</v>
      </c>
      <c r="F82" s="1042" t="s">
        <v>39</v>
      </c>
      <c r="G82" s="1431" t="s">
        <v>222</v>
      </c>
      <c r="H82" s="1007"/>
      <c r="I82" s="1006"/>
      <c r="J82" s="215" t="s">
        <v>161</v>
      </c>
      <c r="K82" s="71"/>
      <c r="L82" s="72"/>
      <c r="M82" s="77">
        <f>399.3+47.6</f>
        <v>446.90000000000003</v>
      </c>
      <c r="N82" s="217"/>
      <c r="O82" s="217"/>
      <c r="P82" s="71">
        <v>446.9</v>
      </c>
      <c r="Q82" s="72"/>
      <c r="R82" s="72"/>
      <c r="S82" s="1377" t="s">
        <v>223</v>
      </c>
      <c r="T82" s="936"/>
      <c r="U82" s="401">
        <v>25</v>
      </c>
      <c r="V82" s="401">
        <v>85</v>
      </c>
      <c r="W82" s="964">
        <v>100</v>
      </c>
    </row>
    <row r="83" spans="1:26" s="35" customFormat="1" ht="13.5" customHeight="1" x14ac:dyDescent="0.25">
      <c r="A83" s="1386"/>
      <c r="B83" s="1396"/>
      <c r="C83" s="1744"/>
      <c r="D83" s="1068"/>
      <c r="E83" s="1424"/>
      <c r="F83" s="1072"/>
      <c r="G83" s="1606"/>
      <c r="H83" s="1071"/>
      <c r="I83" s="1070"/>
      <c r="J83" s="215" t="s">
        <v>42</v>
      </c>
      <c r="K83" s="71"/>
      <c r="L83" s="72"/>
      <c r="M83" s="77"/>
      <c r="N83" s="217"/>
      <c r="O83" s="217"/>
      <c r="P83" s="71"/>
      <c r="Q83" s="72">
        <v>42.4</v>
      </c>
      <c r="R83" s="72">
        <v>10.6</v>
      </c>
      <c r="S83" s="1377"/>
      <c r="T83" s="936"/>
      <c r="U83" s="401"/>
      <c r="V83" s="401"/>
      <c r="W83" s="1069"/>
    </row>
    <row r="84" spans="1:26" s="35" customFormat="1" ht="16.5" customHeight="1" x14ac:dyDescent="0.25">
      <c r="A84" s="1386"/>
      <c r="B84" s="1396"/>
      <c r="C84" s="1744"/>
      <c r="D84" s="920"/>
      <c r="E84" s="1424"/>
      <c r="F84" s="1425" t="s">
        <v>217</v>
      </c>
      <c r="G84" s="1606"/>
      <c r="H84" s="1007"/>
      <c r="I84" s="1006"/>
      <c r="J84" s="937" t="s">
        <v>41</v>
      </c>
      <c r="K84" s="71"/>
      <c r="L84" s="72"/>
      <c r="M84" s="77">
        <v>245.5</v>
      </c>
      <c r="N84" s="217"/>
      <c r="O84" s="217"/>
      <c r="P84" s="71">
        <v>245.5</v>
      </c>
      <c r="Q84" s="72">
        <f>480.2-19.9</f>
        <v>460.3</v>
      </c>
      <c r="R84" s="72">
        <v>120.1</v>
      </c>
      <c r="S84" s="1404"/>
      <c r="T84" s="936"/>
      <c r="U84" s="401"/>
      <c r="V84" s="401"/>
      <c r="W84" s="964"/>
    </row>
    <row r="85" spans="1:26" s="35" customFormat="1" ht="14.25" customHeight="1" x14ac:dyDescent="0.25">
      <c r="A85" s="1386"/>
      <c r="B85" s="1396"/>
      <c r="C85" s="1744"/>
      <c r="D85" s="920"/>
      <c r="E85" s="1424"/>
      <c r="F85" s="1426"/>
      <c r="G85" s="1606"/>
      <c r="H85" s="1007"/>
      <c r="I85" s="1006"/>
      <c r="J85" s="932" t="s">
        <v>30</v>
      </c>
      <c r="K85" s="71"/>
      <c r="L85" s="72"/>
      <c r="M85" s="77">
        <v>19.600000000000001</v>
      </c>
      <c r="N85" s="217"/>
      <c r="O85" s="217"/>
      <c r="P85" s="71">
        <v>19.600000000000001</v>
      </c>
      <c r="Q85" s="753"/>
      <c r="R85" s="72"/>
      <c r="S85" s="966"/>
      <c r="T85" s="936"/>
      <c r="U85" s="401"/>
      <c r="V85" s="938"/>
      <c r="W85" s="964"/>
      <c r="X85" s="628"/>
    </row>
    <row r="86" spans="1:26" s="35" customFormat="1" ht="16.5" customHeight="1" x14ac:dyDescent="0.25">
      <c r="A86" s="1386"/>
      <c r="B86" s="1396"/>
      <c r="C86" s="1744"/>
      <c r="D86" s="67"/>
      <c r="E86" s="1407"/>
      <c r="F86" s="1427"/>
      <c r="G86" s="1743"/>
      <c r="H86" s="715"/>
      <c r="I86" s="945"/>
      <c r="J86" s="120" t="s">
        <v>220</v>
      </c>
      <c r="K86" s="125"/>
      <c r="L86" s="76"/>
      <c r="M86" s="79">
        <v>19.899999999999999</v>
      </c>
      <c r="N86" s="212"/>
      <c r="O86" s="212"/>
      <c r="P86" s="125">
        <v>19.899999999999999</v>
      </c>
      <c r="Q86" s="76">
        <v>42.4</v>
      </c>
      <c r="R86" s="76">
        <v>10.6</v>
      </c>
      <c r="S86" s="939" t="s">
        <v>138</v>
      </c>
      <c r="T86" s="935">
        <v>1</v>
      </c>
      <c r="U86" s="202"/>
      <c r="V86" s="940"/>
      <c r="W86" s="965"/>
      <c r="Y86" s="628"/>
      <c r="Z86" s="628"/>
    </row>
    <row r="87" spans="1:26" s="417" customFormat="1" ht="18" customHeight="1" thickBot="1" x14ac:dyDescent="0.3">
      <c r="A87" s="1386"/>
      <c r="B87" s="1396"/>
      <c r="C87" s="1744"/>
      <c r="D87" s="517"/>
      <c r="E87" s="1043"/>
      <c r="F87" s="518"/>
      <c r="G87" s="519"/>
      <c r="H87" s="1044"/>
      <c r="I87" s="1045"/>
      <c r="J87" s="99" t="s">
        <v>27</v>
      </c>
      <c r="K87" s="570">
        <f>SUM(K62:K77)</f>
        <v>946.2</v>
      </c>
      <c r="L87" s="254">
        <f>SUM(L62:L77)</f>
        <v>991.50000000000011</v>
      </c>
      <c r="M87" s="254">
        <f t="shared" ref="M87:R87" si="10">SUM(M62:M86)</f>
        <v>2498.9</v>
      </c>
      <c r="N87" s="254">
        <f t="shared" si="10"/>
        <v>150</v>
      </c>
      <c r="O87" s="254">
        <f t="shared" si="10"/>
        <v>0</v>
      </c>
      <c r="P87" s="254">
        <f t="shared" si="10"/>
        <v>2348.9</v>
      </c>
      <c r="Q87" s="254">
        <f t="shared" si="10"/>
        <v>1898.2</v>
      </c>
      <c r="R87" s="254">
        <f t="shared" si="10"/>
        <v>768.30000000000007</v>
      </c>
      <c r="S87" s="516"/>
      <c r="T87" s="520"/>
      <c r="U87" s="494"/>
      <c r="V87" s="494"/>
      <c r="W87" s="495"/>
    </row>
    <row r="88" spans="1:26" s="355" customFormat="1" ht="15.75" customHeight="1" x14ac:dyDescent="0.25">
      <c r="A88" s="47" t="s">
        <v>14</v>
      </c>
      <c r="B88" s="48" t="s">
        <v>36</v>
      </c>
      <c r="C88" s="524" t="s">
        <v>36</v>
      </c>
      <c r="D88" s="49"/>
      <c r="E88" s="50" t="s">
        <v>203</v>
      </c>
      <c r="F88" s="51" t="s">
        <v>39</v>
      </c>
      <c r="G88" s="51"/>
      <c r="H88" s="52"/>
      <c r="I88" s="53"/>
      <c r="J88" s="970"/>
      <c r="K88" s="115"/>
      <c r="L88" s="115"/>
      <c r="M88" s="220"/>
      <c r="N88" s="221"/>
      <c r="O88" s="221"/>
      <c r="P88" s="123"/>
      <c r="Q88" s="115"/>
      <c r="R88" s="115"/>
      <c r="S88" s="114"/>
      <c r="T88" s="196"/>
      <c r="U88" s="196"/>
      <c r="V88" s="196"/>
      <c r="W88" s="187"/>
    </row>
    <row r="89" spans="1:26" s="355" customFormat="1" ht="15.75" customHeight="1" x14ac:dyDescent="0.25">
      <c r="A89" s="341"/>
      <c r="B89" s="347"/>
      <c r="C89" s="525"/>
      <c r="D89" s="314" t="s">
        <v>14</v>
      </c>
      <c r="E89" s="1432" t="s">
        <v>150</v>
      </c>
      <c r="F89" s="1408" t="s">
        <v>60</v>
      </c>
      <c r="G89" s="1755" t="s">
        <v>117</v>
      </c>
      <c r="H89" s="37"/>
      <c r="I89" s="1700" t="s">
        <v>61</v>
      </c>
      <c r="J89" s="363" t="s">
        <v>42</v>
      </c>
      <c r="K89" s="75">
        <v>78.8</v>
      </c>
      <c r="L89" s="75">
        <v>78.8</v>
      </c>
      <c r="M89" s="126">
        <f>258.9-79.7</f>
        <v>179.2</v>
      </c>
      <c r="N89" s="211"/>
      <c r="O89" s="296"/>
      <c r="P89" s="971">
        <f>258.9-79.7</f>
        <v>179.2</v>
      </c>
      <c r="Q89" s="75">
        <v>13.8</v>
      </c>
      <c r="R89" s="75"/>
      <c r="S89" s="1694" t="s">
        <v>234</v>
      </c>
      <c r="T89" s="393"/>
      <c r="U89" s="393">
        <v>90</v>
      </c>
      <c r="V89" s="393">
        <v>100</v>
      </c>
      <c r="W89" s="291"/>
      <c r="X89" s="725"/>
    </row>
    <row r="90" spans="1:26" s="417" customFormat="1" ht="15.75" customHeight="1" x14ac:dyDescent="0.25">
      <c r="A90" s="411"/>
      <c r="B90" s="413"/>
      <c r="C90" s="525"/>
      <c r="D90" s="713"/>
      <c r="E90" s="1389"/>
      <c r="F90" s="1415"/>
      <c r="G90" s="1745"/>
      <c r="H90" s="711">
        <v>5</v>
      </c>
      <c r="I90" s="1701"/>
      <c r="J90" s="46" t="s">
        <v>161</v>
      </c>
      <c r="K90" s="72">
        <v>6.4</v>
      </c>
      <c r="L90" s="72">
        <v>6.4</v>
      </c>
      <c r="M90" s="77">
        <v>79.7</v>
      </c>
      <c r="N90" s="217"/>
      <c r="O90" s="217"/>
      <c r="P90" s="71">
        <v>79.7</v>
      </c>
      <c r="Q90" s="72"/>
      <c r="R90" s="72"/>
      <c r="S90" s="1391"/>
      <c r="T90" s="290"/>
      <c r="U90" s="290"/>
      <c r="V90" s="290"/>
      <c r="W90" s="292"/>
      <c r="X90" s="725"/>
    </row>
    <row r="91" spans="1:26" s="355" customFormat="1" ht="29.25" customHeight="1" x14ac:dyDescent="0.25">
      <c r="A91" s="341"/>
      <c r="B91" s="347"/>
      <c r="C91" s="525"/>
      <c r="D91" s="712"/>
      <c r="E91" s="1461"/>
      <c r="F91" s="1758"/>
      <c r="G91" s="1759"/>
      <c r="H91" s="711"/>
      <c r="I91" s="1752"/>
      <c r="J91" s="40" t="s">
        <v>41</v>
      </c>
      <c r="K91" s="76">
        <v>413.1</v>
      </c>
      <c r="L91" s="76">
        <v>413.1</v>
      </c>
      <c r="M91" s="79">
        <v>301.7</v>
      </c>
      <c r="N91" s="212"/>
      <c r="O91" s="212"/>
      <c r="P91" s="125">
        <v>301.7</v>
      </c>
      <c r="Q91" s="76">
        <v>15.9</v>
      </c>
      <c r="R91" s="76"/>
      <c r="S91" s="1695"/>
      <c r="T91" s="394"/>
      <c r="U91" s="917"/>
      <c r="V91" s="394"/>
      <c r="W91" s="395"/>
      <c r="X91" s="723"/>
    </row>
    <row r="92" spans="1:26" s="710" customFormat="1" ht="16.5" customHeight="1" x14ac:dyDescent="0.25">
      <c r="A92" s="706"/>
      <c r="B92" s="707"/>
      <c r="C92" s="708"/>
      <c r="D92" s="315" t="s">
        <v>28</v>
      </c>
      <c r="E92" s="1389" t="s">
        <v>210</v>
      </c>
      <c r="F92" s="87"/>
      <c r="G92" s="1745"/>
      <c r="H92" s="711"/>
      <c r="I92" s="1632" t="s">
        <v>62</v>
      </c>
      <c r="J92" s="116" t="s">
        <v>35</v>
      </c>
      <c r="K92" s="72"/>
      <c r="L92" s="72"/>
      <c r="M92" s="77">
        <v>30.6</v>
      </c>
      <c r="N92" s="217"/>
      <c r="O92" s="217"/>
      <c r="P92" s="71">
        <v>30.6</v>
      </c>
      <c r="Q92" s="753"/>
      <c r="R92" s="753"/>
      <c r="S92" s="914" t="s">
        <v>95</v>
      </c>
      <c r="T92" s="608"/>
      <c r="U92" s="381">
        <v>1</v>
      </c>
      <c r="V92" s="608"/>
      <c r="W92" s="915"/>
      <c r="X92" s="1663"/>
    </row>
    <row r="93" spans="1:26" s="722" customFormat="1" ht="15" customHeight="1" x14ac:dyDescent="0.25">
      <c r="A93" s="719"/>
      <c r="B93" s="720"/>
      <c r="C93" s="721"/>
      <c r="D93" s="315"/>
      <c r="E93" s="1389"/>
      <c r="F93" s="87"/>
      <c r="G93" s="1745"/>
      <c r="H93" s="718"/>
      <c r="I93" s="1632"/>
      <c r="J93" s="116" t="s">
        <v>30</v>
      </c>
      <c r="K93" s="72">
        <v>15.2</v>
      </c>
      <c r="L93" s="72">
        <v>15.2</v>
      </c>
      <c r="M93" s="77"/>
      <c r="N93" s="217"/>
      <c r="O93" s="217"/>
      <c r="P93" s="71"/>
      <c r="Q93" s="72"/>
      <c r="R93" s="72"/>
      <c r="S93" s="916"/>
      <c r="T93" s="796"/>
      <c r="U93" s="918"/>
      <c r="V93" s="796"/>
      <c r="W93" s="912"/>
      <c r="X93" s="1663"/>
    </row>
    <row r="94" spans="1:26" s="355" customFormat="1" ht="16.5" customHeight="1" x14ac:dyDescent="0.25">
      <c r="A94" s="341"/>
      <c r="B94" s="347"/>
      <c r="C94" s="525"/>
      <c r="D94" s="527"/>
      <c r="E94" s="1463"/>
      <c r="F94" s="87"/>
      <c r="G94" s="1745"/>
      <c r="H94" s="711"/>
      <c r="I94" s="1742"/>
      <c r="J94" s="40"/>
      <c r="K94" s="76"/>
      <c r="L94" s="76"/>
      <c r="M94" s="79"/>
      <c r="N94" s="212"/>
      <c r="O94" s="212"/>
      <c r="P94" s="125"/>
      <c r="Q94" s="76"/>
      <c r="R94" s="76"/>
      <c r="S94" s="521"/>
      <c r="T94" s="717"/>
      <c r="U94" s="717"/>
      <c r="V94" s="754"/>
      <c r="W94" s="705"/>
      <c r="X94" s="723"/>
    </row>
    <row r="95" spans="1:26" s="35" customFormat="1" ht="18" customHeight="1" x14ac:dyDescent="0.25">
      <c r="A95" s="624"/>
      <c r="B95" s="625"/>
      <c r="C95" s="633"/>
      <c r="D95" s="709" t="s">
        <v>36</v>
      </c>
      <c r="E95" s="1373" t="s">
        <v>199</v>
      </c>
      <c r="F95" s="626"/>
      <c r="G95" s="627"/>
      <c r="H95" s="724"/>
      <c r="I95" s="1749" t="s">
        <v>196</v>
      </c>
      <c r="J95" s="72" t="s">
        <v>42</v>
      </c>
      <c r="K95" s="77"/>
      <c r="L95" s="77"/>
      <c r="M95" s="77">
        <v>44.8</v>
      </c>
      <c r="N95" s="217"/>
      <c r="O95" s="217"/>
      <c r="P95" s="71">
        <v>44.8</v>
      </c>
      <c r="Q95" s="77">
        <v>17.2</v>
      </c>
      <c r="R95" s="77"/>
      <c r="S95" s="634" t="s">
        <v>197</v>
      </c>
      <c r="T95" s="248">
        <v>1</v>
      </c>
      <c r="U95" s="635"/>
      <c r="V95" s="635"/>
      <c r="W95" s="622"/>
      <c r="X95" s="628"/>
    </row>
    <row r="96" spans="1:26" s="35" customFormat="1" ht="18.75" customHeight="1" x14ac:dyDescent="0.25">
      <c r="A96" s="624"/>
      <c r="B96" s="625"/>
      <c r="C96" s="633"/>
      <c r="D96" s="714"/>
      <c r="E96" s="1413"/>
      <c r="F96" s="629"/>
      <c r="G96" s="627"/>
      <c r="H96" s="724"/>
      <c r="I96" s="1749"/>
      <c r="J96" s="72" t="s">
        <v>198</v>
      </c>
      <c r="K96" s="77"/>
      <c r="L96" s="77"/>
      <c r="M96" s="77"/>
      <c r="N96" s="217"/>
      <c r="O96" s="217"/>
      <c r="P96" s="71"/>
      <c r="Q96" s="77"/>
      <c r="R96" s="77"/>
      <c r="S96" s="634" t="s">
        <v>138</v>
      </c>
      <c r="T96" s="248"/>
      <c r="U96" s="635"/>
      <c r="V96" s="635">
        <v>1</v>
      </c>
      <c r="W96" s="622"/>
      <c r="X96" s="628"/>
    </row>
    <row r="97" spans="1:24" s="35" customFormat="1" ht="27" customHeight="1" x14ac:dyDescent="0.25">
      <c r="A97" s="624"/>
      <c r="B97" s="625"/>
      <c r="C97" s="633"/>
      <c r="D97" s="715"/>
      <c r="E97" s="1414"/>
      <c r="F97" s="629"/>
      <c r="G97" s="627"/>
      <c r="H97" s="724"/>
      <c r="I97" s="1751"/>
      <c r="J97" s="76"/>
      <c r="K97" s="79"/>
      <c r="L97" s="79"/>
      <c r="M97" s="79"/>
      <c r="N97" s="212"/>
      <c r="O97" s="212"/>
      <c r="P97" s="125"/>
      <c r="Q97" s="79"/>
      <c r="R97" s="79"/>
      <c r="S97" s="521" t="s">
        <v>200</v>
      </c>
      <c r="T97" s="522"/>
      <c r="U97" s="522"/>
      <c r="V97" s="523"/>
      <c r="W97" s="623">
        <v>30</v>
      </c>
    </row>
    <row r="98" spans="1:24" s="35" customFormat="1" ht="18.75" customHeight="1" x14ac:dyDescent="0.25">
      <c r="A98" s="624"/>
      <c r="B98" s="625"/>
      <c r="C98" s="633"/>
      <c r="D98" s="709" t="s">
        <v>38</v>
      </c>
      <c r="E98" s="1373" t="s">
        <v>209</v>
      </c>
      <c r="F98" s="629"/>
      <c r="G98" s="627"/>
      <c r="H98" s="315"/>
      <c r="I98" s="1749" t="s">
        <v>196</v>
      </c>
      <c r="J98" s="72" t="s">
        <v>42</v>
      </c>
      <c r="K98" s="77"/>
      <c r="L98" s="77"/>
      <c r="M98" s="77"/>
      <c r="N98" s="217"/>
      <c r="O98" s="217"/>
      <c r="P98" s="71"/>
      <c r="Q98" s="77">
        <v>65</v>
      </c>
      <c r="R98" s="77">
        <v>500</v>
      </c>
      <c r="S98" s="634" t="s">
        <v>138</v>
      </c>
      <c r="T98" s="248"/>
      <c r="U98" s="635"/>
      <c r="V98" s="635">
        <v>1</v>
      </c>
      <c r="W98" s="704"/>
      <c r="X98" s="628"/>
    </row>
    <row r="99" spans="1:24" s="35" customFormat="1" ht="60.75" customHeight="1" x14ac:dyDescent="0.25">
      <c r="A99" s="624"/>
      <c r="B99" s="625"/>
      <c r="C99" s="633"/>
      <c r="D99" s="630"/>
      <c r="E99" s="1741"/>
      <c r="F99" s="631"/>
      <c r="G99" s="632"/>
      <c r="H99" s="527"/>
      <c r="I99" s="1750"/>
      <c r="J99" s="76" t="s">
        <v>42</v>
      </c>
      <c r="K99" s="79"/>
      <c r="L99" s="79"/>
      <c r="M99" s="79"/>
      <c r="N99" s="212"/>
      <c r="O99" s="212"/>
      <c r="P99" s="125"/>
      <c r="Q99" s="79"/>
      <c r="R99" s="79"/>
      <c r="S99" s="521" t="s">
        <v>202</v>
      </c>
      <c r="T99" s="522"/>
      <c r="U99" s="522"/>
      <c r="V99" s="716">
        <v>15</v>
      </c>
      <c r="W99" s="705">
        <v>100</v>
      </c>
    </row>
    <row r="100" spans="1:24" s="417" customFormat="1" ht="18" customHeight="1" thickBot="1" x14ac:dyDescent="0.3">
      <c r="A100" s="23"/>
      <c r="B100" s="415"/>
      <c r="C100" s="484"/>
      <c r="D100" s="529"/>
      <c r="E100" s="502"/>
      <c r="F100" s="502"/>
      <c r="G100" s="502"/>
      <c r="H100" s="529"/>
      <c r="I100" s="639"/>
      <c r="J100" s="99" t="s">
        <v>27</v>
      </c>
      <c r="K100" s="74">
        <f>SUM(K89:K97)</f>
        <v>513.5</v>
      </c>
      <c r="L100" s="73">
        <f>SUM(L89:L97)</f>
        <v>513.5</v>
      </c>
      <c r="M100" s="73">
        <f>SUM(M89:M97)</f>
        <v>635.99999999999989</v>
      </c>
      <c r="N100" s="73">
        <f>SUM(N89:N94)</f>
        <v>0</v>
      </c>
      <c r="O100" s="73">
        <f>SUM(O89:O94)</f>
        <v>0</v>
      </c>
      <c r="P100" s="131">
        <f>SUM(P89:P97)</f>
        <v>635.99999999999989</v>
      </c>
      <c r="Q100" s="73">
        <f>SUM(Q89:Q99)</f>
        <v>111.9</v>
      </c>
      <c r="R100" s="73">
        <f>SUM(R89:R99)</f>
        <v>500</v>
      </c>
      <c r="S100" s="502"/>
      <c r="T100" s="526"/>
      <c r="U100" s="526"/>
      <c r="V100" s="526"/>
      <c r="W100" s="495"/>
    </row>
    <row r="101" spans="1:24" s="355" customFormat="1" ht="17.25" customHeight="1" x14ac:dyDescent="0.25">
      <c r="A101" s="47" t="s">
        <v>14</v>
      </c>
      <c r="B101" s="48" t="s">
        <v>36</v>
      </c>
      <c r="C101" s="524" t="s">
        <v>38</v>
      </c>
      <c r="D101" s="49"/>
      <c r="E101" s="50" t="s">
        <v>64</v>
      </c>
      <c r="F101" s="51"/>
      <c r="G101" s="106"/>
      <c r="H101" s="41"/>
      <c r="I101" s="636"/>
      <c r="J101" s="54"/>
      <c r="K101" s="123"/>
      <c r="L101" s="115"/>
      <c r="M101" s="123"/>
      <c r="N101" s="221"/>
      <c r="O101" s="221"/>
      <c r="P101" s="123"/>
      <c r="Q101" s="115"/>
      <c r="R101" s="123"/>
      <c r="S101" s="55"/>
      <c r="T101" s="196"/>
      <c r="U101" s="196"/>
      <c r="V101" s="196"/>
      <c r="W101" s="187"/>
    </row>
    <row r="102" spans="1:24" s="355" customFormat="1" ht="15" customHeight="1" x14ac:dyDescent="0.25">
      <c r="A102" s="1387"/>
      <c r="B102" s="1388"/>
      <c r="C102" s="1711"/>
      <c r="D102" s="310" t="s">
        <v>14</v>
      </c>
      <c r="E102" s="1406" t="s">
        <v>98</v>
      </c>
      <c r="F102" s="1481" t="s">
        <v>65</v>
      </c>
      <c r="G102" s="1716" t="s">
        <v>114</v>
      </c>
      <c r="H102" s="1704" t="s">
        <v>20</v>
      </c>
      <c r="I102" s="1700" t="s">
        <v>66</v>
      </c>
      <c r="J102" s="396" t="s">
        <v>30</v>
      </c>
      <c r="K102" s="124">
        <v>30</v>
      </c>
      <c r="L102" s="75">
        <v>30</v>
      </c>
      <c r="M102" s="124">
        <v>30</v>
      </c>
      <c r="N102" s="211">
        <v>30</v>
      </c>
      <c r="O102" s="211"/>
      <c r="P102" s="296"/>
      <c r="Q102" s="75">
        <v>30</v>
      </c>
      <c r="R102" s="138">
        <v>30</v>
      </c>
      <c r="S102" s="1369" t="s">
        <v>145</v>
      </c>
      <c r="T102" s="198">
        <v>2.2999999999999998</v>
      </c>
      <c r="U102" s="198">
        <v>1.7</v>
      </c>
      <c r="V102" s="198">
        <v>1.7</v>
      </c>
      <c r="W102" s="188">
        <v>1.7</v>
      </c>
    </row>
    <row r="103" spans="1:24" s="355" customFormat="1" ht="8.25" customHeight="1" x14ac:dyDescent="0.25">
      <c r="A103" s="1387"/>
      <c r="B103" s="1388"/>
      <c r="C103" s="1711"/>
      <c r="D103" s="311"/>
      <c r="E103" s="1424"/>
      <c r="F103" s="1482"/>
      <c r="G103" s="1717"/>
      <c r="H103" s="1705"/>
      <c r="I103" s="1701"/>
      <c r="J103" s="446"/>
      <c r="K103" s="288"/>
      <c r="L103" s="289"/>
      <c r="M103" s="288"/>
      <c r="N103" s="287"/>
      <c r="O103" s="287"/>
      <c r="P103" s="288"/>
      <c r="Q103" s="289"/>
      <c r="R103" s="399"/>
      <c r="S103" s="1696"/>
      <c r="T103" s="199"/>
      <c r="U103" s="199"/>
      <c r="V103" s="199"/>
      <c r="W103" s="189"/>
    </row>
    <row r="104" spans="1:24" s="355" customFormat="1" ht="16.5" customHeight="1" x14ac:dyDescent="0.25">
      <c r="A104" s="1387"/>
      <c r="B104" s="1388"/>
      <c r="C104" s="1711"/>
      <c r="D104" s="312"/>
      <c r="E104" s="1407"/>
      <c r="F104" s="1699"/>
      <c r="G104" s="1748"/>
      <c r="H104" s="1706"/>
      <c r="I104" s="1702"/>
      <c r="J104" s="137" t="s">
        <v>68</v>
      </c>
      <c r="K104" s="79">
        <v>34.9</v>
      </c>
      <c r="L104" s="72">
        <v>34.9</v>
      </c>
      <c r="M104" s="125">
        <v>19.3</v>
      </c>
      <c r="N104" s="212">
        <v>19.3</v>
      </c>
      <c r="O104" s="212"/>
      <c r="P104" s="125"/>
      <c r="Q104" s="76">
        <v>19.3</v>
      </c>
      <c r="R104" s="125">
        <v>19.3</v>
      </c>
      <c r="S104" s="1370"/>
      <c r="T104" s="200"/>
      <c r="U104" s="200"/>
      <c r="V104" s="200"/>
      <c r="W104" s="190"/>
    </row>
    <row r="105" spans="1:24" s="355" customFormat="1" ht="15" customHeight="1" x14ac:dyDescent="0.25">
      <c r="A105" s="1385"/>
      <c r="B105" s="1394"/>
      <c r="C105" s="1720"/>
      <c r="D105" s="1723" t="s">
        <v>28</v>
      </c>
      <c r="E105" s="1746" t="s">
        <v>67</v>
      </c>
      <c r="F105" s="1481" t="s">
        <v>65</v>
      </c>
      <c r="G105" s="1716" t="s">
        <v>115</v>
      </c>
      <c r="H105" s="1703" t="s">
        <v>20</v>
      </c>
      <c r="I105" s="1700" t="s">
        <v>52</v>
      </c>
      <c r="J105" s="294" t="s">
        <v>30</v>
      </c>
      <c r="K105" s="124">
        <v>10</v>
      </c>
      <c r="L105" s="75">
        <v>10</v>
      </c>
      <c r="M105" s="124">
        <v>3.9</v>
      </c>
      <c r="N105" s="211">
        <v>3.9</v>
      </c>
      <c r="O105" s="211"/>
      <c r="P105" s="124"/>
      <c r="Q105" s="75">
        <v>7.3</v>
      </c>
      <c r="R105" s="124">
        <v>3.9</v>
      </c>
      <c r="S105" s="407" t="s">
        <v>96</v>
      </c>
      <c r="T105" s="201">
        <v>1</v>
      </c>
      <c r="U105" s="201">
        <v>1</v>
      </c>
      <c r="V105" s="201">
        <v>1</v>
      </c>
      <c r="W105" s="191">
        <v>1</v>
      </c>
    </row>
    <row r="106" spans="1:24" s="417" customFormat="1" ht="25.5" customHeight="1" x14ac:dyDescent="0.25">
      <c r="A106" s="1385"/>
      <c r="B106" s="1394"/>
      <c r="C106" s="1720"/>
      <c r="D106" s="1723"/>
      <c r="E106" s="1746"/>
      <c r="F106" s="1482"/>
      <c r="G106" s="1717"/>
      <c r="H106" s="1703"/>
      <c r="I106" s="1701"/>
      <c r="J106" s="259" t="s">
        <v>68</v>
      </c>
      <c r="K106" s="71"/>
      <c r="L106" s="72">
        <v>10</v>
      </c>
      <c r="M106" s="71">
        <v>9.1</v>
      </c>
      <c r="N106" s="217">
        <v>9.1</v>
      </c>
      <c r="O106" s="217"/>
      <c r="P106" s="71"/>
      <c r="Q106" s="72">
        <v>9.1</v>
      </c>
      <c r="R106" s="380">
        <v>9.1</v>
      </c>
      <c r="S106" s="400" t="s">
        <v>169</v>
      </c>
      <c r="T106" s="401">
        <v>750</v>
      </c>
      <c r="U106" s="401">
        <v>1000</v>
      </c>
      <c r="V106" s="401">
        <v>1000</v>
      </c>
      <c r="W106" s="402">
        <v>1000</v>
      </c>
    </row>
    <row r="107" spans="1:24" s="355" customFormat="1" ht="25.5" customHeight="1" x14ac:dyDescent="0.25">
      <c r="A107" s="1393"/>
      <c r="B107" s="1395"/>
      <c r="C107" s="1721"/>
      <c r="D107" s="1723"/>
      <c r="E107" s="1746"/>
      <c r="F107" s="1747"/>
      <c r="G107" s="1718"/>
      <c r="H107" s="1703"/>
      <c r="I107" s="1712"/>
      <c r="J107" s="403"/>
      <c r="K107" s="288"/>
      <c r="L107" s="289"/>
      <c r="M107" s="288"/>
      <c r="N107" s="287"/>
      <c r="O107" s="287"/>
      <c r="P107" s="288"/>
      <c r="Q107" s="289"/>
      <c r="R107" s="399"/>
      <c r="S107" s="404" t="s">
        <v>156</v>
      </c>
      <c r="T107" s="405">
        <v>5</v>
      </c>
      <c r="U107" s="405">
        <v>2</v>
      </c>
      <c r="V107" s="405">
        <v>2</v>
      </c>
      <c r="W107" s="406">
        <v>2</v>
      </c>
    </row>
    <row r="108" spans="1:24" s="355" customFormat="1" ht="16.5" customHeight="1" x14ac:dyDescent="0.25">
      <c r="A108" s="1386"/>
      <c r="B108" s="1396"/>
      <c r="C108" s="1722"/>
      <c r="D108" s="1723"/>
      <c r="E108" s="1746"/>
      <c r="F108" s="410"/>
      <c r="G108" s="1719"/>
      <c r="H108" s="1703"/>
      <c r="I108" s="1702"/>
      <c r="J108" s="139" t="s">
        <v>68</v>
      </c>
      <c r="K108" s="125">
        <v>15.1</v>
      </c>
      <c r="L108" s="76">
        <v>15.1</v>
      </c>
      <c r="M108" s="125"/>
      <c r="N108" s="212"/>
      <c r="O108" s="212"/>
      <c r="P108" s="125"/>
      <c r="Q108" s="76"/>
      <c r="R108" s="125"/>
      <c r="S108" s="247"/>
      <c r="T108" s="202"/>
      <c r="U108" s="202"/>
      <c r="V108" s="202"/>
      <c r="W108" s="192"/>
    </row>
    <row r="109" spans="1:24" s="35" customFormat="1" ht="25.5" customHeight="1" x14ac:dyDescent="0.25">
      <c r="A109" s="57"/>
      <c r="B109" s="58"/>
      <c r="C109" s="532"/>
      <c r="D109" s="533"/>
      <c r="E109" s="1707" t="s">
        <v>149</v>
      </c>
      <c r="F109" s="535"/>
      <c r="G109" s="1709"/>
      <c r="H109" s="536" t="s">
        <v>69</v>
      </c>
      <c r="I109" s="1697" t="s">
        <v>70</v>
      </c>
      <c r="J109" s="537" t="s">
        <v>30</v>
      </c>
      <c r="K109" s="538">
        <v>50</v>
      </c>
      <c r="L109" s="539">
        <v>50</v>
      </c>
      <c r="M109" s="540"/>
      <c r="N109" s="541"/>
      <c r="O109" s="217"/>
      <c r="P109" s="71"/>
      <c r="Q109" s="72"/>
      <c r="R109" s="71"/>
      <c r="S109" s="549" t="s">
        <v>138</v>
      </c>
      <c r="T109" s="550" t="s">
        <v>119</v>
      </c>
      <c r="U109" s="336"/>
      <c r="V109" s="336"/>
      <c r="W109" s="337"/>
    </row>
    <row r="110" spans="1:24" s="35" customFormat="1" ht="29.25" customHeight="1" x14ac:dyDescent="0.25">
      <c r="A110" s="57"/>
      <c r="B110" s="58"/>
      <c r="C110" s="532"/>
      <c r="D110" s="534"/>
      <c r="E110" s="1708"/>
      <c r="F110" s="542"/>
      <c r="G110" s="1710"/>
      <c r="H110" s="543"/>
      <c r="I110" s="1698"/>
      <c r="J110" s="544" t="s">
        <v>35</v>
      </c>
      <c r="K110" s="545">
        <v>50</v>
      </c>
      <c r="L110" s="546">
        <v>50</v>
      </c>
      <c r="M110" s="547"/>
      <c r="N110" s="548"/>
      <c r="O110" s="212"/>
      <c r="P110" s="125"/>
      <c r="Q110" s="76"/>
      <c r="R110" s="125"/>
      <c r="S110" s="530"/>
      <c r="T110" s="204"/>
      <c r="U110" s="204"/>
      <c r="V110" s="204"/>
      <c r="W110" s="531"/>
    </row>
    <row r="111" spans="1:24" s="417" customFormat="1" ht="18" customHeight="1" thickBot="1" x14ac:dyDescent="0.3">
      <c r="A111" s="23"/>
      <c r="B111" s="415"/>
      <c r="C111" s="484"/>
      <c r="D111" s="529"/>
      <c r="E111" s="502"/>
      <c r="F111" s="502"/>
      <c r="G111" s="502"/>
      <c r="H111" s="529"/>
      <c r="I111" s="528"/>
      <c r="J111" s="99" t="s">
        <v>27</v>
      </c>
      <c r="K111" s="74">
        <f>SUM(K102:K110)</f>
        <v>190</v>
      </c>
      <c r="L111" s="73">
        <f>SUM(L102:L110)</f>
        <v>200</v>
      </c>
      <c r="M111" s="73">
        <f t="shared" ref="M111:R111" si="11">SUM(M102:M110)</f>
        <v>62.3</v>
      </c>
      <c r="N111" s="73">
        <f t="shared" si="11"/>
        <v>62.3</v>
      </c>
      <c r="O111" s="73">
        <f t="shared" si="11"/>
        <v>0</v>
      </c>
      <c r="P111" s="73">
        <f t="shared" si="11"/>
        <v>0</v>
      </c>
      <c r="Q111" s="73">
        <f>SUM(Q102:Q110)</f>
        <v>65.699999999999989</v>
      </c>
      <c r="R111" s="74">
        <f t="shared" si="11"/>
        <v>62.3</v>
      </c>
      <c r="S111" s="502"/>
      <c r="T111" s="526"/>
      <c r="U111" s="526"/>
      <c r="V111" s="526"/>
      <c r="W111" s="495"/>
    </row>
    <row r="112" spans="1:24" s="355" customFormat="1" ht="13.5" thickBot="1" x14ac:dyDescent="0.3">
      <c r="A112" s="36" t="s">
        <v>14</v>
      </c>
      <c r="B112" s="28" t="s">
        <v>36</v>
      </c>
      <c r="C112" s="1429" t="s">
        <v>45</v>
      </c>
      <c r="D112" s="1429"/>
      <c r="E112" s="1429"/>
      <c r="F112" s="1429"/>
      <c r="G112" s="1429"/>
      <c r="H112" s="1429"/>
      <c r="I112" s="1429"/>
      <c r="J112" s="1429"/>
      <c r="K112" s="119">
        <f t="shared" ref="K112:R112" si="12">K111+K100+K87+K60</f>
        <v>1728.9</v>
      </c>
      <c r="L112" s="119">
        <f t="shared" si="12"/>
        <v>1784.2</v>
      </c>
      <c r="M112" s="119">
        <f t="shared" si="12"/>
        <v>3242.3999999999996</v>
      </c>
      <c r="N112" s="119">
        <f t="shared" si="12"/>
        <v>257.5</v>
      </c>
      <c r="O112" s="119">
        <f t="shared" si="12"/>
        <v>0</v>
      </c>
      <c r="P112" s="119">
        <f t="shared" si="12"/>
        <v>2984.9</v>
      </c>
      <c r="Q112" s="119">
        <f t="shared" si="12"/>
        <v>2348</v>
      </c>
      <c r="R112" s="78">
        <f t="shared" si="12"/>
        <v>1402.8</v>
      </c>
      <c r="S112" s="1471"/>
      <c r="T112" s="1472"/>
      <c r="U112" s="1472"/>
      <c r="V112" s="1472"/>
      <c r="W112" s="1473"/>
    </row>
    <row r="113" spans="1:24" s="355" customFormat="1" ht="16.5" customHeight="1" thickBot="1" x14ac:dyDescent="0.3">
      <c r="A113" s="27" t="s">
        <v>14</v>
      </c>
      <c r="B113" s="28" t="s">
        <v>38</v>
      </c>
      <c r="C113" s="1474" t="s">
        <v>151</v>
      </c>
      <c r="D113" s="1475"/>
      <c r="E113" s="1475"/>
      <c r="F113" s="1475"/>
      <c r="G113" s="1475"/>
      <c r="H113" s="1475"/>
      <c r="I113" s="1475"/>
      <c r="J113" s="1475"/>
      <c r="K113" s="1476"/>
      <c r="L113" s="1476"/>
      <c r="M113" s="1476"/>
      <c r="N113" s="1476"/>
      <c r="O113" s="1476"/>
      <c r="P113" s="1476"/>
      <c r="Q113" s="1476"/>
      <c r="R113" s="1476"/>
      <c r="S113" s="1475"/>
      <c r="T113" s="1475"/>
      <c r="U113" s="1475"/>
      <c r="V113" s="1475"/>
      <c r="W113" s="1477"/>
    </row>
    <row r="114" spans="1:24" s="655" customFormat="1" ht="15.75" customHeight="1" x14ac:dyDescent="0.25">
      <c r="A114" s="682" t="s">
        <v>14</v>
      </c>
      <c r="B114" s="683" t="s">
        <v>38</v>
      </c>
      <c r="C114" s="684" t="s">
        <v>14</v>
      </c>
      <c r="D114" s="1450"/>
      <c r="E114" s="1485" t="s">
        <v>237</v>
      </c>
      <c r="F114" s="650"/>
      <c r="G114" s="1778" t="s">
        <v>206</v>
      </c>
      <c r="H114" s="651">
        <v>1</v>
      </c>
      <c r="I114" s="1781" t="s">
        <v>207</v>
      </c>
      <c r="J114" s="652" t="s">
        <v>42</v>
      </c>
      <c r="K114" s="653"/>
      <c r="L114" s="653"/>
      <c r="M114" s="972">
        <v>916.5</v>
      </c>
      <c r="N114" s="654"/>
      <c r="O114" s="954"/>
      <c r="P114" s="747">
        <v>916.5</v>
      </c>
      <c r="Q114" s="653">
        <v>612</v>
      </c>
      <c r="R114" s="751"/>
      <c r="S114" s="1486" t="s">
        <v>211</v>
      </c>
      <c r="T114" s="687"/>
      <c r="U114" s="688">
        <v>60</v>
      </c>
      <c r="V114" s="689">
        <v>100</v>
      </c>
      <c r="W114" s="690"/>
      <c r="X114" s="1713"/>
    </row>
    <row r="115" spans="1:24" s="655" customFormat="1" ht="15.75" customHeight="1" x14ac:dyDescent="0.25">
      <c r="A115" s="682"/>
      <c r="B115" s="683"/>
      <c r="C115" s="684"/>
      <c r="D115" s="1451"/>
      <c r="E115" s="1389"/>
      <c r="F115" s="650"/>
      <c r="G115" s="1779"/>
      <c r="H115" s="651"/>
      <c r="I115" s="1782"/>
      <c r="J115" s="397"/>
      <c r="K115" s="951"/>
      <c r="L115" s="951"/>
      <c r="M115" s="280"/>
      <c r="N115" s="743"/>
      <c r="O115" s="743"/>
      <c r="P115" s="748"/>
      <c r="Q115" s="951"/>
      <c r="R115" s="280"/>
      <c r="S115" s="1740"/>
      <c r="T115" s="153"/>
      <c r="U115" s="952"/>
      <c r="V115" s="952"/>
      <c r="W115" s="953"/>
      <c r="X115" s="1713"/>
    </row>
    <row r="116" spans="1:24" s="655" customFormat="1" ht="46.5" customHeight="1" x14ac:dyDescent="0.25">
      <c r="A116" s="682"/>
      <c r="B116" s="683"/>
      <c r="C116" s="684"/>
      <c r="D116" s="1451"/>
      <c r="E116" s="1432"/>
      <c r="F116" s="650"/>
      <c r="G116" s="1780"/>
      <c r="H116" s="651"/>
      <c r="I116" s="1783"/>
      <c r="J116" s="137"/>
      <c r="K116" s="656"/>
      <c r="L116" s="656"/>
      <c r="M116" s="130"/>
      <c r="N116" s="741"/>
      <c r="O116" s="741"/>
      <c r="P116" s="746"/>
      <c r="Q116" s="656"/>
      <c r="R116" s="656"/>
      <c r="S116" s="1608"/>
      <c r="T116" s="657"/>
      <c r="U116" s="658"/>
      <c r="V116" s="658"/>
      <c r="W116" s="659"/>
      <c r="X116" s="1713"/>
    </row>
    <row r="117" spans="1:24" s="645" customFormat="1" ht="18" customHeight="1" thickBot="1" x14ac:dyDescent="0.3">
      <c r="A117" s="682"/>
      <c r="B117" s="683"/>
      <c r="C117" s="684"/>
      <c r="D117" s="24"/>
      <c r="E117" s="640"/>
      <c r="F117" s="650"/>
      <c r="G117" s="660"/>
      <c r="H117" s="651"/>
      <c r="I117" s="694"/>
      <c r="J117" s="99" t="s">
        <v>27</v>
      </c>
      <c r="K117" s="447">
        <f>SUM(K113:K116)</f>
        <v>0</v>
      </c>
      <c r="L117" s="447">
        <f>SUM(L113:L116)</f>
        <v>0</v>
      </c>
      <c r="M117" s="131">
        <f>SUM(M114:M116)</f>
        <v>916.5</v>
      </c>
      <c r="N117" s="278">
        <f t="shared" ref="N117:O117" si="13">SUM(N113:N116)</f>
        <v>0</v>
      </c>
      <c r="O117" s="278">
        <f t="shared" si="13"/>
        <v>0</v>
      </c>
      <c r="P117" s="276">
        <f>SUM(P114:P116)</f>
        <v>916.5</v>
      </c>
      <c r="Q117" s="131">
        <f t="shared" ref="Q117:R117" si="14">SUM(Q113:Q116)</f>
        <v>612</v>
      </c>
      <c r="R117" s="131">
        <f t="shared" si="14"/>
        <v>0</v>
      </c>
      <c r="S117" s="214"/>
      <c r="T117" s="238"/>
      <c r="U117" s="238"/>
      <c r="V117" s="171"/>
      <c r="W117" s="697"/>
    </row>
    <row r="118" spans="1:24" s="645" customFormat="1" ht="16.5" customHeight="1" x14ac:dyDescent="0.25">
      <c r="A118" s="1468" t="s">
        <v>14</v>
      </c>
      <c r="B118" s="1497" t="s">
        <v>38</v>
      </c>
      <c r="C118" s="1728" t="s">
        <v>28</v>
      </c>
      <c r="D118" s="25"/>
      <c r="E118" s="1501" t="s">
        <v>205</v>
      </c>
      <c r="F118" s="1503" t="s">
        <v>39</v>
      </c>
      <c r="G118" s="1731" t="s">
        <v>183</v>
      </c>
      <c r="H118" s="1374">
        <v>5</v>
      </c>
      <c r="I118" s="1734" t="s">
        <v>44</v>
      </c>
      <c r="J118" s="281" t="s">
        <v>42</v>
      </c>
      <c r="K118" s="142">
        <v>235.4</v>
      </c>
      <c r="L118" s="219">
        <v>3</v>
      </c>
      <c r="M118" s="253">
        <v>236.7</v>
      </c>
      <c r="N118" s="742">
        <v>8</v>
      </c>
      <c r="O118" s="742">
        <v>1.6</v>
      </c>
      <c r="P118" s="747">
        <v>228.7</v>
      </c>
      <c r="Q118" s="283"/>
      <c r="R118" s="136"/>
      <c r="S118" s="1377" t="s">
        <v>167</v>
      </c>
      <c r="T118" s="166">
        <v>20</v>
      </c>
      <c r="U118" s="321" t="s">
        <v>131</v>
      </c>
      <c r="V118" s="321"/>
      <c r="W118" s="1738"/>
      <c r="X118" s="644"/>
    </row>
    <row r="119" spans="1:24" s="645" customFormat="1" ht="15" customHeight="1" x14ac:dyDescent="0.25">
      <c r="A119" s="1469"/>
      <c r="B119" s="1498"/>
      <c r="C119" s="1729"/>
      <c r="D119" s="643"/>
      <c r="E119" s="1424"/>
      <c r="F119" s="1504"/>
      <c r="G119" s="1661"/>
      <c r="H119" s="1375"/>
      <c r="I119" s="1735"/>
      <c r="J119" s="282" t="s">
        <v>163</v>
      </c>
      <c r="K119" s="280">
        <v>1334</v>
      </c>
      <c r="L119" s="72">
        <v>18.3</v>
      </c>
      <c r="M119" s="71">
        <v>1341.2</v>
      </c>
      <c r="N119" s="743">
        <v>45.2</v>
      </c>
      <c r="O119" s="743">
        <v>9.1</v>
      </c>
      <c r="P119" s="748">
        <v>1296</v>
      </c>
      <c r="Q119" s="284"/>
      <c r="R119" s="215"/>
      <c r="S119" s="1737"/>
      <c r="T119" s="239"/>
      <c r="U119" s="321"/>
      <c r="V119" s="170"/>
      <c r="W119" s="1738"/>
    </row>
    <row r="120" spans="1:24" s="645" customFormat="1" ht="12.75" customHeight="1" x14ac:dyDescent="0.25">
      <c r="A120" s="1469"/>
      <c r="B120" s="1498"/>
      <c r="C120" s="1729"/>
      <c r="D120" s="643"/>
      <c r="E120" s="1424"/>
      <c r="F120" s="1504"/>
      <c r="G120" s="1732"/>
      <c r="H120" s="1375"/>
      <c r="I120" s="1735"/>
      <c r="J120" s="286"/>
      <c r="K120" s="130"/>
      <c r="L120" s="120"/>
      <c r="M120" s="71"/>
      <c r="N120" s="743"/>
      <c r="O120" s="743"/>
      <c r="P120" s="748"/>
      <c r="Q120" s="285"/>
      <c r="R120" s="120"/>
      <c r="S120" s="45" t="s">
        <v>130</v>
      </c>
      <c r="T120" s="239"/>
      <c r="U120" s="321" t="s">
        <v>195</v>
      </c>
      <c r="V120" s="170"/>
      <c r="W120" s="1738"/>
    </row>
    <row r="121" spans="1:24" s="645" customFormat="1" ht="18" customHeight="1" thickBot="1" x14ac:dyDescent="0.3">
      <c r="A121" s="1496"/>
      <c r="B121" s="1499"/>
      <c r="C121" s="1730"/>
      <c r="D121" s="24"/>
      <c r="E121" s="1502"/>
      <c r="F121" s="1505"/>
      <c r="G121" s="1733"/>
      <c r="H121" s="1376"/>
      <c r="I121" s="1736"/>
      <c r="J121" s="99" t="s">
        <v>27</v>
      </c>
      <c r="K121" s="447">
        <f>SUM(K118:K120)</f>
        <v>1569.4</v>
      </c>
      <c r="L121" s="447">
        <f>SUM(L118:L120)</f>
        <v>21.3</v>
      </c>
      <c r="M121" s="131">
        <f>SUM(M118:M120)</f>
        <v>1577.9</v>
      </c>
      <c r="N121" s="278">
        <f t="shared" ref="N121:O121" si="15">SUM(N118:N120)</f>
        <v>53.2</v>
      </c>
      <c r="O121" s="278">
        <f t="shared" si="15"/>
        <v>10.7</v>
      </c>
      <c r="P121" s="276">
        <f>SUM(P118:P120)</f>
        <v>1524.7</v>
      </c>
      <c r="Q121" s="131">
        <f t="shared" ref="Q121:R121" si="16">SUM(Q118:Q120)</f>
        <v>0</v>
      </c>
      <c r="R121" s="131">
        <f t="shared" si="16"/>
        <v>0</v>
      </c>
      <c r="S121" s="214"/>
      <c r="T121" s="238"/>
      <c r="U121" s="238"/>
      <c r="V121" s="171"/>
      <c r="W121" s="1739"/>
    </row>
    <row r="122" spans="1:24" s="355" customFormat="1" ht="14.25" customHeight="1" x14ac:dyDescent="0.25">
      <c r="A122" s="1798"/>
      <c r="B122" s="1802"/>
      <c r="C122" s="1724"/>
      <c r="D122" s="1784"/>
      <c r="E122" s="1788" t="s">
        <v>208</v>
      </c>
      <c r="F122" s="1791" t="s">
        <v>39</v>
      </c>
      <c r="G122" s="1795" t="s">
        <v>118</v>
      </c>
      <c r="H122" s="1771" t="s">
        <v>43</v>
      </c>
      <c r="I122" s="1775" t="s">
        <v>44</v>
      </c>
      <c r="J122" s="661" t="s">
        <v>30</v>
      </c>
      <c r="K122" s="662">
        <v>19</v>
      </c>
      <c r="L122" s="662">
        <v>17</v>
      </c>
      <c r="M122" s="663"/>
      <c r="N122" s="664"/>
      <c r="O122" s="744"/>
      <c r="P122" s="749"/>
      <c r="Q122" s="662"/>
      <c r="R122" s="662"/>
      <c r="S122" s="665" t="s">
        <v>132</v>
      </c>
      <c r="T122" s="666">
        <v>3</v>
      </c>
      <c r="U122" s="604"/>
      <c r="V122" s="604"/>
      <c r="W122" s="605"/>
      <c r="X122" s="1690"/>
    </row>
    <row r="123" spans="1:24" s="355" customFormat="1" ht="15" customHeight="1" x14ac:dyDescent="0.25">
      <c r="A123" s="1799"/>
      <c r="B123" s="1803"/>
      <c r="C123" s="1725"/>
      <c r="D123" s="1785"/>
      <c r="E123" s="1667"/>
      <c r="F123" s="1792"/>
      <c r="G123" s="1796"/>
      <c r="H123" s="1772"/>
      <c r="I123" s="1776"/>
      <c r="J123" s="667" t="s">
        <v>42</v>
      </c>
      <c r="K123" s="615">
        <v>273.2</v>
      </c>
      <c r="L123" s="615">
        <v>0</v>
      </c>
      <c r="M123" s="668"/>
      <c r="N123" s="669"/>
      <c r="O123" s="745"/>
      <c r="P123" s="750"/>
      <c r="Q123" s="615"/>
      <c r="R123" s="615"/>
      <c r="S123" s="1714" t="s">
        <v>133</v>
      </c>
      <c r="T123" s="670">
        <v>17</v>
      </c>
      <c r="U123" s="608"/>
      <c r="V123" s="608"/>
      <c r="W123" s="325"/>
      <c r="X123" s="1690"/>
    </row>
    <row r="124" spans="1:24" s="355" customFormat="1" ht="12.75" customHeight="1" x14ac:dyDescent="0.25">
      <c r="A124" s="1799"/>
      <c r="B124" s="1803"/>
      <c r="C124" s="1725"/>
      <c r="D124" s="1785"/>
      <c r="E124" s="1667"/>
      <c r="F124" s="1792"/>
      <c r="G124" s="1796"/>
      <c r="H124" s="1772"/>
      <c r="I124" s="1776"/>
      <c r="J124" s="667"/>
      <c r="K124" s="615"/>
      <c r="L124" s="615"/>
      <c r="M124" s="671"/>
      <c r="N124" s="672"/>
      <c r="O124" s="673"/>
      <c r="P124" s="674"/>
      <c r="Q124" s="615"/>
      <c r="R124" s="615"/>
      <c r="S124" s="1715"/>
      <c r="T124" s="675"/>
      <c r="U124" s="194"/>
      <c r="V124" s="194"/>
      <c r="W124" s="279"/>
      <c r="X124" s="1690"/>
    </row>
    <row r="125" spans="1:24" s="355" customFormat="1" ht="16.5" customHeight="1" x14ac:dyDescent="0.25">
      <c r="A125" s="1800"/>
      <c r="B125" s="1804"/>
      <c r="C125" s="1726"/>
      <c r="D125" s="1786"/>
      <c r="E125" s="1789"/>
      <c r="F125" s="1793"/>
      <c r="G125" s="1796"/>
      <c r="H125" s="1773"/>
      <c r="I125" s="1777"/>
      <c r="J125" s="726" t="s">
        <v>41</v>
      </c>
      <c r="K125" s="539">
        <v>1548.3</v>
      </c>
      <c r="L125" s="615">
        <v>881.4</v>
      </c>
      <c r="M125" s="671"/>
      <c r="N125" s="672"/>
      <c r="O125" s="673"/>
      <c r="P125" s="674"/>
      <c r="Q125" s="615"/>
      <c r="R125" s="615"/>
      <c r="S125" s="609" t="s">
        <v>95</v>
      </c>
      <c r="T125" s="610">
        <v>1</v>
      </c>
      <c r="U125" s="307"/>
      <c r="V125" s="606"/>
      <c r="W125" s="607"/>
      <c r="X125" s="1690"/>
    </row>
    <row r="126" spans="1:24" s="564" customFormat="1" ht="20.25" customHeight="1" x14ac:dyDescent="0.25">
      <c r="A126" s="1800"/>
      <c r="B126" s="1804"/>
      <c r="C126" s="1726"/>
      <c r="D126" s="1786"/>
      <c r="E126" s="1789"/>
      <c r="F126" s="1793"/>
      <c r="G126" s="1796"/>
      <c r="H126" s="1773"/>
      <c r="I126" s="695"/>
      <c r="J126" s="676"/>
      <c r="K126" s="671"/>
      <c r="L126" s="671"/>
      <c r="M126" s="671"/>
      <c r="N126" s="672"/>
      <c r="O126" s="673"/>
      <c r="P126" s="674"/>
      <c r="Q126" s="615"/>
      <c r="R126" s="615"/>
      <c r="S126" s="612" t="s">
        <v>194</v>
      </c>
      <c r="T126" s="611"/>
      <c r="U126" s="558"/>
      <c r="V126" s="558"/>
      <c r="W126" s="32"/>
      <c r="X126" s="1690"/>
    </row>
    <row r="127" spans="1:24" s="355" customFormat="1" ht="15" customHeight="1" thickBot="1" x14ac:dyDescent="0.3">
      <c r="A127" s="1801"/>
      <c r="B127" s="1805"/>
      <c r="C127" s="1727"/>
      <c r="D127" s="1787"/>
      <c r="E127" s="1790"/>
      <c r="F127" s="1794"/>
      <c r="G127" s="1797"/>
      <c r="H127" s="1774"/>
      <c r="I127" s="696"/>
      <c r="J127" s="677" t="s">
        <v>27</v>
      </c>
      <c r="K127" s="619">
        <f>SUM(K122:K125)</f>
        <v>1840.5</v>
      </c>
      <c r="L127" s="619">
        <f>SUM(L122:L125)</f>
        <v>898.4</v>
      </c>
      <c r="M127" s="619">
        <f>SUM(M122:M125)</f>
        <v>0</v>
      </c>
      <c r="N127" s="678">
        <f t="shared" ref="N127:R127" si="17">SUM(N122:N125)</f>
        <v>0</v>
      </c>
      <c r="O127" s="679">
        <f t="shared" si="17"/>
        <v>0</v>
      </c>
      <c r="P127" s="680">
        <f t="shared" si="17"/>
        <v>0</v>
      </c>
      <c r="Q127" s="681">
        <f>SUM(Q122:Q125)</f>
        <v>0</v>
      </c>
      <c r="R127" s="681">
        <f t="shared" si="17"/>
        <v>0</v>
      </c>
      <c r="S127" s="642"/>
      <c r="T127" s="611"/>
      <c r="U127" s="558"/>
      <c r="V127" s="167"/>
      <c r="W127" s="157"/>
      <c r="X127" s="1690"/>
    </row>
    <row r="128" spans="1:24" s="564" customFormat="1" ht="17.25" customHeight="1" x14ac:dyDescent="0.25">
      <c r="A128" s="59"/>
      <c r="B128" s="60"/>
      <c r="C128" s="685"/>
      <c r="D128" s="555"/>
      <c r="E128" s="1812" t="s">
        <v>71</v>
      </c>
      <c r="F128" s="613" t="s">
        <v>39</v>
      </c>
      <c r="G128" s="1815" t="s">
        <v>116</v>
      </c>
      <c r="H128" s="691" t="s">
        <v>43</v>
      </c>
      <c r="I128" s="1818" t="s">
        <v>63</v>
      </c>
      <c r="J128" s="614" t="s">
        <v>42</v>
      </c>
      <c r="K128" s="539">
        <v>13.1</v>
      </c>
      <c r="L128" s="615">
        <v>13.1</v>
      </c>
      <c r="M128" s="144"/>
      <c r="N128" s="603"/>
      <c r="O128" s="224"/>
      <c r="P128" s="223"/>
      <c r="Q128" s="80"/>
      <c r="R128" s="80"/>
      <c r="S128" s="1806" t="s">
        <v>72</v>
      </c>
      <c r="T128" s="620">
        <v>100</v>
      </c>
      <c r="U128" s="169"/>
      <c r="V128" s="169"/>
      <c r="W128" s="159"/>
    </row>
    <row r="129" spans="1:24" s="564" customFormat="1" ht="17.25" customHeight="1" x14ac:dyDescent="0.25">
      <c r="A129" s="560"/>
      <c r="B129" s="561"/>
      <c r="C129" s="641"/>
      <c r="D129" s="557"/>
      <c r="E129" s="1813"/>
      <c r="F129" s="616"/>
      <c r="G129" s="1816"/>
      <c r="H129" s="692"/>
      <c r="I129" s="1819"/>
      <c r="J129" s="614" t="s">
        <v>161</v>
      </c>
      <c r="K129" s="539">
        <v>175</v>
      </c>
      <c r="L129" s="615">
        <v>175</v>
      </c>
      <c r="M129" s="144"/>
      <c r="N129" s="603"/>
      <c r="O129" s="224"/>
      <c r="P129" s="223"/>
      <c r="Q129" s="80"/>
      <c r="R129" s="80"/>
      <c r="S129" s="1807"/>
      <c r="T129" s="621"/>
      <c r="U129" s="206"/>
      <c r="V129" s="206"/>
      <c r="W129" s="205"/>
    </row>
    <row r="130" spans="1:24" s="564" customFormat="1" ht="15.75" customHeight="1" thickBot="1" x14ac:dyDescent="0.3">
      <c r="A130" s="61"/>
      <c r="B130" s="62"/>
      <c r="C130" s="686"/>
      <c r="D130" s="313"/>
      <c r="E130" s="1814"/>
      <c r="F130" s="617"/>
      <c r="G130" s="1817"/>
      <c r="H130" s="693"/>
      <c r="I130" s="1820"/>
      <c r="J130" s="618" t="s">
        <v>27</v>
      </c>
      <c r="K130" s="619">
        <f>SUM(K128:K129)</f>
        <v>188.1</v>
      </c>
      <c r="L130" s="619">
        <f>SUM(L128:L129)</f>
        <v>188.1</v>
      </c>
      <c r="M130" s="73">
        <f t="shared" ref="M130:R130" si="18">SUM(M128:M129)</f>
        <v>0</v>
      </c>
      <c r="N130" s="131">
        <f t="shared" si="18"/>
        <v>0</v>
      </c>
      <c r="O130" s="264">
        <f t="shared" si="18"/>
        <v>0</v>
      </c>
      <c r="P130" s="256">
        <f t="shared" si="18"/>
        <v>0</v>
      </c>
      <c r="Q130" s="73">
        <f t="shared" si="18"/>
        <v>0</v>
      </c>
      <c r="R130" s="73">
        <f t="shared" si="18"/>
        <v>0</v>
      </c>
      <c r="S130" s="88"/>
      <c r="T130" s="559"/>
      <c r="U130" s="551"/>
      <c r="V130" s="551"/>
      <c r="W130" s="158"/>
    </row>
    <row r="131" spans="1:24" s="355" customFormat="1" ht="13.5" thickBot="1" x14ac:dyDescent="0.3">
      <c r="A131" s="322" t="s">
        <v>14</v>
      </c>
      <c r="B131" s="349" t="s">
        <v>19</v>
      </c>
      <c r="C131" s="1517" t="s">
        <v>45</v>
      </c>
      <c r="D131" s="1518"/>
      <c r="E131" s="1518"/>
      <c r="F131" s="1518"/>
      <c r="G131" s="1518"/>
      <c r="H131" s="1518"/>
      <c r="I131" s="1518"/>
      <c r="J131" s="1518"/>
      <c r="K131" s="81">
        <f>K130+K121+K127+K117</f>
        <v>3598</v>
      </c>
      <c r="L131" s="81">
        <f t="shared" ref="L131:R131" si="19">L130+L121+L127+L117</f>
        <v>1107.8</v>
      </c>
      <c r="M131" s="81">
        <f>M130+M121+M127+M117</f>
        <v>2494.4</v>
      </c>
      <c r="N131" s="81">
        <f t="shared" si="19"/>
        <v>53.2</v>
      </c>
      <c r="O131" s="81">
        <f t="shared" si="19"/>
        <v>10.7</v>
      </c>
      <c r="P131" s="81">
        <f t="shared" si="19"/>
        <v>2441.1999999999998</v>
      </c>
      <c r="Q131" s="81">
        <f t="shared" si="19"/>
        <v>612</v>
      </c>
      <c r="R131" s="81">
        <f t="shared" si="19"/>
        <v>0</v>
      </c>
      <c r="S131" s="1519"/>
      <c r="T131" s="1519"/>
      <c r="U131" s="1519"/>
      <c r="V131" s="1519"/>
      <c r="W131" s="1520"/>
    </row>
    <row r="132" spans="1:24" s="355" customFormat="1" ht="12.75" customHeight="1" thickBot="1" x14ac:dyDescent="0.3">
      <c r="A132" s="36" t="s">
        <v>14</v>
      </c>
      <c r="B132" s="1509" t="s">
        <v>73</v>
      </c>
      <c r="C132" s="1510"/>
      <c r="D132" s="1510"/>
      <c r="E132" s="1510"/>
      <c r="F132" s="1510"/>
      <c r="G132" s="1510"/>
      <c r="H132" s="1510"/>
      <c r="I132" s="1510"/>
      <c r="J132" s="1510"/>
      <c r="K132" s="82">
        <f t="shared" ref="K132:R132" si="20">K112+K52+K35+K131</f>
        <v>10619.5</v>
      </c>
      <c r="L132" s="82">
        <f t="shared" si="20"/>
        <v>8368.0999999999985</v>
      </c>
      <c r="M132" s="82">
        <f t="shared" si="20"/>
        <v>11974.4</v>
      </c>
      <c r="N132" s="82">
        <f t="shared" si="20"/>
        <v>5819.7</v>
      </c>
      <c r="O132" s="82">
        <f t="shared" si="20"/>
        <v>10.7</v>
      </c>
      <c r="P132" s="82">
        <f t="shared" si="20"/>
        <v>6154.2</v>
      </c>
      <c r="Q132" s="82">
        <f t="shared" si="20"/>
        <v>8356.8000000000011</v>
      </c>
      <c r="R132" s="82">
        <f t="shared" si="20"/>
        <v>6798.6</v>
      </c>
      <c r="S132" s="1511"/>
      <c r="T132" s="1511"/>
      <c r="U132" s="1511"/>
      <c r="V132" s="1511"/>
      <c r="W132" s="1512"/>
    </row>
    <row r="133" spans="1:24" s="355" customFormat="1" ht="13.5" thickBot="1" x14ac:dyDescent="0.3">
      <c r="A133" s="63" t="s">
        <v>19</v>
      </c>
      <c r="B133" s="1513" t="s">
        <v>74</v>
      </c>
      <c r="C133" s="1514"/>
      <c r="D133" s="1514"/>
      <c r="E133" s="1514"/>
      <c r="F133" s="1514"/>
      <c r="G133" s="1514"/>
      <c r="H133" s="1514"/>
      <c r="I133" s="1514"/>
      <c r="J133" s="1514"/>
      <c r="K133" s="83">
        <f t="shared" ref="K133:L133" si="21">K132</f>
        <v>10619.5</v>
      </c>
      <c r="L133" s="83">
        <f t="shared" si="21"/>
        <v>8368.0999999999985</v>
      </c>
      <c r="M133" s="83">
        <f t="shared" ref="M133" si="22">M132</f>
        <v>11974.4</v>
      </c>
      <c r="N133" s="83">
        <f t="shared" ref="N133:R133" si="23">N132</f>
        <v>5819.7</v>
      </c>
      <c r="O133" s="83">
        <f t="shared" si="23"/>
        <v>10.7</v>
      </c>
      <c r="P133" s="83">
        <f t="shared" si="23"/>
        <v>6154.2</v>
      </c>
      <c r="Q133" s="83">
        <f>Q132</f>
        <v>8356.8000000000011</v>
      </c>
      <c r="R133" s="83">
        <f t="shared" si="23"/>
        <v>6798.6</v>
      </c>
      <c r="S133" s="1515"/>
      <c r="T133" s="1515"/>
      <c r="U133" s="1515"/>
      <c r="V133" s="1515"/>
      <c r="W133" s="1516"/>
    </row>
    <row r="134" spans="1:24" s="364" customFormat="1" ht="17.25" customHeight="1" x14ac:dyDescent="0.25">
      <c r="A134" s="1808" t="s">
        <v>173</v>
      </c>
      <c r="B134" s="1809"/>
      <c r="C134" s="1809"/>
      <c r="D134" s="1809"/>
      <c r="E134" s="1809"/>
      <c r="F134" s="1809"/>
      <c r="G134" s="1809"/>
      <c r="H134" s="1809"/>
      <c r="I134" s="1809"/>
      <c r="J134" s="1809"/>
      <c r="K134" s="1809"/>
      <c r="L134" s="1809"/>
      <c r="M134" s="1809"/>
      <c r="N134" s="1809"/>
      <c r="O134" s="1809"/>
      <c r="P134" s="1809"/>
      <c r="Q134" s="1809"/>
      <c r="R134" s="1809"/>
      <c r="S134" s="1049"/>
      <c r="T134" s="1049"/>
      <c r="U134" s="1049"/>
      <c r="V134" s="1049"/>
      <c r="W134" s="1049"/>
      <c r="X134" s="448"/>
    </row>
    <row r="135" spans="1:24" s="373" customFormat="1" ht="17.25" customHeight="1" x14ac:dyDescent="0.25">
      <c r="A135" s="1810" t="s">
        <v>240</v>
      </c>
      <c r="B135" s="1811"/>
      <c r="C135" s="1811"/>
      <c r="D135" s="1811"/>
      <c r="E135" s="1811"/>
      <c r="F135" s="1811"/>
      <c r="G135" s="1811"/>
      <c r="H135" s="1811"/>
      <c r="I135" s="1811"/>
      <c r="J135" s="1811"/>
      <c r="K135" s="1811"/>
      <c r="L135" s="1811"/>
      <c r="M135" s="1811"/>
      <c r="N135" s="1811"/>
      <c r="O135" s="1811"/>
      <c r="P135" s="1811"/>
      <c r="Q135" s="1811"/>
      <c r="R135" s="1811"/>
      <c r="S135" s="1811"/>
      <c r="T135" s="459"/>
      <c r="U135" s="449"/>
      <c r="V135" s="449"/>
      <c r="W135" s="449"/>
      <c r="X135" s="449"/>
    </row>
    <row r="136" spans="1:24" s="64" customFormat="1" ht="16.5" customHeight="1" thickBot="1" x14ac:dyDescent="0.3">
      <c r="A136" s="1444" t="s">
        <v>75</v>
      </c>
      <c r="B136" s="1444"/>
      <c r="C136" s="1444"/>
      <c r="D136" s="1444"/>
      <c r="E136" s="1444"/>
      <c r="F136" s="1444"/>
      <c r="G136" s="1444"/>
      <c r="H136" s="1444"/>
      <c r="I136" s="1444"/>
      <c r="J136" s="1444"/>
      <c r="K136" s="65"/>
      <c r="L136" s="65"/>
      <c r="M136" s="65"/>
      <c r="N136" s="65"/>
      <c r="O136" s="65"/>
      <c r="P136" s="65"/>
      <c r="Q136" s="65"/>
      <c r="R136" s="65"/>
      <c r="S136" s="11"/>
      <c r="T136" s="11"/>
      <c r="U136" s="11"/>
      <c r="V136" s="11"/>
      <c r="W136" s="11"/>
    </row>
    <row r="137" spans="1:24" s="355" customFormat="1" ht="64.5" customHeight="1" thickBot="1" x14ac:dyDescent="0.3">
      <c r="A137" s="1506" t="s">
        <v>76</v>
      </c>
      <c r="B137" s="1507"/>
      <c r="C137" s="1507"/>
      <c r="D137" s="1507"/>
      <c r="E137" s="1507"/>
      <c r="F137" s="1507"/>
      <c r="G137" s="1507"/>
      <c r="H137" s="1507"/>
      <c r="I137" s="1507"/>
      <c r="J137" s="1508"/>
      <c r="K137" s="145" t="s">
        <v>177</v>
      </c>
      <c r="L137" s="145" t="s">
        <v>178</v>
      </c>
      <c r="M137" s="1768" t="s">
        <v>170</v>
      </c>
      <c r="N137" s="1769"/>
      <c r="O137" s="1769"/>
      <c r="P137" s="1770"/>
      <c r="Q137" s="974" t="s">
        <v>122</v>
      </c>
      <c r="R137" s="974" t="s">
        <v>174</v>
      </c>
      <c r="S137" s="1"/>
      <c r="T137" s="66"/>
      <c r="U137" s="1"/>
      <c r="V137" s="1"/>
      <c r="W137" s="1"/>
    </row>
    <row r="138" spans="1:24" s="355" customFormat="1" ht="12.75" x14ac:dyDescent="0.25">
      <c r="A138" s="1379" t="s">
        <v>77</v>
      </c>
      <c r="B138" s="1380"/>
      <c r="C138" s="1380"/>
      <c r="D138" s="1380"/>
      <c r="E138" s="1380"/>
      <c r="F138" s="1380"/>
      <c r="G138" s="1380"/>
      <c r="H138" s="1380"/>
      <c r="I138" s="1380"/>
      <c r="J138" s="1381"/>
      <c r="K138" s="109">
        <f>K139+K148+K149+K150+K147</f>
        <v>8543.9</v>
      </c>
      <c r="L138" s="109">
        <f>L139+L148+L149+L150+L147</f>
        <v>6989.3999999999987</v>
      </c>
      <c r="M138" s="1762">
        <f>M139+M148+M149+M150+M147</f>
        <v>10670.4</v>
      </c>
      <c r="N138" s="1763"/>
      <c r="O138" s="1763"/>
      <c r="P138" s="1764"/>
      <c r="Q138" s="249">
        <f>Q139+Q148+Q149+Q150+Q147</f>
        <v>7146</v>
      </c>
      <c r="R138" s="249">
        <f>R139+R148+R149+R150+R147</f>
        <v>6667.9000000000005</v>
      </c>
      <c r="S138" s="66"/>
      <c r="T138" s="66"/>
      <c r="U138" s="1"/>
      <c r="V138" s="1"/>
      <c r="W138" s="1"/>
    </row>
    <row r="139" spans="1:24" s="355" customFormat="1" ht="12.75" customHeight="1" x14ac:dyDescent="0.25">
      <c r="A139" s="1382" t="s">
        <v>78</v>
      </c>
      <c r="B139" s="1824"/>
      <c r="C139" s="1824"/>
      <c r="D139" s="1824"/>
      <c r="E139" s="1824"/>
      <c r="F139" s="1824"/>
      <c r="G139" s="1824"/>
      <c r="H139" s="1824"/>
      <c r="I139" s="1824"/>
      <c r="J139" s="1825"/>
      <c r="K139" s="110">
        <f>SUM(K140:K146)</f>
        <v>7162.2</v>
      </c>
      <c r="L139" s="110">
        <f>SUM(L140:L146)</f>
        <v>5380.9</v>
      </c>
      <c r="M139" s="1765">
        <f>SUM(M140:P146)</f>
        <v>8715.6</v>
      </c>
      <c r="N139" s="1766"/>
      <c r="O139" s="1766"/>
      <c r="P139" s="1767"/>
      <c r="Q139" s="110">
        <f>SUM(Q140:Q146)</f>
        <v>7146</v>
      </c>
      <c r="R139" s="110">
        <f>SUM(R140:R146)</f>
        <v>6667.9000000000005</v>
      </c>
      <c r="S139" s="66"/>
      <c r="T139" s="66"/>
      <c r="U139" s="1"/>
      <c r="V139" s="1"/>
      <c r="W139" s="1"/>
    </row>
    <row r="140" spans="1:24" s="355" customFormat="1" ht="12.75" x14ac:dyDescent="0.25">
      <c r="A140" s="1441" t="s">
        <v>79</v>
      </c>
      <c r="B140" s="1442"/>
      <c r="C140" s="1442"/>
      <c r="D140" s="1442"/>
      <c r="E140" s="1442"/>
      <c r="F140" s="1442"/>
      <c r="G140" s="1442"/>
      <c r="H140" s="1442"/>
      <c r="I140" s="1442"/>
      <c r="J140" s="1443"/>
      <c r="K140" s="111">
        <f>SUMIF(J13:J133,"SB",K13:K133)</f>
        <v>632.4</v>
      </c>
      <c r="L140" s="111">
        <f>SUMIF(J13:J133,"SB",L13:L133)</f>
        <v>126.79999999999998</v>
      </c>
      <c r="M140" s="1821">
        <f>SUMIF(J13:J133,"SB",M13:M133)</f>
        <v>1882.6000000000001</v>
      </c>
      <c r="N140" s="1822"/>
      <c r="O140" s="1822"/>
      <c r="P140" s="1823"/>
      <c r="Q140" s="111">
        <f>SUMIF(J13:J133,"SB",Q13:Q133)</f>
        <v>1331.6999999999998</v>
      </c>
      <c r="R140" s="111">
        <f>SUMIF(J13:J133,"SB",R13:R133)</f>
        <v>987.6</v>
      </c>
      <c r="S140" s="66"/>
      <c r="T140" s="66"/>
      <c r="U140" s="1"/>
      <c r="V140" s="1"/>
      <c r="W140" s="1"/>
    </row>
    <row r="141" spans="1:24" s="355" customFormat="1" ht="12.75" x14ac:dyDescent="0.25">
      <c r="A141" s="1438" t="s">
        <v>80</v>
      </c>
      <c r="B141" s="1439"/>
      <c r="C141" s="1439"/>
      <c r="D141" s="1439"/>
      <c r="E141" s="1439"/>
      <c r="F141" s="1439"/>
      <c r="G141" s="1439"/>
      <c r="H141" s="1439"/>
      <c r="I141" s="1439"/>
      <c r="J141" s="1440"/>
      <c r="K141" s="112">
        <f>SUMIF(J13:J133,"SB(AA)",K13:K133)</f>
        <v>436.4</v>
      </c>
      <c r="L141" s="112">
        <f>SUMIF(J13:J133,"SB(AA)",L13:L133)</f>
        <v>436.4</v>
      </c>
      <c r="M141" s="1831">
        <f>SUMIF(J13:J133,"SB(AA)",M13:M133)</f>
        <v>420</v>
      </c>
      <c r="N141" s="1832"/>
      <c r="O141" s="1832"/>
      <c r="P141" s="1833"/>
      <c r="Q141" s="112">
        <f>SUMIF(J13:J133,"SB(AA)",Q13:Q133)</f>
        <v>515.4</v>
      </c>
      <c r="R141" s="112">
        <f>SUMIF(J13:J133,"SB(AA)",R13:R133)</f>
        <v>381.4</v>
      </c>
      <c r="S141" s="66"/>
      <c r="T141" s="66"/>
      <c r="U141" s="1"/>
      <c r="V141" s="1"/>
      <c r="W141" s="1"/>
    </row>
    <row r="142" spans="1:24" s="355" customFormat="1" ht="12.75" x14ac:dyDescent="0.25">
      <c r="A142" s="1438" t="s">
        <v>81</v>
      </c>
      <c r="B142" s="1439"/>
      <c r="C142" s="1439"/>
      <c r="D142" s="1439"/>
      <c r="E142" s="1439"/>
      <c r="F142" s="1439"/>
      <c r="G142" s="1439"/>
      <c r="H142" s="1439"/>
      <c r="I142" s="1439"/>
      <c r="J142" s="1440"/>
      <c r="K142" s="111">
        <f>SUMIF(J13:J133,"SB(VR)",K13:K133)</f>
        <v>4700</v>
      </c>
      <c r="L142" s="111">
        <f>SUMIF(J13:J133,"SB(VR)",L13:L133)</f>
        <v>4700</v>
      </c>
      <c r="M142" s="1821">
        <f>SUMIF(J13:J133,"SB(VR)",M13:M133)</f>
        <v>4770.0000000000009</v>
      </c>
      <c r="N142" s="1822"/>
      <c r="O142" s="1822"/>
      <c r="P142" s="1823"/>
      <c r="Q142" s="111">
        <f>SUMIF(J13:J133,"SB(VR)",Q13:Q133)</f>
        <v>5270.5000000000009</v>
      </c>
      <c r="R142" s="111">
        <f>SUMIF(J13:J133,"SB(VR)",R13:R133)</f>
        <v>5270.5000000000009</v>
      </c>
      <c r="S142" s="66"/>
      <c r="T142" s="66"/>
      <c r="U142" s="1"/>
      <c r="V142" s="1"/>
      <c r="W142" s="1"/>
    </row>
    <row r="143" spans="1:24" s="355" customFormat="1" ht="12.75" x14ac:dyDescent="0.25">
      <c r="A143" s="1438" t="s">
        <v>82</v>
      </c>
      <c r="B143" s="1439"/>
      <c r="C143" s="1439"/>
      <c r="D143" s="1439"/>
      <c r="E143" s="1439"/>
      <c r="F143" s="1439"/>
      <c r="G143" s="1439"/>
      <c r="H143" s="1439"/>
      <c r="I143" s="1439"/>
      <c r="J143" s="1440"/>
      <c r="K143" s="111">
        <f>SUMIF(J13:J133,"SB(P)",K13:K133)</f>
        <v>0</v>
      </c>
      <c r="L143" s="111">
        <f>SUMIF(J13:J133,"SB(P)",L13:L133)</f>
        <v>0</v>
      </c>
      <c r="M143" s="1821">
        <f>SUMIF(J13:J133,"SB(P)",M13:M133)</f>
        <v>0</v>
      </c>
      <c r="N143" s="1822"/>
      <c r="O143" s="1822"/>
      <c r="P143" s="1823"/>
      <c r="Q143" s="111">
        <f>SUMIF(J13:J133,"SB(P)",Q13:Q133)</f>
        <v>0</v>
      </c>
      <c r="R143" s="111">
        <f>SUMIF(K13:K133,"SB(P)",R13:R133)</f>
        <v>0</v>
      </c>
      <c r="S143" s="66"/>
      <c r="T143" s="66"/>
      <c r="U143" s="1"/>
      <c r="V143" s="1"/>
      <c r="W143" s="1"/>
    </row>
    <row r="144" spans="1:24" s="355" customFormat="1" ht="12.75" x14ac:dyDescent="0.25">
      <c r="A144" s="1438" t="s">
        <v>83</v>
      </c>
      <c r="B144" s="1439"/>
      <c r="C144" s="1439"/>
      <c r="D144" s="1439"/>
      <c r="E144" s="1439"/>
      <c r="F144" s="1439"/>
      <c r="G144" s="1439"/>
      <c r="H144" s="1439"/>
      <c r="I144" s="1439"/>
      <c r="J144" s="1440"/>
      <c r="K144" s="111">
        <f>SUMIF(J13:J133,"SB(VB)",K13:K133)</f>
        <v>50</v>
      </c>
      <c r="L144" s="111">
        <f>SUMIF(J13:J133,"SB(VB)",L13:L133)</f>
        <v>60</v>
      </c>
      <c r="M144" s="1821">
        <f>SUMIF(J13:J133,"SB(VB)",M13:M133)</f>
        <v>28.4</v>
      </c>
      <c r="N144" s="1822"/>
      <c r="O144" s="1822"/>
      <c r="P144" s="1823"/>
      <c r="Q144" s="111">
        <f>SUMIF(J13:J133,"SB(VB)",Q13:Q133)</f>
        <v>28.4</v>
      </c>
      <c r="R144" s="111">
        <f>SUMIF(J13:J133,"SB(VB)",R13:R133)</f>
        <v>28.4</v>
      </c>
      <c r="S144" s="66"/>
      <c r="T144" s="66"/>
      <c r="U144" s="1"/>
      <c r="V144" s="1"/>
      <c r="W144" s="1"/>
    </row>
    <row r="145" spans="1:23" s="355" customFormat="1" ht="27" customHeight="1" x14ac:dyDescent="0.25">
      <c r="A145" s="1438" t="s">
        <v>165</v>
      </c>
      <c r="B145" s="1439"/>
      <c r="C145" s="1439"/>
      <c r="D145" s="1439"/>
      <c r="E145" s="1439"/>
      <c r="F145" s="1439"/>
      <c r="G145" s="1439"/>
      <c r="H145" s="1439"/>
      <c r="I145" s="1439"/>
      <c r="J145" s="1440"/>
      <c r="K145" s="111">
        <f>SUMIF(J14:J133,"SB(ESA)",K14:K133)</f>
        <v>9.4</v>
      </c>
      <c r="L145" s="111">
        <f>SUMIF(J14:J133,"SB(ESA)",L14:L133)</f>
        <v>9.4</v>
      </c>
      <c r="M145" s="1821">
        <f>SUMIF(J13:J133,"SB(ESA)",M13:M133)</f>
        <v>0</v>
      </c>
      <c r="N145" s="1822"/>
      <c r="O145" s="1822"/>
      <c r="P145" s="1823"/>
      <c r="Q145" s="111">
        <f>SUMIF(J14:J133,"SB(ESA)",Q14:Q133)</f>
        <v>0</v>
      </c>
      <c r="R145" s="111">
        <f>SUMIF(J14:J133,"SB(ESA)",R14:R133)</f>
        <v>0</v>
      </c>
      <c r="S145" s="66"/>
      <c r="T145" s="66"/>
      <c r="U145" s="1"/>
      <c r="V145" s="1"/>
      <c r="W145" s="1"/>
    </row>
    <row r="146" spans="1:23" s="355" customFormat="1" ht="14.25" customHeight="1" x14ac:dyDescent="0.25">
      <c r="A146" s="1438" t="s">
        <v>164</v>
      </c>
      <c r="B146" s="1439"/>
      <c r="C146" s="1439"/>
      <c r="D146" s="1439"/>
      <c r="E146" s="1439"/>
      <c r="F146" s="1439"/>
      <c r="G146" s="1439"/>
      <c r="H146" s="1439"/>
      <c r="I146" s="1439"/>
      <c r="J146" s="1440"/>
      <c r="K146" s="111">
        <f>SUMIF(J14:J135,"SB(ES)",K14:K135)</f>
        <v>1334</v>
      </c>
      <c r="L146" s="111">
        <f>SUMIF(J15:J135,"SB(ES)",L15:L135)</f>
        <v>48.3</v>
      </c>
      <c r="M146" s="1821">
        <f>SUMIF(J13:J135,"SB(ES)",M13:M135)</f>
        <v>1614.6</v>
      </c>
      <c r="N146" s="1822"/>
      <c r="O146" s="1822"/>
      <c r="P146" s="1823"/>
      <c r="Q146" s="111">
        <f>SUMIF(J15:J133,"SB(ES)",Q15:Q133)</f>
        <v>0</v>
      </c>
      <c r="R146" s="111">
        <f>SUMIF(J15:J133,"SB(ES)",R15:R133)</f>
        <v>0</v>
      </c>
      <c r="S146" s="66"/>
      <c r="T146" s="66"/>
      <c r="U146" s="1"/>
      <c r="V146" s="1"/>
      <c r="W146" s="1"/>
    </row>
    <row r="147" spans="1:23" s="35" customFormat="1" ht="14.25" customHeight="1" x14ac:dyDescent="0.25">
      <c r="A147" s="1536" t="s">
        <v>201</v>
      </c>
      <c r="B147" s="1537"/>
      <c r="C147" s="1537"/>
      <c r="D147" s="1537"/>
      <c r="E147" s="1537"/>
      <c r="F147" s="1537"/>
      <c r="G147" s="1537"/>
      <c r="H147" s="1537"/>
      <c r="I147" s="1537"/>
      <c r="J147" s="1538"/>
      <c r="K147" s="113">
        <f>SUMIF(J15:J136,"SB(ŽPL)",K15:K136)</f>
        <v>0</v>
      </c>
      <c r="L147" s="113">
        <f>SUMIF(J16:J136,"SB(ŽPL)",L16:L136)</f>
        <v>0</v>
      </c>
      <c r="M147" s="1691">
        <f>SUMIF(J14:J133,"SB(ŽPL)",M14:M133)</f>
        <v>0</v>
      </c>
      <c r="N147" s="1692"/>
      <c r="O147" s="1692"/>
      <c r="P147" s="1693"/>
      <c r="Q147" s="113">
        <f>SUMIF(J16:J134,"SB(ŽPL)",Q16:Q134)</f>
        <v>0</v>
      </c>
      <c r="R147" s="113">
        <f>SUMIF(J16:J134,"SB(ŽPL)",R16:R134)</f>
        <v>0</v>
      </c>
      <c r="S147" s="391"/>
      <c r="T147" s="391"/>
      <c r="U147" s="391"/>
      <c r="V147" s="391"/>
      <c r="W147" s="391"/>
    </row>
    <row r="148" spans="1:23" s="355" customFormat="1" ht="12.75" x14ac:dyDescent="0.25">
      <c r="A148" s="1530" t="s">
        <v>84</v>
      </c>
      <c r="B148" s="1531"/>
      <c r="C148" s="1531"/>
      <c r="D148" s="1531"/>
      <c r="E148" s="1531"/>
      <c r="F148" s="1531"/>
      <c r="G148" s="1531"/>
      <c r="H148" s="1531"/>
      <c r="I148" s="1531"/>
      <c r="J148" s="1532"/>
      <c r="K148" s="113">
        <f>SUMIF(J13:J133,"SB(AAL)",K13:K133)</f>
        <v>65</v>
      </c>
      <c r="L148" s="113">
        <f>SUMIF(J14:J133,"SB(AAL)",L14:L133)</f>
        <v>118.9</v>
      </c>
      <c r="M148" s="1691">
        <f>SUMIF(J13:J133,"SB(AAL)",M13:M133)</f>
        <v>189.4</v>
      </c>
      <c r="N148" s="1692"/>
      <c r="O148" s="1692"/>
      <c r="P148" s="1693"/>
      <c r="Q148" s="113">
        <f>SUMIF(J14:J133,"SB(AAL)",Q14:Q133)</f>
        <v>0</v>
      </c>
      <c r="R148" s="113">
        <f>SUMIF(J14:J133,"SB(AAL)",R14:R133)</f>
        <v>0</v>
      </c>
      <c r="S148" s="66"/>
      <c r="T148" s="66"/>
      <c r="U148" s="1"/>
      <c r="V148" s="1"/>
      <c r="W148" s="1"/>
    </row>
    <row r="149" spans="1:23" s="355" customFormat="1" ht="12.75" x14ac:dyDescent="0.25">
      <c r="A149" s="1530" t="s">
        <v>85</v>
      </c>
      <c r="B149" s="1531"/>
      <c r="C149" s="1531"/>
      <c r="D149" s="1531"/>
      <c r="E149" s="1531"/>
      <c r="F149" s="1531"/>
      <c r="G149" s="1531"/>
      <c r="H149" s="1531"/>
      <c r="I149" s="1531"/>
      <c r="J149" s="1532"/>
      <c r="K149" s="113">
        <f>SUMIF(J14:J133,"SB(VRL)",K14:K133)</f>
        <v>430.3</v>
      </c>
      <c r="L149" s="113">
        <f>SUMIF(J14:J133,"SB(VRL)",L14:L133)</f>
        <v>603.19999999999993</v>
      </c>
      <c r="M149" s="1691">
        <f>SUMIF(J13:J133,"SB(VRL)",M13:M133)</f>
        <v>1222.0999999999999</v>
      </c>
      <c r="N149" s="1692"/>
      <c r="O149" s="1692"/>
      <c r="P149" s="1693"/>
      <c r="Q149" s="113">
        <f>SUMIF(J14:J133,"SB(VRL)",Q14:Q133)</f>
        <v>0</v>
      </c>
      <c r="R149" s="113">
        <f>SUMIF(J14:J133,"SB(VRL)",R14:R133)</f>
        <v>0</v>
      </c>
      <c r="S149" s="66"/>
      <c r="T149" s="66"/>
      <c r="U149" s="1"/>
      <c r="V149" s="1"/>
      <c r="W149" s="1"/>
    </row>
    <row r="150" spans="1:23" s="419" customFormat="1" ht="12.75" x14ac:dyDescent="0.25">
      <c r="A150" s="1530" t="s">
        <v>162</v>
      </c>
      <c r="B150" s="1531"/>
      <c r="C150" s="1531"/>
      <c r="D150" s="1531"/>
      <c r="E150" s="1531"/>
      <c r="F150" s="1531"/>
      <c r="G150" s="1531"/>
      <c r="H150" s="1531"/>
      <c r="I150" s="1531"/>
      <c r="J150" s="1532"/>
      <c r="K150" s="113">
        <f>SUMIF(J15:J134,"SB(L)",K15:K134)</f>
        <v>886.4</v>
      </c>
      <c r="L150" s="113">
        <f>SUMIF(J15:J134,"SB(L)",L15:L134)</f>
        <v>886.4</v>
      </c>
      <c r="M150" s="1691">
        <f>SUMIF(J14:J134,"SB(L)",M14:M134)</f>
        <v>543.30000000000007</v>
      </c>
      <c r="N150" s="1692"/>
      <c r="O150" s="1692"/>
      <c r="P150" s="1693"/>
      <c r="Q150" s="113">
        <f>SUMIF(J15:J134,"SB(L)",Q15:Q134)</f>
        <v>0</v>
      </c>
      <c r="R150" s="113">
        <f>SUMIF(J15:J134,"SB(L)",R15:R134)</f>
        <v>0</v>
      </c>
      <c r="S150" s="66"/>
      <c r="T150" s="66"/>
      <c r="U150" s="1"/>
      <c r="V150" s="1"/>
      <c r="W150" s="1"/>
    </row>
    <row r="151" spans="1:23" s="355" customFormat="1" ht="12.75" x14ac:dyDescent="0.25">
      <c r="A151" s="1533" t="s">
        <v>86</v>
      </c>
      <c r="B151" s="1534"/>
      <c r="C151" s="1534"/>
      <c r="D151" s="1534"/>
      <c r="E151" s="1534"/>
      <c r="F151" s="1534"/>
      <c r="G151" s="1534"/>
      <c r="H151" s="1534"/>
      <c r="I151" s="1534"/>
      <c r="J151" s="1535"/>
      <c r="K151" s="84">
        <f>SUM(K152:K154)</f>
        <v>2075.6</v>
      </c>
      <c r="L151" s="84">
        <f>SUM(L152:L154)</f>
        <v>1378.7</v>
      </c>
      <c r="M151" s="1834">
        <f>SUM(M152:P154)</f>
        <v>1304</v>
      </c>
      <c r="N151" s="1835"/>
      <c r="O151" s="1835"/>
      <c r="P151" s="1836"/>
      <c r="Q151" s="84">
        <f>SUM(Q152:Q154)</f>
        <v>1210.8</v>
      </c>
      <c r="R151" s="84">
        <f>SUM(R152:R154)</f>
        <v>130.69999999999999</v>
      </c>
      <c r="S151" s="66"/>
      <c r="T151" s="66"/>
      <c r="U151" s="1"/>
      <c r="V151" s="1"/>
      <c r="W151" s="1"/>
    </row>
    <row r="152" spans="1:23" s="355" customFormat="1" ht="12.75" x14ac:dyDescent="0.25">
      <c r="A152" s="1524" t="s">
        <v>87</v>
      </c>
      <c r="B152" s="1525"/>
      <c r="C152" s="1525"/>
      <c r="D152" s="1525"/>
      <c r="E152" s="1525"/>
      <c r="F152" s="1525"/>
      <c r="G152" s="1525"/>
      <c r="H152" s="1525"/>
      <c r="I152" s="1826"/>
      <c r="J152" s="1526"/>
      <c r="K152" s="111">
        <f>SUMIF(J13:J133,"ES",K13:K133)</f>
        <v>2055.6</v>
      </c>
      <c r="L152" s="111">
        <f>SUMIF(J13:J133,"ES",L13:L133)</f>
        <v>1358.7</v>
      </c>
      <c r="M152" s="1821">
        <f>SUMIF(J13:J133,"ES",M13:M133)</f>
        <v>1163</v>
      </c>
      <c r="N152" s="1822"/>
      <c r="O152" s="1822"/>
      <c r="P152" s="1823"/>
      <c r="Q152" s="111">
        <f>SUMIF(J13:J133,"ES",Q13:Q133)</f>
        <v>1092</v>
      </c>
      <c r="R152" s="111">
        <f>SUMIF(J13:J133,"ES",R13:R133)</f>
        <v>120.1</v>
      </c>
      <c r="S152" s="66"/>
      <c r="T152" s="66"/>
      <c r="U152" s="1"/>
      <c r="V152" s="1"/>
      <c r="W152" s="1"/>
    </row>
    <row r="153" spans="1:23" s="355" customFormat="1" ht="12.75" x14ac:dyDescent="0.25">
      <c r="A153" s="1527" t="s">
        <v>88</v>
      </c>
      <c r="B153" s="1528"/>
      <c r="C153" s="1528"/>
      <c r="D153" s="1528"/>
      <c r="E153" s="1528"/>
      <c r="F153" s="1528"/>
      <c r="G153" s="1528"/>
      <c r="H153" s="1528"/>
      <c r="I153" s="1827"/>
      <c r="J153" s="1529"/>
      <c r="K153" s="111">
        <f>SUMIF(J14:J133,"LRVB",K14:K133)</f>
        <v>0</v>
      </c>
      <c r="L153" s="111">
        <f>SUMIF(J14:J133,"LRVB",L14:L133)</f>
        <v>0</v>
      </c>
      <c r="M153" s="1821">
        <f>SUMIF(J13:J133,"LRVB",M13:M133)</f>
        <v>74.3</v>
      </c>
      <c r="N153" s="1822"/>
      <c r="O153" s="1822"/>
      <c r="P153" s="1823"/>
      <c r="Q153" s="111">
        <f>SUMIF(J14:J133,"LRVB",Q14:Q133)</f>
        <v>96.8</v>
      </c>
      <c r="R153" s="111">
        <f>SUMIF(J14:J133,"LRVB",R14:R133)</f>
        <v>10.6</v>
      </c>
      <c r="S153" s="66"/>
      <c r="T153" s="66"/>
      <c r="U153" s="1"/>
      <c r="V153" s="1"/>
      <c r="W153" s="1"/>
    </row>
    <row r="154" spans="1:23" s="355" customFormat="1" ht="12.75" x14ac:dyDescent="0.25">
      <c r="A154" s="1527" t="s">
        <v>89</v>
      </c>
      <c r="B154" s="1528"/>
      <c r="C154" s="1528"/>
      <c r="D154" s="1528"/>
      <c r="E154" s="1528"/>
      <c r="F154" s="1528"/>
      <c r="G154" s="1528"/>
      <c r="H154" s="1528"/>
      <c r="I154" s="1827"/>
      <c r="J154" s="1529"/>
      <c r="K154" s="111">
        <f>SUMIF(J13:J133,"Kt",K13:K133)</f>
        <v>20</v>
      </c>
      <c r="L154" s="111">
        <f>SUMIF(J13:J133,"Kt",L13:L133)</f>
        <v>20</v>
      </c>
      <c r="M154" s="1821">
        <f>SUMIF(J13:J133,"Kt",M13:M133)</f>
        <v>66.7</v>
      </c>
      <c r="N154" s="1822"/>
      <c r="O154" s="1822"/>
      <c r="P154" s="1823"/>
      <c r="Q154" s="111">
        <f>SUMIF(J13:J133,"Kt",Q13:Q133)</f>
        <v>22</v>
      </c>
      <c r="R154" s="111">
        <f>SUMIF(J13:J133,"Kt",R13:R133)</f>
        <v>0</v>
      </c>
      <c r="S154" s="66"/>
      <c r="T154" s="66"/>
      <c r="U154" s="1"/>
      <c r="V154" s="1"/>
      <c r="W154" s="1"/>
    </row>
    <row r="155" spans="1:23" s="355" customFormat="1" ht="13.5" thickBot="1" x14ac:dyDescent="0.3">
      <c r="A155" s="1521" t="s">
        <v>90</v>
      </c>
      <c r="B155" s="1522"/>
      <c r="C155" s="1522"/>
      <c r="D155" s="1522"/>
      <c r="E155" s="1522"/>
      <c r="F155" s="1522"/>
      <c r="G155" s="1522"/>
      <c r="H155" s="1522"/>
      <c r="I155" s="1522"/>
      <c r="J155" s="1523"/>
      <c r="K155" s="85">
        <f>SUM(K138,K151)</f>
        <v>10619.5</v>
      </c>
      <c r="L155" s="85">
        <f>SUM(L138,L151)</f>
        <v>8368.0999999999985</v>
      </c>
      <c r="M155" s="1828">
        <f>SUM(M138,M151)</f>
        <v>11974.4</v>
      </c>
      <c r="N155" s="1829"/>
      <c r="O155" s="1829"/>
      <c r="P155" s="1830"/>
      <c r="Q155" s="85">
        <f>SUM(Q138,Q151)</f>
        <v>8356.7999999999993</v>
      </c>
      <c r="R155" s="85">
        <f>SUM(R138,R151)</f>
        <v>6798.6</v>
      </c>
      <c r="S155" s="12"/>
      <c r="T155" s="12"/>
      <c r="U155" s="417"/>
    </row>
    <row r="156" spans="1:23" s="355" customFormat="1" ht="12.75" x14ac:dyDescent="0.25">
      <c r="A156" s="1"/>
      <c r="B156" s="1"/>
      <c r="C156" s="1"/>
      <c r="D156" s="1"/>
      <c r="E156" s="1"/>
      <c r="F156" s="1"/>
      <c r="G156" s="1"/>
      <c r="H156" s="2"/>
      <c r="I156" s="2"/>
      <c r="J156" s="3"/>
      <c r="K156" s="92"/>
      <c r="L156" s="92"/>
      <c r="M156" s="92"/>
      <c r="N156" s="92"/>
      <c r="O156" s="92"/>
      <c r="P156" s="92"/>
      <c r="Q156" s="92"/>
      <c r="R156" s="92"/>
      <c r="S156" s="1"/>
      <c r="T156" s="66"/>
      <c r="U156" s="1"/>
      <c r="V156" s="1"/>
      <c r="W156" s="1"/>
    </row>
    <row r="158" spans="1:23" x14ac:dyDescent="0.25">
      <c r="M158" s="250"/>
      <c r="N158" s="250"/>
      <c r="Q158" s="250"/>
      <c r="R158" s="250"/>
    </row>
    <row r="159" spans="1:23" x14ac:dyDescent="0.25">
      <c r="K159" s="250"/>
      <c r="L159" s="250"/>
      <c r="M159" s="250"/>
      <c r="N159" s="250"/>
      <c r="R159" s="250"/>
    </row>
    <row r="160" spans="1:23" x14ac:dyDescent="0.25">
      <c r="K160" s="250"/>
      <c r="M160" s="250"/>
    </row>
    <row r="161" spans="14:18" x14ac:dyDescent="0.25">
      <c r="N161" s="250"/>
      <c r="O161" s="250"/>
      <c r="P161" s="250"/>
      <c r="Q161" s="250"/>
      <c r="R161" s="250"/>
    </row>
  </sheetData>
  <mergeCells count="255">
    <mergeCell ref="I29:I31"/>
    <mergeCell ref="H29:H31"/>
    <mergeCell ref="C35:J35"/>
    <mergeCell ref="C36:W36"/>
    <mergeCell ref="G40:G42"/>
    <mergeCell ref="F40:F42"/>
    <mergeCell ref="I23:I25"/>
    <mergeCell ref="I37:I39"/>
    <mergeCell ref="S23:S24"/>
    <mergeCell ref="S29:S30"/>
    <mergeCell ref="F29:F30"/>
    <mergeCell ref="S1:W1"/>
    <mergeCell ref="A2:W2"/>
    <mergeCell ref="A3:W3"/>
    <mergeCell ref="A4:W4"/>
    <mergeCell ref="S5:W5"/>
    <mergeCell ref="H20:H22"/>
    <mergeCell ref="A6:A8"/>
    <mergeCell ref="B6:B8"/>
    <mergeCell ref="C6:C8"/>
    <mergeCell ref="D6:D8"/>
    <mergeCell ref="E6:E8"/>
    <mergeCell ref="S6:W6"/>
    <mergeCell ref="S7:S8"/>
    <mergeCell ref="Q6:Q8"/>
    <mergeCell ref="F6:F8"/>
    <mergeCell ref="G6:G8"/>
    <mergeCell ref="T7:W7"/>
    <mergeCell ref="F13:F18"/>
    <mergeCell ref="H13:H18"/>
    <mergeCell ref="E14:E15"/>
    <mergeCell ref="G14:G15"/>
    <mergeCell ref="I14:I15"/>
    <mergeCell ref="S14:S15"/>
    <mergeCell ref="H6:H8"/>
    <mergeCell ref="I6:I8"/>
    <mergeCell ref="J6:J8"/>
    <mergeCell ref="M6:P6"/>
    <mergeCell ref="R6:R8"/>
    <mergeCell ref="M7:M8"/>
    <mergeCell ref="N7:O7"/>
    <mergeCell ref="P7:P8"/>
    <mergeCell ref="K6:K8"/>
    <mergeCell ref="L6:L8"/>
    <mergeCell ref="A9:W9"/>
    <mergeCell ref="A10:W10"/>
    <mergeCell ref="B11:W11"/>
    <mergeCell ref="C12:W12"/>
    <mergeCell ref="A26:A28"/>
    <mergeCell ref="B26:B28"/>
    <mergeCell ref="C26:C28"/>
    <mergeCell ref="E26:E28"/>
    <mergeCell ref="F26:F28"/>
    <mergeCell ref="A20:A22"/>
    <mergeCell ref="B20:B22"/>
    <mergeCell ref="C20:C22"/>
    <mergeCell ref="E20:E21"/>
    <mergeCell ref="F20:F22"/>
    <mergeCell ref="G20:G21"/>
    <mergeCell ref="G26:G28"/>
    <mergeCell ref="H26:H28"/>
    <mergeCell ref="I26:I28"/>
    <mergeCell ref="G16:G18"/>
    <mergeCell ref="I16:I18"/>
    <mergeCell ref="S16:S18"/>
    <mergeCell ref="E23:E25"/>
    <mergeCell ref="E16:E18"/>
    <mergeCell ref="I20:I22"/>
    <mergeCell ref="M148:P148"/>
    <mergeCell ref="M149:P149"/>
    <mergeCell ref="M151:P151"/>
    <mergeCell ref="M152:P152"/>
    <mergeCell ref="M146:P146"/>
    <mergeCell ref="M153:P153"/>
    <mergeCell ref="M154:P154"/>
    <mergeCell ref="M150:P150"/>
    <mergeCell ref="A29:A31"/>
    <mergeCell ref="B29:B31"/>
    <mergeCell ref="C29:C31"/>
    <mergeCell ref="G29:G31"/>
    <mergeCell ref="E29:E30"/>
    <mergeCell ref="A37:A39"/>
    <mergeCell ref="B37:B39"/>
    <mergeCell ref="C37:C39"/>
    <mergeCell ref="H37:H39"/>
    <mergeCell ref="E38:E39"/>
    <mergeCell ref="F38:F39"/>
    <mergeCell ref="G38:G39"/>
    <mergeCell ref="E74:E77"/>
    <mergeCell ref="H74:H77"/>
    <mergeCell ref="E62:E65"/>
    <mergeCell ref="I68:I70"/>
    <mergeCell ref="M140:P140"/>
    <mergeCell ref="A155:J155"/>
    <mergeCell ref="A141:J141"/>
    <mergeCell ref="A142:J142"/>
    <mergeCell ref="A143:J143"/>
    <mergeCell ref="A144:J144"/>
    <mergeCell ref="A145:J145"/>
    <mergeCell ref="A148:J148"/>
    <mergeCell ref="A138:J138"/>
    <mergeCell ref="A139:J139"/>
    <mergeCell ref="A140:J140"/>
    <mergeCell ref="A146:J146"/>
    <mergeCell ref="A149:J149"/>
    <mergeCell ref="A151:J151"/>
    <mergeCell ref="A152:J152"/>
    <mergeCell ref="A153:J153"/>
    <mergeCell ref="A150:J150"/>
    <mergeCell ref="A154:J154"/>
    <mergeCell ref="M155:P155"/>
    <mergeCell ref="M141:P141"/>
    <mergeCell ref="M142:P142"/>
    <mergeCell ref="M143:P143"/>
    <mergeCell ref="M144:P144"/>
    <mergeCell ref="M145:P145"/>
    <mergeCell ref="S128:S129"/>
    <mergeCell ref="A134:R134"/>
    <mergeCell ref="A135:S135"/>
    <mergeCell ref="S132:W132"/>
    <mergeCell ref="E128:E130"/>
    <mergeCell ref="G128:G130"/>
    <mergeCell ref="S133:W133"/>
    <mergeCell ref="S131:W131"/>
    <mergeCell ref="B133:J133"/>
    <mergeCell ref="C131:J131"/>
    <mergeCell ref="I128:I130"/>
    <mergeCell ref="M138:P138"/>
    <mergeCell ref="M139:P139"/>
    <mergeCell ref="B132:J132"/>
    <mergeCell ref="A137:J137"/>
    <mergeCell ref="M137:P137"/>
    <mergeCell ref="H122:H127"/>
    <mergeCell ref="I122:I125"/>
    <mergeCell ref="E114:E116"/>
    <mergeCell ref="G114:G116"/>
    <mergeCell ref="I114:I116"/>
    <mergeCell ref="D122:D127"/>
    <mergeCell ref="E122:E127"/>
    <mergeCell ref="F122:F127"/>
    <mergeCell ref="G122:G127"/>
    <mergeCell ref="A122:A127"/>
    <mergeCell ref="B122:B127"/>
    <mergeCell ref="A118:A121"/>
    <mergeCell ref="E98:E99"/>
    <mergeCell ref="I92:I94"/>
    <mergeCell ref="E92:E94"/>
    <mergeCell ref="E82:E86"/>
    <mergeCell ref="G82:G86"/>
    <mergeCell ref="C74:C87"/>
    <mergeCell ref="G92:G94"/>
    <mergeCell ref="E105:E108"/>
    <mergeCell ref="F105:F107"/>
    <mergeCell ref="G102:G104"/>
    <mergeCell ref="E95:E97"/>
    <mergeCell ref="I98:I99"/>
    <mergeCell ref="I95:I97"/>
    <mergeCell ref="I89:I91"/>
    <mergeCell ref="I74:I77"/>
    <mergeCell ref="F75:F77"/>
    <mergeCell ref="G74:G77"/>
    <mergeCell ref="F89:F91"/>
    <mergeCell ref="G89:G91"/>
    <mergeCell ref="E89:E91"/>
    <mergeCell ref="E78:E81"/>
    <mergeCell ref="G78:G81"/>
    <mergeCell ref="C113:W113"/>
    <mergeCell ref="G105:G108"/>
    <mergeCell ref="C105:C108"/>
    <mergeCell ref="D105:D108"/>
    <mergeCell ref="D114:D116"/>
    <mergeCell ref="C112:J112"/>
    <mergeCell ref="C122:C127"/>
    <mergeCell ref="S112:W112"/>
    <mergeCell ref="B118:B121"/>
    <mergeCell ref="C118:C121"/>
    <mergeCell ref="E118:E121"/>
    <mergeCell ref="F118:F121"/>
    <mergeCell ref="G118:G121"/>
    <mergeCell ref="H118:H121"/>
    <mergeCell ref="I118:I121"/>
    <mergeCell ref="S118:S119"/>
    <mergeCell ref="W118:W121"/>
    <mergeCell ref="S114:S116"/>
    <mergeCell ref="A105:A108"/>
    <mergeCell ref="E67:E70"/>
    <mergeCell ref="X122:X124"/>
    <mergeCell ref="X125:X127"/>
    <mergeCell ref="A147:J147"/>
    <mergeCell ref="M147:P147"/>
    <mergeCell ref="S89:S91"/>
    <mergeCell ref="S102:S104"/>
    <mergeCell ref="I109:I110"/>
    <mergeCell ref="E102:E104"/>
    <mergeCell ref="F102:F104"/>
    <mergeCell ref="I102:I104"/>
    <mergeCell ref="A102:A104"/>
    <mergeCell ref="H105:H108"/>
    <mergeCell ref="H102:H104"/>
    <mergeCell ref="E109:E110"/>
    <mergeCell ref="G109:G110"/>
    <mergeCell ref="B102:B104"/>
    <mergeCell ref="C102:C104"/>
    <mergeCell ref="A136:J136"/>
    <mergeCell ref="I105:I108"/>
    <mergeCell ref="X114:X116"/>
    <mergeCell ref="B105:B108"/>
    <mergeCell ref="S123:S124"/>
    <mergeCell ref="X92:X93"/>
    <mergeCell ref="D78:D81"/>
    <mergeCell ref="A46:A51"/>
    <mergeCell ref="B46:B51"/>
    <mergeCell ref="C46:C51"/>
    <mergeCell ref="E46:E51"/>
    <mergeCell ref="S68:S70"/>
    <mergeCell ref="I78:I81"/>
    <mergeCell ref="E57:E59"/>
    <mergeCell ref="A74:A87"/>
    <mergeCell ref="B74:B87"/>
    <mergeCell ref="H78:H81"/>
    <mergeCell ref="F68:F70"/>
    <mergeCell ref="E71:E73"/>
    <mergeCell ref="S78:S80"/>
    <mergeCell ref="S82:S84"/>
    <mergeCell ref="X58:X59"/>
    <mergeCell ref="F46:F51"/>
    <mergeCell ref="S46:S48"/>
    <mergeCell ref="S49:S51"/>
    <mergeCell ref="G46:G51"/>
    <mergeCell ref="H46:H51"/>
    <mergeCell ref="I46:I51"/>
    <mergeCell ref="C52:J52"/>
    <mergeCell ref="G71:G73"/>
    <mergeCell ref="I71:I73"/>
    <mergeCell ref="S71:S72"/>
    <mergeCell ref="F72:F73"/>
    <mergeCell ref="I62:I63"/>
    <mergeCell ref="F79:F81"/>
    <mergeCell ref="F84:F86"/>
    <mergeCell ref="A32:A34"/>
    <mergeCell ref="B32:B34"/>
    <mergeCell ref="C32:C34"/>
    <mergeCell ref="E32:E33"/>
    <mergeCell ref="G32:G34"/>
    <mergeCell ref="H32:H34"/>
    <mergeCell ref="I32:I34"/>
    <mergeCell ref="F33:F34"/>
    <mergeCell ref="S62:S63"/>
    <mergeCell ref="F55:F56"/>
    <mergeCell ref="F62:F65"/>
    <mergeCell ref="G62:G65"/>
    <mergeCell ref="S52:W52"/>
    <mergeCell ref="C53:W53"/>
    <mergeCell ref="I54:I55"/>
    <mergeCell ref="G57:G59"/>
  </mergeCells>
  <printOptions horizontalCentered="1"/>
  <pageMargins left="0" right="0" top="0.59055118110236227" bottom="0" header="0.31496062992125984" footer="0.31496062992125984"/>
  <pageSetup paperSize="9" scale="75" orientation="landscape" r:id="rId1"/>
  <rowBreaks count="5" manualBreakCount="5">
    <brk id="31" max="22" man="1"/>
    <brk id="56" max="22" man="1"/>
    <brk id="67" max="22" man="1"/>
    <brk id="97" max="22" man="1"/>
    <brk id="127"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2018-01-19T11:04:51Z</cp:lastPrinted>
  <dcterms:created xsi:type="dcterms:W3CDTF">2015-10-26T14:41:47Z</dcterms:created>
  <dcterms:modified xsi:type="dcterms:W3CDTF">2018-06-11T11:47:14Z</dcterms:modified>
</cp:coreProperties>
</file>