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0490" windowHeight="7755"/>
  </bookViews>
  <sheets>
    <sheet name="13 programa" sheetId="7" r:id="rId1"/>
    <sheet name="Lyginamasis" sheetId="8" r:id="rId2"/>
    <sheet name="Lyginamasis variantas" sheetId="6" state="hidden" r:id="rId3"/>
  </sheets>
  <definedNames>
    <definedName name="_xlnm.Print_Area" localSheetId="0">'13 programa'!$A$1:$N$126</definedName>
    <definedName name="_xlnm.Print_Area" localSheetId="1">Lyginamasis!$A$1:$U$128</definedName>
    <definedName name="_xlnm.Print_Area" localSheetId="2">'Lyginamasis variantas'!$A$1:$U$97</definedName>
    <definedName name="_xlnm.Print_Titles" localSheetId="0">'13 programa'!$6:$8</definedName>
    <definedName name="_xlnm.Print_Titles" localSheetId="1">Lyginamasis!$6:$8</definedName>
    <definedName name="_xlnm.Print_Titles" localSheetId="2">'Lyginamasis variantas'!$7:$9</definedName>
  </definedNames>
  <calcPr calcId="162913"/>
</workbook>
</file>

<file path=xl/calcChain.xml><?xml version="1.0" encoding="utf-8"?>
<calcChain xmlns="http://schemas.openxmlformats.org/spreadsheetml/2006/main">
  <c r="M73" i="8" l="1"/>
  <c r="L75" i="8"/>
  <c r="L93" i="8"/>
  <c r="I91" i="7" l="1"/>
  <c r="J74" i="7" l="1"/>
  <c r="I74" i="7"/>
  <c r="P76" i="8"/>
  <c r="M76" i="8"/>
  <c r="O76" i="8"/>
  <c r="L76" i="8"/>
  <c r="J121" i="8" l="1"/>
  <c r="I123" i="8"/>
  <c r="J41" i="8" l="1"/>
  <c r="H37" i="7"/>
  <c r="I118" i="8" l="1"/>
  <c r="J118" i="8" s="1"/>
  <c r="I116" i="8"/>
  <c r="J116" i="8" s="1"/>
  <c r="J107" i="8"/>
  <c r="H21" i="7" l="1"/>
  <c r="I41" i="8" l="1"/>
  <c r="I22" i="8"/>
  <c r="I21" i="8"/>
  <c r="J39" i="8"/>
  <c r="M66" i="8"/>
  <c r="J66" i="8"/>
  <c r="M65" i="8"/>
  <c r="J65" i="8"/>
  <c r="M63" i="8"/>
  <c r="J63" i="8"/>
  <c r="L63" i="8"/>
  <c r="I63" i="8"/>
  <c r="P95" i="8" l="1"/>
  <c r="P107" i="8" s="1"/>
  <c r="P108" i="8" s="1"/>
  <c r="P109" i="8" s="1"/>
  <c r="M95" i="8"/>
  <c r="M107" i="8" s="1"/>
  <c r="M108" i="8" s="1"/>
  <c r="M109" i="8" s="1"/>
  <c r="O126" i="8"/>
  <c r="O125" i="8"/>
  <c r="O124" i="8"/>
  <c r="O123" i="8"/>
  <c r="O121" i="8"/>
  <c r="O120" i="8"/>
  <c r="O119" i="8"/>
  <c r="O117" i="8"/>
  <c r="O115" i="8"/>
  <c r="O114" i="8"/>
  <c r="O113" i="8"/>
  <c r="N126" i="8"/>
  <c r="N125" i="8"/>
  <c r="N124" i="8"/>
  <c r="N123" i="8"/>
  <c r="N121" i="8"/>
  <c r="N120" i="8"/>
  <c r="N119" i="8"/>
  <c r="N117" i="8"/>
  <c r="N115" i="8"/>
  <c r="N114" i="8"/>
  <c r="N113" i="8"/>
  <c r="L115" i="8"/>
  <c r="L126" i="8"/>
  <c r="L125" i="8"/>
  <c r="L124" i="8"/>
  <c r="L123" i="8"/>
  <c r="L121" i="8"/>
  <c r="L120" i="8"/>
  <c r="L119" i="8"/>
  <c r="L117" i="8"/>
  <c r="L114" i="8"/>
  <c r="L113" i="8"/>
  <c r="K115" i="8"/>
  <c r="K19" i="8"/>
  <c r="K126" i="8"/>
  <c r="K125" i="8"/>
  <c r="K124" i="8"/>
  <c r="K123" i="8"/>
  <c r="K121" i="8"/>
  <c r="K120" i="8"/>
  <c r="K119" i="8"/>
  <c r="K117" i="8"/>
  <c r="K114" i="8"/>
  <c r="K113" i="8"/>
  <c r="O106" i="8"/>
  <c r="O95" i="8"/>
  <c r="O92" i="8"/>
  <c r="O81" i="8"/>
  <c r="O62" i="8"/>
  <c r="O58" i="8"/>
  <c r="O54" i="8"/>
  <c r="O52" i="8"/>
  <c r="O49" i="8"/>
  <c r="O41" i="8"/>
  <c r="O37" i="8"/>
  <c r="O35" i="8"/>
  <c r="O33" i="8"/>
  <c r="O42" i="8" s="1"/>
  <c r="O28" i="8"/>
  <c r="O22" i="8"/>
  <c r="O19" i="8"/>
  <c r="N106" i="8"/>
  <c r="N95" i="8"/>
  <c r="N92" i="8"/>
  <c r="N81" i="8"/>
  <c r="N62" i="8"/>
  <c r="N58" i="8"/>
  <c r="N54" i="8"/>
  <c r="N52" i="8"/>
  <c r="N49" i="8"/>
  <c r="N41" i="8"/>
  <c r="N37" i="8"/>
  <c r="N35" i="8"/>
  <c r="N33" i="8"/>
  <c r="N28" i="8"/>
  <c r="N22" i="8"/>
  <c r="N19" i="8"/>
  <c r="L106" i="8"/>
  <c r="L104" i="8"/>
  <c r="L102" i="8"/>
  <c r="L95" i="8"/>
  <c r="L92" i="8"/>
  <c r="L81" i="8"/>
  <c r="L65" i="8"/>
  <c r="L62" i="8"/>
  <c r="L58" i="8"/>
  <c r="L54" i="8"/>
  <c r="L52" i="8"/>
  <c r="L49" i="8"/>
  <c r="L41" i="8"/>
  <c r="L37" i="8"/>
  <c r="L35" i="8"/>
  <c r="L33" i="8"/>
  <c r="L28" i="8"/>
  <c r="L22" i="8"/>
  <c r="L19" i="8"/>
  <c r="K106" i="8"/>
  <c r="K104" i="8"/>
  <c r="K102" i="8"/>
  <c r="K95" i="8"/>
  <c r="K92" i="8"/>
  <c r="K81" i="8"/>
  <c r="K76" i="8"/>
  <c r="K65" i="8"/>
  <c r="K62" i="8"/>
  <c r="K58" i="8"/>
  <c r="K54" i="8"/>
  <c r="K52" i="8"/>
  <c r="K49" i="8"/>
  <c r="K41" i="8"/>
  <c r="K37" i="8"/>
  <c r="K35" i="8"/>
  <c r="K33" i="8"/>
  <c r="K28" i="8"/>
  <c r="K22" i="8"/>
  <c r="P113" i="8" l="1"/>
  <c r="P112" i="8" s="1"/>
  <c r="P127" i="8" s="1"/>
  <c r="M113" i="8"/>
  <c r="M112" i="8" s="1"/>
  <c r="M127" i="8" s="1"/>
  <c r="K122" i="8"/>
  <c r="K112" i="8"/>
  <c r="O112" i="8"/>
  <c r="O122" i="8"/>
  <c r="O66" i="8"/>
  <c r="O107" i="8"/>
  <c r="O108" i="8" s="1"/>
  <c r="O109" i="8" s="1"/>
  <c r="N42" i="8"/>
  <c r="N112" i="8"/>
  <c r="N66" i="8"/>
  <c r="N107" i="8"/>
  <c r="N122" i="8"/>
  <c r="L42" i="8"/>
  <c r="K42" i="8"/>
  <c r="L112" i="8"/>
  <c r="L122" i="8"/>
  <c r="L66" i="8"/>
  <c r="L107" i="8"/>
  <c r="L108" i="8" s="1"/>
  <c r="L109" i="8" s="1"/>
  <c r="K107" i="8"/>
  <c r="K66" i="8"/>
  <c r="H116" i="7"/>
  <c r="H114" i="7"/>
  <c r="H50" i="7"/>
  <c r="H60" i="7"/>
  <c r="H19" i="7"/>
  <c r="I52" i="8"/>
  <c r="J51" i="8"/>
  <c r="J52" i="8" s="1"/>
  <c r="J47" i="8"/>
  <c r="J32" i="8"/>
  <c r="J31" i="8"/>
  <c r="I33" i="8"/>
  <c r="J25" i="8"/>
  <c r="J15" i="8"/>
  <c r="J19" i="8" s="1"/>
  <c r="O127" i="8" l="1"/>
  <c r="J33" i="8"/>
  <c r="N127" i="8"/>
  <c r="N108" i="8"/>
  <c r="N109" i="8" s="1"/>
  <c r="K108" i="8"/>
  <c r="K109" i="8" s="1"/>
  <c r="L127" i="8"/>
  <c r="K127" i="8"/>
  <c r="H62" i="8" l="1"/>
  <c r="H41" i="8"/>
  <c r="H58" i="8"/>
  <c r="H54" i="8"/>
  <c r="H52" i="8"/>
  <c r="H45" i="8"/>
  <c r="H49" i="8" s="1"/>
  <c r="H37" i="8"/>
  <c r="H35" i="8"/>
  <c r="H33" i="8"/>
  <c r="H28" i="8"/>
  <c r="H21" i="8"/>
  <c r="H22" i="8" s="1"/>
  <c r="I21" i="7" l="1"/>
  <c r="J21" i="7"/>
  <c r="I22" i="7" l="1"/>
  <c r="J61" i="8" l="1"/>
  <c r="J62" i="8" s="1"/>
  <c r="H121" i="7" l="1"/>
  <c r="H119" i="7"/>
  <c r="H39" i="7"/>
  <c r="H32" i="7"/>
  <c r="H28" i="7"/>
  <c r="H22" i="7"/>
  <c r="I58" i="8"/>
  <c r="J56" i="8"/>
  <c r="J57" i="8"/>
  <c r="J55" i="8"/>
  <c r="I56" i="7"/>
  <c r="J56" i="7"/>
  <c r="H56" i="7"/>
  <c r="J39" i="7"/>
  <c r="I39" i="7"/>
  <c r="J58" i="8" l="1"/>
  <c r="J40" i="8"/>
  <c r="J38" i="8"/>
  <c r="J42" i="8" l="1"/>
  <c r="J44" i="8" l="1"/>
  <c r="J49" i="8" s="1"/>
  <c r="J26" i="8"/>
  <c r="J23" i="8" l="1"/>
  <c r="J28" i="8" s="1"/>
  <c r="J21" i="8"/>
  <c r="J20" i="8"/>
  <c r="J22" i="8" l="1"/>
  <c r="I126" i="8"/>
  <c r="I125" i="8"/>
  <c r="I121" i="8"/>
  <c r="I120" i="8"/>
  <c r="I119" i="8"/>
  <c r="I117" i="8"/>
  <c r="I115" i="8"/>
  <c r="I114" i="8"/>
  <c r="I113" i="8"/>
  <c r="I102" i="8"/>
  <c r="I95" i="8"/>
  <c r="I92" i="8"/>
  <c r="I89" i="8"/>
  <c r="I85" i="8"/>
  <c r="I81" i="8"/>
  <c r="I76" i="8"/>
  <c r="I72" i="8"/>
  <c r="I70" i="8"/>
  <c r="I65" i="8"/>
  <c r="I62" i="8"/>
  <c r="I54" i="8"/>
  <c r="I45" i="8"/>
  <c r="I124" i="8" s="1"/>
  <c r="I37" i="8"/>
  <c r="I35" i="8"/>
  <c r="I28" i="8"/>
  <c r="I19" i="8"/>
  <c r="H126" i="8"/>
  <c r="H125" i="8"/>
  <c r="H123" i="8"/>
  <c r="H121" i="8"/>
  <c r="H120" i="8"/>
  <c r="H119" i="8"/>
  <c r="H117" i="8"/>
  <c r="H115" i="8"/>
  <c r="H114" i="8"/>
  <c r="H113" i="8"/>
  <c r="H102" i="8"/>
  <c r="H95" i="8"/>
  <c r="H92" i="8"/>
  <c r="H89" i="8"/>
  <c r="H85" i="8"/>
  <c r="H81" i="8"/>
  <c r="H76" i="8"/>
  <c r="H72" i="8"/>
  <c r="H70" i="8"/>
  <c r="H65" i="8"/>
  <c r="H66" i="8" s="1"/>
  <c r="H124" i="8"/>
  <c r="H19" i="8"/>
  <c r="H42" i="8" s="1"/>
  <c r="J113" i="8" l="1"/>
  <c r="J119" i="8"/>
  <c r="J112" i="8" s="1"/>
  <c r="I42" i="8"/>
  <c r="I49" i="8"/>
  <c r="I66" i="8" s="1"/>
  <c r="J126" i="8"/>
  <c r="J125" i="8"/>
  <c r="J123" i="8"/>
  <c r="J108" i="8"/>
  <c r="J109" i="8" s="1"/>
  <c r="H122" i="8"/>
  <c r="H107" i="8"/>
  <c r="H108" i="8" s="1"/>
  <c r="H112" i="8"/>
  <c r="I107" i="8"/>
  <c r="J122" i="8" l="1"/>
  <c r="J127" i="8" s="1"/>
  <c r="H127" i="8"/>
  <c r="I108" i="8"/>
  <c r="I109" i="8" s="1"/>
  <c r="I122" i="8"/>
  <c r="I112" i="8"/>
  <c r="H109" i="8"/>
  <c r="I127" i="8" l="1"/>
  <c r="H83" i="7" l="1"/>
  <c r="J117" i="7" l="1"/>
  <c r="J115" i="7"/>
  <c r="J113" i="7"/>
  <c r="I113" i="7"/>
  <c r="I112" i="7"/>
  <c r="J112" i="7"/>
  <c r="J111" i="7"/>
  <c r="J60" i="7"/>
  <c r="J47" i="7"/>
  <c r="J32" i="7"/>
  <c r="J28" i="7"/>
  <c r="J22" i="7"/>
  <c r="J19" i="7"/>
  <c r="H43" i="7"/>
  <c r="H47" i="7" s="1"/>
  <c r="J124" i="7" l="1"/>
  <c r="I124" i="7"/>
  <c r="H124" i="7"/>
  <c r="J123" i="7"/>
  <c r="I123" i="7"/>
  <c r="H123" i="7"/>
  <c r="J122" i="7"/>
  <c r="I122" i="7"/>
  <c r="H122" i="7"/>
  <c r="J121" i="7"/>
  <c r="I121" i="7"/>
  <c r="J119" i="7"/>
  <c r="I119" i="7"/>
  <c r="J118" i="7"/>
  <c r="I118" i="7"/>
  <c r="H118" i="7"/>
  <c r="I117" i="7"/>
  <c r="H117" i="7"/>
  <c r="I115" i="7"/>
  <c r="H115" i="7"/>
  <c r="H113" i="7"/>
  <c r="H112" i="7"/>
  <c r="I111" i="7"/>
  <c r="J104" i="7"/>
  <c r="I104" i="7"/>
  <c r="I102" i="7"/>
  <c r="H87" i="7"/>
  <c r="J93" i="7"/>
  <c r="I93" i="7"/>
  <c r="H93" i="7"/>
  <c r="J90" i="7"/>
  <c r="I90" i="7"/>
  <c r="H90" i="7"/>
  <c r="H68" i="7"/>
  <c r="I100" i="7"/>
  <c r="H100" i="7"/>
  <c r="H70" i="7"/>
  <c r="J79" i="7"/>
  <c r="I79" i="7"/>
  <c r="H79" i="7"/>
  <c r="H74" i="7"/>
  <c r="I63" i="7"/>
  <c r="H63" i="7"/>
  <c r="I60" i="7"/>
  <c r="J52" i="7"/>
  <c r="I52" i="7"/>
  <c r="H52" i="7"/>
  <c r="J50" i="7"/>
  <c r="I50" i="7"/>
  <c r="I47" i="7"/>
  <c r="J36" i="7"/>
  <c r="I36" i="7"/>
  <c r="H36" i="7"/>
  <c r="J34" i="7"/>
  <c r="I34" i="7"/>
  <c r="H34" i="7"/>
  <c r="I32" i="7"/>
  <c r="I28" i="7"/>
  <c r="I19" i="7"/>
  <c r="H64" i="7" l="1"/>
  <c r="H120" i="7"/>
  <c r="J64" i="7"/>
  <c r="J40" i="7"/>
  <c r="I40" i="7"/>
  <c r="H40" i="7"/>
  <c r="I64" i="7"/>
  <c r="H105" i="7"/>
  <c r="J105" i="7"/>
  <c r="I105" i="7"/>
  <c r="I110" i="7"/>
  <c r="I120" i="7"/>
  <c r="H111" i="7"/>
  <c r="H110" i="7" s="1"/>
  <c r="J110" i="7"/>
  <c r="J120" i="7"/>
  <c r="H125" i="7" l="1"/>
  <c r="J106" i="7"/>
  <c r="J107" i="7" s="1"/>
  <c r="J125" i="7"/>
  <c r="H106" i="7"/>
  <c r="H107" i="7" s="1"/>
  <c r="I125" i="7"/>
  <c r="I106" i="7"/>
  <c r="I107" i="7" s="1"/>
  <c r="I87" i="6" l="1"/>
  <c r="I21" i="6" l="1"/>
  <c r="I24" i="6"/>
  <c r="I36" i="6" l="1"/>
  <c r="J36" i="6" s="1"/>
  <c r="I79" i="6" l="1"/>
  <c r="H79" i="6"/>
  <c r="J78" i="6"/>
  <c r="J79" i="6" s="1"/>
  <c r="H94" i="6" l="1"/>
  <c r="H92" i="6"/>
  <c r="H91" i="6"/>
  <c r="H90" i="6"/>
  <c r="H89" i="6"/>
  <c r="H88" i="6"/>
  <c r="H87" i="6"/>
  <c r="H86" i="6"/>
  <c r="H50" i="6"/>
  <c r="H38" i="6"/>
  <c r="H35" i="6"/>
  <c r="H29" i="6"/>
  <c r="H30" i="6" s="1"/>
  <c r="H23" i="6"/>
  <c r="H20" i="6"/>
  <c r="H77" i="6"/>
  <c r="O88" i="6"/>
  <c r="N88" i="6"/>
  <c r="N20" i="6"/>
  <c r="O96" i="6"/>
  <c r="O95" i="6"/>
  <c r="N94" i="6"/>
  <c r="O94" i="6"/>
  <c r="O92" i="6"/>
  <c r="O90" i="6"/>
  <c r="O86" i="6"/>
  <c r="N92" i="6"/>
  <c r="N96" i="6"/>
  <c r="N95" i="6"/>
  <c r="N90" i="6"/>
  <c r="N86" i="6"/>
  <c r="P87" i="6"/>
  <c r="P89" i="6"/>
  <c r="P91" i="6"/>
  <c r="P51" i="6"/>
  <c r="P52" i="6" s="1"/>
  <c r="P80" i="6" s="1"/>
  <c r="P81" i="6" s="1"/>
  <c r="P82" i="6" s="1"/>
  <c r="O66" i="6"/>
  <c r="O63" i="6"/>
  <c r="O57" i="6"/>
  <c r="O52" i="6"/>
  <c r="O50" i="6"/>
  <c r="O44" i="6"/>
  <c r="O42" i="6"/>
  <c r="O38" i="6"/>
  <c r="O35" i="6"/>
  <c r="O29" i="6"/>
  <c r="O23" i="6"/>
  <c r="O20" i="6"/>
  <c r="O45" i="6" l="1"/>
  <c r="H85" i="6"/>
  <c r="N93" i="6"/>
  <c r="P86" i="6"/>
  <c r="N85" i="6"/>
  <c r="P88" i="6"/>
  <c r="P96" i="6"/>
  <c r="O93" i="6"/>
  <c r="P95" i="6"/>
  <c r="P94" i="6"/>
  <c r="P92" i="6"/>
  <c r="P90" i="6"/>
  <c r="O85" i="6"/>
  <c r="O30" i="6"/>
  <c r="O80" i="6"/>
  <c r="J51" i="6"/>
  <c r="M51" i="6"/>
  <c r="M52" i="6" s="1"/>
  <c r="N66" i="6"/>
  <c r="N63" i="6"/>
  <c r="N57" i="6"/>
  <c r="N52" i="6"/>
  <c r="N50" i="6"/>
  <c r="N44" i="6"/>
  <c r="N42" i="6"/>
  <c r="N38" i="6"/>
  <c r="N35" i="6"/>
  <c r="N29" i="6"/>
  <c r="N23" i="6"/>
  <c r="H75" i="6"/>
  <c r="H73" i="6"/>
  <c r="H66" i="6"/>
  <c r="H63" i="6"/>
  <c r="H60" i="6"/>
  <c r="H57" i="6"/>
  <c r="H52" i="6"/>
  <c r="K23" i="6"/>
  <c r="H80" i="6" l="1"/>
  <c r="O97" i="6"/>
  <c r="P93" i="6"/>
  <c r="P85" i="6"/>
  <c r="N30" i="6"/>
  <c r="O81" i="6"/>
  <c r="O82" i="6" s="1"/>
  <c r="N45" i="6"/>
  <c r="N80" i="6"/>
  <c r="N81" i="6" l="1"/>
  <c r="N82" i="6" s="1"/>
  <c r="P97" i="6"/>
  <c r="N97" i="6"/>
  <c r="I86" i="6"/>
  <c r="J74" i="6" l="1"/>
  <c r="J75" i="6" s="1"/>
  <c r="I75" i="6"/>
  <c r="I92" i="6" l="1"/>
  <c r="I91" i="6"/>
  <c r="I89" i="6"/>
  <c r="J59" i="6"/>
  <c r="J58" i="6"/>
  <c r="J60" i="6" l="1"/>
  <c r="J76" i="6"/>
  <c r="L52" i="6"/>
  <c r="K52" i="6"/>
  <c r="I52" i="6"/>
  <c r="J52" i="6"/>
  <c r="J86" i="6" l="1"/>
  <c r="M24" i="6" l="1"/>
  <c r="M29" i="6" s="1"/>
  <c r="M21" i="6"/>
  <c r="M23" i="6" s="1"/>
  <c r="M30" i="6" l="1"/>
  <c r="J77" i="6"/>
  <c r="J24" i="6" l="1"/>
  <c r="J21" i="6"/>
  <c r="J23" i="6" s="1"/>
  <c r="J87" i="6" l="1"/>
  <c r="L96" i="6" l="1"/>
  <c r="L95" i="6"/>
  <c r="L94" i="6"/>
  <c r="L92" i="6"/>
  <c r="L90" i="6"/>
  <c r="L86" i="6"/>
  <c r="L93" i="6" l="1"/>
  <c r="J62" i="6"/>
  <c r="J61" i="6"/>
  <c r="J54" i="6"/>
  <c r="J53" i="6"/>
  <c r="J63" i="6" l="1"/>
  <c r="J57" i="6"/>
  <c r="M96" i="6"/>
  <c r="M95" i="6"/>
  <c r="M90" i="6"/>
  <c r="M88" i="6"/>
  <c r="M86" i="6"/>
  <c r="J47" i="6"/>
  <c r="J50" i="6" s="1"/>
  <c r="M47" i="6"/>
  <c r="M50" i="6" s="1"/>
  <c r="L68" i="6"/>
  <c r="L66" i="6"/>
  <c r="L63" i="6"/>
  <c r="L57" i="6"/>
  <c r="L50" i="6"/>
  <c r="L44" i="6"/>
  <c r="L42" i="6"/>
  <c r="L40" i="6"/>
  <c r="L38" i="6"/>
  <c r="L35" i="6"/>
  <c r="L29" i="6"/>
  <c r="L23" i="6"/>
  <c r="L20" i="6"/>
  <c r="J80" i="6" l="1"/>
  <c r="L80" i="6"/>
  <c r="M80" i="6"/>
  <c r="M81" i="6" s="1"/>
  <c r="M82" i="6" s="1"/>
  <c r="L45" i="6"/>
  <c r="L30" i="6"/>
  <c r="J89" i="6"/>
  <c r="I20" i="6"/>
  <c r="J16" i="6"/>
  <c r="J20" i="6" s="1"/>
  <c r="J91" i="6"/>
  <c r="I38" i="6"/>
  <c r="J37" i="6"/>
  <c r="J38" i="6" s="1"/>
  <c r="J45" i="6" s="1"/>
  <c r="J26" i="6"/>
  <c r="J29" i="6" s="1"/>
  <c r="L81" i="6" l="1"/>
  <c r="L82" i="6" s="1"/>
  <c r="J30" i="6"/>
  <c r="I96" i="6"/>
  <c r="I95" i="6"/>
  <c r="I94" i="6"/>
  <c r="I90" i="6"/>
  <c r="J90" i="6" s="1"/>
  <c r="I93" i="6" l="1"/>
  <c r="J81" i="6"/>
  <c r="J82" i="6" s="1"/>
  <c r="I73" i="6"/>
  <c r="I66" i="6"/>
  <c r="I63" i="6"/>
  <c r="I60" i="6"/>
  <c r="I57" i="6"/>
  <c r="I77" i="6"/>
  <c r="I50" i="6"/>
  <c r="I44" i="6"/>
  <c r="I42" i="6"/>
  <c r="I40" i="6"/>
  <c r="I35" i="6"/>
  <c r="I29" i="6"/>
  <c r="I23" i="6"/>
  <c r="K96" i="6"/>
  <c r="H96" i="6"/>
  <c r="J96" i="6" s="1"/>
  <c r="J93" i="6" s="1"/>
  <c r="K95" i="6"/>
  <c r="H95" i="6"/>
  <c r="K94" i="6"/>
  <c r="K92" i="6"/>
  <c r="M92" i="6" s="1"/>
  <c r="M85" i="6" s="1"/>
  <c r="J92" i="6"/>
  <c r="K90" i="6"/>
  <c r="K88" i="6"/>
  <c r="K86" i="6"/>
  <c r="K68" i="6"/>
  <c r="K66" i="6"/>
  <c r="K63" i="6"/>
  <c r="K57" i="6"/>
  <c r="K50" i="6"/>
  <c r="K44" i="6"/>
  <c r="H44" i="6"/>
  <c r="K42" i="6"/>
  <c r="H42" i="6"/>
  <c r="K40" i="6"/>
  <c r="H40" i="6"/>
  <c r="H45" i="6" s="1"/>
  <c r="K38" i="6"/>
  <c r="K35" i="6"/>
  <c r="K29" i="6"/>
  <c r="K20" i="6"/>
  <c r="I80" i="6" l="1"/>
  <c r="K80" i="6"/>
  <c r="H93" i="6"/>
  <c r="K85" i="6"/>
  <c r="K93" i="6"/>
  <c r="J85" i="6"/>
  <c r="J97" i="6" s="1"/>
  <c r="I30" i="6"/>
  <c r="K45" i="6"/>
  <c r="I45" i="6"/>
  <c r="K30" i="6"/>
  <c r="L88" i="6"/>
  <c r="L85" i="6" s="1"/>
  <c r="M94" i="6" l="1"/>
  <c r="M93" i="6" s="1"/>
  <c r="M97" i="6" s="1"/>
  <c r="H97" i="6"/>
  <c r="H81" i="6"/>
  <c r="H82" i="6" s="1"/>
  <c r="I81" i="6"/>
  <c r="I82" i="6" s="1"/>
  <c r="K97" i="6"/>
  <c r="I88" i="6"/>
  <c r="I85" i="6" s="1"/>
  <c r="I97" i="6" s="1"/>
  <c r="K81" i="6"/>
  <c r="K82" i="6" s="1"/>
  <c r="L97" i="6" l="1"/>
</calcChain>
</file>

<file path=xl/comments1.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3"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2.xml><?xml version="1.0" encoding="utf-8"?>
<comments xmlns="http://schemas.openxmlformats.org/spreadsheetml/2006/main">
  <authors>
    <author>Snieguole Kacerauskaite</author>
  </authors>
  <commentList>
    <comment ref="E13" authorId="0" shapeId="0">
      <text>
        <r>
          <rPr>
            <sz val="9"/>
            <color indexed="81"/>
            <rFont val="Tahoma"/>
            <family val="2"/>
            <charset val="186"/>
          </rPr>
          <t>"Organizuoti  ir vykdyti visuomenės sveikatinimo veiklą prioritetinėse srityse"</t>
        </r>
      </text>
    </comment>
    <comment ref="E14" authorId="0" shapeId="0">
      <text>
        <r>
          <rPr>
            <sz val="9"/>
            <color indexed="81"/>
            <rFont val="Tahoma"/>
            <family val="2"/>
            <charset val="186"/>
          </rPr>
          <t>"Ugdyti visuomenės sveikatos srityje veikiančių NVO kompetencijas"</t>
        </r>
      </text>
    </comment>
    <comment ref="E16" authorId="0" shapeId="0">
      <text>
        <r>
          <rPr>
            <sz val="9"/>
            <color indexed="81"/>
            <rFont val="Tahoma"/>
            <family val="2"/>
            <charset val="186"/>
          </rPr>
          <t>"Aktyvinti valstybinių prevencinių sveikatos programų, finansuojamų iš PSDF, įgyvendinimą"</t>
        </r>
      </text>
    </comment>
    <comment ref="E20" authorId="0" shapeId="0">
      <text>
        <r>
          <rPr>
            <sz val="9"/>
            <color indexed="81"/>
            <rFont val="Tahoma"/>
            <family val="2"/>
            <charset val="186"/>
          </rPr>
          <t>"Aktyvinti valstybinių prevencinių sveikatos programų, finansuojamų iš PSDF, įgyvendinimą"</t>
        </r>
      </text>
    </comment>
    <comment ref="D105" authorId="0" shapeId="0">
      <text>
        <r>
          <rPr>
            <b/>
            <sz val="9"/>
            <color indexed="81"/>
            <rFont val="Tahoma"/>
            <family val="2"/>
            <charset val="186"/>
          </rPr>
          <t>Snieguole Kacerauskaite:</t>
        </r>
        <r>
          <rPr>
            <sz val="9"/>
            <color indexed="81"/>
            <rFont val="Tahoma"/>
            <family val="2"/>
            <charset val="186"/>
          </rPr>
          <t xml:space="preserve">
IED neįtraukė šio projekto į 2018-2020 m. naujų investicijų projektų sąrašą, nes SRD nepateikė paraiškos</t>
        </r>
      </text>
    </comment>
  </commentList>
</comments>
</file>

<file path=xl/comments3.xml><?xml version="1.0" encoding="utf-8"?>
<comments xmlns="http://schemas.openxmlformats.org/spreadsheetml/2006/main">
  <authors>
    <author>Snieguole Kacerauskaite</author>
  </authors>
  <commentList>
    <comment ref="E14" authorId="0" shapeId="0">
      <text>
        <r>
          <rPr>
            <sz val="9"/>
            <color indexed="81"/>
            <rFont val="Tahoma"/>
            <family val="2"/>
            <charset val="186"/>
          </rPr>
          <t>"Organizuoti  ir vykdyti visuomenės sveikatinimo veiklą prioritetinėse srityse"</t>
        </r>
      </text>
    </comment>
    <comment ref="E15" authorId="0" shapeId="0">
      <text>
        <r>
          <rPr>
            <sz val="9"/>
            <color indexed="81"/>
            <rFont val="Tahoma"/>
            <family val="2"/>
            <charset val="186"/>
          </rPr>
          <t>"Ugdyti visuomenės sveikatos srityje veikiančių NVO kompetencijas"</t>
        </r>
      </text>
    </comment>
    <comment ref="E17" authorId="0" shapeId="0">
      <text>
        <r>
          <rPr>
            <sz val="9"/>
            <color indexed="81"/>
            <rFont val="Tahoma"/>
            <family val="2"/>
            <charset val="186"/>
          </rPr>
          <t>"Aktyvinti valstybinių prevencinių sveikatos programų, finansuojamų iš PSDF, įgyvendinimą"</t>
        </r>
      </text>
    </comment>
    <comment ref="E21" authorId="0" shapeId="0">
      <text>
        <r>
          <rPr>
            <sz val="9"/>
            <color indexed="81"/>
            <rFont val="Tahoma"/>
            <family val="2"/>
            <charset val="186"/>
          </rPr>
          <t>"Aktyvinti valstybinių prevencinių sveikatos programų, finansuojamų iš PSDF, įgyvendinimą"</t>
        </r>
      </text>
    </comment>
  </commentList>
</comments>
</file>

<file path=xl/sharedStrings.xml><?xml version="1.0" encoding="utf-8"?>
<sst xmlns="http://schemas.openxmlformats.org/spreadsheetml/2006/main" count="1067" uniqueCount="244">
  <si>
    <t>SVEIKATOS APSAUGOS PROGRAMOS (NR. 13)</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</si>
  <si>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</si>
  <si>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</si>
  <si>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</si>
  <si>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</si>
  <si>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</si>
  <si>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</si>
  <si>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</si>
  <si>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</si>
  <si>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</si>
  <si>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</si>
  <si>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kriterijus</t>
  </si>
  <si>
    <t>2017 m.</t>
  </si>
  <si>
    <t>2018 m.</t>
  </si>
  <si>
    <t>Strateginis tikslas 03. Užtikrinti gyventojams aukštą švietimo, kultūros, socialinių, sporto ir sveikatos apsaugos paslaugų kokybę ir prieinamumą</t>
  </si>
  <si>
    <t>13 Sveikatos apsaugos programa</t>
  </si>
  <si>
    <t>01</t>
  </si>
  <si>
    <t>Stiprinti ir kryptingai plėtoti asmens ir visuomenės sveikatos priežiūros paslaugas</t>
  </si>
  <si>
    <t>Užtikrinti visuomenės sveikatos priežiūros paslaugų teikimą</t>
  </si>
  <si>
    <t>Klaipėdos miesto savivaldybės visuomenės sveikatos rėmimo specialiosios programos įgyvendinimas prioritetinėse srityse</t>
  </si>
  <si>
    <t xml:space="preserve"> 1.2.2.5</t>
  </si>
  <si>
    <t>07</t>
  </si>
  <si>
    <t>3</t>
  </si>
  <si>
    <t>SB</t>
  </si>
  <si>
    <t>Visuomenės sveikatos rėmimo specialiosios programos įgyvendinimas, proc.</t>
  </si>
  <si>
    <t>Užkrečiamųjų ligų prevencija</t>
  </si>
  <si>
    <t xml:space="preserve"> 1.2.2.4</t>
  </si>
  <si>
    <t>SB(AA)</t>
  </si>
  <si>
    <t>Vaikų sveikatos gerinimas</t>
  </si>
  <si>
    <t>Saugios bendruomenės organizavimas ir užtikrinimas</t>
  </si>
  <si>
    <t>1.2.2.3</t>
  </si>
  <si>
    <t>Sveikos gyvensenos (subalansuotos mitybos, fizinio aktyvumo) formavimas</t>
  </si>
  <si>
    <t>Visuomenės informavimas sveikatos klausimais</t>
  </si>
  <si>
    <t>Sveikatinimo projektų rėmimas</t>
  </si>
  <si>
    <t>Iš viso:</t>
  </si>
  <si>
    <t>02</t>
  </si>
  <si>
    <t xml:space="preserve">Mokinių visuomenės sveikatos priežiūros įgyvendinimas savivaldybės teritorijoje esančiose ikimokyklinio ugdymo, bendrojo ugdymo mokyklose ir profesinio mokymo įstaigose </t>
  </si>
  <si>
    <t>SB(VB)</t>
  </si>
  <si>
    <t>Ugdymo įstaigų, kuriose vykdoma vaikų sveikatos priežiūra, skaičius</t>
  </si>
  <si>
    <t>03</t>
  </si>
  <si>
    <t>BĮ Klaipėdos miesto visuomenės sveikatos biuro veiklos organizavimas, vykdant visuomenės sveikatos stiprinimą ir stebėseną</t>
  </si>
  <si>
    <t>SB(SP)</t>
  </si>
  <si>
    <t>Visuomenės sveikatos priežiūros paslaugų, teikiamų Klaipėdos miesto bendruomenei, padidėjimas, proc.</t>
  </si>
  <si>
    <t>04</t>
  </si>
  <si>
    <t>Iš viso uždaviniui:</t>
  </si>
  <si>
    <t>Užtikrinti asmens sveikatos priežiūros paslaugų teikimą</t>
  </si>
  <si>
    <t>BĮ Klaipėdos sutrikusio vystymosi kūdikių namų išlaikymas ir veiklos organizavimas</t>
  </si>
  <si>
    <t>55</t>
  </si>
  <si>
    <t>Vidutinis ankstyvosios reabilitacijos procedūrų, individualių programų skaičius 1 vaikui</t>
  </si>
  <si>
    <t>66</t>
  </si>
  <si>
    <t>PSDF</t>
  </si>
  <si>
    <t>8</t>
  </si>
  <si>
    <t>1</t>
  </si>
  <si>
    <t>5</t>
  </si>
  <si>
    <t>Modernizuoti sveikatos priežiūros įstaigų infrastruktūrą</t>
  </si>
  <si>
    <t xml:space="preserve">I  </t>
  </si>
  <si>
    <t>Kt</t>
  </si>
  <si>
    <t>05</t>
  </si>
  <si>
    <t>06</t>
  </si>
  <si>
    <t>08</t>
  </si>
  <si>
    <t>09</t>
  </si>
  <si>
    <t>Atliktas remontas, proc.</t>
  </si>
  <si>
    <t>Keleivinio lifto įrengimas pastate Pievų Tako g. 38</t>
  </si>
  <si>
    <t>Įrengtas liftas</t>
  </si>
  <si>
    <t>Iš viso tikslui:</t>
  </si>
  <si>
    <t>13</t>
  </si>
  <si>
    <t xml:space="preserve">Iš viso  programai: </t>
  </si>
  <si>
    <t>Finansavimo šaltinių suvestinė</t>
  </si>
  <si>
    <t>Finansavimo šaltiniai</t>
  </si>
  <si>
    <t>2018 m. lėšų projektas</t>
  </si>
  <si>
    <t>SAVIVALDYBĖS  LĖŠOS, IŠ VISO:</t>
  </si>
  <si>
    <r>
      <t xml:space="preserve">Savivaldybės biudžeto lėšos </t>
    </r>
    <r>
      <rPr>
        <b/>
        <sz val="10"/>
        <rFont val="Times New Roman"/>
        <family val="1"/>
      </rPr>
      <t>SB</t>
    </r>
  </si>
  <si>
    <r>
      <t xml:space="preserve">Savivaldybės aplinkos apsaugos rėmimo specialiosios programos lėšos </t>
    </r>
    <r>
      <rPr>
        <b/>
        <sz val="10"/>
        <rFont val="Times New Roman"/>
        <family val="1"/>
      </rPr>
      <t>SB(AA)</t>
    </r>
  </si>
  <si>
    <r>
      <t xml:space="preserve">Pajamų įmokų už paslaugas lėšos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</si>
  <si>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</si>
  <si>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</si>
  <si>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rPr>
        <sz val="10"/>
        <rFont val="Times New Roman"/>
        <family val="1"/>
        <charset val="186"/>
      </rPr>
      <t>Privalomojo sveikatos draudimo fondo lėšos</t>
    </r>
    <r>
      <rPr>
        <b/>
        <sz val="10"/>
        <rFont val="Times New Roman"/>
        <family val="1"/>
      </rPr>
      <t xml:space="preserve"> PSDF</t>
    </r>
  </si>
  <si>
    <r>
      <t xml:space="preserve">Europos Sąjungos paramos lėšos </t>
    </r>
    <r>
      <rPr>
        <b/>
        <sz val="10"/>
        <rFont val="Times New Roman"/>
        <family val="1"/>
        <charset val="186"/>
      </rPr>
      <t>ES</t>
    </r>
  </si>
  <si>
    <r>
      <t xml:space="preserve">Kiti finansavimo šaltiniai </t>
    </r>
    <r>
      <rPr>
        <b/>
        <sz val="10"/>
        <rFont val="Times New Roman"/>
        <family val="1"/>
      </rPr>
      <t>Kt</t>
    </r>
  </si>
  <si>
    <t>IŠ VISO:</t>
  </si>
  <si>
    <t>Informacinių pranešimų skaičius</t>
  </si>
  <si>
    <t>Išlaikomas darbuotojo etatas projekto „Jaunimui palankių sveikatos priežiūros paslaugų teikimo modelio diegimas Klaipėdos miesto savivaldybėje“ tęstinumui užtikrinti</t>
  </si>
  <si>
    <t>Vaikų, gavusių ankstyvosios reabilitacijos paslaugas, skaičius</t>
  </si>
  <si>
    <t>Apgyvendinta vaikų, skaičius</t>
  </si>
  <si>
    <t xml:space="preserve">Atokvėpio paslaugos teikimas šeimoms, auginančioms vaiką su negalia (BĮ Klaipėdos sutrikusio vystymosi kūdikių namuose) </t>
  </si>
  <si>
    <t xml:space="preserve">Psichikos sveikatos centro Narkomanų detoksikacijos skyriaus Galinio Pylimo g. 3, Klaipėdoje, remontas  </t>
  </si>
  <si>
    <r>
      <t xml:space="preserve">Vietų </t>
    </r>
    <r>
      <rPr>
        <sz val="10"/>
        <rFont val="Times New Roman"/>
        <family val="1"/>
        <charset val="186"/>
      </rPr>
      <t>atokvėpio</t>
    </r>
    <r>
      <rPr>
        <sz val="10"/>
        <rFont val="Times New Roman"/>
        <family val="1"/>
      </rPr>
      <t xml:space="preserve"> paslaugai teikti skaičius </t>
    </r>
  </si>
  <si>
    <t>SB(AAL)</t>
  </si>
  <si>
    <t>ES</t>
  </si>
  <si>
    <t>SB(SPL)</t>
  </si>
  <si>
    <t>1.2.3.3</t>
  </si>
  <si>
    <t xml:space="preserve">1.2.3.3 </t>
  </si>
  <si>
    <t>Lyginamasis variantas</t>
  </si>
  <si>
    <t>Skirtumas</t>
  </si>
  <si>
    <t>1.3.3.3</t>
  </si>
  <si>
    <t>Įsigyta įrangos, proc.</t>
  </si>
  <si>
    <t>6</t>
  </si>
  <si>
    <t xml:space="preserve">Tiesiogiai stebimo trumpo gydymo kurso (DOTS) kabineto paslaugų organizavimas </t>
  </si>
  <si>
    <t>Lankytojų skaičius</t>
  </si>
  <si>
    <t>30</t>
  </si>
  <si>
    <t>2019 m. lėšų projektas</t>
  </si>
  <si>
    <t>2019-ųjų metų lėšų projektas</t>
  </si>
  <si>
    <t>2019 m.</t>
  </si>
  <si>
    <t xml:space="preserve">Neveiksnių asmenų būklės peržiūrėjimo užtikrinimas </t>
  </si>
  <si>
    <t>Komisijų posėdžių skaičius</t>
  </si>
  <si>
    <t>38</t>
  </si>
  <si>
    <t>60</t>
  </si>
  <si>
    <t>Klaipėdos miesto gyventojų sveikatos priežiūros paslaugų rėmimas</t>
  </si>
  <si>
    <t>125</t>
  </si>
  <si>
    <t>Statybos darbai, įranga, proc.</t>
  </si>
  <si>
    <t>Parengtas techninis projektas, vnt.</t>
  </si>
  <si>
    <t>Apšiltintos sienos, proc.</t>
  </si>
  <si>
    <t>Suremontuotos laiptinės, proc.</t>
  </si>
  <si>
    <t>Atlikta projekto korektūra, vnt.</t>
  </si>
  <si>
    <r>
      <t xml:space="preserve">Pastato Taikos pr. 76 modernizavimas </t>
    </r>
    <r>
      <rPr>
        <sz val="10"/>
        <rFont val="Times New Roman"/>
        <family val="1"/>
        <charset val="186"/>
      </rPr>
      <t>(pastato lauko sienų apšiltinimas, laiptinių remontas)</t>
    </r>
  </si>
  <si>
    <t>Ikimokyklinio ugdymo įstaigose dirbančių dietistų skaičius</t>
  </si>
  <si>
    <t>Išlaikomas specialisto etatas</t>
  </si>
  <si>
    <t>Sutvarkyta teritorija, 1900 kv m, proc.</t>
  </si>
  <si>
    <t xml:space="preserve"> 2017–2019 M. KLAIPĖDOS MIESTO SAVIVALDYBĖS</t>
  </si>
  <si>
    <t>Klaipėdos sutrikusio vystymosi kūdikių namų infrastruktūros sutvarkymas:</t>
  </si>
  <si>
    <t xml:space="preserve"> - aplinkos sutvarkymas </t>
  </si>
  <si>
    <t>Asmenų, kuriems iš dalies finasuotas dantų protezavimas, skaičius per metus</t>
  </si>
  <si>
    <r>
      <t xml:space="preserve">Viešosios įstaigos Klaipėdos universitetinės ligoninės centrinio korpuso operacinės rekonstravimas </t>
    </r>
    <r>
      <rPr>
        <sz val="10"/>
        <rFont val="Times New Roman"/>
        <family val="1"/>
        <charset val="186"/>
      </rPr>
      <t>Liepojos g. 41, Klaipėda</t>
    </r>
  </si>
  <si>
    <t xml:space="preserve">VšĮ Klaipėdos universitetinės ligoninės dalies pastato Liepojos g. 39 rekonstravimas </t>
  </si>
  <si>
    <t xml:space="preserve"> - trumpalaikės socialinės globos atokvėpio paslaugos prieinamumo didinimas</t>
  </si>
  <si>
    <t>Remontuojamų patalpų plotas, kv. m</t>
  </si>
  <si>
    <t>Paaiškinimas</t>
  </si>
  <si>
    <t>Klaipėdos miesto savivaldybės miesto sveikatos apsaugos programos (Nr. 13) aprašymo                                                                priedas</t>
  </si>
  <si>
    <t>2017-ųjų metų asignavimų planas</t>
  </si>
  <si>
    <t>Siūlomas keisti 2017-ųjų metų asignavimų planas</t>
  </si>
  <si>
    <t>Siūlomas keisti 2017 m. asignavimų planas</t>
  </si>
  <si>
    <r>
      <t xml:space="preserve">Pajamų už atsitiktines paslaugasir įmokos už apgyvendinimą įstaigoje likutis </t>
    </r>
    <r>
      <rPr>
        <b/>
        <sz val="10"/>
        <rFont val="Times New Roman"/>
        <family val="1"/>
        <charset val="186"/>
      </rPr>
      <t>SB(SPL)</t>
    </r>
  </si>
  <si>
    <r>
      <t xml:space="preserve">Savivaldybės aplinkos apsaugos rėmimo specialiosios programos lėšų likutis </t>
    </r>
    <r>
      <rPr>
        <b/>
        <sz val="10"/>
        <rFont val="Times New Roman"/>
        <family val="1"/>
        <charset val="186"/>
      </rPr>
      <t>SB(AAL)</t>
    </r>
  </si>
  <si>
    <t>SB(L)</t>
  </si>
  <si>
    <r>
      <t xml:space="preserve">Apyvartos lėšų likutis </t>
    </r>
    <r>
      <rPr>
        <b/>
        <sz val="10"/>
        <rFont val="Times New Roman"/>
        <family val="1"/>
        <charset val="186"/>
      </rPr>
      <t>SB(L)</t>
    </r>
  </si>
  <si>
    <t>100</t>
  </si>
  <si>
    <t>110</t>
  </si>
  <si>
    <t>120</t>
  </si>
  <si>
    <t>Viešųjų sveikatos įstaigų teritorijų tvarkymas</t>
  </si>
  <si>
    <t>Siūlomas keisti 2018-ųjų metų lėšų projektas</t>
  </si>
  <si>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 C dalies 2 ir 3 aukštuose, proc.</t>
    </r>
  </si>
  <si>
    <t>10</t>
  </si>
  <si>
    <t>Suremontuota Klaipėdos universitetinės ligoninės  kiemo ir privažiuojamųjų kelių danga, proc.</t>
  </si>
  <si>
    <t>Klaipėdos universitetinės ligoninės dalininko kapitalo didinimas</t>
  </si>
  <si>
    <t xml:space="preserve">Padidintas dalininko kapitalas, proc. </t>
  </si>
  <si>
    <t>Siūlomas keisti 2018 m. lėšų projektas</t>
  </si>
  <si>
    <t>Siūlomas keisti 2019 m. lėšų projektas</t>
  </si>
  <si>
    <t>Reikalinga patikslinti finansavimo apimtį atsižvelgus į LR sveikatos ministro 2017-05-25 įsakymu Nr. V-590 patvirtintų Valstybės kapitalo investicijų 2017 m. sąrašą</t>
  </si>
  <si>
    <t>Atliktas šiluminės ir karšto vandens trasos remontas, proc.</t>
  </si>
  <si>
    <t>11</t>
  </si>
  <si>
    <t xml:space="preserve">VšĮ Jūrininkų sveikatos priežiūros centro infrastruktūros plėtros galimybių projektinių pasiūlymų parengimas </t>
  </si>
  <si>
    <t>Parengti projektiniai pasiūlymai, proc.</t>
  </si>
  <si>
    <r>
      <t>Administracinės paskirties pastato J. Karoso g. 12, Klaipėda, rekonstravimas į gydymo paskirties pastatą</t>
    </r>
    <r>
      <rPr>
        <sz val="10"/>
        <color rgb="FFFF0000"/>
        <rFont val="Times New Roman"/>
        <family val="1"/>
        <charset val="186"/>
      </rPr>
      <t xml:space="preserve"> </t>
    </r>
  </si>
  <si>
    <t xml:space="preserve">Siūloma mažinti priemonės finansavimo apimtį, nes techninio projekto parengimo paslauga nupirkta pigiau nei planuota. </t>
  </si>
  <si>
    <t>LR sveikatos apsaugos ministro 2017-06-15 įsakymas Nr.V-749</t>
  </si>
  <si>
    <t>Siūloma pagal atliktos „Pirminės sveikatos priežiūros paslaugų organizavimo kokybės ir darbo sąlygų pagerinimo optimaliai panaudojant esamas patalpas“ studijos siūlymą atlikti VšĮ Jūrininkų sveikatos priežiūros centro infrastruktūros plėtros galimybių projektinius pasiūlymus, kuriuose bus nustatyta, kokia dabartinio turto vertė, kiek kainuotų renovacija, kokios galimybės įrengti automobilių stovėjimo vietas, kokios galimos naujos poliklinikos statybos vietos ir kaštai.</t>
  </si>
  <si>
    <r>
      <t>Klaipėdos universitetinės ligoninės dezinfekcijos sterilizacijos proceso modernizavimas</t>
    </r>
    <r>
      <rPr>
        <sz val="10"/>
        <color rgb="FFFF0000"/>
        <rFont val="Times New Roman"/>
        <family val="1"/>
        <charset val="186"/>
      </rPr>
      <t xml:space="preserve"> (Liepojos g. 39)</t>
    </r>
  </si>
  <si>
    <t>Siūloma įtraukti naują rodiklį, nes planuojama atlikti anksčiau nenumatytus darbus - pakeisti  surūdijusią  požeminės šilumos  ir karšto vandens tiekimo vamzdynų trasos atkarpą</t>
  </si>
  <si>
    <t>2018-ųjų metų asignavimų planas</t>
  </si>
  <si>
    <t>2020-ųjų metų lėšų projektas</t>
  </si>
  <si>
    <t>2020 m.</t>
  </si>
  <si>
    <t>Įrengtas liftas, vnt.</t>
  </si>
  <si>
    <t>Nupirktas automobilis</t>
  </si>
  <si>
    <t>Pastato ardymas ir medžių kirtimo darbai, proc.</t>
  </si>
  <si>
    <t>Visuomenės sveikatos priežiūros paslaugų, teikiamų Klaipėdos miesto bendruomenei, skaičius</t>
  </si>
  <si>
    <t>SB(ES)</t>
  </si>
  <si>
    <t>LRVB</t>
  </si>
  <si>
    <t>Tikslinių grupių asmenų, kurie dalyvavo informavimo, švietimo, mokymo renginiuose bei sveikatos raštingumą didinančiose veiklose, skaičius</t>
  </si>
  <si>
    <t>Modernizuotas savivaldybių visuomenės sveikatos biuras</t>
  </si>
  <si>
    <t>Sveikatos ir su sveikata  susijusių dienų minėjimo renginių organizavimas</t>
  </si>
  <si>
    <t>Renginių skaičius</t>
  </si>
  <si>
    <t>Atlikta gyventojų sveikatos būklės savivaldybėje analizė, tyrimas</t>
  </si>
  <si>
    <t>34</t>
  </si>
  <si>
    <t>220</t>
  </si>
  <si>
    <t>230</t>
  </si>
  <si>
    <t>Vaikų, gavusių palityvios pagalbos  paslaugas, skaičius</t>
  </si>
  <si>
    <t>2</t>
  </si>
  <si>
    <t>14</t>
  </si>
  <si>
    <t>40</t>
  </si>
  <si>
    <t>Asmens būklės peržiūrėjimo bylų skaičius</t>
  </si>
  <si>
    <t>92</t>
  </si>
  <si>
    <t>Parengtų išvadų skaičius</t>
  </si>
  <si>
    <t>200</t>
  </si>
  <si>
    <t>Įsigytos funkcinės lovos</t>
  </si>
  <si>
    <t xml:space="preserve">Parengtas techninis projektas, vnt. </t>
  </si>
  <si>
    <t>Įrengta liftų, vnt.</t>
  </si>
  <si>
    <r>
      <rPr>
        <sz val="10"/>
        <rFont val="Times New Roman"/>
        <family val="1"/>
        <charset val="186"/>
      </rPr>
      <t>Valstybės biudžeto lėšos</t>
    </r>
    <r>
      <rPr>
        <b/>
        <sz val="10"/>
        <rFont val="Times New Roman"/>
        <family val="1"/>
        <charset val="186"/>
      </rPr>
      <t xml:space="preserve"> LRVB</t>
    </r>
  </si>
  <si>
    <t xml:space="preserve">Klaipėdos medicininės slaugos ligoninės remontas ir įrangos įsigijimas </t>
  </si>
  <si>
    <r>
      <t xml:space="preserve">Pastato Taikos pr. 76 modernizavimas </t>
    </r>
    <r>
      <rPr>
        <sz val="10"/>
        <rFont val="Times New Roman"/>
        <family val="1"/>
        <charset val="186"/>
      </rPr>
      <t xml:space="preserve">(pastato lauko sienų apšiltinimas, laiptinių remontas) </t>
    </r>
  </si>
  <si>
    <t>Įrengtas krovininis keltuvas</t>
  </si>
  <si>
    <t>Atlikta darbų, proc.</t>
  </si>
  <si>
    <t>Atlikta rangos darbų, proc.</t>
  </si>
  <si>
    <r>
      <rPr>
        <b/>
        <sz val="10"/>
        <rFont val="Times New Roman"/>
        <family val="1"/>
        <charset val="186"/>
      </rPr>
      <t>VšĮ Jūrininkų sveikatos priežiūros centro infrastruktūros plėtra</t>
    </r>
    <r>
      <rPr>
        <sz val="10"/>
        <rFont val="Times New Roman"/>
        <family val="1"/>
        <charset val="186"/>
      </rPr>
      <t xml:space="preserve"> (naujo pastato statyba) </t>
    </r>
  </si>
  <si>
    <t>SB(ESA)</t>
  </si>
  <si>
    <r>
      <t xml:space="preserve">Savivaldybės biudžeto apyvartos lėšos ES finansinės paramos programų laikinam lėšų stygiui dengti  </t>
    </r>
    <r>
      <rPr>
        <b/>
        <sz val="10"/>
        <rFont val="Times New Roman"/>
        <family val="1"/>
        <charset val="186"/>
      </rPr>
      <t>SB(ESA)</t>
    </r>
  </si>
  <si>
    <t xml:space="preserve">Asmens gebėjimo pasirūpinti savimi ir priimti kasdienius sprendimus savarankiškai ar naudojantis pagalba konkrečioje srityje vertinimas ir išvadų rengimas </t>
  </si>
  <si>
    <t>Fizinio asmens pripažinimo neveiksniu tam tikroje srityje organizavimas:</t>
  </si>
  <si>
    <t>Organizuotas konkursas techniniam projektui parengti</t>
  </si>
  <si>
    <t>Atlikta modernizavimo darbų, proc.</t>
  </si>
  <si>
    <t xml:space="preserve"> 2018–2020 M. KLAIPĖDOS MIESTO SAVIVALDYBĖS</t>
  </si>
  <si>
    <r>
      <rPr>
        <b/>
        <sz val="10"/>
        <rFont val="Times New Roman"/>
        <family val="1"/>
        <charset val="186"/>
      </rPr>
      <t xml:space="preserve">VšĮ Klaipėdos universitetinės ligoninės </t>
    </r>
    <r>
      <rPr>
        <sz val="10"/>
        <rFont val="Times New Roman"/>
        <family val="1"/>
        <charset val="186"/>
      </rPr>
      <t xml:space="preserve">dalies pastato Liepojos g. 39 rekonstravimas  </t>
    </r>
  </si>
  <si>
    <r>
      <rPr>
        <b/>
        <sz val="10"/>
        <rFont val="Times New Roman"/>
        <family val="1"/>
        <charset val="186"/>
      </rPr>
      <t xml:space="preserve">Naujo greitosios medicinos pagalbos automobilio </t>
    </r>
    <r>
      <rPr>
        <sz val="10"/>
        <rFont val="Times New Roman"/>
        <family val="1"/>
        <charset val="186"/>
      </rPr>
      <t>su reanimacine įranga įsigijimas VšĮ Klaipėdos vaikų ligoninei</t>
    </r>
  </si>
  <si>
    <r>
      <t xml:space="preserve">Administracinės paskirties pastato J. Karoso g. 12, Klaipėda, rekonstravimas </t>
    </r>
    <r>
      <rPr>
        <sz val="10"/>
        <rFont val="Times New Roman"/>
        <family val="1"/>
        <charset val="186"/>
      </rPr>
      <t xml:space="preserve">į gydymo paskirties pastatą </t>
    </r>
  </si>
  <si>
    <r>
      <t xml:space="preserve">Psichikos sveikatos centro </t>
    </r>
    <r>
      <rPr>
        <sz val="10"/>
        <rFont val="Times New Roman"/>
        <family val="1"/>
        <charset val="186"/>
      </rPr>
      <t xml:space="preserve">Narkomanų detoksikacijos skyriaus Galinio Pylimo g. 3, Klaipėdoje, remontas  </t>
    </r>
  </si>
  <si>
    <t>Visuomenės sveikatos priežiūros paslaugomis, teikiamomis Klaipėdos miesto bendruomenei, besinaudojančių dalyvių skaičius</t>
  </si>
  <si>
    <t>Projekto „Klaipėdos miesto  tikslinių gyventojų grupių sveikos gyvensenos skatinimas“ įgyvendinimas</t>
  </si>
  <si>
    <r>
      <t>VšĮ Klaipėdos sveikatos priežiūros centro (Taikos pr. 76) kapitalo suformavimas</t>
    </r>
    <r>
      <rPr>
        <sz val="10"/>
        <rFont val="Times New Roman"/>
        <family val="1"/>
        <charset val="186"/>
      </rPr>
      <t xml:space="preserve">, siekiant įrengti oftalmologinį kabinetą </t>
    </r>
  </si>
  <si>
    <r>
      <t>Įrengta 839 m</t>
    </r>
    <r>
      <rPr>
        <vertAlign val="superscript"/>
        <sz val="10"/>
        <rFont val="Times New Roman"/>
        <family val="1"/>
        <charset val="186"/>
      </rPr>
      <t xml:space="preserve">2 </t>
    </r>
    <r>
      <rPr>
        <sz val="10"/>
        <rFont val="Times New Roman"/>
        <family val="1"/>
        <charset val="186"/>
      </rPr>
      <t>klinikinė diagnostinė laboratorija ligoninės korpuso Nr. 4C dalies 2 ir 3 aukštuose, proc.</t>
    </r>
  </si>
  <si>
    <t xml:space="preserve"> - trumpalaikės socialinės globos (atokvėpio) paslaugos prieinamumo didinimas</t>
  </si>
  <si>
    <t>Sutvarkyta teritorija, 1900 kv. m, proc.</t>
  </si>
  <si>
    <r>
      <t xml:space="preserve">Europos Sąjungos paramos lėšos, kurios įtrauktos į savivaldybės biudžetą </t>
    </r>
    <r>
      <rPr>
        <b/>
        <sz val="10"/>
        <rFont val="Times New Roman"/>
        <family val="1"/>
        <charset val="186"/>
      </rPr>
      <t>SB(ES)</t>
    </r>
  </si>
  <si>
    <t>_____________________________</t>
  </si>
  <si>
    <t>Projekto „For Better Health“ („Geresnei sveikatai“) įgyvendinimas</t>
  </si>
  <si>
    <t>Siūlomas keisti 2018-ųjų metų asignavimų planas</t>
  </si>
  <si>
    <t>2018 m. asignavimų planas</t>
  </si>
  <si>
    <t>2019 m. asignavimų planas</t>
  </si>
  <si>
    <t>2020 m. asignavimų planas</t>
  </si>
  <si>
    <t>Siūlomas keisti 2018 m. asignavimų planas</t>
  </si>
  <si>
    <t>Paaiškinimai</t>
  </si>
  <si>
    <t>URBACT III projekto „Žaidimų paradigma“ įgyvendinimas</t>
  </si>
  <si>
    <r>
      <rPr>
        <b/>
        <sz val="10"/>
        <rFont val="Times New Roman"/>
        <family val="1"/>
        <charset val="186"/>
      </rPr>
      <t xml:space="preserve">Sraigtasparnių nusileidimo aikštelės </t>
    </r>
    <r>
      <rPr>
        <sz val="10"/>
        <rFont val="Times New Roman"/>
        <family val="1"/>
        <charset val="186"/>
      </rPr>
      <t xml:space="preserve">įrengimas ligoninių miestelyje   </t>
    </r>
  </si>
  <si>
    <t xml:space="preserve">Projekto „Socialinės paramos priemonių teikimas tuberkulioze sergantiems Klaipėdos miesto gyventojams (DOTS kabineto pacientai)“ įgyvendinimas  </t>
  </si>
  <si>
    <t>Suteikta socialinė parama maisto talonais, pacientų skaičius</t>
  </si>
  <si>
    <t>73</t>
  </si>
  <si>
    <t>Parengta projekto paraiška</t>
  </si>
  <si>
    <t xml:space="preserve">Organizuota vizitų, sk. </t>
  </si>
  <si>
    <t>Organizuota vizitų, skaičius</t>
  </si>
  <si>
    <r>
      <t xml:space="preserve">Pajamų įmokų už paslaugas lėšų likutis </t>
    </r>
    <r>
      <rPr>
        <b/>
        <sz val="10"/>
        <rFont val="Times New Roman"/>
        <family val="1"/>
      </rPr>
      <t>SB(SPL)</t>
    </r>
  </si>
  <si>
    <r>
      <t xml:space="preserve">Savivaldybės aplinkos apsaugos rėmimo specialiosios programos lėšos </t>
    </r>
    <r>
      <rPr>
        <b/>
        <sz val="10"/>
        <rFont val="Times New Roman"/>
        <family val="1"/>
      </rPr>
      <t>SB(AAL)</t>
    </r>
  </si>
  <si>
    <r>
      <t xml:space="preserve">Savivaldybės aplinkos apsaugos rėmimo specialiosios programos lėšų likuitis </t>
    </r>
    <r>
      <rPr>
        <b/>
        <sz val="10"/>
        <rFont val="Times New Roman"/>
        <family val="1"/>
      </rPr>
      <t>SB(AAL)</t>
    </r>
  </si>
  <si>
    <t>2019-ųjų metų asignavimų planas</t>
  </si>
  <si>
    <t>Siūlomas keisti 2019-ųjų metų asignavimų planas</t>
  </si>
  <si>
    <t>2020-ųjų metų asignavimų planas</t>
  </si>
  <si>
    <t>Siūlomas keisti 2020-ųjų metų asignavimų planas</t>
  </si>
  <si>
    <t>Siūlomas keisti 2019 m. asignavimų planas</t>
  </si>
  <si>
    <t>Siūlomas keisti 2020 m. asignavimų planas</t>
  </si>
  <si>
    <t>Išlaikomas budinčio odontologo etatas</t>
  </si>
  <si>
    <t xml:space="preserve">Siūloma padidinti finansinę apimtį priemonei, siekiant atstatyti panaudotas II ketvirtyje lėšas (5 tūkst. €) projektui "Žaidimų paradigma". </t>
  </si>
  <si>
    <t>Keičiama pagal 2018 m. vasario 21 d. savivaldybės tarybos sprendimu Nr. T2-21 patvirtintą 2018 m. savivaldybės biudžetą</t>
  </si>
  <si>
    <t>Siūloma padidinti finansavimo apimtį 2018 m. iš Savivaldybės biudžeto lėšų (7,6 tūkst. €) projektui įgyvendinti, kurios bus grąžintos po projekto įgyvendinimo 2019 m.</t>
  </si>
  <si>
    <t>Siūloma įtraukti papildomą vertinimo kriterijų ir  padidinti finansavimo apimtį priemonei 2018-2019 m., nes planuojama įsigyti budinčio odontologo paslaugas, siekiant įgyvendinti LR sveikatos sistemos įstatymo 48 str. („Savivaldybė gali remti savo teritorijos gyventojų sveikatos priežiūrą ją papildomai finansuodama iš Savivaldybės biudžeto lėšų“)</t>
  </si>
  <si>
    <t>__________________________________________</t>
  </si>
  <si>
    <t>Koreguota pagal pastabas ir pasiūlymus</t>
  </si>
  <si>
    <t>Siūloma padidinti finansavimo apimtį 734 tūkst. €  iš Savivaldybės biudžeto, siekiant pabaigti rangos darbus 2019 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</si>
</sst>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sz val="8"/>
      <name val="Times New Roman"/>
      <family val="1"/>
      <charset val="186"/>
    </font>
    <font>
      <sz val="9"/>
      <name val="Times New Roman"/>
      <family val="1"/>
      <charset val="186"/>
    </font>
    <font>
      <sz val="9"/>
      <color indexed="81"/>
      <name val="Tahoma"/>
      <family val="2"/>
      <charset val="186"/>
    </font>
    <font>
      <sz val="12"/>
      <name val="Times New Roman"/>
      <family val="1"/>
      <charset val="186"/>
    </font>
    <font>
      <sz val="12"/>
      <name val="Arial"/>
      <family val="2"/>
      <charset val="186"/>
    </font>
    <font>
      <b/>
      <sz val="12"/>
      <name val="Times New Roman"/>
      <family val="1"/>
      <charset val="186"/>
    </font>
    <font>
      <b/>
      <u/>
      <sz val="10"/>
      <name val="Times New Roman"/>
      <family val="1"/>
      <charset val="186"/>
    </font>
    <font>
      <sz val="11"/>
      <name val="Calibri"/>
      <family val="2"/>
      <charset val="186"/>
      <scheme val="minor"/>
    </font>
    <font>
      <sz val="10"/>
      <name val="Calibri"/>
      <family val="2"/>
      <charset val="186"/>
      <scheme val="minor"/>
    </font>
    <font>
      <b/>
      <sz val="9"/>
      <name val="Times New Roman"/>
      <family val="1"/>
      <charset val="186"/>
    </font>
    <font>
      <sz val="8"/>
      <name val="Times New Roman"/>
      <family val="1"/>
    </font>
    <font>
      <b/>
      <sz val="11"/>
      <name val="Times New Roman"/>
      <family val="1"/>
      <charset val="186"/>
    </font>
    <font>
      <sz val="10"/>
      <color rgb="FFFF0000"/>
      <name val="Times New Roman"/>
      <family val="1"/>
      <charset val="186"/>
    </font>
    <font>
      <strike/>
      <sz val="10"/>
      <name val="Times New Roman"/>
      <family val="1"/>
    </font>
    <font>
      <strike/>
      <sz val="10"/>
      <color rgb="FFFF0000"/>
      <name val="Times New Roman"/>
      <family val="1"/>
      <charset val="186"/>
    </font>
    <font>
      <sz val="10"/>
      <color rgb="FFFF0000"/>
      <name val="Times New Roman"/>
      <family val="1"/>
    </font>
    <font>
      <sz val="10"/>
      <color rgb="FFFF0000"/>
      <name val="Arial"/>
      <family val="2"/>
      <charset val="186"/>
    </font>
    <font>
      <b/>
      <sz val="7"/>
      <name val="Times New Roman"/>
      <family val="1"/>
      <charset val="186"/>
    </font>
    <font>
      <vertAlign val="superscript"/>
      <sz val="10"/>
      <name val="Times New Roman"/>
      <family val="1"/>
      <charset val="186"/>
    </font>
    <font>
      <strike/>
      <sz val="10"/>
      <name val="Arial"/>
      <family val="2"/>
      <charset val="186"/>
    </font>
    <font>
      <strike/>
      <sz val="11"/>
      <name val="Calibri"/>
      <family val="2"/>
      <charset val="186"/>
      <scheme val="minor"/>
    </font>
    <font>
      <b/>
      <sz val="10"/>
      <color rgb="FFFF0000"/>
      <name val="Times New Roman"/>
      <family val="1"/>
      <charset val="186"/>
    </font>
    <font>
      <i/>
      <sz val="10"/>
      <name val="Times New Roman"/>
      <family val="1"/>
      <charset val="186"/>
    </font>
    <font>
      <sz val="9"/>
      <name val="Times New Roman"/>
      <family val="1"/>
    </font>
    <font>
      <b/>
      <sz val="9"/>
      <color indexed="81"/>
      <name val="Tahoma"/>
      <family val="2"/>
      <charset val="186"/>
    </font>
  </fonts>
  <fills count="14">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CCFF"/>
        <bgColor indexed="64"/>
      </patternFill>
    </fill>
    <fill>
      <patternFill patternType="solid">
        <fgColor rgb="FFFFFF99"/>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FF99"/>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04">
    <xf numFmtId="0" fontId="0" fillId="0" borderId="0" xfId="0"/>
    <xf numFmtId="0" fontId="2" fillId="0" borderId="0" xfId="0" applyFont="1"/>
    <xf numFmtId="49" fontId="5" fillId="4" borderId="24" xfId="0" applyNumberFormat="1" applyFont="1" applyFill="1" applyBorder="1" applyAlignment="1">
      <alignment horizontal="center" vertical="top"/>
    </xf>
    <xf numFmtId="0" fontId="3" fillId="0" borderId="5" xfId="0" applyFont="1" applyFill="1" applyBorder="1" applyAlignment="1">
      <alignment vertical="top" wrapText="1"/>
    </xf>
    <xf numFmtId="0" fontId="1" fillId="0" borderId="28" xfId="0" applyFont="1" applyBorder="1" applyAlignment="1">
      <alignment horizontal="center" vertical="top"/>
    </xf>
    <xf numFmtId="0" fontId="1" fillId="6" borderId="4" xfId="0" applyFont="1" applyFill="1" applyBorder="1" applyAlignment="1">
      <alignment horizontal="center" vertical="top"/>
    </xf>
    <xf numFmtId="0" fontId="1" fillId="6" borderId="5" xfId="0" applyFont="1" applyFill="1" applyBorder="1" applyAlignment="1">
      <alignment horizontal="center" vertical="top"/>
    </xf>
    <xf numFmtId="0" fontId="1" fillId="0" borderId="11" xfId="0" applyFont="1" applyBorder="1" applyAlignment="1">
      <alignment vertical="top"/>
    </xf>
    <xf numFmtId="0" fontId="1" fillId="0" borderId="33" xfId="0" applyFont="1" applyBorder="1" applyAlignment="1">
      <alignment horizontal="center" vertical="top"/>
    </xf>
    <xf numFmtId="0" fontId="1" fillId="6" borderId="10" xfId="0" applyFont="1" applyFill="1" applyBorder="1" applyAlignment="1">
      <alignment horizontal="center" vertical="top"/>
    </xf>
    <xf numFmtId="0" fontId="1" fillId="6" borderId="11" xfId="0" applyFont="1" applyFill="1" applyBorder="1" applyAlignment="1">
      <alignment horizontal="center" vertical="top"/>
    </xf>
    <xf numFmtId="0" fontId="2" fillId="0" borderId="0" xfId="0" applyFont="1" applyBorder="1"/>
    <xf numFmtId="0" fontId="1" fillId="0" borderId="11" xfId="0" applyFont="1" applyFill="1" applyBorder="1" applyAlignment="1">
      <alignment vertical="top" wrapText="1"/>
    </xf>
    <xf numFmtId="0" fontId="7" fillId="0" borderId="12" xfId="0" applyFont="1" applyFill="1" applyBorder="1" applyAlignment="1">
      <alignment horizontal="center" vertical="top" wrapText="1"/>
    </xf>
    <xf numFmtId="0" fontId="1" fillId="0" borderId="12" xfId="0" applyFont="1" applyFill="1" applyBorder="1" applyAlignment="1">
      <alignment horizontal="center" vertical="top" wrapText="1"/>
    </xf>
    <xf numFmtId="0" fontId="1" fillId="0" borderId="10" xfId="0" applyFont="1" applyFill="1" applyBorder="1" applyAlignment="1">
      <alignment horizontal="center" vertical="top"/>
    </xf>
    <xf numFmtId="0" fontId="1" fillId="0" borderId="11" xfId="0" applyFont="1" applyFill="1" applyBorder="1" applyAlignment="1">
      <alignment horizontal="center" vertical="top"/>
    </xf>
    <xf numFmtId="0" fontId="3" fillId="8" borderId="38" xfId="0" applyFont="1" applyFill="1" applyBorder="1" applyAlignment="1">
      <alignment horizontal="center" vertical="top"/>
    </xf>
    <xf numFmtId="164" fontId="3" fillId="8" borderId="39" xfId="0" applyNumberFormat="1" applyFont="1" applyFill="1" applyBorder="1" applyAlignment="1">
      <alignment horizontal="center" vertical="top"/>
    </xf>
    <xf numFmtId="0" fontId="1" fillId="0" borderId="16" xfId="0" applyFont="1" applyFill="1" applyBorder="1" applyAlignment="1">
      <alignment horizontal="center" vertical="top"/>
    </xf>
    <xf numFmtId="0" fontId="1" fillId="0" borderId="17" xfId="0" applyFont="1" applyFill="1" applyBorder="1" applyAlignment="1">
      <alignment horizontal="center" vertical="top"/>
    </xf>
    <xf numFmtId="164" fontId="1" fillId="0" borderId="44" xfId="0" applyNumberFormat="1" applyFont="1" applyFill="1" applyBorder="1" applyAlignment="1">
      <alignment horizontal="center" vertical="top"/>
    </xf>
    <xf numFmtId="164" fontId="3" fillId="8" borderId="45" xfId="0" applyNumberFormat="1" applyFont="1" applyFill="1" applyBorder="1" applyAlignment="1">
      <alignment horizontal="center" vertical="top"/>
    </xf>
    <xf numFmtId="0" fontId="1" fillId="0" borderId="29" xfId="0" applyFont="1" applyFill="1" applyBorder="1" applyAlignment="1">
      <alignment horizontal="center" vertical="top"/>
    </xf>
    <xf numFmtId="0" fontId="1" fillId="0" borderId="3"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7" borderId="44" xfId="0" applyFont="1" applyFill="1" applyBorder="1" applyAlignment="1">
      <alignment horizontal="center" vertical="top"/>
    </xf>
    <xf numFmtId="0" fontId="1" fillId="0" borderId="51" xfId="0" applyFont="1" applyFill="1" applyBorder="1" applyAlignment="1">
      <alignment horizontal="center" vertical="top" wrapText="1"/>
    </xf>
    <xf numFmtId="0" fontId="1" fillId="0" borderId="52" xfId="0" applyFont="1" applyFill="1" applyBorder="1" applyAlignment="1">
      <alignment horizontal="center" vertical="top" wrapText="1"/>
    </xf>
    <xf numFmtId="0" fontId="1" fillId="7" borderId="53" xfId="0" applyFont="1" applyFill="1" applyBorder="1" applyAlignment="1">
      <alignment horizontal="center" vertical="top"/>
    </xf>
    <xf numFmtId="164" fontId="1" fillId="7" borderId="56" xfId="0" applyNumberFormat="1" applyFont="1" applyFill="1" applyBorder="1" applyAlignment="1">
      <alignment horizontal="center" vertical="top"/>
    </xf>
    <xf numFmtId="164" fontId="1" fillId="7" borderId="57" xfId="0" applyNumberFormat="1" applyFont="1" applyFill="1" applyBorder="1" applyAlignment="1">
      <alignment horizontal="center" vertical="top" wrapText="1"/>
    </xf>
    <xf numFmtId="49" fontId="5" fillId="4" borderId="37" xfId="0" applyNumberFormat="1" applyFont="1" applyFill="1" applyBorder="1" applyAlignment="1">
      <alignment vertical="top"/>
    </xf>
    <xf numFmtId="49" fontId="5" fillId="5" borderId="16" xfId="0" applyNumberFormat="1" applyFont="1" applyFill="1" applyBorder="1" applyAlignment="1">
      <alignment vertical="top"/>
    </xf>
    <xf numFmtId="0" fontId="3" fillId="8" borderId="45" xfId="0" applyFont="1" applyFill="1" applyBorder="1" applyAlignment="1">
      <alignment horizontal="center" vertical="top"/>
    </xf>
    <xf numFmtId="0" fontId="4" fillId="0" borderId="16" xfId="0" applyFont="1" applyFill="1" applyBorder="1" applyAlignment="1">
      <alignment horizontal="center" vertical="top" wrapText="1"/>
    </xf>
    <xf numFmtId="0" fontId="4" fillId="0" borderId="17" xfId="0" applyFont="1" applyFill="1" applyBorder="1" applyAlignment="1">
      <alignment horizontal="center" vertical="top" wrapText="1"/>
    </xf>
    <xf numFmtId="164" fontId="1" fillId="7" borderId="42" xfId="0" applyNumberFormat="1" applyFont="1" applyFill="1" applyBorder="1" applyAlignment="1">
      <alignment horizontal="center" vertical="top"/>
    </xf>
    <xf numFmtId="49" fontId="5" fillId="5" borderId="60"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49" fontId="5" fillId="5" borderId="61" xfId="0" applyNumberFormat="1" applyFont="1" applyFill="1" applyBorder="1" applyAlignment="1">
      <alignment horizontal="center" vertical="top"/>
    </xf>
    <xf numFmtId="49" fontId="5" fillId="4" borderId="27" xfId="0" applyNumberFormat="1" applyFont="1" applyFill="1" applyBorder="1" applyAlignment="1">
      <alignment vertical="top"/>
    </xf>
    <xf numFmtId="49" fontId="5" fillId="5" borderId="4" xfId="0" applyNumberFormat="1" applyFont="1" applyFill="1" applyBorder="1" applyAlignment="1">
      <alignment vertical="top"/>
    </xf>
    <xf numFmtId="0" fontId="1" fillId="0" borderId="6" xfId="0" applyFont="1" applyBorder="1" applyAlignment="1">
      <alignment horizontal="center" vertical="top" wrapText="1"/>
    </xf>
    <xf numFmtId="49" fontId="5" fillId="5" borderId="10" xfId="0" applyNumberFormat="1" applyFont="1" applyFill="1" applyBorder="1" applyAlignment="1">
      <alignment vertical="top"/>
    </xf>
    <xf numFmtId="0" fontId="1" fillId="0" borderId="57" xfId="0" applyFont="1" applyBorder="1" applyAlignment="1">
      <alignment horizontal="center" vertical="top" wrapText="1"/>
    </xf>
    <xf numFmtId="0" fontId="3" fillId="8" borderId="38" xfId="0" applyFont="1" applyFill="1" applyBorder="1" applyAlignment="1">
      <alignment horizontal="right" vertical="top" wrapText="1"/>
    </xf>
    <xf numFmtId="1" fontId="4" fillId="0" borderId="4" xfId="0" applyNumberFormat="1" applyFont="1" applyFill="1" applyBorder="1" applyAlignment="1">
      <alignment horizontal="center" vertical="top"/>
    </xf>
    <xf numFmtId="49" fontId="4" fillId="0" borderId="4"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49" fontId="4" fillId="0" borderId="17" xfId="0" applyNumberFormat="1" applyFont="1" applyFill="1" applyBorder="1" applyAlignment="1">
      <alignment horizontal="center" vertical="top"/>
    </xf>
    <xf numFmtId="0" fontId="1" fillId="0" borderId="6" xfId="0" applyFont="1" applyBorder="1" applyAlignment="1">
      <alignment horizontal="center" vertical="top"/>
    </xf>
    <xf numFmtId="1" fontId="1" fillId="0" borderId="5" xfId="0" applyNumberFormat="1" applyFont="1" applyBorder="1" applyAlignment="1">
      <alignment horizontal="center" vertical="top"/>
    </xf>
    <xf numFmtId="164" fontId="3" fillId="8" borderId="38" xfId="0" applyNumberFormat="1" applyFont="1" applyFill="1" applyBorder="1" applyAlignment="1">
      <alignment horizontal="center" vertical="top" wrapText="1"/>
    </xf>
    <xf numFmtId="165" fontId="4" fillId="0" borderId="6"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0" fontId="1" fillId="0" borderId="2" xfId="0" applyFont="1" applyFill="1" applyBorder="1" applyAlignment="1">
      <alignment horizontal="left" vertical="top" wrapText="1"/>
    </xf>
    <xf numFmtId="165" fontId="4" fillId="7" borderId="49" xfId="0" applyNumberFormat="1" applyFont="1" applyFill="1" applyBorder="1" applyAlignment="1">
      <alignment horizontal="center" vertical="top" wrapText="1"/>
    </xf>
    <xf numFmtId="0" fontId="1" fillId="0" borderId="35" xfId="0" applyFont="1" applyFill="1" applyBorder="1" applyAlignment="1">
      <alignment horizontal="left" vertical="top" wrapText="1"/>
    </xf>
    <xf numFmtId="0" fontId="1" fillId="0" borderId="16" xfId="0" applyFont="1" applyFill="1" applyBorder="1" applyAlignment="1">
      <alignment horizontal="center" vertical="top" wrapText="1"/>
    </xf>
    <xf numFmtId="0" fontId="1" fillId="0" borderId="17" xfId="0" applyFont="1" applyFill="1" applyBorder="1" applyAlignment="1">
      <alignment horizontal="center" vertical="top" wrapText="1"/>
    </xf>
    <xf numFmtId="165" fontId="4" fillId="7" borderId="6" xfId="0" applyNumberFormat="1" applyFont="1" applyFill="1" applyBorder="1" applyAlignment="1">
      <alignment horizontal="center" vertical="top" wrapText="1"/>
    </xf>
    <xf numFmtId="164" fontId="1" fillId="0" borderId="29" xfId="0" applyNumberFormat="1" applyFont="1" applyFill="1" applyBorder="1" applyAlignment="1">
      <alignment horizontal="center" vertical="top"/>
    </xf>
    <xf numFmtId="164" fontId="1" fillId="7" borderId="6" xfId="0" applyNumberFormat="1" applyFont="1" applyFill="1" applyBorder="1" applyAlignment="1">
      <alignment horizontal="center" vertical="top"/>
    </xf>
    <xf numFmtId="0" fontId="1" fillId="0" borderId="4" xfId="0" applyFont="1" applyFill="1" applyBorder="1" applyAlignment="1">
      <alignment horizontal="center" vertical="top" wrapText="1"/>
    </xf>
    <xf numFmtId="0" fontId="1" fillId="0" borderId="5" xfId="0" applyFont="1" applyFill="1" applyBorder="1" applyAlignment="1">
      <alignment horizontal="center" vertical="top" wrapText="1"/>
    </xf>
    <xf numFmtId="165" fontId="4" fillId="0" borderId="47" xfId="0" applyNumberFormat="1" applyFont="1" applyFill="1" applyBorder="1" applyAlignment="1">
      <alignment horizontal="center" vertical="top" wrapText="1"/>
    </xf>
    <xf numFmtId="49" fontId="5" fillId="4" borderId="24" xfId="0" applyNumberFormat="1" applyFont="1" applyFill="1" applyBorder="1" applyAlignment="1">
      <alignment horizontal="center" vertical="top" wrapText="1"/>
    </xf>
    <xf numFmtId="164" fontId="3" fillId="4" borderId="20" xfId="0" applyNumberFormat="1" applyFont="1" applyFill="1" applyBorder="1" applyAlignment="1">
      <alignment horizontal="center" vertical="top"/>
    </xf>
    <xf numFmtId="49" fontId="5" fillId="3" borderId="24" xfId="0" applyNumberFormat="1" applyFont="1" applyFill="1" applyBorder="1" applyAlignment="1">
      <alignment horizontal="center" vertical="top"/>
    </xf>
    <xf numFmtId="164" fontId="3" fillId="3" borderId="20" xfId="0" applyNumberFormat="1" applyFont="1" applyFill="1" applyBorder="1" applyAlignment="1">
      <alignment horizontal="center" vertical="top"/>
    </xf>
    <xf numFmtId="49" fontId="4" fillId="0" borderId="0" xfId="0" applyNumberFormat="1" applyFont="1" applyFill="1" applyBorder="1" applyAlignment="1">
      <alignment vertical="top"/>
    </xf>
    <xf numFmtId="165" fontId="1" fillId="0" borderId="0" xfId="0" applyNumberFormat="1" applyFont="1" applyFill="1" applyBorder="1" applyAlignment="1">
      <alignment vertical="top"/>
    </xf>
    <xf numFmtId="0" fontId="4" fillId="0" borderId="0" xfId="0" applyFont="1" applyAlignment="1">
      <alignment vertical="top"/>
    </xf>
    <xf numFmtId="164" fontId="1" fillId="0" borderId="57" xfId="0" applyNumberFormat="1" applyFont="1" applyBorder="1" applyAlignment="1">
      <alignment horizontal="center" vertical="top" wrapText="1"/>
    </xf>
    <xf numFmtId="0" fontId="4" fillId="7" borderId="0" xfId="0" applyFont="1" applyFill="1" applyAlignment="1">
      <alignment vertical="top"/>
    </xf>
    <xf numFmtId="164" fontId="1" fillId="7" borderId="8" xfId="0" applyNumberFormat="1" applyFont="1" applyFill="1" applyBorder="1" applyAlignment="1">
      <alignment horizontal="center" vertical="top" wrapText="1"/>
    </xf>
    <xf numFmtId="165" fontId="1" fillId="7" borderId="0" xfId="0" applyNumberFormat="1" applyFont="1" applyFill="1" applyBorder="1" applyAlignment="1">
      <alignment vertical="top" wrapText="1"/>
    </xf>
    <xf numFmtId="165" fontId="3" fillId="7" borderId="0" xfId="0" applyNumberFormat="1" applyFont="1" applyFill="1" applyBorder="1" applyAlignment="1">
      <alignment horizontal="center" vertical="top" wrapText="1"/>
    </xf>
    <xf numFmtId="0" fontId="2" fillId="7" borderId="0" xfId="0" applyFont="1" applyFill="1"/>
    <xf numFmtId="0" fontId="4" fillId="6" borderId="0" xfId="0" applyFont="1" applyFill="1" applyBorder="1" applyAlignment="1">
      <alignment vertical="top"/>
    </xf>
    <xf numFmtId="0" fontId="1" fillId="6" borderId="0" xfId="0" applyFont="1" applyFill="1" applyBorder="1" applyAlignment="1">
      <alignment vertical="top"/>
    </xf>
    <xf numFmtId="0" fontId="1" fillId="0" borderId="0" xfId="0" applyFont="1" applyBorder="1" applyAlignment="1">
      <alignment vertical="top"/>
    </xf>
    <xf numFmtId="0" fontId="1" fillId="0" borderId="0" xfId="0" applyFont="1" applyAlignment="1">
      <alignment horizontal="center" vertical="top"/>
    </xf>
    <xf numFmtId="164" fontId="1" fillId="0" borderId="0" xfId="0" applyNumberFormat="1" applyFont="1" applyAlignment="1">
      <alignment vertical="top"/>
    </xf>
    <xf numFmtId="164" fontId="1" fillId="0" borderId="0" xfId="0" applyNumberFormat="1" applyFont="1" applyAlignment="1">
      <alignment horizontal="center" vertical="top"/>
    </xf>
    <xf numFmtId="0" fontId="1" fillId="0" borderId="0" xfId="0" applyFont="1" applyAlignment="1">
      <alignment vertical="top"/>
    </xf>
    <xf numFmtId="0" fontId="1" fillId="0" borderId="10" xfId="0" applyFont="1" applyFill="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3" xfId="0" applyFont="1" applyFill="1" applyBorder="1" applyAlignment="1">
      <alignment horizontal="center" vertical="top" wrapText="1"/>
    </xf>
    <xf numFmtId="0" fontId="4" fillId="0" borderId="0" xfId="0" applyFont="1" applyAlignment="1">
      <alignment horizontal="center" vertical="top"/>
    </xf>
    <xf numFmtId="49" fontId="5" fillId="4" borderId="30" xfId="0" applyNumberFormat="1" applyFont="1" applyFill="1" applyBorder="1" applyAlignment="1">
      <alignment vertical="top"/>
    </xf>
    <xf numFmtId="49" fontId="5" fillId="6" borderId="40" xfId="0" applyNumberFormat="1" applyFont="1" applyFill="1" applyBorder="1" applyAlignment="1">
      <alignment vertical="top"/>
    </xf>
    <xf numFmtId="49" fontId="5" fillId="6" borderId="25" xfId="0" applyNumberFormat="1" applyFont="1" applyFill="1" applyBorder="1" applyAlignment="1">
      <alignment vertical="top"/>
    </xf>
    <xf numFmtId="0" fontId="10" fillId="0" borderId="0" xfId="0" applyFont="1"/>
    <xf numFmtId="49" fontId="3" fillId="4" borderId="23" xfId="0" applyNumberFormat="1" applyFont="1" applyFill="1" applyBorder="1" applyAlignment="1">
      <alignment horizontal="center" vertical="top" wrapText="1"/>
    </xf>
    <xf numFmtId="49" fontId="3" fillId="4" borderId="24" xfId="0" applyNumberFormat="1" applyFont="1" applyFill="1" applyBorder="1" applyAlignment="1">
      <alignment horizontal="center" vertical="top"/>
    </xf>
    <xf numFmtId="49" fontId="3" fillId="5" borderId="25" xfId="0" applyNumberFormat="1" applyFont="1" applyFill="1" applyBorder="1" applyAlignment="1">
      <alignment horizontal="center" vertical="top"/>
    </xf>
    <xf numFmtId="49" fontId="3" fillId="4" borderId="27"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49" fontId="3" fillId="4" borderId="37" xfId="0" applyNumberFormat="1" applyFont="1" applyFill="1" applyBorder="1" applyAlignment="1">
      <alignment horizontal="center" vertical="top"/>
    </xf>
    <xf numFmtId="0" fontId="1" fillId="7" borderId="54" xfId="0" applyFont="1" applyFill="1" applyBorder="1" applyAlignment="1">
      <alignment horizontal="center" vertical="top" wrapText="1"/>
    </xf>
    <xf numFmtId="0" fontId="1" fillId="7" borderId="55" xfId="0" applyFont="1" applyFill="1" applyBorder="1" applyAlignment="1">
      <alignment horizontal="center" vertical="top" wrapText="1"/>
    </xf>
    <xf numFmtId="49" fontId="3" fillId="4" borderId="37" xfId="0" applyNumberFormat="1" applyFont="1" applyFill="1" applyBorder="1" applyAlignment="1">
      <alignment vertical="top"/>
    </xf>
    <xf numFmtId="49" fontId="3" fillId="5" borderId="16" xfId="0" applyNumberFormat="1" applyFont="1" applyFill="1" applyBorder="1" applyAlignment="1">
      <alignment vertical="top"/>
    </xf>
    <xf numFmtId="49" fontId="3" fillId="6" borderId="25" xfId="0" applyNumberFormat="1" applyFont="1" applyFill="1" applyBorder="1" applyAlignment="1">
      <alignment vertical="top"/>
    </xf>
    <xf numFmtId="49" fontId="3" fillId="4" borderId="20" xfId="0" applyNumberFormat="1" applyFont="1" applyFill="1" applyBorder="1" applyAlignment="1">
      <alignment horizontal="center" vertical="top"/>
    </xf>
    <xf numFmtId="49" fontId="3" fillId="5" borderId="60" xfId="0" applyNumberFormat="1" applyFont="1" applyFill="1" applyBorder="1" applyAlignment="1">
      <alignment horizontal="center" vertical="top"/>
    </xf>
    <xf numFmtId="49" fontId="3" fillId="5" borderId="61" xfId="0" applyNumberFormat="1" applyFont="1" applyFill="1" applyBorder="1" applyAlignment="1">
      <alignment horizontal="center" vertical="top"/>
    </xf>
    <xf numFmtId="49" fontId="3" fillId="4" borderId="27" xfId="0" applyNumberFormat="1" applyFont="1" applyFill="1" applyBorder="1" applyAlignment="1">
      <alignment vertical="top"/>
    </xf>
    <xf numFmtId="49" fontId="3" fillId="5" borderId="4" xfId="0" applyNumberFormat="1" applyFont="1" applyFill="1" applyBorder="1" applyAlignment="1">
      <alignment vertical="top"/>
    </xf>
    <xf numFmtId="49" fontId="3" fillId="6" borderId="40" xfId="0" applyNumberFormat="1" applyFont="1" applyFill="1" applyBorder="1" applyAlignment="1">
      <alignment vertical="top"/>
    </xf>
    <xf numFmtId="0" fontId="1" fillId="0" borderId="29" xfId="0" applyFont="1" applyFill="1" applyBorder="1" applyAlignment="1">
      <alignment vertical="top" wrapText="1"/>
    </xf>
    <xf numFmtId="1" fontId="1" fillId="0" borderId="3"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 fontId="1" fillId="0" borderId="62" xfId="0" applyNumberFormat="1" applyFont="1" applyFill="1" applyBorder="1" applyAlignment="1">
      <alignment horizontal="center" vertical="top"/>
    </xf>
    <xf numFmtId="49" fontId="3" fillId="4" borderId="30" xfId="0" applyNumberFormat="1" applyFont="1" applyFill="1" applyBorder="1" applyAlignment="1">
      <alignment vertical="top"/>
    </xf>
    <xf numFmtId="49" fontId="3" fillId="5" borderId="10" xfId="0" applyNumberFormat="1" applyFont="1" applyFill="1" applyBorder="1" applyAlignment="1">
      <alignment vertical="top"/>
    </xf>
    <xf numFmtId="49" fontId="3" fillId="6" borderId="31" xfId="0" applyNumberFormat="1" applyFont="1" applyFill="1" applyBorder="1" applyAlignment="1">
      <alignment vertical="top"/>
    </xf>
    <xf numFmtId="49" fontId="1" fillId="0" borderId="9" xfId="0" applyNumberFormat="1" applyFont="1" applyFill="1" applyBorder="1" applyAlignment="1">
      <alignment horizontal="center" vertical="top"/>
    </xf>
    <xf numFmtId="49" fontId="1" fillId="0" borderId="63" xfId="0" applyNumberFormat="1" applyFont="1" applyFill="1" applyBorder="1" applyAlignment="1">
      <alignment horizontal="center" vertical="top"/>
    </xf>
    <xf numFmtId="164" fontId="1" fillId="7" borderId="0" xfId="0" applyNumberFormat="1" applyFont="1" applyFill="1" applyAlignment="1">
      <alignment horizontal="center" vertical="top"/>
    </xf>
    <xf numFmtId="164" fontId="1" fillId="7" borderId="0" xfId="0" applyNumberFormat="1" applyFont="1" applyFill="1" applyAlignment="1">
      <alignment vertical="top"/>
    </xf>
    <xf numFmtId="0" fontId="13" fillId="0" borderId="0" xfId="0" applyFont="1"/>
    <xf numFmtId="0" fontId="1" fillId="0" borderId="29" xfId="0" applyFont="1" applyFill="1" applyBorder="1" applyAlignment="1">
      <alignment horizontal="center" vertical="top" wrapText="1"/>
    </xf>
    <xf numFmtId="0" fontId="1" fillId="7" borderId="11" xfId="0" applyFont="1" applyFill="1" applyBorder="1" applyAlignment="1">
      <alignment vertical="top" wrapText="1"/>
    </xf>
    <xf numFmtId="0" fontId="1" fillId="7" borderId="17" xfId="0" applyFont="1" applyFill="1" applyBorder="1" applyAlignment="1">
      <alignment vertical="top" wrapText="1"/>
    </xf>
    <xf numFmtId="0" fontId="4" fillId="0" borderId="9" xfId="0" applyFont="1" applyFill="1" applyBorder="1" applyAlignment="1">
      <alignment horizontal="center" vertical="top" wrapText="1"/>
    </xf>
    <xf numFmtId="0" fontId="1" fillId="0" borderId="0" xfId="0" applyFont="1" applyBorder="1" applyAlignment="1">
      <alignment horizontal="center" vertical="top"/>
    </xf>
    <xf numFmtId="164" fontId="1" fillId="0" borderId="53" xfId="0" applyNumberFormat="1" applyFont="1" applyFill="1" applyBorder="1" applyAlignment="1">
      <alignment horizontal="center" vertical="top"/>
    </xf>
    <xf numFmtId="0" fontId="1" fillId="7" borderId="11" xfId="0" applyFont="1" applyFill="1" applyBorder="1" applyAlignment="1">
      <alignment horizontal="center" vertical="top" wrapText="1"/>
    </xf>
    <xf numFmtId="164" fontId="1" fillId="7" borderId="53" xfId="0" applyNumberFormat="1" applyFont="1" applyFill="1" applyBorder="1" applyAlignment="1">
      <alignment horizontal="center" vertical="top" wrapText="1"/>
    </xf>
    <xf numFmtId="0" fontId="1" fillId="7" borderId="10" xfId="0" applyFont="1" applyFill="1" applyBorder="1" applyAlignment="1">
      <alignment horizontal="center" vertical="top" wrapText="1"/>
    </xf>
    <xf numFmtId="49" fontId="4" fillId="0" borderId="11" xfId="0" applyNumberFormat="1" applyFont="1" applyFill="1" applyBorder="1" applyAlignment="1">
      <alignment horizontal="center" vertical="top"/>
    </xf>
    <xf numFmtId="0" fontId="13" fillId="0" borderId="0" xfId="0" applyFont="1" applyAlignment="1">
      <alignment horizontal="center"/>
    </xf>
    <xf numFmtId="165" fontId="3" fillId="0" borderId="14" xfId="0" applyNumberFormat="1" applyFont="1" applyFill="1" applyBorder="1" applyAlignment="1">
      <alignment horizontal="center" vertical="top" wrapText="1"/>
    </xf>
    <xf numFmtId="0" fontId="1" fillId="0" borderId="27" xfId="0" applyFont="1" applyBorder="1" applyAlignment="1">
      <alignment vertical="center" textRotation="90"/>
    </xf>
    <xf numFmtId="0" fontId="1" fillId="0" borderId="30" xfId="0" applyFont="1" applyBorder="1" applyAlignment="1">
      <alignment vertical="center" textRotation="90"/>
    </xf>
    <xf numFmtId="165" fontId="1" fillId="0" borderId="2" xfId="0" applyNumberFormat="1" applyFont="1" applyFill="1" applyBorder="1" applyAlignment="1">
      <alignment horizontal="center" vertical="center" textRotation="90" wrapText="1"/>
    </xf>
    <xf numFmtId="0" fontId="3" fillId="0" borderId="27" xfId="0" applyFont="1" applyBorder="1" applyAlignment="1">
      <alignment vertical="center" textRotation="90"/>
    </xf>
    <xf numFmtId="0" fontId="3" fillId="0" borderId="30" xfId="0" applyFont="1" applyBorder="1" applyAlignment="1">
      <alignment vertical="center" textRotation="90"/>
    </xf>
    <xf numFmtId="49" fontId="1" fillId="0" borderId="13" xfId="0" applyNumberFormat="1" applyFont="1" applyFill="1" applyBorder="1" applyAlignment="1">
      <alignment horizontal="center" vertical="top"/>
    </xf>
    <xf numFmtId="0" fontId="1" fillId="0" borderId="25" xfId="0" applyFont="1" applyBorder="1" applyAlignment="1">
      <alignment vertical="top" wrapText="1"/>
    </xf>
    <xf numFmtId="0" fontId="3" fillId="0" borderId="37" xfId="0" applyFont="1" applyBorder="1" applyAlignment="1">
      <alignment vertical="center" textRotation="90"/>
    </xf>
    <xf numFmtId="164" fontId="1" fillId="0" borderId="0" xfId="0" applyNumberFormat="1" applyFont="1" applyFill="1" applyBorder="1" applyAlignment="1">
      <alignment horizontal="center" vertical="top"/>
    </xf>
    <xf numFmtId="164" fontId="3" fillId="8" borderId="45"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xf>
    <xf numFmtId="0" fontId="14" fillId="0" borderId="0" xfId="0" applyFont="1"/>
    <xf numFmtId="0" fontId="4" fillId="0" borderId="0" xfId="0" applyNumberFormat="1" applyFont="1" applyAlignment="1">
      <alignment horizontal="center" vertical="top"/>
    </xf>
    <xf numFmtId="0" fontId="1" fillId="0" borderId="50" xfId="0" applyFont="1" applyBorder="1" applyAlignment="1">
      <alignment horizontal="center" vertical="top" wrapText="1"/>
    </xf>
    <xf numFmtId="49" fontId="5" fillId="6" borderId="10" xfId="0" applyNumberFormat="1" applyFont="1" applyFill="1" applyBorder="1" applyAlignment="1">
      <alignment vertical="top"/>
    </xf>
    <xf numFmtId="0" fontId="1" fillId="0" borderId="31" xfId="0" applyFont="1" applyBorder="1" applyAlignment="1">
      <alignment vertical="top" wrapText="1"/>
    </xf>
    <xf numFmtId="0" fontId="3" fillId="8" borderId="33" xfId="0" applyFont="1" applyFill="1" applyBorder="1" applyAlignment="1">
      <alignment horizontal="right" vertical="top" wrapText="1"/>
    </xf>
    <xf numFmtId="0" fontId="4" fillId="0" borderId="72" xfId="0" applyFont="1" applyFill="1" applyBorder="1" applyAlignment="1">
      <alignment vertical="top" wrapText="1"/>
    </xf>
    <xf numFmtId="0" fontId="1" fillId="0" borderId="50" xfId="0" applyFont="1" applyBorder="1" applyAlignment="1">
      <alignment horizontal="center" vertical="top"/>
    </xf>
    <xf numFmtId="164" fontId="1" fillId="0" borderId="29" xfId="0" applyNumberFormat="1" applyFont="1" applyFill="1" applyBorder="1" applyAlignment="1">
      <alignment horizontal="center" vertical="top" wrapText="1"/>
    </xf>
    <xf numFmtId="164" fontId="1" fillId="7" borderId="56" xfId="0" applyNumberFormat="1" applyFont="1" applyFill="1" applyBorder="1" applyAlignment="1">
      <alignment horizontal="center" vertical="top" wrapText="1"/>
    </xf>
    <xf numFmtId="49" fontId="1" fillId="0" borderId="16" xfId="0" applyNumberFormat="1" applyFont="1" applyFill="1" applyBorder="1" applyAlignment="1">
      <alignment horizontal="center" vertical="top"/>
    </xf>
    <xf numFmtId="49" fontId="1" fillId="0" borderId="58" xfId="0" applyNumberFormat="1" applyFont="1" applyFill="1" applyBorder="1" applyAlignment="1">
      <alignment horizontal="center" vertical="top"/>
    </xf>
    <xf numFmtId="49" fontId="1" fillId="0" borderId="64" xfId="0" applyNumberFormat="1" applyFont="1" applyFill="1" applyBorder="1" applyAlignment="1">
      <alignment horizontal="center" vertical="top"/>
    </xf>
    <xf numFmtId="49" fontId="4" fillId="0" borderId="10" xfId="0" applyNumberFormat="1" applyFont="1" applyFill="1" applyBorder="1" applyAlignment="1">
      <alignment horizontal="center" vertical="top"/>
    </xf>
    <xf numFmtId="164" fontId="1" fillId="6" borderId="67"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6" borderId="64"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43"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1" fillId="7" borderId="43" xfId="0" applyNumberFormat="1" applyFont="1" applyFill="1" applyBorder="1" applyAlignment="1">
      <alignment horizontal="center" vertical="top" wrapText="1"/>
    </xf>
    <xf numFmtId="164" fontId="15" fillId="8" borderId="45" xfId="0" applyNumberFormat="1" applyFont="1" applyFill="1" applyBorder="1" applyAlignment="1">
      <alignment horizontal="center" vertical="top"/>
    </xf>
    <xf numFmtId="164" fontId="15" fillId="8" borderId="53" xfId="0" applyNumberFormat="1" applyFont="1" applyFill="1" applyBorder="1" applyAlignment="1">
      <alignment horizontal="center" vertical="top"/>
    </xf>
    <xf numFmtId="164" fontId="15" fillId="5" borderId="20" xfId="0" applyNumberFormat="1" applyFont="1" applyFill="1" applyBorder="1" applyAlignment="1">
      <alignment horizontal="center" vertical="top" wrapText="1"/>
    </xf>
    <xf numFmtId="164" fontId="15" fillId="3" borderId="56" xfId="0" applyNumberFormat="1" applyFont="1" applyFill="1" applyBorder="1" applyAlignment="1">
      <alignment horizontal="center" vertical="top" wrapText="1"/>
    </xf>
    <xf numFmtId="164" fontId="7" fillId="0" borderId="56" xfId="0" applyNumberFormat="1" applyFont="1" applyBorder="1" applyAlignment="1">
      <alignment horizontal="center" vertical="top" wrapText="1"/>
    </xf>
    <xf numFmtId="49" fontId="3" fillId="5" borderId="48" xfId="0" applyNumberFormat="1" applyFont="1" applyFill="1" applyBorder="1" applyAlignment="1">
      <alignment vertical="top"/>
    </xf>
    <xf numFmtId="0" fontId="1" fillId="0" borderId="44" xfId="0" applyFont="1" applyFill="1" applyBorder="1" applyAlignment="1">
      <alignment vertical="center" textRotation="90" wrapText="1"/>
    </xf>
    <xf numFmtId="0" fontId="1" fillId="0" borderId="23" xfId="0" applyFont="1" applyFill="1" applyBorder="1" applyAlignment="1">
      <alignment vertical="center" textRotation="90" wrapText="1"/>
    </xf>
    <xf numFmtId="49" fontId="3" fillId="5" borderId="72" xfId="0" applyNumberFormat="1" applyFont="1" applyFill="1" applyBorder="1" applyAlignment="1">
      <alignment horizontal="center" vertical="top"/>
    </xf>
    <xf numFmtId="49" fontId="3" fillId="6" borderId="4" xfId="0" applyNumberFormat="1" applyFont="1" applyFill="1" applyBorder="1" applyAlignment="1">
      <alignment horizontal="center" vertical="top"/>
    </xf>
    <xf numFmtId="165" fontId="4" fillId="6" borderId="6"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0" fontId="1" fillId="7" borderId="43" xfId="0" applyFont="1" applyFill="1" applyBorder="1" applyAlignment="1">
      <alignment horizontal="center" vertical="top"/>
    </xf>
    <xf numFmtId="0" fontId="7" fillId="0" borderId="7" xfId="0" applyFont="1" applyFill="1" applyBorder="1" applyAlignment="1">
      <alignment horizontal="center" vertical="top" wrapText="1"/>
    </xf>
    <xf numFmtId="164" fontId="1" fillId="6" borderId="29" xfId="0" applyNumberFormat="1" applyFont="1" applyFill="1" applyBorder="1" applyAlignment="1">
      <alignment horizontal="center" vertical="top"/>
    </xf>
    <xf numFmtId="164" fontId="13" fillId="0" borderId="0" xfId="0" applyNumberFormat="1" applyFont="1"/>
    <xf numFmtId="164" fontId="2" fillId="0" borderId="0" xfId="0" applyNumberFormat="1" applyFont="1"/>
    <xf numFmtId="0" fontId="7" fillId="6" borderId="5" xfId="0" applyFont="1" applyFill="1" applyBorder="1" applyAlignment="1">
      <alignment horizontal="center" vertical="top"/>
    </xf>
    <xf numFmtId="164" fontId="15" fillId="8" borderId="36"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0" fontId="2" fillId="0" borderId="0" xfId="0" applyFont="1" applyAlignment="1">
      <alignment horizontal="center"/>
    </xf>
    <xf numFmtId="165" fontId="1" fillId="7" borderId="0" xfId="0" applyNumberFormat="1" applyFont="1" applyFill="1" applyBorder="1" applyAlignment="1">
      <alignment horizontal="center" vertical="top" wrapText="1"/>
    </xf>
    <xf numFmtId="0" fontId="2" fillId="7" borderId="0" xfId="0" applyFont="1" applyFill="1" applyAlignment="1">
      <alignment horizontal="center"/>
    </xf>
    <xf numFmtId="0" fontId="1" fillId="0" borderId="37" xfId="0" applyFont="1" applyBorder="1" applyAlignment="1">
      <alignment vertical="center" textRotation="90"/>
    </xf>
    <xf numFmtId="164" fontId="7" fillId="0" borderId="57" xfId="0" applyNumberFormat="1" applyFont="1" applyBorder="1" applyAlignment="1">
      <alignment horizontal="center" vertical="top" wrapText="1"/>
    </xf>
    <xf numFmtId="164" fontId="1" fillId="7" borderId="42" xfId="0" applyNumberFormat="1" applyFont="1" applyFill="1" applyBorder="1" applyAlignment="1">
      <alignment horizontal="center" vertical="top" wrapText="1"/>
    </xf>
    <xf numFmtId="1" fontId="4" fillId="7" borderId="54" xfId="0" applyNumberFormat="1" applyFont="1" applyFill="1" applyBorder="1" applyAlignment="1">
      <alignment horizontal="center" vertical="top" wrapText="1"/>
    </xf>
    <xf numFmtId="165" fontId="4" fillId="6" borderId="57" xfId="0" applyNumberFormat="1" applyFont="1" applyFill="1" applyBorder="1" applyAlignment="1">
      <alignment horizontal="center" vertical="top" wrapText="1"/>
    </xf>
    <xf numFmtId="1" fontId="4" fillId="7" borderId="34" xfId="0" applyNumberFormat="1" applyFont="1" applyFill="1" applyBorder="1" applyAlignment="1">
      <alignment horizontal="center" vertical="top" wrapText="1"/>
    </xf>
    <xf numFmtId="1" fontId="1" fillId="0" borderId="55" xfId="0" applyNumberFormat="1" applyFont="1" applyBorder="1" applyAlignment="1">
      <alignment horizontal="center" vertical="top"/>
    </xf>
    <xf numFmtId="164" fontId="1" fillId="7" borderId="64" xfId="0" applyNumberFormat="1" applyFont="1" applyFill="1" applyBorder="1" applyAlignment="1">
      <alignment horizontal="center" vertical="top" wrapText="1"/>
    </xf>
    <xf numFmtId="1" fontId="4" fillId="7" borderId="10" xfId="0" applyNumberFormat="1" applyFont="1" applyFill="1" applyBorder="1" applyAlignment="1">
      <alignment horizontal="center" vertical="top" wrapText="1"/>
    </xf>
    <xf numFmtId="1" fontId="2" fillId="0" borderId="11" xfId="0" applyNumberFormat="1" applyFont="1" applyBorder="1" applyAlignment="1">
      <alignment horizontal="center"/>
    </xf>
    <xf numFmtId="0" fontId="5" fillId="8" borderId="38" xfId="0" applyFont="1" applyFill="1" applyBorder="1" applyAlignment="1">
      <alignment horizontal="right" vertical="top" wrapText="1"/>
    </xf>
    <xf numFmtId="1" fontId="4" fillId="7" borderId="31" xfId="0" applyNumberFormat="1" applyFont="1" applyFill="1" applyBorder="1" applyAlignment="1">
      <alignment horizontal="center" vertical="top" wrapText="1"/>
    </xf>
    <xf numFmtId="49" fontId="2" fillId="0" borderId="17" xfId="0" applyNumberFormat="1" applyFont="1" applyBorder="1" applyAlignment="1">
      <alignment horizontal="center"/>
    </xf>
    <xf numFmtId="0" fontId="2" fillId="0" borderId="23" xfId="0" applyFont="1" applyBorder="1"/>
    <xf numFmtId="0" fontId="2" fillId="0" borderId="16" xfId="0" applyFont="1" applyBorder="1" applyAlignment="1">
      <alignment horizontal="center"/>
    </xf>
    <xf numFmtId="0" fontId="2" fillId="0" borderId="17" xfId="0" applyFont="1" applyBorder="1" applyAlignment="1">
      <alignment horizontal="center"/>
    </xf>
    <xf numFmtId="164" fontId="1" fillId="7" borderId="47" xfId="0" applyNumberFormat="1" applyFont="1" applyFill="1" applyBorder="1" applyAlignment="1">
      <alignment horizontal="center" vertical="top"/>
    </xf>
    <xf numFmtId="0" fontId="4" fillId="7" borderId="2" xfId="0" applyFont="1" applyFill="1" applyBorder="1" applyAlignment="1">
      <alignment vertical="top" wrapText="1"/>
    </xf>
    <xf numFmtId="0" fontId="4" fillId="7" borderId="3" xfId="0" applyFont="1" applyFill="1" applyBorder="1" applyAlignment="1">
      <alignment horizontal="center" vertical="top" wrapText="1"/>
    </xf>
    <xf numFmtId="0" fontId="4" fillId="7" borderId="62" xfId="0" applyFont="1" applyFill="1" applyBorder="1" applyAlignment="1">
      <alignment horizontal="center" vertical="top" wrapText="1"/>
    </xf>
    <xf numFmtId="165" fontId="4" fillId="0" borderId="12" xfId="0" applyNumberFormat="1" applyFont="1" applyFill="1" applyBorder="1" applyAlignment="1">
      <alignment horizontal="center" vertical="top" wrapText="1"/>
    </xf>
    <xf numFmtId="0" fontId="1" fillId="0" borderId="32" xfId="0" applyFont="1" applyBorder="1" applyAlignment="1">
      <alignment vertical="top" wrapText="1"/>
    </xf>
    <xf numFmtId="0" fontId="4" fillId="7" borderId="9" xfId="0" applyFont="1" applyFill="1" applyBorder="1" applyAlignment="1">
      <alignment horizontal="center" vertical="top" wrapText="1"/>
    </xf>
    <xf numFmtId="0" fontId="4" fillId="0" borderId="63" xfId="0" applyFont="1" applyFill="1" applyBorder="1" applyAlignment="1">
      <alignment horizontal="center" vertical="top" wrapText="1"/>
    </xf>
    <xf numFmtId="0" fontId="1" fillId="0" borderId="14" xfId="0" applyFont="1" applyBorder="1" applyAlignment="1">
      <alignment vertical="top" wrapText="1"/>
    </xf>
    <xf numFmtId="49" fontId="4" fillId="7" borderId="65" xfId="0" applyNumberFormat="1" applyFont="1" applyFill="1" applyBorder="1" applyAlignment="1">
      <alignment horizontal="center" vertical="top"/>
    </xf>
    <xf numFmtId="165" fontId="4" fillId="7" borderId="57"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xf>
    <xf numFmtId="0" fontId="16" fillId="7" borderId="40" xfId="0" applyFont="1" applyFill="1" applyBorder="1" applyAlignment="1">
      <alignment horizontal="center" vertical="top" wrapText="1"/>
    </xf>
    <xf numFmtId="0" fontId="16" fillId="7" borderId="16" xfId="0" applyFont="1" applyFill="1" applyBorder="1" applyAlignment="1">
      <alignment horizontal="center" vertical="top" wrapText="1"/>
    </xf>
    <xf numFmtId="0" fontId="4" fillId="0" borderId="74" xfId="0" applyFont="1" applyFill="1" applyBorder="1" applyAlignment="1">
      <alignment vertical="top" wrapText="1"/>
    </xf>
    <xf numFmtId="164" fontId="15" fillId="8" borderId="36" xfId="0" applyNumberFormat="1" applyFont="1" applyFill="1" applyBorder="1" applyAlignment="1">
      <alignment horizontal="center" vertical="top" wrapText="1"/>
    </xf>
    <xf numFmtId="0" fontId="1" fillId="7" borderId="30" xfId="0" applyFont="1" applyFill="1" applyBorder="1" applyAlignment="1">
      <alignment vertical="top" wrapText="1"/>
    </xf>
    <xf numFmtId="164" fontId="1" fillId="7" borderId="29" xfId="0" applyNumberFormat="1" applyFont="1" applyFill="1" applyBorder="1" applyAlignment="1">
      <alignment horizontal="center" vertical="top"/>
    </xf>
    <xf numFmtId="0" fontId="1" fillId="7" borderId="49" xfId="0" applyFont="1" applyFill="1" applyBorder="1" applyAlignment="1">
      <alignment horizontal="center" vertical="top"/>
    </xf>
    <xf numFmtId="0" fontId="16" fillId="7" borderId="31" xfId="0" applyFont="1" applyFill="1" applyBorder="1" applyAlignment="1">
      <alignment horizontal="center" vertical="top" wrapText="1"/>
    </xf>
    <xf numFmtId="165" fontId="3" fillId="8" borderId="38" xfId="0" applyNumberFormat="1" applyFont="1" applyFill="1" applyBorder="1" applyAlignment="1">
      <alignment horizontal="center" vertical="top" wrapText="1"/>
    </xf>
    <xf numFmtId="165" fontId="1" fillId="7" borderId="25" xfId="0" applyNumberFormat="1" applyFont="1" applyFill="1" applyBorder="1" applyAlignment="1">
      <alignment horizontal="left" vertical="top" wrapText="1"/>
    </xf>
    <xf numFmtId="165" fontId="1" fillId="7" borderId="23" xfId="0" applyNumberFormat="1" applyFont="1" applyFill="1" applyBorder="1" applyAlignment="1">
      <alignment horizontal="center" vertical="center" textRotation="90" wrapText="1"/>
    </xf>
    <xf numFmtId="49" fontId="5" fillId="7" borderId="17" xfId="0" applyNumberFormat="1" applyFont="1" applyFill="1" applyBorder="1" applyAlignment="1">
      <alignment horizontal="center" vertical="top"/>
    </xf>
    <xf numFmtId="164" fontId="1" fillId="7" borderId="32" xfId="0" applyNumberFormat="1" applyFont="1" applyFill="1" applyBorder="1" applyAlignment="1">
      <alignment horizontal="center" vertical="top" wrapText="1"/>
    </xf>
    <xf numFmtId="0" fontId="1" fillId="0" borderId="33" xfId="0" applyFont="1" applyBorder="1" applyAlignment="1">
      <alignment horizontal="center" vertical="top" wrapText="1"/>
    </xf>
    <xf numFmtId="164" fontId="1" fillId="6" borderId="33" xfId="0" applyNumberFormat="1" applyFont="1" applyFill="1" applyBorder="1" applyAlignment="1">
      <alignment horizontal="center" vertical="top"/>
    </xf>
    <xf numFmtId="0" fontId="1" fillId="7" borderId="6" xfId="0" applyFont="1" applyFill="1" applyBorder="1" applyAlignment="1">
      <alignment horizontal="center" vertical="top"/>
    </xf>
    <xf numFmtId="164" fontId="1" fillId="0" borderId="42" xfId="0" applyNumberFormat="1" applyFont="1" applyBorder="1" applyAlignment="1">
      <alignment horizontal="center" vertical="center" wrapText="1"/>
    </xf>
    <xf numFmtId="1" fontId="4" fillId="7" borderId="55" xfId="0" applyNumberFormat="1" applyFont="1" applyFill="1" applyBorder="1" applyAlignment="1">
      <alignment horizontal="center" vertical="top" wrapText="1"/>
    </xf>
    <xf numFmtId="1" fontId="4" fillId="7" borderId="11" xfId="0" applyNumberFormat="1" applyFont="1" applyFill="1" applyBorder="1" applyAlignment="1">
      <alignment horizontal="center" vertical="top" wrapText="1"/>
    </xf>
    <xf numFmtId="49" fontId="5" fillId="5" borderId="36" xfId="0" applyNumberFormat="1" applyFont="1" applyFill="1" applyBorder="1" applyAlignment="1">
      <alignment horizontal="center" vertical="top"/>
    </xf>
    <xf numFmtId="49" fontId="5" fillId="4" borderId="30" xfId="0" applyNumberFormat="1" applyFont="1" applyFill="1" applyBorder="1" applyAlignment="1">
      <alignment horizontal="center" vertical="top"/>
    </xf>
    <xf numFmtId="49" fontId="5" fillId="4" borderId="14" xfId="0" applyNumberFormat="1" applyFont="1" applyFill="1" applyBorder="1" applyAlignment="1">
      <alignment horizontal="center" vertical="top"/>
    </xf>
    <xf numFmtId="0" fontId="1" fillId="0" borderId="42" xfId="0" applyFont="1" applyFill="1" applyBorder="1" applyAlignment="1">
      <alignment horizontal="center" vertical="center" textRotation="90" wrapText="1"/>
    </xf>
    <xf numFmtId="165" fontId="5" fillId="0" borderId="2" xfId="0" applyNumberFormat="1" applyFont="1" applyBorder="1" applyAlignment="1">
      <alignment horizontal="center" vertical="top" wrapText="1"/>
    </xf>
    <xf numFmtId="165" fontId="5" fillId="0" borderId="14" xfId="0" applyNumberFormat="1" applyFont="1" applyFill="1" applyBorder="1" applyAlignment="1">
      <alignment horizontal="center" vertical="top" wrapText="1"/>
    </xf>
    <xf numFmtId="165" fontId="5" fillId="7" borderId="2" xfId="0" applyNumberFormat="1" applyFont="1" applyFill="1" applyBorder="1" applyAlignment="1">
      <alignment horizontal="center" vertical="top" wrapText="1"/>
    </xf>
    <xf numFmtId="0" fontId="4" fillId="0" borderId="10" xfId="0" applyNumberFormat="1" applyFont="1" applyFill="1" applyBorder="1" applyAlignment="1">
      <alignment horizontal="center" vertical="top"/>
    </xf>
    <xf numFmtId="49" fontId="3" fillId="5" borderId="48" xfId="0" applyNumberFormat="1" applyFont="1" applyFill="1" applyBorder="1" applyAlignment="1">
      <alignment horizontal="center" vertical="top"/>
    </xf>
    <xf numFmtId="164" fontId="15" fillId="8" borderId="39" xfId="0" applyNumberFormat="1" applyFont="1" applyFill="1" applyBorder="1" applyAlignment="1">
      <alignment horizontal="center" vertical="top"/>
    </xf>
    <xf numFmtId="164" fontId="1" fillId="0" borderId="56" xfId="0" applyNumberFormat="1" applyFont="1" applyBorder="1" applyAlignment="1">
      <alignment horizontal="center" vertical="top" wrapText="1"/>
    </xf>
    <xf numFmtId="164" fontId="3" fillId="3" borderId="56"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wrapText="1"/>
    </xf>
    <xf numFmtId="164" fontId="1" fillId="7" borderId="71"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51" xfId="0" applyNumberFormat="1" applyFont="1" applyFill="1" applyBorder="1" applyAlignment="1">
      <alignment horizontal="center" vertical="top" wrapText="1"/>
    </xf>
    <xf numFmtId="164" fontId="1" fillId="7" borderId="10" xfId="0" applyNumberFormat="1" applyFont="1" applyFill="1" applyBorder="1" applyAlignment="1">
      <alignment horizontal="center" vertical="top" wrapText="1"/>
    </xf>
    <xf numFmtId="164" fontId="1" fillId="7" borderId="54" xfId="0" applyNumberFormat="1" applyFont="1" applyFill="1" applyBorder="1" applyAlignment="1">
      <alignment horizontal="center" vertical="top" wrapText="1"/>
    </xf>
    <xf numFmtId="164" fontId="3" fillId="5" borderId="60" xfId="0" applyNumberFormat="1" applyFont="1" applyFill="1" applyBorder="1" applyAlignment="1">
      <alignment horizontal="center" vertical="top"/>
    </xf>
    <xf numFmtId="164" fontId="15" fillId="5" borderId="45" xfId="0" applyNumberFormat="1" applyFont="1" applyFill="1" applyBorder="1" applyAlignment="1">
      <alignment horizontal="center" vertical="top"/>
    </xf>
    <xf numFmtId="164" fontId="15" fillId="5" borderId="15"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70" xfId="0" applyNumberFormat="1" applyFont="1" applyFill="1" applyBorder="1" applyAlignment="1">
      <alignment horizontal="center" vertical="top"/>
    </xf>
    <xf numFmtId="164" fontId="1" fillId="6" borderId="41"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164" fontId="15" fillId="8" borderId="71"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6" borderId="4" xfId="0" applyNumberFormat="1" applyFont="1" applyFill="1" applyBorder="1" applyAlignment="1">
      <alignment horizontal="center" vertical="top"/>
    </xf>
    <xf numFmtId="164" fontId="15" fillId="8" borderId="15" xfId="0" applyNumberFormat="1" applyFont="1" applyFill="1" applyBorder="1" applyAlignment="1">
      <alignment horizontal="center" vertical="top"/>
    </xf>
    <xf numFmtId="164" fontId="1" fillId="6" borderId="3" xfId="0" applyNumberFormat="1" applyFont="1" applyFill="1" applyBorder="1" applyAlignment="1">
      <alignment horizontal="center" vertical="top"/>
    </xf>
    <xf numFmtId="164" fontId="15" fillId="8" borderId="54" xfId="0" applyNumberFormat="1" applyFont="1" applyFill="1" applyBorder="1" applyAlignment="1">
      <alignment horizontal="center" vertical="top"/>
    </xf>
    <xf numFmtId="164" fontId="1" fillId="7" borderId="68" xfId="0" applyNumberFormat="1" applyFont="1" applyFill="1" applyBorder="1" applyAlignment="1">
      <alignment horizontal="center" vertical="top" wrapText="1"/>
    </xf>
    <xf numFmtId="164" fontId="1" fillId="7" borderId="68" xfId="0" applyNumberFormat="1" applyFont="1" applyFill="1" applyBorder="1" applyAlignment="1">
      <alignment horizontal="center" vertical="top"/>
    </xf>
    <xf numFmtId="164" fontId="3" fillId="8" borderId="39" xfId="0" applyNumberFormat="1" applyFont="1" applyFill="1" applyBorder="1" applyAlignment="1">
      <alignment horizontal="center" vertical="top" wrapText="1"/>
    </xf>
    <xf numFmtId="164" fontId="1" fillId="0" borderId="41" xfId="0" applyNumberFormat="1" applyFont="1" applyFill="1" applyBorder="1" applyAlignment="1">
      <alignment horizontal="center" vertical="top"/>
    </xf>
    <xf numFmtId="164" fontId="15" fillId="8" borderId="15"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wrapText="1"/>
    </xf>
    <xf numFmtId="164" fontId="1" fillId="7" borderId="9" xfId="0" applyNumberFormat="1" applyFont="1" applyFill="1" applyBorder="1" applyAlignment="1">
      <alignment horizontal="center" vertical="top"/>
    </xf>
    <xf numFmtId="164" fontId="3" fillId="8" borderId="15" xfId="0" applyNumberFormat="1" applyFont="1" applyFill="1" applyBorder="1" applyAlignment="1">
      <alignment horizontal="center" vertical="top" wrapText="1"/>
    </xf>
    <xf numFmtId="164" fontId="1" fillId="0" borderId="4" xfId="0" applyNumberFormat="1" applyFont="1" applyFill="1" applyBorder="1" applyAlignment="1">
      <alignment horizontal="center" vertical="top"/>
    </xf>
    <xf numFmtId="164" fontId="3" fillId="4" borderId="60" xfId="0" applyNumberFormat="1" applyFont="1" applyFill="1" applyBorder="1" applyAlignment="1">
      <alignment horizontal="center" vertical="top"/>
    </xf>
    <xf numFmtId="164" fontId="3" fillId="3" borderId="60" xfId="0" applyNumberFormat="1" applyFont="1" applyFill="1" applyBorder="1" applyAlignment="1">
      <alignment horizontal="center" vertical="top"/>
    </xf>
    <xf numFmtId="49" fontId="1" fillId="0" borderId="62" xfId="0" applyNumberFormat="1" applyFont="1" applyFill="1" applyBorder="1" applyAlignment="1">
      <alignment horizontal="center" vertical="top"/>
    </xf>
    <xf numFmtId="49" fontId="4" fillId="0" borderId="47" xfId="0" applyNumberFormat="1" applyFont="1" applyFill="1" applyBorder="1" applyAlignment="1">
      <alignment horizontal="center"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vertical="center" wrapText="1"/>
    </xf>
    <xf numFmtId="164" fontId="1" fillId="0" borderId="68" xfId="0" applyNumberFormat="1" applyFont="1" applyBorder="1" applyAlignment="1">
      <alignment horizontal="center" vertical="top" wrapText="1"/>
    </xf>
    <xf numFmtId="164" fontId="7" fillId="0" borderId="68" xfId="0" applyNumberFormat="1" applyFont="1" applyBorder="1" applyAlignment="1">
      <alignment horizontal="center" vertical="top" wrapText="1"/>
    </xf>
    <xf numFmtId="164" fontId="3" fillId="3" borderId="68" xfId="0" applyNumberFormat="1" applyFont="1" applyFill="1" applyBorder="1" applyAlignment="1">
      <alignment horizontal="center" vertical="top" wrapText="1"/>
    </xf>
    <xf numFmtId="164" fontId="15" fillId="3" borderId="9" xfId="0" applyNumberFormat="1" applyFont="1" applyFill="1" applyBorder="1" applyAlignment="1">
      <alignment horizontal="center" vertical="top" wrapText="1"/>
    </xf>
    <xf numFmtId="164" fontId="1" fillId="0" borderId="9" xfId="0" applyNumberFormat="1" applyFont="1" applyBorder="1" applyAlignment="1">
      <alignment horizontal="center" vertical="top" wrapText="1"/>
    </xf>
    <xf numFmtId="164" fontId="7" fillId="0" borderId="9" xfId="0" applyNumberFormat="1" applyFont="1" applyBorder="1" applyAlignment="1">
      <alignment horizontal="center" vertical="top" wrapText="1"/>
    </xf>
    <xf numFmtId="164" fontId="3" fillId="3" borderId="9"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0" fontId="4" fillId="0" borderId="37" xfId="0" applyFont="1" applyBorder="1" applyAlignment="1">
      <alignment horizontal="left" vertical="top" wrapText="1"/>
    </xf>
    <xf numFmtId="0" fontId="1" fillId="0" borderId="8" xfId="0" applyFont="1" applyFill="1" applyBorder="1" applyAlignment="1">
      <alignment horizontal="left" vertical="top" wrapText="1"/>
    </xf>
    <xf numFmtId="49" fontId="5" fillId="6" borderId="31" xfId="0" applyNumberFormat="1" applyFont="1" applyFill="1" applyBorder="1" applyAlignment="1">
      <alignment vertical="top"/>
    </xf>
    <xf numFmtId="1" fontId="4" fillId="0" borderId="10" xfId="0" applyNumberFormat="1" applyFont="1" applyFill="1" applyBorder="1" applyAlignment="1">
      <alignment horizontal="center" vertical="top"/>
    </xf>
    <xf numFmtId="1" fontId="4" fillId="0" borderId="49" xfId="0" applyNumberFormat="1" applyFont="1" applyFill="1" applyBorder="1" applyAlignment="1">
      <alignment horizontal="center" vertical="top"/>
    </xf>
    <xf numFmtId="49" fontId="4" fillId="0" borderId="49" xfId="0" applyNumberFormat="1" applyFont="1" applyFill="1" applyBorder="1" applyAlignment="1">
      <alignment horizontal="center" vertical="top"/>
    </xf>
    <xf numFmtId="164" fontId="1" fillId="0" borderId="47" xfId="0" applyNumberFormat="1" applyFont="1" applyFill="1" applyBorder="1" applyAlignment="1">
      <alignment horizontal="center" vertical="top"/>
    </xf>
    <xf numFmtId="164" fontId="15" fillId="8" borderId="65" xfId="0" applyNumberFormat="1" applyFont="1" applyFill="1" applyBorder="1" applyAlignment="1">
      <alignment horizontal="center" vertical="top"/>
    </xf>
    <xf numFmtId="164" fontId="15" fillId="8" borderId="45" xfId="0" applyNumberFormat="1" applyFont="1" applyFill="1" applyBorder="1" applyAlignment="1">
      <alignment horizontal="center" vertical="top" wrapText="1"/>
    </xf>
    <xf numFmtId="164" fontId="1" fillId="7" borderId="43" xfId="0" applyNumberFormat="1" applyFont="1" applyFill="1" applyBorder="1" applyAlignment="1">
      <alignment horizontal="center" vertical="top"/>
    </xf>
    <xf numFmtId="164" fontId="1" fillId="7" borderId="49" xfId="0" applyNumberFormat="1" applyFont="1" applyFill="1" applyBorder="1" applyAlignment="1">
      <alignment horizontal="center" vertical="top"/>
    </xf>
    <xf numFmtId="164" fontId="3" fillId="8" borderId="65" xfId="0" applyNumberFormat="1" applyFont="1" applyFill="1" applyBorder="1" applyAlignment="1">
      <alignment horizontal="center" vertical="top" wrapText="1"/>
    </xf>
    <xf numFmtId="164" fontId="1" fillId="7" borderId="67" xfId="0" applyNumberFormat="1" applyFont="1" applyFill="1" applyBorder="1" applyAlignment="1">
      <alignment horizontal="center" vertical="top"/>
    </xf>
    <xf numFmtId="164" fontId="3" fillId="8" borderId="65"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7" borderId="51" xfId="0" applyNumberFormat="1" applyFont="1" applyFill="1" applyBorder="1" applyAlignment="1">
      <alignment horizontal="center" vertical="top"/>
    </xf>
    <xf numFmtId="164" fontId="1" fillId="0" borderId="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7" borderId="63" xfId="0" applyNumberFormat="1" applyFont="1" applyFill="1" applyBorder="1" applyAlignment="1">
      <alignment horizontal="center" vertical="top"/>
    </xf>
    <xf numFmtId="164" fontId="1" fillId="7" borderId="67"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xf>
    <xf numFmtId="164" fontId="15" fillId="5" borderId="39" xfId="0" applyNumberFormat="1" applyFont="1" applyFill="1" applyBorder="1" applyAlignment="1">
      <alignment horizontal="center" vertical="top"/>
    </xf>
    <xf numFmtId="164" fontId="6" fillId="0" borderId="42" xfId="0" applyNumberFormat="1" applyFont="1" applyBorder="1" applyAlignment="1">
      <alignment horizontal="center" vertical="center" wrapText="1"/>
    </xf>
    <xf numFmtId="1" fontId="1" fillId="7" borderId="54" xfId="0" applyNumberFormat="1" applyFont="1" applyFill="1" applyBorder="1" applyAlignment="1">
      <alignment horizontal="center" vertical="top" wrapText="1"/>
    </xf>
    <xf numFmtId="1" fontId="19" fillId="7" borderId="54" xfId="0" applyNumberFormat="1" applyFont="1" applyFill="1" applyBorder="1" applyAlignment="1">
      <alignment horizontal="center" vertical="top" wrapText="1"/>
    </xf>
    <xf numFmtId="164" fontId="18" fillId="7" borderId="4" xfId="0" applyNumberFormat="1" applyFont="1" applyFill="1" applyBorder="1" applyAlignment="1">
      <alignment horizontal="center" vertical="top"/>
    </xf>
    <xf numFmtId="164" fontId="18" fillId="7" borderId="41" xfId="0" applyNumberFormat="1" applyFont="1" applyFill="1" applyBorder="1" applyAlignment="1">
      <alignment horizontal="center" vertical="top"/>
    </xf>
    <xf numFmtId="0" fontId="1" fillId="7" borderId="57" xfId="0" applyFont="1" applyFill="1" applyBorder="1" applyAlignment="1">
      <alignment horizontal="center" vertical="top"/>
    </xf>
    <xf numFmtId="164" fontId="15" fillId="3" borderId="68" xfId="0" applyNumberFormat="1" applyFont="1" applyFill="1" applyBorder="1" applyAlignment="1">
      <alignment horizontal="center" vertical="top" wrapText="1"/>
    </xf>
    <xf numFmtId="164" fontId="1" fillId="0" borderId="75" xfId="0" applyNumberFormat="1" applyFont="1" applyBorder="1" applyAlignment="1">
      <alignment horizontal="center" vertical="top" wrapText="1"/>
    </xf>
    <xf numFmtId="164" fontId="7" fillId="0" borderId="75" xfId="0" applyNumberFormat="1" applyFont="1" applyBorder="1" applyAlignment="1">
      <alignment horizontal="center" vertical="top" wrapText="1"/>
    </xf>
    <xf numFmtId="164" fontId="1" fillId="7" borderId="75" xfId="0" applyNumberFormat="1" applyFont="1" applyFill="1" applyBorder="1" applyAlignment="1">
      <alignment horizontal="center" vertical="top" wrapText="1"/>
    </xf>
    <xf numFmtId="164" fontId="1" fillId="7" borderId="29" xfId="0" applyNumberFormat="1" applyFont="1" applyFill="1" applyBorder="1" applyAlignment="1">
      <alignment horizontal="center" vertical="top" wrapText="1"/>
    </xf>
    <xf numFmtId="164" fontId="1" fillId="6" borderId="44" xfId="0" applyNumberFormat="1" applyFont="1" applyFill="1" applyBorder="1" applyAlignment="1">
      <alignment horizontal="center" vertical="top"/>
    </xf>
    <xf numFmtId="0" fontId="1" fillId="0" borderId="37" xfId="0" applyFont="1" applyFill="1" applyBorder="1" applyAlignment="1">
      <alignment vertical="top" wrapText="1"/>
    </xf>
    <xf numFmtId="0" fontId="7" fillId="0" borderId="5" xfId="0" applyFont="1" applyFill="1" applyBorder="1" applyAlignment="1">
      <alignment horizontal="center" vertical="top" wrapText="1"/>
    </xf>
    <xf numFmtId="49" fontId="3" fillId="4" borderId="35" xfId="0" applyNumberFormat="1" applyFont="1" applyFill="1" applyBorder="1" applyAlignment="1">
      <alignment vertical="top"/>
    </xf>
    <xf numFmtId="49" fontId="3" fillId="6" borderId="69" xfId="0" applyNumberFormat="1" applyFont="1" applyFill="1" applyBorder="1" applyAlignment="1">
      <alignment vertical="top"/>
    </xf>
    <xf numFmtId="49" fontId="3" fillId="0" borderId="52" xfId="0" applyNumberFormat="1" applyFont="1" applyBorder="1" applyAlignment="1">
      <alignment horizontal="center" vertical="top"/>
    </xf>
    <xf numFmtId="164" fontId="23" fillId="0" borderId="41" xfId="0" applyNumberFormat="1" applyFont="1" applyBorder="1" applyAlignment="1">
      <alignment horizontal="center" vertical="center" wrapText="1"/>
    </xf>
    <xf numFmtId="0" fontId="1" fillId="7" borderId="4" xfId="0" applyFont="1" applyFill="1" applyBorder="1" applyAlignment="1">
      <alignment horizontal="center" vertical="top" wrapText="1"/>
    </xf>
    <xf numFmtId="0" fontId="1" fillId="7" borderId="5" xfId="0" applyFont="1" applyFill="1" applyBorder="1" applyAlignment="1">
      <alignment horizontal="center" vertical="top" wrapText="1"/>
    </xf>
    <xf numFmtId="0" fontId="1" fillId="7" borderId="28" xfId="0" applyFont="1" applyFill="1" applyBorder="1" applyAlignment="1">
      <alignment horizontal="center" vertical="top"/>
    </xf>
    <xf numFmtId="164" fontId="1" fillId="7" borderId="3" xfId="0" applyNumberFormat="1" applyFont="1" applyFill="1" applyBorder="1" applyAlignment="1">
      <alignment horizontal="center" vertical="top"/>
    </xf>
    <xf numFmtId="164" fontId="1" fillId="7" borderId="73" xfId="0" applyNumberFormat="1" applyFont="1" applyFill="1" applyBorder="1" applyAlignment="1">
      <alignment horizontal="center" vertical="top"/>
    </xf>
    <xf numFmtId="164" fontId="1" fillId="7" borderId="62" xfId="0" applyNumberFormat="1" applyFont="1" applyFill="1" applyBorder="1" applyAlignment="1">
      <alignment horizontal="center" vertical="top"/>
    </xf>
    <xf numFmtId="49" fontId="1" fillId="0" borderId="10" xfId="0" applyNumberFormat="1" applyFont="1" applyFill="1" applyBorder="1" applyAlignment="1">
      <alignment horizontal="center" vertical="top"/>
    </xf>
    <xf numFmtId="49" fontId="1" fillId="0" borderId="49" xfId="0" applyNumberFormat="1" applyFont="1" applyFill="1" applyBorder="1" applyAlignment="1">
      <alignment horizontal="center" vertical="top"/>
    </xf>
    <xf numFmtId="0" fontId="1" fillId="0" borderId="25" xfId="0" applyFont="1" applyFill="1" applyBorder="1" applyAlignment="1">
      <alignment horizontal="center" vertical="top" wrapText="1"/>
    </xf>
    <xf numFmtId="0" fontId="22" fillId="0" borderId="16" xfId="0" applyFont="1" applyBorder="1" applyAlignment="1">
      <alignment horizontal="center"/>
    </xf>
    <xf numFmtId="164" fontId="6" fillId="0" borderId="3" xfId="0" applyNumberFormat="1" applyFont="1" applyBorder="1" applyAlignment="1">
      <alignment horizontal="center" vertical="center" wrapText="1"/>
    </xf>
    <xf numFmtId="0" fontId="4" fillId="7" borderId="2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0" fontId="4" fillId="7" borderId="27" xfId="0" applyFont="1" applyFill="1" applyBorder="1" applyAlignment="1">
      <alignment horizontal="left" vertical="top" wrapText="1"/>
    </xf>
    <xf numFmtId="0" fontId="4" fillId="7" borderId="30" xfId="0" applyFont="1" applyFill="1" applyBorder="1" applyAlignment="1">
      <alignment horizontal="left" vertical="top" wrapText="1"/>
    </xf>
    <xf numFmtId="49" fontId="3" fillId="6" borderId="31"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0" fontId="5" fillId="8" borderId="65" xfId="0" applyFont="1" applyFill="1" applyBorder="1" applyAlignment="1">
      <alignment horizontal="right"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164" fontId="1" fillId="7" borderId="3"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49" fontId="1" fillId="0" borderId="54" xfId="0" applyNumberFormat="1" applyFont="1" applyFill="1" applyBorder="1" applyAlignment="1">
      <alignment horizontal="center" vertical="top"/>
    </xf>
    <xf numFmtId="164" fontId="1" fillId="0" borderId="68"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164" fontId="1" fillId="7" borderId="41" xfId="0" applyNumberFormat="1" applyFont="1" applyFill="1" applyBorder="1" applyAlignment="1">
      <alignment horizontal="center" vertical="top" wrapText="1"/>
    </xf>
    <xf numFmtId="0" fontId="25" fillId="0" borderId="0" xfId="0" applyFont="1"/>
    <xf numFmtId="0" fontId="1" fillId="0" borderId="40" xfId="0" applyFont="1" applyFill="1" applyBorder="1" applyAlignment="1">
      <alignment horizontal="center" vertical="top" wrapText="1"/>
    </xf>
    <xf numFmtId="164" fontId="4" fillId="7" borderId="4"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5" fillId="8" borderId="45" xfId="0" applyNumberFormat="1" applyFont="1" applyFill="1" applyBorder="1" applyAlignment="1">
      <alignment horizontal="center" vertical="top"/>
    </xf>
    <xf numFmtId="164" fontId="5" fillId="8" borderId="15" xfId="0" applyNumberFormat="1" applyFont="1" applyFill="1" applyBorder="1" applyAlignment="1">
      <alignment horizontal="center" vertical="top"/>
    </xf>
    <xf numFmtId="164" fontId="1" fillId="7" borderId="2"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xf>
    <xf numFmtId="164" fontId="3" fillId="8" borderId="14"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15" fillId="8" borderId="39" xfId="0" applyNumberFormat="1" applyFont="1" applyFill="1" applyBorder="1" applyAlignment="1">
      <alignment horizontal="center" vertical="top" wrapText="1"/>
    </xf>
    <xf numFmtId="164" fontId="18" fillId="7" borderId="42"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15" fillId="5" borderId="21" xfId="0" applyNumberFormat="1" applyFont="1" applyFill="1" applyBorder="1" applyAlignment="1">
      <alignment horizontal="center" vertical="top" wrapText="1"/>
    </xf>
    <xf numFmtId="164" fontId="15" fillId="5" borderId="60" xfId="0" applyNumberFormat="1" applyFont="1" applyFill="1" applyBorder="1" applyAlignment="1">
      <alignment horizontal="center" vertical="top" wrapText="1"/>
    </xf>
    <xf numFmtId="0" fontId="1" fillId="0" borderId="73" xfId="0" applyFont="1" applyFill="1" applyBorder="1" applyAlignment="1">
      <alignment vertical="top" wrapText="1"/>
    </xf>
    <xf numFmtId="0" fontId="1" fillId="0" borderId="68" xfId="0" applyFont="1" applyFill="1" applyBorder="1" applyAlignment="1">
      <alignment vertical="top" wrapText="1"/>
    </xf>
    <xf numFmtId="0" fontId="2" fillId="0" borderId="74" xfId="0" applyFont="1" applyBorder="1" applyAlignment="1">
      <alignment vertical="top" wrapText="1"/>
    </xf>
    <xf numFmtId="164" fontId="15" fillId="8" borderId="64" xfId="0" applyNumberFormat="1" applyFont="1" applyFill="1" applyBorder="1" applyAlignment="1">
      <alignment horizontal="center" vertical="top"/>
    </xf>
    <xf numFmtId="164" fontId="15" fillId="5" borderId="65" xfId="0" applyNumberFormat="1" applyFont="1" applyFill="1" applyBorder="1" applyAlignment="1">
      <alignment horizontal="center" vertical="top"/>
    </xf>
    <xf numFmtId="164" fontId="23" fillId="0" borderId="47" xfId="0" applyNumberFormat="1" applyFont="1" applyBorder="1" applyAlignment="1">
      <alignment horizontal="center" vertical="center" wrapText="1"/>
    </xf>
    <xf numFmtId="164" fontId="15" fillId="3" borderId="63" xfId="0" applyNumberFormat="1" applyFont="1" applyFill="1" applyBorder="1" applyAlignment="1">
      <alignment horizontal="center" vertical="top" wrapText="1"/>
    </xf>
    <xf numFmtId="164" fontId="1" fillId="0" borderId="63" xfId="0" applyNumberFormat="1" applyFont="1" applyBorder="1" applyAlignment="1">
      <alignment horizontal="center" vertical="top" wrapText="1"/>
    </xf>
    <xf numFmtId="164" fontId="3" fillId="3" borderId="63" xfId="0" applyNumberFormat="1" applyFont="1" applyFill="1" applyBorder="1" applyAlignment="1">
      <alignment horizontal="center" vertical="top" wrapText="1"/>
    </xf>
    <xf numFmtId="164" fontId="7" fillId="0" borderId="63" xfId="0" applyNumberFormat="1" applyFont="1" applyBorder="1" applyAlignment="1">
      <alignment horizontal="center" vertical="top" wrapText="1"/>
    </xf>
    <xf numFmtId="0" fontId="1" fillId="0" borderId="43" xfId="0" applyFont="1" applyBorder="1" applyAlignment="1">
      <alignment horizontal="center" vertical="top"/>
    </xf>
    <xf numFmtId="164" fontId="1" fillId="0" borderId="2" xfId="0" applyNumberFormat="1" applyFont="1" applyFill="1" applyBorder="1" applyAlignment="1">
      <alignment horizontal="center" vertical="top" wrapText="1"/>
    </xf>
    <xf numFmtId="164" fontId="1" fillId="7" borderId="35" xfId="0" applyNumberFormat="1" applyFont="1" applyFill="1" applyBorder="1" applyAlignment="1">
      <alignment horizontal="center" vertical="top" wrapText="1"/>
    </xf>
    <xf numFmtId="164" fontId="1" fillId="7" borderId="30"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164" fontId="3" fillId="5" borderId="76" xfId="0" applyNumberFormat="1" applyFont="1" applyFill="1" applyBorder="1" applyAlignment="1">
      <alignment horizontal="center" vertical="top"/>
    </xf>
    <xf numFmtId="0" fontId="20" fillId="7" borderId="4" xfId="0" applyFont="1" applyFill="1" applyBorder="1" applyAlignment="1">
      <alignment horizontal="center" vertical="top" wrapText="1"/>
    </xf>
    <xf numFmtId="0" fontId="20" fillId="7" borderId="5" xfId="0" applyFont="1" applyFill="1" applyBorder="1" applyAlignment="1">
      <alignment horizontal="center" vertical="top" wrapText="1"/>
    </xf>
    <xf numFmtId="0" fontId="22" fillId="0" borderId="17" xfId="0" applyFont="1" applyBorder="1" applyAlignment="1">
      <alignment horizontal="center"/>
    </xf>
    <xf numFmtId="0" fontId="27" fillId="7" borderId="16" xfId="0" applyFont="1" applyFill="1" applyBorder="1" applyAlignment="1">
      <alignment horizontal="center" vertical="top" wrapText="1"/>
    </xf>
    <xf numFmtId="165" fontId="1" fillId="7" borderId="69" xfId="0" applyNumberFormat="1" applyFont="1" applyFill="1" applyBorder="1" applyAlignment="1">
      <alignment horizontal="left" vertical="top" wrapText="1"/>
    </xf>
    <xf numFmtId="0" fontId="21" fillId="0" borderId="43" xfId="0" applyFont="1" applyFill="1" applyBorder="1" applyAlignment="1">
      <alignment horizontal="left" vertical="top" wrapText="1"/>
    </xf>
    <xf numFmtId="0" fontId="21" fillId="0" borderId="51" xfId="0" applyNumberFormat="1" applyFont="1" applyFill="1" applyBorder="1" applyAlignment="1">
      <alignment horizontal="center" vertical="top"/>
    </xf>
    <xf numFmtId="0" fontId="4" fillId="0" borderId="43" xfId="0" applyFont="1" applyFill="1" applyBorder="1" applyAlignment="1">
      <alignment horizontal="left" vertical="top" wrapText="1"/>
    </xf>
    <xf numFmtId="0" fontId="4" fillId="0" borderId="51" xfId="0" applyNumberFormat="1" applyFont="1" applyFill="1" applyBorder="1" applyAlignment="1">
      <alignment horizontal="center" vertical="top"/>
    </xf>
    <xf numFmtId="164" fontId="21" fillId="7" borderId="4" xfId="0" applyNumberFormat="1" applyFont="1" applyFill="1" applyBorder="1" applyAlignment="1">
      <alignment horizontal="center" vertical="top"/>
    </xf>
    <xf numFmtId="164" fontId="21" fillId="7" borderId="41" xfId="0" applyNumberFormat="1" applyFont="1" applyFill="1" applyBorder="1" applyAlignment="1">
      <alignment horizontal="center" vertical="top"/>
    </xf>
    <xf numFmtId="164" fontId="3" fillId="8" borderId="19" xfId="0" applyNumberFormat="1" applyFont="1" applyFill="1" applyBorder="1" applyAlignment="1">
      <alignment horizontal="center" vertical="top" wrapText="1"/>
    </xf>
    <xf numFmtId="164" fontId="18" fillId="7" borderId="9" xfId="0" applyNumberFormat="1" applyFont="1" applyFill="1" applyBorder="1" applyAlignment="1">
      <alignment horizontal="center" vertical="top"/>
    </xf>
    <xf numFmtId="164" fontId="18" fillId="7" borderId="13" xfId="0" applyNumberFormat="1" applyFont="1" applyFill="1" applyBorder="1" applyAlignment="1">
      <alignment horizontal="center" vertical="top"/>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1" fontId="4" fillId="7" borderId="12" xfId="0" applyNumberFormat="1" applyFont="1" applyFill="1" applyBorder="1" applyAlignment="1">
      <alignment vertical="top" wrapText="1"/>
    </xf>
    <xf numFmtId="1" fontId="4" fillId="7" borderId="18" xfId="0" applyNumberFormat="1" applyFont="1" applyFill="1" applyBorder="1" applyAlignment="1">
      <alignment vertical="top" wrapText="1"/>
    </xf>
    <xf numFmtId="0" fontId="4" fillId="7" borderId="63" xfId="0" applyFont="1" applyFill="1" applyBorder="1" applyAlignment="1">
      <alignment horizontal="center" vertical="top" wrapText="1"/>
    </xf>
    <xf numFmtId="0" fontId="4" fillId="7" borderId="64" xfId="0" applyFont="1" applyFill="1" applyBorder="1" applyAlignment="1">
      <alignment horizontal="center" vertical="top" wrapText="1"/>
    </xf>
    <xf numFmtId="0" fontId="4" fillId="0" borderId="5" xfId="0" applyFont="1" applyFill="1" applyBorder="1" applyAlignment="1">
      <alignment horizontal="center" vertical="top" wrapText="1"/>
    </xf>
    <xf numFmtId="0" fontId="1" fillId="0" borderId="50" xfId="0" applyFont="1" applyFill="1" applyBorder="1" applyAlignment="1">
      <alignment horizontal="center" vertical="top" wrapText="1"/>
    </xf>
    <xf numFmtId="164" fontId="18" fillId="0" borderId="3" xfId="0" applyNumberFormat="1" applyFont="1" applyFill="1" applyBorder="1" applyAlignment="1">
      <alignment horizontal="center" vertical="top" wrapText="1"/>
    </xf>
    <xf numFmtId="164" fontId="18" fillId="0" borderId="62" xfId="0" applyNumberFormat="1" applyFont="1" applyFill="1" applyBorder="1" applyAlignment="1">
      <alignment horizontal="center" vertical="top" wrapText="1"/>
    </xf>
    <xf numFmtId="164" fontId="18" fillId="0" borderId="4" xfId="0" applyNumberFormat="1" applyFont="1" applyFill="1" applyBorder="1" applyAlignment="1">
      <alignment horizontal="center" vertical="top"/>
    </xf>
    <xf numFmtId="164" fontId="18" fillId="0" borderId="41" xfId="0" applyNumberFormat="1" applyFont="1" applyFill="1" applyBorder="1" applyAlignment="1">
      <alignment horizontal="center" vertical="top"/>
    </xf>
    <xf numFmtId="49" fontId="3" fillId="5" borderId="78" xfId="0" applyNumberFormat="1" applyFont="1" applyFill="1" applyBorder="1" applyAlignment="1">
      <alignment vertical="top"/>
    </xf>
    <xf numFmtId="0" fontId="1" fillId="7" borderId="52" xfId="0" applyFont="1" applyFill="1" applyBorder="1" applyAlignment="1">
      <alignment horizontal="left" vertical="top" wrapText="1"/>
    </xf>
    <xf numFmtId="0" fontId="1" fillId="0" borderId="43" xfId="0" applyFont="1" applyFill="1" applyBorder="1" applyAlignment="1">
      <alignment vertical="center" textRotation="90" wrapText="1"/>
    </xf>
    <xf numFmtId="165" fontId="1" fillId="0" borderId="30" xfId="0" applyNumberFormat="1" applyFont="1" applyFill="1" applyBorder="1" applyAlignment="1">
      <alignment vertical="center" textRotation="90" wrapText="1"/>
    </xf>
    <xf numFmtId="165" fontId="1" fillId="7" borderId="11" xfId="0" applyNumberFormat="1" applyFont="1" applyFill="1" applyBorder="1" applyAlignment="1">
      <alignment horizontal="left" vertical="top" wrapText="1"/>
    </xf>
    <xf numFmtId="0" fontId="4" fillId="0" borderId="29" xfId="0" applyFont="1" applyFill="1" applyBorder="1" applyAlignment="1">
      <alignment horizontal="left" vertical="top" wrapText="1"/>
    </xf>
    <xf numFmtId="0" fontId="4" fillId="0" borderId="3" xfId="0" applyNumberFormat="1" applyFont="1" applyFill="1" applyBorder="1" applyAlignment="1">
      <alignment horizontal="center" vertical="top"/>
    </xf>
    <xf numFmtId="0" fontId="4" fillId="0" borderId="28" xfId="0" applyFont="1" applyFill="1" applyBorder="1" applyAlignment="1">
      <alignment vertical="top" wrapText="1"/>
    </xf>
    <xf numFmtId="49" fontId="5" fillId="4"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26" xfId="0" applyNumberFormat="1" applyFont="1" applyFill="1" applyBorder="1" applyAlignment="1">
      <alignment horizontal="left" vertical="top" wrapText="1"/>
    </xf>
    <xf numFmtId="165" fontId="1" fillId="7" borderId="31" xfId="0" applyNumberFormat="1" applyFont="1" applyFill="1" applyBorder="1" applyAlignment="1">
      <alignment horizontal="left" vertical="top" wrapText="1"/>
    </xf>
    <xf numFmtId="49" fontId="5" fillId="7" borderId="11" xfId="0" applyNumberFormat="1" applyFont="1" applyFill="1" applyBorder="1" applyAlignment="1">
      <alignment horizontal="center" vertical="top"/>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4"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49" fontId="5" fillId="4" borderId="27" xfId="0" applyNumberFormat="1" applyFont="1" applyFill="1" applyBorder="1" applyAlignment="1">
      <alignment horizontal="center" vertical="top" wrapText="1"/>
    </xf>
    <xf numFmtId="49" fontId="5" fillId="4" borderId="37" xfId="0" applyNumberFormat="1" applyFont="1" applyFill="1" applyBorder="1" applyAlignment="1">
      <alignment horizontal="center" vertical="top" wrapText="1"/>
    </xf>
    <xf numFmtId="49" fontId="5" fillId="6" borderId="4" xfId="0" applyNumberFormat="1" applyFont="1" applyFill="1" applyBorder="1" applyAlignment="1">
      <alignment horizontal="center" vertical="top"/>
    </xf>
    <xf numFmtId="49" fontId="5" fillId="0" borderId="5" xfId="0" applyNumberFormat="1" applyFont="1" applyBorder="1" applyAlignment="1">
      <alignment horizontal="center" vertical="top"/>
    </xf>
    <xf numFmtId="49" fontId="5" fillId="5" borderId="72" xfId="0" applyNumberFormat="1" applyFont="1" applyFill="1" applyBorder="1" applyAlignment="1">
      <alignment horizontal="center" vertical="top"/>
    </xf>
    <xf numFmtId="49" fontId="5" fillId="5" borderId="74" xfId="0" applyNumberFormat="1" applyFont="1" applyFill="1" applyBorder="1" applyAlignment="1">
      <alignment horizontal="center" vertical="top"/>
    </xf>
    <xf numFmtId="49" fontId="5" fillId="6" borderId="25" xfId="0" applyNumberFormat="1" applyFont="1" applyFill="1" applyBorder="1" applyAlignment="1">
      <alignment horizontal="center" vertical="top"/>
    </xf>
    <xf numFmtId="0" fontId="1" fillId="0" borderId="58" xfId="0" applyFont="1" applyFill="1" applyBorder="1" applyAlignment="1">
      <alignment horizontal="center" vertical="top" wrapText="1"/>
    </xf>
    <xf numFmtId="164" fontId="1" fillId="6" borderId="0" xfId="0" applyNumberFormat="1" applyFont="1" applyFill="1" applyBorder="1" applyAlignment="1">
      <alignment horizontal="center" vertical="top"/>
    </xf>
    <xf numFmtId="164" fontId="1" fillId="7" borderId="70" xfId="0" applyNumberFormat="1" applyFont="1" applyFill="1" applyBorder="1" applyAlignment="1">
      <alignment horizontal="center" vertical="top"/>
    </xf>
    <xf numFmtId="0" fontId="1" fillId="6" borderId="31" xfId="0" applyFont="1" applyFill="1" applyBorder="1" applyAlignment="1">
      <alignment horizontal="center" vertical="top"/>
    </xf>
    <xf numFmtId="0" fontId="1" fillId="0" borderId="31" xfId="0" applyFont="1" applyFill="1" applyBorder="1" applyAlignment="1">
      <alignment horizontal="center" vertical="top"/>
    </xf>
    <xf numFmtId="0" fontId="1" fillId="0" borderId="25" xfId="0" applyFont="1" applyFill="1" applyBorder="1" applyAlignment="1">
      <alignment horizontal="center" vertical="top"/>
    </xf>
    <xf numFmtId="0" fontId="1" fillId="0" borderId="31" xfId="0" applyFont="1" applyFill="1" applyBorder="1" applyAlignment="1">
      <alignment horizontal="center" vertical="top" wrapText="1"/>
    </xf>
    <xf numFmtId="0" fontId="1" fillId="7" borderId="31" xfId="0" applyFont="1" applyFill="1" applyBorder="1" applyAlignment="1">
      <alignment horizontal="center" vertical="top" wrapText="1"/>
    </xf>
    <xf numFmtId="0" fontId="1" fillId="7" borderId="34" xfId="0" applyFont="1" applyFill="1" applyBorder="1" applyAlignment="1">
      <alignment horizontal="center" vertical="top" wrapText="1"/>
    </xf>
    <xf numFmtId="49" fontId="1" fillId="0" borderId="68" xfId="0" applyNumberFormat="1" applyFont="1" applyFill="1" applyBorder="1" applyAlignment="1">
      <alignment horizontal="center" vertical="top"/>
    </xf>
    <xf numFmtId="49" fontId="1" fillId="0" borderId="0"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1" fontId="1" fillId="0" borderId="73" xfId="0" applyNumberFormat="1" applyFont="1" applyFill="1" applyBorder="1" applyAlignment="1">
      <alignment horizontal="center" vertical="top"/>
    </xf>
    <xf numFmtId="49" fontId="1" fillId="0" borderId="7" xfId="0" applyNumberFormat="1" applyFont="1" applyFill="1" applyBorder="1" applyAlignment="1">
      <alignment horizontal="center" vertical="top"/>
    </xf>
    <xf numFmtId="49" fontId="1" fillId="0" borderId="11" xfId="0" applyNumberFormat="1" applyFont="1" applyFill="1" applyBorder="1" applyAlignment="1">
      <alignment horizontal="center" vertical="top"/>
    </xf>
    <xf numFmtId="49" fontId="1" fillId="0" borderId="17" xfId="0" applyNumberFormat="1" applyFont="1" applyFill="1" applyBorder="1" applyAlignment="1">
      <alignment horizontal="center" vertical="top"/>
    </xf>
    <xf numFmtId="1" fontId="1" fillId="0" borderId="40" xfId="0" applyNumberFormat="1" applyFont="1" applyBorder="1" applyAlignment="1">
      <alignment horizontal="center" vertical="top"/>
    </xf>
    <xf numFmtId="1" fontId="1" fillId="0" borderId="34" xfId="0" applyNumberFormat="1" applyFont="1" applyBorder="1" applyAlignment="1">
      <alignment horizontal="center" vertical="top"/>
    </xf>
    <xf numFmtId="1" fontId="2" fillId="0" borderId="31" xfId="0" applyNumberFormat="1" applyFont="1" applyBorder="1" applyAlignment="1">
      <alignment horizontal="center"/>
    </xf>
    <xf numFmtId="49" fontId="2" fillId="0" borderId="25" xfId="0" applyNumberFormat="1" applyFont="1" applyBorder="1" applyAlignment="1">
      <alignment horizontal="center"/>
    </xf>
    <xf numFmtId="1" fontId="4" fillId="7" borderId="5" xfId="0" applyNumberFormat="1" applyFont="1" applyFill="1" applyBorder="1" applyAlignment="1">
      <alignment horizontal="center" vertical="top" wrapText="1"/>
    </xf>
    <xf numFmtId="165" fontId="1" fillId="7" borderId="40" xfId="0" applyNumberFormat="1" applyFont="1" applyFill="1" applyBorder="1" applyAlignment="1">
      <alignment horizontal="left" vertical="top" wrapText="1"/>
    </xf>
    <xf numFmtId="0" fontId="4" fillId="7" borderId="13" xfId="0" applyFont="1" applyFill="1" applyBorder="1" applyAlignment="1">
      <alignment horizontal="center" vertical="top" wrapText="1"/>
    </xf>
    <xf numFmtId="0" fontId="1" fillId="0" borderId="26" xfId="0" applyFont="1" applyFill="1" applyBorder="1" applyAlignment="1">
      <alignment horizontal="center" vertical="top" wrapText="1"/>
    </xf>
    <xf numFmtId="164" fontId="3" fillId="8" borderId="2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1" xfId="0" applyNumberFormat="1" applyFont="1" applyFill="1" applyBorder="1" applyAlignment="1">
      <alignment horizontal="center" vertical="top"/>
    </xf>
    <xf numFmtId="0" fontId="1" fillId="7" borderId="37" xfId="0" applyFont="1" applyFill="1" applyBorder="1" applyAlignment="1">
      <alignment vertical="top" wrapText="1"/>
    </xf>
    <xf numFmtId="0" fontId="1" fillId="7" borderId="16" xfId="0" applyFont="1" applyFill="1" applyBorder="1" applyAlignment="1">
      <alignment horizontal="center" vertical="top" wrapText="1"/>
    </xf>
    <xf numFmtId="0" fontId="1" fillId="7" borderId="25" xfId="0" applyFont="1" applyFill="1" applyBorder="1" applyAlignment="1">
      <alignment horizontal="center" vertical="top" wrapText="1"/>
    </xf>
    <xf numFmtId="0" fontId="1" fillId="7" borderId="17" xfId="0"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164" fontId="1" fillId="6" borderId="10"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 fillId="6" borderId="68" xfId="0" applyNumberFormat="1" applyFont="1" applyFill="1" applyBorder="1" applyAlignment="1">
      <alignment horizontal="center" vertical="top"/>
    </xf>
    <xf numFmtId="49" fontId="1" fillId="0" borderId="51" xfId="0" applyNumberFormat="1" applyFont="1" applyFill="1" applyBorder="1" applyAlignment="1">
      <alignment horizontal="center" vertical="top"/>
    </xf>
    <xf numFmtId="49" fontId="1" fillId="0" borderId="70" xfId="0" applyNumberFormat="1" applyFont="1" applyFill="1" applyBorder="1" applyAlignment="1">
      <alignment horizontal="center" vertical="top"/>
    </xf>
    <xf numFmtId="49" fontId="1" fillId="0" borderId="52" xfId="0" applyNumberFormat="1" applyFont="1" applyFill="1" applyBorder="1" applyAlignment="1">
      <alignment horizontal="center" vertical="top"/>
    </xf>
    <xf numFmtId="49" fontId="1" fillId="0" borderId="71" xfId="0" applyNumberFormat="1" applyFont="1" applyFill="1" applyBorder="1" applyAlignment="1">
      <alignment horizontal="center" vertical="top"/>
    </xf>
    <xf numFmtId="49" fontId="1" fillId="0" borderId="55" xfId="0" applyNumberFormat="1" applyFont="1" applyFill="1" applyBorder="1" applyAlignment="1">
      <alignment horizontal="center" vertical="top"/>
    </xf>
    <xf numFmtId="0" fontId="4" fillId="0" borderId="14" xfId="0" applyFont="1" applyFill="1" applyBorder="1" applyAlignment="1">
      <alignment vertical="top" wrapText="1"/>
    </xf>
    <xf numFmtId="0" fontId="1" fillId="7" borderId="27" xfId="0" applyFont="1" applyFill="1" applyBorder="1" applyAlignment="1">
      <alignment vertical="top" wrapText="1"/>
    </xf>
    <xf numFmtId="0" fontId="1" fillId="7" borderId="40" xfId="0" applyFont="1" applyFill="1" applyBorder="1" applyAlignment="1">
      <alignment horizontal="center" vertical="top" wrapText="1"/>
    </xf>
    <xf numFmtId="0" fontId="1" fillId="7" borderId="14" xfId="0" applyFont="1" applyFill="1" applyBorder="1" applyAlignment="1">
      <alignment vertical="top" wrapText="1"/>
    </xf>
    <xf numFmtId="0" fontId="1" fillId="7" borderId="15" xfId="0" applyFont="1" applyFill="1" applyBorder="1" applyAlignment="1">
      <alignment horizontal="center" vertical="top" wrapText="1"/>
    </xf>
    <xf numFmtId="0" fontId="1" fillId="7" borderId="36" xfId="0" applyFont="1" applyFill="1" applyBorder="1" applyAlignment="1">
      <alignment horizontal="center" vertical="top" wrapText="1"/>
    </xf>
    <xf numFmtId="164" fontId="1" fillId="7" borderId="8" xfId="0" applyNumberFormat="1" applyFont="1" applyFill="1" applyBorder="1" applyAlignment="1">
      <alignment horizontal="center" vertical="top"/>
    </xf>
    <xf numFmtId="0" fontId="3" fillId="8" borderId="18" xfId="0" applyFont="1" applyFill="1" applyBorder="1" applyAlignment="1">
      <alignment horizontal="center" vertical="top"/>
    </xf>
    <xf numFmtId="164" fontId="3" fillId="8" borderId="58" xfId="0" applyNumberFormat="1" applyFont="1" applyFill="1" applyBorder="1" applyAlignment="1">
      <alignment horizontal="center" vertical="top"/>
    </xf>
    <xf numFmtId="164" fontId="1" fillId="0" borderId="59" xfId="0" applyNumberFormat="1" applyFont="1" applyBorder="1" applyAlignment="1">
      <alignment horizontal="center" vertical="top" wrapText="1"/>
    </xf>
    <xf numFmtId="164" fontId="1" fillId="7" borderId="63"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wrapText="1"/>
    </xf>
    <xf numFmtId="164" fontId="1" fillId="0" borderId="2"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0" borderId="63" xfId="0" applyNumberFormat="1" applyFont="1" applyFill="1" applyBorder="1" applyAlignment="1">
      <alignment horizontal="center" vertical="top"/>
    </xf>
    <xf numFmtId="165" fontId="3" fillId="0" borderId="2" xfId="0" applyNumberFormat="1" applyFont="1" applyBorder="1" applyAlignment="1">
      <alignment horizontal="center" vertical="top" wrapText="1"/>
    </xf>
    <xf numFmtId="165" fontId="1" fillId="6" borderId="6" xfId="0" applyNumberFormat="1" applyFont="1" applyFill="1" applyBorder="1" applyAlignment="1">
      <alignment horizontal="center" vertical="top" wrapText="1"/>
    </xf>
    <xf numFmtId="164" fontId="1" fillId="7" borderId="47" xfId="0" applyNumberFormat="1" applyFont="1" applyFill="1" applyBorder="1" applyAlignment="1">
      <alignment horizontal="center" vertical="top" wrapText="1"/>
    </xf>
    <xf numFmtId="164" fontId="3" fillId="8" borderId="66" xfId="0" applyNumberFormat="1" applyFont="1" applyFill="1" applyBorder="1" applyAlignment="1">
      <alignment horizontal="center" vertical="top"/>
    </xf>
    <xf numFmtId="0" fontId="1" fillId="0" borderId="54" xfId="0" applyFont="1" applyFill="1" applyBorder="1" applyAlignment="1">
      <alignment horizontal="center" vertical="top" wrapText="1"/>
    </xf>
    <xf numFmtId="0" fontId="1" fillId="0" borderId="55" xfId="0" applyFont="1" applyFill="1" applyBorder="1" applyAlignment="1">
      <alignment horizontal="center" vertical="top" wrapText="1"/>
    </xf>
    <xf numFmtId="0" fontId="1" fillId="0" borderId="31" xfId="0" applyFont="1" applyBorder="1" applyAlignment="1">
      <alignment horizontal="left" vertical="top" wrapText="1"/>
    </xf>
    <xf numFmtId="49" fontId="3" fillId="7" borderId="5" xfId="0" applyNumberFormat="1" applyFont="1" applyFill="1" applyBorder="1" applyAlignment="1">
      <alignment horizontal="center" vertical="top"/>
    </xf>
    <xf numFmtId="165" fontId="1" fillId="7" borderId="57" xfId="0" applyNumberFormat="1" applyFont="1" applyFill="1" applyBorder="1" applyAlignment="1">
      <alignment horizontal="center" vertical="top" wrapText="1"/>
    </xf>
    <xf numFmtId="0" fontId="1" fillId="7" borderId="9" xfId="0" applyFont="1" applyFill="1" applyBorder="1" applyAlignment="1">
      <alignment horizontal="center" vertical="top" wrapText="1"/>
    </xf>
    <xf numFmtId="0" fontId="1" fillId="7" borderId="59" xfId="0" applyFont="1" applyFill="1" applyBorder="1" applyAlignment="1">
      <alignment horizontal="center" vertical="top" wrapText="1"/>
    </xf>
    <xf numFmtId="0" fontId="3" fillId="8" borderId="65" xfId="0" applyFont="1" applyFill="1" applyBorder="1" applyAlignment="1">
      <alignment horizontal="right" vertical="top" wrapText="1"/>
    </xf>
    <xf numFmtId="165" fontId="1" fillId="0" borderId="6" xfId="0" applyNumberFormat="1" applyFont="1" applyFill="1" applyBorder="1" applyAlignment="1">
      <alignment horizontal="center" vertical="top" wrapText="1"/>
    </xf>
    <xf numFmtId="0" fontId="1" fillId="0" borderId="29" xfId="0" applyFont="1" applyFill="1" applyBorder="1" applyAlignment="1">
      <alignment horizontal="left" vertical="top" wrapText="1"/>
    </xf>
    <xf numFmtId="0" fontId="28" fillId="0" borderId="3" xfId="0" applyNumberFormat="1" applyFont="1" applyFill="1" applyBorder="1" applyAlignment="1">
      <alignment horizontal="center" vertical="top"/>
    </xf>
    <xf numFmtId="0" fontId="1" fillId="0" borderId="56" xfId="0" applyFont="1" applyFill="1" applyBorder="1" applyAlignment="1">
      <alignment horizontal="left" vertical="top" wrapText="1"/>
    </xf>
    <xf numFmtId="0" fontId="1" fillId="0" borderId="9" xfId="0" applyNumberFormat="1" applyFont="1" applyFill="1" applyBorder="1" applyAlignment="1">
      <alignment horizontal="center" vertical="top"/>
    </xf>
    <xf numFmtId="165" fontId="1" fillId="0" borderId="12" xfId="0" applyNumberFormat="1" applyFont="1" applyFill="1" applyBorder="1" applyAlignment="1">
      <alignment horizontal="center" vertical="top" wrapText="1"/>
    </xf>
    <xf numFmtId="0" fontId="1" fillId="0" borderId="43" xfId="0" applyFont="1" applyFill="1" applyBorder="1" applyAlignment="1">
      <alignment horizontal="left" vertical="top" wrapText="1"/>
    </xf>
    <xf numFmtId="0" fontId="1" fillId="0" borderId="51" xfId="0" applyNumberFormat="1" applyFont="1" applyFill="1" applyBorder="1" applyAlignment="1">
      <alignment horizontal="center" vertical="top"/>
    </xf>
    <xf numFmtId="165" fontId="1" fillId="0" borderId="57" xfId="0" applyNumberFormat="1" applyFont="1" applyFill="1" applyBorder="1" applyAlignment="1">
      <alignment horizontal="center" vertical="top" wrapText="1"/>
    </xf>
    <xf numFmtId="0" fontId="1" fillId="0" borderId="10" xfId="0" applyNumberFormat="1" applyFont="1" applyFill="1" applyBorder="1" applyAlignment="1">
      <alignment horizontal="center" vertical="top"/>
    </xf>
    <xf numFmtId="0" fontId="1" fillId="0" borderId="1" xfId="0" applyFont="1" applyFill="1" applyBorder="1" applyAlignment="1">
      <alignment horizontal="center" vertical="top" wrapText="1"/>
    </xf>
    <xf numFmtId="165" fontId="3" fillId="7" borderId="2" xfId="0" applyNumberFormat="1" applyFont="1" applyFill="1" applyBorder="1" applyAlignment="1">
      <alignment horizontal="center" vertical="top" wrapText="1"/>
    </xf>
    <xf numFmtId="0" fontId="1" fillId="7" borderId="2" xfId="0" applyFont="1" applyFill="1" applyBorder="1" applyAlignment="1">
      <alignment vertical="top" wrapText="1"/>
    </xf>
    <xf numFmtId="0" fontId="1" fillId="7" borderId="3" xfId="0" applyFont="1" applyFill="1" applyBorder="1" applyAlignment="1">
      <alignment horizontal="center" vertical="top" wrapText="1"/>
    </xf>
    <xf numFmtId="0" fontId="1" fillId="7" borderId="73" xfId="0" applyFont="1" applyFill="1" applyBorder="1" applyAlignment="1">
      <alignment horizontal="center" vertical="top" wrapText="1"/>
    </xf>
    <xf numFmtId="0" fontId="1" fillId="7" borderId="7" xfId="0" applyFont="1" applyFill="1" applyBorder="1" applyAlignment="1">
      <alignment horizontal="center" vertical="top" wrapText="1"/>
    </xf>
    <xf numFmtId="164" fontId="1" fillId="0" borderId="32" xfId="0" applyNumberFormat="1" applyFont="1" applyFill="1" applyBorder="1" applyAlignment="1">
      <alignment horizontal="center" vertical="top"/>
    </xf>
    <xf numFmtId="164" fontId="1" fillId="7" borderId="35" xfId="0" applyNumberFormat="1" applyFont="1" applyFill="1" applyBorder="1" applyAlignment="1">
      <alignment horizontal="center" vertical="top"/>
    </xf>
    <xf numFmtId="165" fontId="3" fillId="5" borderId="24" xfId="0" applyNumberFormat="1" applyFont="1" applyFill="1" applyBorder="1" applyAlignment="1">
      <alignment horizontal="center" vertical="top"/>
    </xf>
    <xf numFmtId="165" fontId="3" fillId="5" borderId="60" xfId="0" applyNumberFormat="1" applyFont="1" applyFill="1" applyBorder="1" applyAlignment="1">
      <alignment horizontal="center" vertical="top"/>
    </xf>
    <xf numFmtId="0" fontId="1" fillId="6" borderId="40" xfId="0" applyFont="1" applyFill="1" applyBorder="1" applyAlignment="1">
      <alignment horizontal="center" vertical="top"/>
    </xf>
    <xf numFmtId="0" fontId="1" fillId="0" borderId="34" xfId="0" applyFont="1" applyFill="1" applyBorder="1" applyAlignment="1">
      <alignment horizontal="center" vertical="top" wrapText="1"/>
    </xf>
    <xf numFmtId="164" fontId="3" fillId="8" borderId="36" xfId="0" applyNumberFormat="1" applyFont="1" applyFill="1" applyBorder="1" applyAlignment="1">
      <alignment horizontal="center" vertical="top"/>
    </xf>
    <xf numFmtId="49" fontId="1" fillId="0" borderId="4" xfId="0" applyNumberFormat="1" applyFont="1" applyFill="1" applyBorder="1" applyAlignment="1">
      <alignment horizontal="center" vertical="top"/>
    </xf>
    <xf numFmtId="1" fontId="1" fillId="0" borderId="41" xfId="0" applyNumberFormat="1" applyFont="1" applyFill="1" applyBorder="1" applyAlignment="1">
      <alignment horizontal="center" vertical="top"/>
    </xf>
    <xf numFmtId="49" fontId="1" fillId="0" borderId="5" xfId="0" applyNumberFormat="1" applyFont="1" applyFill="1" applyBorder="1" applyAlignment="1">
      <alignment horizontal="center" vertical="top"/>
    </xf>
    <xf numFmtId="1" fontId="1" fillId="0" borderId="0" xfId="0" applyNumberFormat="1" applyFont="1" applyFill="1" applyBorder="1" applyAlignment="1">
      <alignment horizontal="center" vertical="top"/>
    </xf>
    <xf numFmtId="49" fontId="1" fillId="0" borderId="25" xfId="0" applyNumberFormat="1" applyFont="1" applyFill="1" applyBorder="1" applyAlignment="1">
      <alignment horizontal="center" vertical="top"/>
    </xf>
    <xf numFmtId="49" fontId="1" fillId="0" borderId="40" xfId="0" applyNumberFormat="1" applyFont="1" applyFill="1" applyBorder="1" applyAlignment="1">
      <alignment horizontal="center" vertical="top"/>
    </xf>
    <xf numFmtId="49" fontId="1" fillId="0" borderId="15" xfId="0" applyNumberFormat="1" applyFont="1" applyFill="1" applyBorder="1" applyAlignment="1">
      <alignment horizontal="center" vertical="top"/>
    </xf>
    <xf numFmtId="49" fontId="1" fillId="0" borderId="36" xfId="0" applyNumberFormat="1" applyFont="1" applyFill="1" applyBorder="1" applyAlignment="1">
      <alignment horizontal="center" vertical="top"/>
    </xf>
    <xf numFmtId="49" fontId="1" fillId="0" borderId="19" xfId="0" applyNumberFormat="1" applyFont="1" applyFill="1" applyBorder="1" applyAlignment="1">
      <alignment horizontal="center" vertical="top"/>
    </xf>
    <xf numFmtId="49" fontId="1" fillId="0" borderId="31" xfId="0" applyNumberFormat="1" applyFont="1" applyFill="1" applyBorder="1" applyAlignment="1">
      <alignment horizontal="center" vertical="top"/>
    </xf>
    <xf numFmtId="165" fontId="3" fillId="5" borderId="21" xfId="0" applyNumberFormat="1" applyFont="1" applyFill="1" applyBorder="1" applyAlignment="1">
      <alignment horizontal="center" vertical="top" wrapText="1"/>
    </xf>
    <xf numFmtId="0" fontId="14" fillId="7" borderId="17" xfId="0" applyFont="1" applyFill="1" applyBorder="1" applyAlignment="1">
      <alignment horizontal="center" vertical="top" wrapText="1"/>
    </xf>
    <xf numFmtId="0" fontId="14" fillId="7" borderId="19" xfId="0" applyFont="1" applyFill="1" applyBorder="1" applyAlignment="1">
      <alignment horizontal="center" vertical="top" wrapText="1"/>
    </xf>
    <xf numFmtId="0" fontId="4" fillId="7" borderId="49" xfId="0" applyFont="1" applyFill="1" applyBorder="1" applyAlignment="1">
      <alignment horizontal="center" vertical="top" wrapText="1"/>
    </xf>
    <xf numFmtId="0" fontId="1" fillId="7" borderId="8" xfId="0" applyFont="1" applyFill="1" applyBorder="1" applyAlignment="1">
      <alignment vertical="top" wrapText="1"/>
    </xf>
    <xf numFmtId="0" fontId="3" fillId="8" borderId="57" xfId="0" applyFont="1" applyFill="1" applyBorder="1" applyAlignment="1">
      <alignment horizontal="right" vertical="top" wrapText="1"/>
    </xf>
    <xf numFmtId="164" fontId="3" fillId="8" borderId="9"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0" fontId="1" fillId="7" borderId="50" xfId="0" applyFont="1" applyFill="1" applyBorder="1" applyAlignment="1">
      <alignment horizontal="center" vertical="top"/>
    </xf>
    <xf numFmtId="165" fontId="1" fillId="7" borderId="33" xfId="0" applyNumberFormat="1" applyFont="1" applyFill="1" applyBorder="1" applyAlignment="1">
      <alignment horizontal="center" vertical="top" wrapText="1"/>
    </xf>
    <xf numFmtId="164" fontId="1" fillId="7" borderId="53" xfId="0" applyNumberFormat="1" applyFont="1" applyFill="1" applyBorder="1" applyAlignment="1">
      <alignment horizontal="center" vertical="top"/>
    </xf>
    <xf numFmtId="164" fontId="1" fillId="7" borderId="54" xfId="0" applyNumberFormat="1" applyFont="1" applyFill="1" applyBorder="1" applyAlignment="1">
      <alignment horizontal="center" vertical="top"/>
    </xf>
    <xf numFmtId="164" fontId="1" fillId="7" borderId="71" xfId="0" applyNumberFormat="1" applyFont="1" applyFill="1" applyBorder="1" applyAlignment="1">
      <alignment horizontal="center" vertical="top"/>
    </xf>
    <xf numFmtId="165" fontId="3" fillId="5" borderId="15" xfId="0" applyNumberFormat="1" applyFont="1" applyFill="1" applyBorder="1" applyAlignment="1">
      <alignment horizontal="center" vertical="top" wrapText="1"/>
    </xf>
    <xf numFmtId="0" fontId="29" fillId="7" borderId="27" xfId="0" applyFont="1" applyFill="1" applyBorder="1" applyAlignment="1">
      <alignment vertical="top" wrapText="1"/>
    </xf>
    <xf numFmtId="0" fontId="29" fillId="7" borderId="14" xfId="0" applyFont="1" applyFill="1" applyBorder="1" applyAlignment="1">
      <alignment vertical="top" wrapText="1"/>
    </xf>
    <xf numFmtId="49" fontId="4" fillId="7" borderId="15" xfId="0" applyNumberFormat="1" applyFont="1" applyFill="1" applyBorder="1" applyAlignment="1">
      <alignment horizontal="center" vertical="top"/>
    </xf>
    <xf numFmtId="49" fontId="4" fillId="7" borderId="36" xfId="0" applyNumberFormat="1" applyFont="1" applyFill="1" applyBorder="1" applyAlignment="1">
      <alignment horizontal="center" vertical="top"/>
    </xf>
    <xf numFmtId="0" fontId="29" fillId="7" borderId="19" xfId="0" applyFont="1" applyFill="1" applyBorder="1" applyAlignment="1">
      <alignment horizontal="center" vertical="top" wrapText="1"/>
    </xf>
    <xf numFmtId="165" fontId="3" fillId="5" borderId="61" xfId="0" applyNumberFormat="1" applyFont="1" applyFill="1" applyBorder="1" applyAlignment="1">
      <alignment horizontal="center" vertical="top" wrapText="1"/>
    </xf>
    <xf numFmtId="49" fontId="1" fillId="7" borderId="4" xfId="0" applyNumberFormat="1" applyFont="1" applyFill="1" applyBorder="1" applyAlignment="1">
      <alignment horizontal="center" vertical="top"/>
    </xf>
    <xf numFmtId="49" fontId="1" fillId="7" borderId="40" xfId="0" applyNumberFormat="1" applyFont="1" applyFill="1" applyBorder="1" applyAlignment="1">
      <alignment horizontal="center" vertical="top"/>
    </xf>
    <xf numFmtId="49" fontId="1" fillId="7" borderId="5" xfId="0" applyNumberFormat="1" applyFont="1" applyFill="1" applyBorder="1" applyAlignment="1">
      <alignment horizontal="center" vertical="top"/>
    </xf>
    <xf numFmtId="49" fontId="3" fillId="0" borderId="11" xfId="0" applyNumberFormat="1" applyFont="1" applyBorder="1" applyAlignment="1">
      <alignment vertical="top"/>
    </xf>
    <xf numFmtId="0" fontId="4" fillId="7" borderId="32" xfId="0" applyFont="1" applyFill="1" applyBorder="1" applyAlignment="1">
      <alignment vertical="top" wrapText="1"/>
    </xf>
    <xf numFmtId="49" fontId="1" fillId="7" borderId="54" xfId="0" applyNumberFormat="1" applyFont="1" applyFill="1" applyBorder="1" applyAlignment="1">
      <alignment horizontal="center" vertical="top"/>
    </xf>
    <xf numFmtId="49" fontId="1" fillId="7" borderId="34" xfId="0" applyNumberFormat="1" applyFont="1" applyFill="1" applyBorder="1" applyAlignment="1">
      <alignment horizontal="center" vertical="top"/>
    </xf>
    <xf numFmtId="49" fontId="1" fillId="7" borderId="55"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0" fontId="1" fillId="7" borderId="13" xfId="0" applyFont="1" applyFill="1" applyBorder="1" applyAlignment="1">
      <alignment horizontal="center" vertical="top" wrapText="1"/>
    </xf>
    <xf numFmtId="49" fontId="1" fillId="7" borderId="0" xfId="0" applyNumberFormat="1" applyFont="1" applyFill="1" applyBorder="1" applyAlignment="1">
      <alignment horizontal="center" vertical="top"/>
    </xf>
    <xf numFmtId="0" fontId="1" fillId="0" borderId="71" xfId="0" applyFont="1" applyFill="1" applyBorder="1" applyAlignment="1">
      <alignment horizontal="center" vertical="top" wrapText="1"/>
    </xf>
    <xf numFmtId="0" fontId="1" fillId="0" borderId="0" xfId="0" applyFont="1" applyAlignment="1">
      <alignment vertical="top" wrapText="1"/>
    </xf>
    <xf numFmtId="0" fontId="3" fillId="7" borderId="40" xfId="0" applyFont="1" applyFill="1" applyBorder="1" applyAlignment="1">
      <alignment vertical="top" wrapText="1"/>
    </xf>
    <xf numFmtId="0" fontId="1" fillId="7" borderId="55" xfId="0" applyFont="1" applyFill="1" applyBorder="1" applyAlignment="1">
      <alignment vertical="top" wrapText="1"/>
    </xf>
    <xf numFmtId="164" fontId="1" fillId="7" borderId="57" xfId="0" applyNumberFormat="1" applyFont="1" applyFill="1" applyBorder="1" applyAlignment="1">
      <alignment horizontal="center" vertical="top"/>
    </xf>
    <xf numFmtId="164" fontId="1" fillId="7" borderId="50" xfId="0" applyNumberFormat="1" applyFont="1" applyFill="1" applyBorder="1" applyAlignment="1">
      <alignment horizontal="center" vertical="top"/>
    </xf>
    <xf numFmtId="164" fontId="3" fillId="8" borderId="3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7" borderId="33"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164" fontId="1" fillId="7" borderId="33"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5" fontId="3" fillId="5" borderId="79" xfId="0" applyNumberFormat="1" applyFont="1" applyFill="1" applyBorder="1" applyAlignment="1">
      <alignment horizontal="center" vertical="top" wrapText="1"/>
    </xf>
    <xf numFmtId="0" fontId="1" fillId="7" borderId="33" xfId="0" applyFont="1" applyFill="1" applyBorder="1" applyAlignment="1">
      <alignment horizontal="center" vertical="top"/>
    </xf>
    <xf numFmtId="164" fontId="1" fillId="7" borderId="64" xfId="0" applyNumberFormat="1" applyFont="1" applyFill="1" applyBorder="1" applyAlignment="1">
      <alignment horizontal="center" vertical="top"/>
    </xf>
    <xf numFmtId="165" fontId="1" fillId="0" borderId="33" xfId="0" applyNumberFormat="1" applyFont="1" applyFill="1" applyBorder="1" applyAlignment="1">
      <alignment horizontal="center" vertical="top" wrapText="1"/>
    </xf>
    <xf numFmtId="164" fontId="1" fillId="6" borderId="56"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5" fontId="3" fillId="5" borderId="45" xfId="0" applyNumberFormat="1" applyFont="1" applyFill="1" applyBorder="1" applyAlignment="1">
      <alignment horizontal="center" vertical="top" wrapText="1"/>
    </xf>
    <xf numFmtId="164" fontId="1" fillId="6" borderId="57"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164" fontId="3" fillId="8" borderId="57" xfId="0" applyNumberFormat="1" applyFont="1" applyFill="1" applyBorder="1" applyAlignment="1">
      <alignment horizontal="center" vertical="top"/>
    </xf>
    <xf numFmtId="164" fontId="1" fillId="0" borderId="50" xfId="0" applyNumberFormat="1" applyFont="1" applyFill="1" applyBorder="1" applyAlignment="1">
      <alignment horizontal="center" vertical="top"/>
    </xf>
    <xf numFmtId="164" fontId="1" fillId="0" borderId="28"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1" fillId="0" borderId="57" xfId="0" applyNumberFormat="1" applyFont="1" applyFill="1" applyBorder="1" applyAlignment="1">
      <alignment horizontal="center" vertical="top" wrapText="1"/>
    </xf>
    <xf numFmtId="165" fontId="1" fillId="6" borderId="50" xfId="0" applyNumberFormat="1" applyFont="1" applyFill="1" applyBorder="1" applyAlignment="1">
      <alignment horizontal="center" vertical="top" wrapText="1"/>
    </xf>
    <xf numFmtId="165" fontId="1" fillId="6" borderId="12" xfId="0" applyNumberFormat="1" applyFont="1" applyFill="1" applyBorder="1" applyAlignment="1">
      <alignment horizontal="center" vertical="top" wrapText="1"/>
    </xf>
    <xf numFmtId="0" fontId="1" fillId="0" borderId="12" xfId="0" applyFont="1" applyBorder="1" applyAlignment="1">
      <alignment horizontal="center" vertical="top"/>
    </xf>
    <xf numFmtId="1" fontId="1" fillId="0" borderId="31" xfId="0" applyNumberFormat="1" applyFont="1" applyBorder="1" applyAlignment="1">
      <alignment horizontal="center" vertical="top"/>
    </xf>
    <xf numFmtId="165" fontId="1" fillId="7" borderId="27" xfId="0" applyNumberFormat="1" applyFont="1" applyFill="1" applyBorder="1" applyAlignment="1">
      <alignment horizontal="left" vertical="top" wrapText="1"/>
    </xf>
    <xf numFmtId="1" fontId="4" fillId="7" borderId="4" xfId="0" applyNumberFormat="1" applyFont="1" applyFill="1" applyBorder="1" applyAlignment="1">
      <alignment horizontal="center" vertical="top" wrapText="1"/>
    </xf>
    <xf numFmtId="165" fontId="1" fillId="7" borderId="37" xfId="0" applyNumberFormat="1" applyFont="1" applyFill="1" applyBorder="1" applyAlignment="1">
      <alignment horizontal="left" vertical="top" wrapText="1"/>
    </xf>
    <xf numFmtId="1" fontId="4" fillId="7" borderId="25" xfId="0" applyNumberFormat="1" applyFont="1" applyFill="1" applyBorder="1" applyAlignment="1">
      <alignment horizontal="center" vertical="top" wrapText="1"/>
    </xf>
    <xf numFmtId="1" fontId="4" fillId="7" borderId="17" xfId="0" applyNumberFormat="1" applyFont="1" applyFill="1" applyBorder="1" applyAlignment="1">
      <alignment horizontal="center" vertical="top" wrapText="1"/>
    </xf>
    <xf numFmtId="164" fontId="1" fillId="7" borderId="71" xfId="0" applyNumberFormat="1" applyFont="1" applyFill="1" applyBorder="1" applyAlignment="1">
      <alignment vertical="top"/>
    </xf>
    <xf numFmtId="0" fontId="1" fillId="7" borderId="51" xfId="0" applyFont="1" applyFill="1" applyBorder="1" applyAlignment="1">
      <alignment horizontal="center" vertical="top" wrapText="1"/>
    </xf>
    <xf numFmtId="0" fontId="1" fillId="7" borderId="69" xfId="0" applyFont="1" applyFill="1" applyBorder="1" applyAlignment="1">
      <alignment horizontal="center" vertical="top" wrapText="1"/>
    </xf>
    <xf numFmtId="0" fontId="4" fillId="7" borderId="52" xfId="0" applyFont="1" applyFill="1" applyBorder="1" applyAlignment="1">
      <alignment horizontal="center" vertical="top" wrapText="1"/>
    </xf>
    <xf numFmtId="49" fontId="3" fillId="11" borderId="23" xfId="0" applyNumberFormat="1" applyFont="1" applyFill="1" applyBorder="1" applyAlignment="1">
      <alignment horizontal="center" vertical="top" wrapText="1"/>
    </xf>
    <xf numFmtId="49" fontId="3" fillId="11" borderId="24" xfId="0" applyNumberFormat="1" applyFont="1" applyFill="1" applyBorder="1" applyAlignment="1">
      <alignment horizontal="center" vertical="top"/>
    </xf>
    <xf numFmtId="49" fontId="3" fillId="11" borderId="27" xfId="0" applyNumberFormat="1" applyFont="1" applyFill="1" applyBorder="1" applyAlignment="1">
      <alignment horizontal="center" vertical="top"/>
    </xf>
    <xf numFmtId="49" fontId="3" fillId="11" borderId="37" xfId="0" applyNumberFormat="1" applyFont="1" applyFill="1" applyBorder="1" applyAlignment="1">
      <alignment horizontal="center" vertical="top"/>
    </xf>
    <xf numFmtId="49" fontId="3" fillId="11" borderId="30" xfId="0" applyNumberFormat="1" applyFont="1" applyFill="1" applyBorder="1" applyAlignment="1">
      <alignment vertical="top"/>
    </xf>
    <xf numFmtId="49" fontId="3" fillId="11" borderId="37" xfId="0" applyNumberFormat="1" applyFont="1" applyFill="1" applyBorder="1" applyAlignment="1">
      <alignment vertical="top"/>
    </xf>
    <xf numFmtId="49" fontId="3" fillId="11" borderId="20" xfId="0" applyNumberFormat="1" applyFont="1" applyFill="1" applyBorder="1" applyAlignment="1">
      <alignment horizontal="center" vertical="top"/>
    </xf>
    <xf numFmtId="49" fontId="3" fillId="11" borderId="27" xfId="0" applyNumberFormat="1" applyFont="1" applyFill="1" applyBorder="1" applyAlignment="1">
      <alignment vertical="top"/>
    </xf>
    <xf numFmtId="49" fontId="5" fillId="11" borderId="27" xfId="0" applyNumberFormat="1" applyFont="1" applyFill="1" applyBorder="1" applyAlignment="1">
      <alignment vertical="top"/>
    </xf>
    <xf numFmtId="49" fontId="5" fillId="11" borderId="30" xfId="0" applyNumberFormat="1" applyFont="1" applyFill="1" applyBorder="1" applyAlignment="1">
      <alignment vertical="top"/>
    </xf>
    <xf numFmtId="49" fontId="5" fillId="11" borderId="37" xfId="0" applyNumberFormat="1" applyFont="1" applyFill="1" applyBorder="1" applyAlignment="1">
      <alignment vertical="top"/>
    </xf>
    <xf numFmtId="49" fontId="5" fillId="11" borderId="14" xfId="0" applyNumberFormat="1" applyFont="1" applyFill="1" applyBorder="1" applyAlignment="1">
      <alignment horizontal="center" vertical="top"/>
    </xf>
    <xf numFmtId="49" fontId="5" fillId="11" borderId="24" xfId="0" applyNumberFormat="1" applyFont="1" applyFill="1" applyBorder="1" applyAlignment="1">
      <alignment horizontal="center" vertical="top"/>
    </xf>
    <xf numFmtId="49" fontId="5" fillId="11" borderId="24"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xf>
    <xf numFmtId="164" fontId="3" fillId="11" borderId="20" xfId="0" applyNumberFormat="1" applyFont="1" applyFill="1" applyBorder="1" applyAlignment="1">
      <alignment horizontal="center" vertical="top"/>
    </xf>
    <xf numFmtId="164" fontId="3" fillId="11" borderId="79" xfId="0" applyNumberFormat="1" applyFont="1" applyFill="1" applyBorder="1" applyAlignment="1">
      <alignment horizontal="center" vertical="top"/>
    </xf>
    <xf numFmtId="164" fontId="3" fillId="11" borderId="22" xfId="0" applyNumberFormat="1" applyFont="1" applyFill="1" applyBorder="1" applyAlignment="1">
      <alignment horizontal="center" vertical="top"/>
    </xf>
    <xf numFmtId="49" fontId="5" fillId="10" borderId="24" xfId="0" applyNumberFormat="1" applyFont="1" applyFill="1" applyBorder="1" applyAlignment="1">
      <alignment horizontal="center" vertical="top"/>
    </xf>
    <xf numFmtId="164" fontId="3" fillId="10" borderId="20" xfId="0" applyNumberFormat="1" applyFont="1" applyFill="1" applyBorder="1" applyAlignment="1">
      <alignment horizontal="center" vertical="top"/>
    </xf>
    <xf numFmtId="164" fontId="3" fillId="10" borderId="79" xfId="0" applyNumberFormat="1" applyFont="1" applyFill="1" applyBorder="1" applyAlignment="1">
      <alignment horizontal="center" vertical="top"/>
    </xf>
    <xf numFmtId="164" fontId="3" fillId="10" borderId="22" xfId="0" applyNumberFormat="1" applyFont="1" applyFill="1" applyBorder="1" applyAlignment="1">
      <alignment horizontal="center" vertical="top"/>
    </xf>
    <xf numFmtId="164" fontId="15" fillId="10" borderId="56" xfId="0" applyNumberFormat="1" applyFont="1" applyFill="1" applyBorder="1" applyAlignment="1">
      <alignment horizontal="center" vertical="top" wrapText="1"/>
    </xf>
    <xf numFmtId="164" fontId="15" fillId="10" borderId="57" xfId="0" applyNumberFormat="1" applyFont="1" applyFill="1" applyBorder="1" applyAlignment="1">
      <alignment horizontal="center" vertical="top" wrapText="1"/>
    </xf>
    <xf numFmtId="164" fontId="15" fillId="10" borderId="63" xfId="0" applyNumberFormat="1" applyFont="1" applyFill="1" applyBorder="1" applyAlignment="1">
      <alignment horizontal="center" vertical="top" wrapText="1"/>
    </xf>
    <xf numFmtId="164" fontId="3" fillId="10" borderId="56" xfId="0" applyNumberFormat="1" applyFont="1" applyFill="1" applyBorder="1" applyAlignment="1">
      <alignment horizontal="center" vertical="top" wrapText="1"/>
    </xf>
    <xf numFmtId="164" fontId="3" fillId="10" borderId="57" xfId="0" applyNumberFormat="1" applyFont="1" applyFill="1" applyBorder="1" applyAlignment="1">
      <alignment horizontal="center" vertical="top" wrapText="1"/>
    </xf>
    <xf numFmtId="164" fontId="3" fillId="10" borderId="63" xfId="0" applyNumberFormat="1" applyFont="1" applyFill="1" applyBorder="1" applyAlignment="1">
      <alignment horizontal="center" vertical="top" wrapText="1"/>
    </xf>
    <xf numFmtId="164" fontId="3" fillId="11" borderId="60" xfId="0" applyNumberFormat="1" applyFont="1" applyFill="1" applyBorder="1" applyAlignment="1">
      <alignment horizontal="center" vertical="top"/>
    </xf>
    <xf numFmtId="164" fontId="3" fillId="10" borderId="60" xfId="0" applyNumberFormat="1" applyFont="1" applyFill="1" applyBorder="1" applyAlignment="1">
      <alignment horizontal="center" vertical="top"/>
    </xf>
    <xf numFmtId="164" fontId="15" fillId="10" borderId="9" xfId="0" applyNumberFormat="1" applyFont="1" applyFill="1" applyBorder="1" applyAlignment="1">
      <alignment horizontal="center" vertical="top" wrapText="1"/>
    </xf>
    <xf numFmtId="164" fontId="3" fillId="10" borderId="9" xfId="0" applyNumberFormat="1" applyFont="1" applyFill="1" applyBorder="1" applyAlignment="1">
      <alignment horizontal="center" vertical="top" wrapText="1"/>
    </xf>
    <xf numFmtId="164" fontId="1" fillId="0" borderId="3" xfId="0" applyNumberFormat="1" applyFont="1" applyFill="1" applyBorder="1" applyAlignment="1">
      <alignment horizontal="center" vertical="top" wrapText="1"/>
    </xf>
    <xf numFmtId="165" fontId="3" fillId="5" borderId="60" xfId="0" applyNumberFormat="1" applyFont="1" applyFill="1" applyBorder="1" applyAlignment="1">
      <alignment horizontal="center" vertical="top" wrapText="1"/>
    </xf>
    <xf numFmtId="1" fontId="1" fillId="0" borderId="11" xfId="0" applyNumberFormat="1" applyFont="1" applyBorder="1" applyAlignment="1">
      <alignment horizontal="center" vertical="top"/>
    </xf>
    <xf numFmtId="0" fontId="1" fillId="7" borderId="62" xfId="0" applyFont="1" applyFill="1" applyBorder="1" applyAlignment="1">
      <alignment horizontal="center" vertical="top" wrapText="1"/>
    </xf>
    <xf numFmtId="0" fontId="1" fillId="0" borderId="64" xfId="0" applyFont="1" applyFill="1" applyBorder="1" applyAlignment="1">
      <alignment horizontal="center" vertical="top" wrapText="1"/>
    </xf>
    <xf numFmtId="49" fontId="1" fillId="7" borderId="49" xfId="0" applyNumberFormat="1" applyFont="1" applyFill="1" applyBorder="1" applyAlignment="1">
      <alignment horizontal="center" vertical="top"/>
    </xf>
    <xf numFmtId="0" fontId="28" fillId="0" borderId="7"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52" xfId="0" applyNumberFormat="1" applyFont="1" applyFill="1" applyBorder="1" applyAlignment="1">
      <alignment horizontal="center" vertical="top"/>
    </xf>
    <xf numFmtId="0" fontId="1" fillId="0" borderId="11" xfId="0" applyNumberFormat="1" applyFont="1" applyFill="1" applyBorder="1" applyAlignment="1">
      <alignment horizontal="center" vertical="top"/>
    </xf>
    <xf numFmtId="0" fontId="1" fillId="7" borderId="19" xfId="0" applyFont="1" applyFill="1" applyBorder="1" applyAlignment="1">
      <alignment horizontal="center" vertical="top" wrapText="1"/>
    </xf>
    <xf numFmtId="49" fontId="4" fillId="7" borderId="19" xfId="0" applyNumberFormat="1" applyFont="1" applyFill="1" applyBorder="1" applyAlignment="1">
      <alignment horizontal="center" vertical="top"/>
    </xf>
    <xf numFmtId="164" fontId="18" fillId="7" borderId="30" xfId="0" applyNumberFormat="1" applyFont="1" applyFill="1" applyBorder="1" applyAlignment="1">
      <alignment horizontal="center" vertical="top"/>
    </xf>
    <xf numFmtId="0" fontId="1" fillId="7" borderId="13" xfId="0" applyFont="1" applyFill="1" applyBorder="1" applyAlignment="1">
      <alignment horizontal="left" vertical="top" wrapText="1"/>
    </xf>
    <xf numFmtId="0" fontId="1" fillId="0" borderId="7" xfId="0" applyFont="1" applyFill="1" applyBorder="1" applyAlignment="1">
      <alignment horizontal="left" vertical="top" wrapText="1"/>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27" xfId="0" applyFont="1" applyFill="1" applyBorder="1" applyAlignment="1">
      <alignment horizontal="center" vertical="center" textRotation="90"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49" fontId="5" fillId="11"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165" fontId="1" fillId="7" borderId="31" xfId="0" applyNumberFormat="1" applyFont="1" applyFill="1" applyBorder="1" applyAlignment="1">
      <alignment horizontal="left" vertical="top" wrapText="1"/>
    </xf>
    <xf numFmtId="0" fontId="1" fillId="0" borderId="37" xfId="0" applyFont="1" applyBorder="1" applyAlignment="1">
      <alignment horizontal="left" vertical="top" wrapText="1"/>
    </xf>
    <xf numFmtId="0" fontId="5" fillId="8" borderId="65" xfId="0" applyFont="1" applyFill="1" applyBorder="1" applyAlignment="1">
      <alignment horizontal="right" vertical="top" wrapText="1"/>
    </xf>
    <xf numFmtId="165" fontId="1" fillId="7" borderId="30" xfId="0" applyNumberFormat="1" applyFont="1" applyFill="1" applyBorder="1" applyAlignment="1">
      <alignment horizontal="center" vertical="center" textRotation="90"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 fillId="7" borderId="30" xfId="0" applyFont="1" applyFill="1" applyBorder="1" applyAlignment="1">
      <alignment horizontal="left" vertical="top" wrapText="1"/>
    </xf>
    <xf numFmtId="164" fontId="1" fillId="0" borderId="44" xfId="0" applyNumberFormat="1" applyFont="1" applyFill="1" applyBorder="1" applyAlignment="1">
      <alignment horizontal="center" vertical="top" wrapText="1"/>
    </xf>
    <xf numFmtId="0" fontId="1" fillId="0" borderId="30" xfId="0" applyFont="1" applyFill="1" applyBorder="1" applyAlignment="1">
      <alignment vertical="top" wrapText="1"/>
    </xf>
    <xf numFmtId="0" fontId="1" fillId="0" borderId="44" xfId="0" applyFont="1" applyFill="1" applyBorder="1" applyAlignment="1">
      <alignment horizontal="center" vertical="top" wrapText="1"/>
    </xf>
    <xf numFmtId="0" fontId="1" fillId="0" borderId="57" xfId="0" applyFont="1" applyBorder="1" applyAlignment="1">
      <alignment horizontal="center" vertical="top"/>
    </xf>
    <xf numFmtId="49" fontId="1" fillId="0" borderId="34" xfId="0" applyNumberFormat="1" applyFont="1" applyFill="1" applyBorder="1" applyAlignment="1">
      <alignment horizontal="center" vertical="top"/>
    </xf>
    <xf numFmtId="164" fontId="18" fillId="0" borderId="9"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164" fontId="18" fillId="0" borderId="54" xfId="0" applyNumberFormat="1" applyFont="1" applyFill="1" applyBorder="1" applyAlignment="1">
      <alignment horizontal="center" vertical="top"/>
    </xf>
    <xf numFmtId="164" fontId="1" fillId="7" borderId="69" xfId="0" applyNumberFormat="1" applyFont="1" applyFill="1" applyBorder="1" applyAlignment="1">
      <alignment horizontal="center" vertical="top"/>
    </xf>
    <xf numFmtId="0" fontId="5" fillId="8" borderId="65" xfId="0" applyFont="1" applyFill="1" applyBorder="1" applyAlignment="1">
      <alignment horizontal="right" vertical="top" wrapText="1"/>
    </xf>
    <xf numFmtId="49" fontId="5" fillId="11" borderId="30" xfId="0" applyNumberFormat="1" applyFont="1" applyFill="1" applyBorder="1" applyAlignment="1">
      <alignment horizontal="center" vertical="top" wrapText="1"/>
    </xf>
    <xf numFmtId="49" fontId="5" fillId="5" borderId="48"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165" fontId="1" fillId="7" borderId="31" xfId="0" applyNumberFormat="1" applyFont="1" applyFill="1" applyBorder="1" applyAlignment="1">
      <alignment horizontal="left" vertical="top" wrapText="1"/>
    </xf>
    <xf numFmtId="165" fontId="1" fillId="0" borderId="30" xfId="0" applyNumberFormat="1" applyFont="1" applyFill="1" applyBorder="1" applyAlignment="1">
      <alignment horizontal="center" vertical="center" textRotation="90" wrapText="1"/>
    </xf>
    <xf numFmtId="49" fontId="3" fillId="7" borderId="11" xfId="0" applyNumberFormat="1" applyFont="1" applyFill="1" applyBorder="1" applyAlignment="1">
      <alignment horizontal="center" vertical="top"/>
    </xf>
    <xf numFmtId="0" fontId="4" fillId="7" borderId="0" xfId="0" applyFont="1" applyFill="1" applyBorder="1" applyAlignment="1">
      <alignment horizontal="center" vertical="top" wrapText="1"/>
    </xf>
    <xf numFmtId="0" fontId="4" fillId="7" borderId="4" xfId="0" applyFont="1" applyFill="1" applyBorder="1" applyAlignment="1">
      <alignment horizontal="center" vertical="top" wrapText="1"/>
    </xf>
    <xf numFmtId="0" fontId="4" fillId="7" borderId="40" xfId="0" applyFont="1" applyFill="1" applyBorder="1" applyAlignment="1">
      <alignment horizontal="center" vertical="top" wrapText="1"/>
    </xf>
    <xf numFmtId="49" fontId="3" fillId="0" borderId="11" xfId="0" applyNumberFormat="1" applyFont="1" applyBorder="1" applyAlignment="1">
      <alignment horizontal="center" vertical="top"/>
    </xf>
    <xf numFmtId="0" fontId="4" fillId="7" borderId="31"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4" fillId="7" borderId="10" xfId="0" applyFont="1" applyFill="1" applyBorder="1" applyAlignment="1">
      <alignment horizontal="center" vertical="top" wrapText="1"/>
    </xf>
    <xf numFmtId="49" fontId="3" fillId="7" borderId="17"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0" borderId="31" xfId="0" applyFont="1" applyBorder="1" applyAlignment="1">
      <alignment horizontal="left" vertical="top" wrapText="1"/>
    </xf>
    <xf numFmtId="0" fontId="1" fillId="0" borderId="27" xfId="0" applyFont="1" applyFill="1" applyBorder="1" applyAlignment="1">
      <alignment horizontal="center" vertical="center" textRotation="90" wrapText="1"/>
    </xf>
    <xf numFmtId="49" fontId="3" fillId="6" borderId="31" xfId="0" applyNumberFormat="1" applyFont="1" applyFill="1" applyBorder="1" applyAlignment="1">
      <alignment horizontal="center" vertical="top"/>
    </xf>
    <xf numFmtId="0" fontId="1" fillId="0" borderId="30" xfId="0" applyFont="1" applyFill="1" applyBorder="1" applyAlignment="1">
      <alignment horizontal="left" vertical="top" wrapText="1"/>
    </xf>
    <xf numFmtId="0" fontId="1" fillId="7" borderId="11" xfId="0" applyFont="1" applyFill="1" applyBorder="1" applyAlignment="1">
      <alignment horizontal="left" vertical="top" wrapText="1"/>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164" fontId="1" fillId="0" borderId="6"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3" fillId="6" borderId="0" xfId="0" applyFont="1" applyFill="1" applyBorder="1" applyAlignment="1">
      <alignment horizontal="center" vertical="center"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165" fontId="1" fillId="7" borderId="30" xfId="0" applyNumberFormat="1" applyFont="1" applyFill="1" applyBorder="1" applyAlignment="1">
      <alignment horizontal="center" vertical="center" textRotation="90" wrapText="1"/>
    </xf>
    <xf numFmtId="165" fontId="3" fillId="5" borderId="20" xfId="0" applyNumberFormat="1" applyFont="1" applyFill="1" applyBorder="1" applyAlignment="1">
      <alignment horizontal="center" vertical="top"/>
    </xf>
    <xf numFmtId="0" fontId="2" fillId="0" borderId="0" xfId="0" applyFont="1" applyFill="1" applyAlignment="1">
      <alignment horizontal="center"/>
    </xf>
    <xf numFmtId="0" fontId="2" fillId="0" borderId="0" xfId="0" applyFont="1" applyFill="1"/>
    <xf numFmtId="0" fontId="3" fillId="0" borderId="0" xfId="0" applyFont="1" applyFill="1" applyBorder="1" applyAlignment="1">
      <alignment horizontal="center" vertical="center" wrapText="1"/>
    </xf>
    <xf numFmtId="165" fontId="3" fillId="0" borderId="0" xfId="0" applyNumberFormat="1" applyFont="1" applyFill="1" applyBorder="1" applyAlignment="1">
      <alignment horizontal="center" vertical="top" wrapText="1"/>
    </xf>
    <xf numFmtId="165" fontId="1" fillId="0" borderId="0" xfId="0" applyNumberFormat="1" applyFont="1" applyFill="1" applyBorder="1" applyAlignment="1">
      <alignment horizontal="center" vertical="top" wrapText="1"/>
    </xf>
    <xf numFmtId="165" fontId="1" fillId="0" borderId="0" xfId="0" applyNumberFormat="1" applyFont="1" applyFill="1" applyBorder="1" applyAlignment="1">
      <alignment vertical="top" wrapText="1"/>
    </xf>
    <xf numFmtId="0" fontId="4" fillId="0" borderId="0" xfId="0" applyFont="1" applyFill="1" applyAlignment="1">
      <alignment vertical="top"/>
    </xf>
    <xf numFmtId="0" fontId="4" fillId="0" borderId="0" xfId="0" applyFont="1" applyFill="1" applyAlignment="1">
      <alignment horizontal="center" vertical="top"/>
    </xf>
    <xf numFmtId="0" fontId="13" fillId="0" borderId="0" xfId="0" applyFont="1" applyFill="1"/>
    <xf numFmtId="0" fontId="14" fillId="0" borderId="0" xfId="0" applyFont="1" applyFill="1"/>
    <xf numFmtId="0" fontId="13" fillId="0" borderId="0" xfId="0" applyFont="1" applyFill="1" applyAlignment="1">
      <alignment horizontal="center"/>
    </xf>
    <xf numFmtId="164" fontId="1" fillId="0" borderId="47" xfId="0" applyNumberFormat="1" applyFont="1" applyBorder="1" applyAlignment="1">
      <alignment horizontal="center" vertical="center" textRotation="90" wrapText="1"/>
    </xf>
    <xf numFmtId="164" fontId="1" fillId="0" borderId="42" xfId="0" applyNumberFormat="1" applyFont="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0" fontId="1" fillId="0" borderId="29" xfId="0" applyFont="1" applyBorder="1" applyAlignment="1">
      <alignment horizontal="center" vertical="top"/>
    </xf>
    <xf numFmtId="0" fontId="1" fillId="0" borderId="53" xfId="0" applyFont="1" applyBorder="1" applyAlignment="1">
      <alignment horizontal="center" vertical="top"/>
    </xf>
    <xf numFmtId="0" fontId="7" fillId="0" borderId="44" xfId="0" applyFont="1" applyFill="1" applyBorder="1" applyAlignment="1">
      <alignment horizontal="center" vertical="top" wrapText="1"/>
    </xf>
    <xf numFmtId="164" fontId="18" fillId="7" borderId="49" xfId="0" applyNumberFormat="1" applyFont="1" applyFill="1" applyBorder="1" applyAlignment="1">
      <alignment horizontal="center" vertical="top"/>
    </xf>
    <xf numFmtId="164" fontId="1" fillId="0" borderId="6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wrapText="1"/>
    </xf>
    <xf numFmtId="164" fontId="1" fillId="0" borderId="10"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164" fontId="1" fillId="0" borderId="51" xfId="0" applyNumberFormat="1" applyFont="1" applyFill="1" applyBorder="1" applyAlignment="1">
      <alignment horizontal="center" vertical="top"/>
    </xf>
    <xf numFmtId="0" fontId="18" fillId="7" borderId="43" xfId="0" applyFont="1" applyFill="1" applyBorder="1" applyAlignment="1">
      <alignment horizontal="center" vertical="top"/>
    </xf>
    <xf numFmtId="164" fontId="18" fillId="7" borderId="10" xfId="0" applyNumberFormat="1" applyFont="1" applyFill="1" applyBorder="1" applyAlignment="1">
      <alignment horizontal="center" vertical="top"/>
    </xf>
    <xf numFmtId="0" fontId="18" fillId="0" borderId="53" xfId="0" applyFont="1" applyBorder="1" applyAlignment="1">
      <alignment horizontal="center" vertical="top"/>
    </xf>
    <xf numFmtId="164" fontId="18" fillId="0" borderId="53" xfId="0" applyNumberFormat="1" applyFont="1" applyFill="1" applyBorder="1" applyAlignment="1">
      <alignment horizontal="center" vertical="top"/>
    </xf>
    <xf numFmtId="164" fontId="18" fillId="0" borderId="64" xfId="0" applyNumberFormat="1" applyFont="1" applyFill="1" applyBorder="1" applyAlignment="1">
      <alignment horizontal="center" vertical="top"/>
    </xf>
    <xf numFmtId="164" fontId="1" fillId="0" borderId="3" xfId="0" applyNumberFormat="1" applyFont="1" applyBorder="1" applyAlignment="1">
      <alignment horizontal="center" vertical="center" textRotation="90" wrapText="1"/>
    </xf>
    <xf numFmtId="164" fontId="18" fillId="7" borderId="63" xfId="0" applyNumberFormat="1" applyFont="1" applyFill="1" applyBorder="1" applyAlignment="1">
      <alignment horizontal="center" vertical="top"/>
    </xf>
    <xf numFmtId="0" fontId="18" fillId="0" borderId="44" xfId="0" applyFont="1" applyBorder="1" applyAlignment="1">
      <alignment horizontal="center" vertical="top"/>
    </xf>
    <xf numFmtId="0" fontId="18" fillId="0" borderId="33" xfId="0" applyFont="1" applyBorder="1" applyAlignment="1">
      <alignment horizontal="center" vertical="top" wrapText="1"/>
    </xf>
    <xf numFmtId="164" fontId="18" fillId="6" borderId="32" xfId="0" applyNumberFormat="1" applyFont="1" applyFill="1" applyBorder="1" applyAlignment="1">
      <alignment horizontal="center" vertical="top"/>
    </xf>
    <xf numFmtId="164" fontId="18" fillId="6" borderId="54" xfId="0" applyNumberFormat="1" applyFont="1" applyFill="1" applyBorder="1" applyAlignment="1">
      <alignment horizontal="center" vertical="top"/>
    </xf>
    <xf numFmtId="164" fontId="18" fillId="6" borderId="71" xfId="0" applyNumberFormat="1" applyFont="1" applyFill="1" applyBorder="1" applyAlignment="1">
      <alignment horizontal="center" vertical="top"/>
    </xf>
    <xf numFmtId="0" fontId="18" fillId="0" borderId="57" xfId="0" applyFont="1" applyBorder="1" applyAlignment="1">
      <alignment horizontal="center" vertical="top" wrapText="1"/>
    </xf>
    <xf numFmtId="164" fontId="18" fillId="0" borderId="68"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164" fontId="1" fillId="0" borderId="73" xfId="0" applyNumberFormat="1" applyFont="1" applyFill="1" applyBorder="1" applyAlignment="1">
      <alignment horizontal="center" vertical="top" wrapText="1"/>
    </xf>
    <xf numFmtId="164" fontId="1" fillId="0" borderId="0" xfId="0" applyNumberFormat="1" applyFont="1" applyFill="1" applyBorder="1" applyAlignment="1">
      <alignment horizontal="center" vertical="top" wrapText="1"/>
    </xf>
    <xf numFmtId="164" fontId="3" fillId="10" borderId="68" xfId="0" applyNumberFormat="1" applyFont="1" applyFill="1" applyBorder="1" applyAlignment="1">
      <alignment horizontal="center" vertical="top" wrapText="1"/>
    </xf>
    <xf numFmtId="164" fontId="1" fillId="7" borderId="48" xfId="0" applyNumberFormat="1" applyFont="1" applyFill="1" applyBorder="1" applyAlignment="1">
      <alignment horizontal="center" vertical="top"/>
    </xf>
    <xf numFmtId="164" fontId="1" fillId="0" borderId="68" xfId="0" applyNumberFormat="1" applyFont="1" applyFill="1" applyBorder="1" applyAlignment="1">
      <alignment horizontal="center" vertical="top" wrapText="1"/>
    </xf>
    <xf numFmtId="164" fontId="1" fillId="0" borderId="9" xfId="0" applyNumberFormat="1" applyFont="1" applyFill="1" applyBorder="1" applyAlignment="1">
      <alignment horizontal="center" vertical="top" wrapText="1"/>
    </xf>
    <xf numFmtId="164" fontId="1" fillId="6" borderId="6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8" fillId="0" borderId="63" xfId="0" applyNumberFormat="1" applyFont="1" applyFill="1" applyBorder="1" applyAlignment="1">
      <alignment horizontal="center" vertical="top"/>
    </xf>
    <xf numFmtId="165" fontId="3" fillId="5" borderId="65" xfId="0" applyNumberFormat="1" applyFont="1" applyFill="1" applyBorder="1" applyAlignment="1">
      <alignment horizontal="center" vertical="top" wrapText="1"/>
    </xf>
    <xf numFmtId="164" fontId="18" fillId="0" borderId="56" xfId="0" applyNumberFormat="1" applyFont="1" applyFill="1" applyBorder="1" applyAlignment="1">
      <alignment horizontal="center" vertical="top"/>
    </xf>
    <xf numFmtId="165" fontId="3" fillId="5" borderId="20"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165" fontId="3" fillId="5" borderId="76" xfId="0" applyNumberFormat="1" applyFont="1" applyFill="1" applyBorder="1" applyAlignment="1">
      <alignment horizontal="center" vertical="top" wrapText="1"/>
    </xf>
    <xf numFmtId="164" fontId="3" fillId="11" borderId="76" xfId="0" applyNumberFormat="1" applyFont="1" applyFill="1" applyBorder="1" applyAlignment="1">
      <alignment horizontal="center" vertical="top"/>
    </xf>
    <xf numFmtId="164" fontId="3" fillId="10" borderId="76" xfId="0" applyNumberFormat="1" applyFont="1" applyFill="1" applyBorder="1" applyAlignment="1">
      <alignment horizontal="center" vertical="top"/>
    </xf>
    <xf numFmtId="164" fontId="1" fillId="0" borderId="63"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5" fillId="10" borderId="13" xfId="0" applyNumberFormat="1" applyFont="1" applyFill="1" applyBorder="1" applyAlignment="1">
      <alignment horizontal="center" vertical="top" wrapText="1"/>
    </xf>
    <xf numFmtId="164" fontId="3" fillId="8" borderId="25" xfId="0" applyNumberFormat="1" applyFont="1" applyFill="1" applyBorder="1" applyAlignment="1">
      <alignment horizontal="center" vertical="top"/>
    </xf>
    <xf numFmtId="164" fontId="18" fillId="0" borderId="9" xfId="0" applyNumberFormat="1" applyFont="1" applyBorder="1" applyAlignment="1">
      <alignment horizontal="center" vertical="top" wrapText="1"/>
    </xf>
    <xf numFmtId="164" fontId="18" fillId="0" borderId="63" xfId="0" applyNumberFormat="1" applyFont="1" applyBorder="1" applyAlignment="1">
      <alignment horizontal="center" vertical="top" wrapText="1"/>
    </xf>
    <xf numFmtId="164" fontId="1" fillId="0" borderId="41" xfId="0" applyNumberFormat="1" applyFont="1" applyBorder="1" applyAlignment="1">
      <alignment horizontal="center" vertical="center" textRotation="90" wrapText="1"/>
    </xf>
    <xf numFmtId="164" fontId="15" fillId="10" borderId="59" xfId="0" applyNumberFormat="1" applyFont="1" applyFill="1" applyBorder="1" applyAlignment="1">
      <alignment horizontal="center" vertical="top" wrapText="1"/>
    </xf>
    <xf numFmtId="164" fontId="18" fillId="0" borderId="68" xfId="0" applyNumberFormat="1" applyFont="1" applyBorder="1" applyAlignment="1">
      <alignment horizontal="center" vertical="top" wrapText="1"/>
    </xf>
    <xf numFmtId="164" fontId="3" fillId="8" borderId="36" xfId="0" applyNumberFormat="1" applyFont="1" applyFill="1" applyBorder="1" applyAlignment="1">
      <alignment horizontal="center" vertical="top" wrapText="1"/>
    </xf>
    <xf numFmtId="164" fontId="3" fillId="11" borderId="61" xfId="0" applyNumberFormat="1" applyFont="1" applyFill="1" applyBorder="1" applyAlignment="1">
      <alignment horizontal="center" vertical="top"/>
    </xf>
    <xf numFmtId="164" fontId="3" fillId="10" borderId="61" xfId="0" applyNumberFormat="1" applyFont="1" applyFill="1" applyBorder="1" applyAlignment="1">
      <alignment horizontal="center" vertical="top"/>
    </xf>
    <xf numFmtId="164" fontId="3" fillId="8" borderId="59" xfId="0" applyNumberFormat="1" applyFont="1" applyFill="1" applyBorder="1" applyAlignment="1">
      <alignment horizontal="center" vertical="top"/>
    </xf>
    <xf numFmtId="165" fontId="3" fillId="5" borderId="36" xfId="0" applyNumberFormat="1" applyFont="1" applyFill="1" applyBorder="1" applyAlignment="1">
      <alignment horizontal="center" vertical="top" wrapText="1"/>
    </xf>
    <xf numFmtId="0" fontId="1" fillId="0" borderId="56" xfId="0" applyFont="1" applyFill="1" applyBorder="1" applyAlignment="1">
      <alignment horizontal="center" vertical="top" wrapText="1"/>
    </xf>
    <xf numFmtId="164" fontId="1" fillId="0" borderId="8" xfId="0" applyNumberFormat="1" applyFont="1" applyFill="1" applyBorder="1" applyAlignment="1">
      <alignment horizontal="center" vertical="top" wrapText="1"/>
    </xf>
    <xf numFmtId="164" fontId="18" fillId="7" borderId="51" xfId="0" applyNumberFormat="1" applyFont="1" applyFill="1" applyBorder="1" applyAlignment="1">
      <alignment horizontal="center" vertical="top"/>
    </xf>
    <xf numFmtId="164" fontId="18" fillId="0" borderId="9" xfId="0" applyNumberFormat="1" applyFont="1" applyFill="1" applyBorder="1" applyAlignment="1">
      <alignment horizontal="center" vertical="top" wrapText="1"/>
    </xf>
    <xf numFmtId="164" fontId="18" fillId="0" borderId="63" xfId="0" applyNumberFormat="1" applyFont="1" applyFill="1" applyBorder="1" applyAlignment="1">
      <alignment horizontal="center" vertical="top" wrapText="1"/>
    </xf>
    <xf numFmtId="49" fontId="21" fillId="0" borderId="54" xfId="0" applyNumberFormat="1" applyFont="1" applyFill="1" applyBorder="1" applyAlignment="1">
      <alignment horizontal="center" vertical="top"/>
    </xf>
    <xf numFmtId="49" fontId="21" fillId="0" borderId="34" xfId="0" applyNumberFormat="1" applyFont="1" applyFill="1" applyBorder="1" applyAlignment="1">
      <alignment horizontal="center" vertical="top"/>
    </xf>
    <xf numFmtId="49" fontId="21" fillId="0" borderId="10" xfId="0" applyNumberFormat="1" applyFont="1" applyFill="1" applyBorder="1" applyAlignment="1">
      <alignment horizontal="center" vertical="top"/>
    </xf>
    <xf numFmtId="49" fontId="21" fillId="0" borderId="3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165" fontId="1" fillId="7" borderId="30" xfId="0" applyNumberFormat="1" applyFont="1" applyFill="1" applyBorder="1" applyAlignment="1">
      <alignment horizontal="center" vertical="center" textRotation="90" wrapText="1"/>
    </xf>
    <xf numFmtId="0" fontId="1" fillId="6" borderId="5" xfId="0" applyFont="1" applyFill="1" applyBorder="1" applyAlignment="1">
      <alignment horizontal="left" vertical="top" wrapText="1"/>
    </xf>
    <xf numFmtId="165" fontId="1" fillId="7" borderId="6" xfId="0" applyNumberFormat="1" applyFont="1" applyFill="1" applyBorder="1" applyAlignment="1">
      <alignment horizontal="center" vertical="top" wrapText="1"/>
    </xf>
    <xf numFmtId="0" fontId="1" fillId="7" borderId="29" xfId="0" applyFont="1" applyFill="1" applyBorder="1" applyAlignment="1">
      <alignment horizontal="left" vertical="top" wrapText="1"/>
    </xf>
    <xf numFmtId="0" fontId="28" fillId="7" borderId="3" xfId="0" applyNumberFormat="1" applyFont="1" applyFill="1" applyBorder="1" applyAlignment="1">
      <alignment horizontal="center" vertical="top"/>
    </xf>
    <xf numFmtId="0" fontId="1" fillId="7" borderId="56" xfId="0" applyFont="1" applyFill="1" applyBorder="1" applyAlignment="1">
      <alignment horizontal="left" vertical="top" wrapText="1"/>
    </xf>
    <xf numFmtId="0" fontId="1" fillId="7" borderId="9" xfId="0" applyNumberFormat="1" applyFont="1" applyFill="1" applyBorder="1" applyAlignment="1">
      <alignment horizontal="center" vertical="top"/>
    </xf>
    <xf numFmtId="165" fontId="1" fillId="7" borderId="12" xfId="0" applyNumberFormat="1" applyFont="1" applyFill="1" applyBorder="1" applyAlignment="1">
      <alignment horizontal="center" vertical="top" wrapText="1"/>
    </xf>
    <xf numFmtId="0" fontId="1" fillId="7" borderId="43" xfId="0" applyFont="1" applyFill="1" applyBorder="1" applyAlignment="1">
      <alignment horizontal="left" vertical="top" wrapText="1"/>
    </xf>
    <xf numFmtId="0" fontId="1" fillId="7" borderId="51" xfId="0" applyNumberFormat="1" applyFont="1" applyFill="1" applyBorder="1" applyAlignment="1">
      <alignment horizontal="center" vertical="top"/>
    </xf>
    <xf numFmtId="0" fontId="1" fillId="7" borderId="42" xfId="0" applyFont="1" applyFill="1" applyBorder="1" applyAlignment="1">
      <alignment horizontal="center" vertical="top" wrapText="1"/>
    </xf>
    <xf numFmtId="0" fontId="1" fillId="7" borderId="44" xfId="0" applyFont="1" applyFill="1" applyBorder="1" applyAlignment="1">
      <alignment horizontal="center" vertical="top" wrapText="1"/>
    </xf>
    <xf numFmtId="164" fontId="18" fillId="0" borderId="10" xfId="0" applyNumberFormat="1" applyFont="1" applyFill="1" applyBorder="1" applyAlignment="1">
      <alignment horizontal="center" vertical="top" wrapText="1"/>
    </xf>
    <xf numFmtId="164" fontId="18" fillId="0" borderId="49" xfId="0" applyNumberFormat="1" applyFont="1" applyFill="1" applyBorder="1" applyAlignment="1">
      <alignment horizontal="center" vertical="top" wrapText="1"/>
    </xf>
    <xf numFmtId="0" fontId="4" fillId="0" borderId="0" xfId="0" applyNumberFormat="1" applyFont="1" applyAlignment="1">
      <alignment vertical="top"/>
    </xf>
    <xf numFmtId="0" fontId="4" fillId="7" borderId="27" xfId="0" applyFont="1" applyFill="1" applyBorder="1" applyAlignment="1">
      <alignment vertical="top" wrapText="1"/>
    </xf>
    <xf numFmtId="49" fontId="1" fillId="7" borderId="16" xfId="0" applyNumberFormat="1" applyFont="1" applyFill="1" applyBorder="1" applyAlignment="1">
      <alignment horizontal="center" vertical="top"/>
    </xf>
    <xf numFmtId="0" fontId="1" fillId="7" borderId="8" xfId="0" applyFont="1" applyFill="1" applyBorder="1" applyAlignment="1">
      <alignment horizontal="left" vertical="top" wrapText="1"/>
    </xf>
    <xf numFmtId="0" fontId="1" fillId="7" borderId="63" xfId="0" applyFont="1" applyFill="1" applyBorder="1" applyAlignment="1">
      <alignment horizontal="center" vertical="top" wrapText="1"/>
    </xf>
    <xf numFmtId="0" fontId="1" fillId="13" borderId="6" xfId="0" applyFont="1" applyFill="1" applyBorder="1" applyAlignment="1">
      <alignment horizontal="center" vertical="top"/>
    </xf>
    <xf numFmtId="164" fontId="1" fillId="13" borderId="42" xfId="0" applyNumberFormat="1" applyFont="1" applyFill="1" applyBorder="1" applyAlignment="1">
      <alignment horizontal="center" vertical="top"/>
    </xf>
    <xf numFmtId="164" fontId="1" fillId="13" borderId="4" xfId="0" applyNumberFormat="1" applyFont="1" applyFill="1" applyBorder="1" applyAlignment="1">
      <alignment horizontal="center" vertical="top"/>
    </xf>
    <xf numFmtId="164" fontId="1" fillId="13" borderId="41" xfId="0" applyNumberFormat="1" applyFont="1" applyFill="1" applyBorder="1" applyAlignment="1">
      <alignment horizontal="center" vertical="top"/>
    </xf>
    <xf numFmtId="164" fontId="18" fillId="13" borderId="47" xfId="0" applyNumberFormat="1" applyFont="1" applyFill="1" applyBorder="1" applyAlignment="1">
      <alignment horizontal="center" vertical="top"/>
    </xf>
    <xf numFmtId="0" fontId="1" fillId="13" borderId="50" xfId="0" applyFont="1" applyFill="1" applyBorder="1" applyAlignment="1">
      <alignment horizontal="center" vertical="top"/>
    </xf>
    <xf numFmtId="164" fontId="1" fillId="13" borderId="43" xfId="0" applyNumberFormat="1" applyFont="1" applyFill="1" applyBorder="1" applyAlignment="1">
      <alignment horizontal="center" vertical="top"/>
    </xf>
    <xf numFmtId="164" fontId="1" fillId="13" borderId="51" xfId="0" applyNumberFormat="1" applyFont="1" applyFill="1" applyBorder="1" applyAlignment="1">
      <alignment horizontal="center" vertical="top"/>
    </xf>
    <xf numFmtId="164" fontId="1" fillId="13" borderId="70" xfId="0" applyNumberFormat="1" applyFont="1" applyFill="1" applyBorder="1" applyAlignment="1">
      <alignment horizontal="center" vertical="top"/>
    </xf>
    <xf numFmtId="164" fontId="1" fillId="13" borderId="67" xfId="0" applyNumberFormat="1" applyFont="1" applyFill="1" applyBorder="1" applyAlignment="1">
      <alignment horizontal="center" vertical="top"/>
    </xf>
    <xf numFmtId="0" fontId="4" fillId="13" borderId="27" xfId="0" applyFont="1" applyFill="1" applyBorder="1" applyAlignment="1">
      <alignment vertical="top" wrapText="1"/>
    </xf>
    <xf numFmtId="0" fontId="1" fillId="13" borderId="3" xfId="0" applyFont="1" applyFill="1" applyBorder="1" applyAlignment="1">
      <alignment horizontal="center" vertical="top" wrapText="1"/>
    </xf>
    <xf numFmtId="0" fontId="18" fillId="13" borderId="3" xfId="0" applyFont="1" applyFill="1" applyBorder="1" applyAlignment="1">
      <alignment horizontal="center" vertical="top" wrapText="1"/>
    </xf>
    <xf numFmtId="0" fontId="1" fillId="13" borderId="5" xfId="0" applyFont="1" applyFill="1" applyBorder="1" applyAlignment="1">
      <alignment horizontal="center" vertical="top" wrapText="1"/>
    </xf>
    <xf numFmtId="0" fontId="1" fillId="13" borderId="8" xfId="0" applyFont="1" applyFill="1" applyBorder="1" applyAlignment="1">
      <alignment vertical="top" wrapText="1"/>
    </xf>
    <xf numFmtId="0" fontId="1" fillId="13" borderId="9" xfId="0" applyFont="1" applyFill="1" applyBorder="1" applyAlignment="1">
      <alignment horizontal="center" vertical="top" wrapText="1"/>
    </xf>
    <xf numFmtId="0" fontId="18" fillId="13" borderId="63" xfId="0" applyFont="1" applyFill="1" applyBorder="1" applyAlignment="1">
      <alignment horizontal="center" vertical="top" wrapText="1"/>
    </xf>
    <xf numFmtId="0" fontId="1" fillId="13" borderId="37" xfId="0" applyFont="1" applyFill="1" applyBorder="1" applyAlignment="1">
      <alignment vertical="top" wrapText="1"/>
    </xf>
    <xf numFmtId="49" fontId="1" fillId="13" borderId="16" xfId="0" applyNumberFormat="1" applyFont="1" applyFill="1" applyBorder="1" applyAlignment="1">
      <alignment horizontal="center" vertical="top"/>
    </xf>
    <xf numFmtId="49" fontId="27" fillId="13" borderId="16" xfId="0" applyNumberFormat="1" applyFont="1" applyFill="1" applyBorder="1" applyAlignment="1">
      <alignment horizontal="center" vertical="top"/>
    </xf>
    <xf numFmtId="0" fontId="1" fillId="13" borderId="17" xfId="0" applyFont="1" applyFill="1" applyBorder="1" applyAlignment="1">
      <alignment horizontal="center" vertical="top" wrapText="1"/>
    </xf>
    <xf numFmtId="165" fontId="1" fillId="13" borderId="57" xfId="0" applyNumberFormat="1" applyFont="1" applyFill="1" applyBorder="1" applyAlignment="1">
      <alignment horizontal="center" vertical="top" wrapText="1"/>
    </xf>
    <xf numFmtId="164" fontId="1" fillId="13" borderId="56" xfId="0" applyNumberFormat="1" applyFont="1" applyFill="1" applyBorder="1" applyAlignment="1">
      <alignment horizontal="center" vertical="top"/>
    </xf>
    <xf numFmtId="164" fontId="1" fillId="13" borderId="9" xfId="0" applyNumberFormat="1" applyFont="1" applyFill="1" applyBorder="1" applyAlignment="1">
      <alignment horizontal="center" vertical="top"/>
    </xf>
    <xf numFmtId="164" fontId="1" fillId="13" borderId="68" xfId="0" applyNumberFormat="1" applyFont="1" applyFill="1" applyBorder="1" applyAlignment="1">
      <alignment horizontal="center" vertical="top"/>
    </xf>
    <xf numFmtId="164" fontId="18" fillId="13" borderId="9" xfId="0" applyNumberFormat="1" applyFont="1" applyFill="1" applyBorder="1" applyAlignment="1">
      <alignment horizontal="center" vertical="top"/>
    </xf>
    <xf numFmtId="164" fontId="18" fillId="13" borderId="68" xfId="0" applyNumberFormat="1" applyFont="1" applyFill="1" applyBorder="1" applyAlignment="1">
      <alignment horizontal="center" vertical="top"/>
    </xf>
    <xf numFmtId="164" fontId="18" fillId="13" borderId="29" xfId="0" applyNumberFormat="1" applyFont="1" applyFill="1" applyBorder="1" applyAlignment="1">
      <alignment vertical="top"/>
    </xf>
    <xf numFmtId="164" fontId="18" fillId="13" borderId="3" xfId="0" applyNumberFormat="1" applyFont="1" applyFill="1" applyBorder="1" applyAlignment="1">
      <alignment horizontal="center" vertical="top"/>
    </xf>
    <xf numFmtId="164" fontId="18" fillId="13" borderId="62" xfId="0" applyNumberFormat="1" applyFont="1" applyFill="1" applyBorder="1" applyAlignment="1">
      <alignment horizontal="center" vertical="top"/>
    </xf>
    <xf numFmtId="165" fontId="1" fillId="13" borderId="33" xfId="0" applyNumberFormat="1" applyFont="1" applyFill="1" applyBorder="1" applyAlignment="1">
      <alignment horizontal="center" vertical="top" wrapText="1"/>
    </xf>
    <xf numFmtId="164" fontId="1" fillId="13" borderId="53" xfId="0" applyNumberFormat="1" applyFont="1" applyFill="1" applyBorder="1" applyAlignment="1">
      <alignment horizontal="center" vertical="top"/>
    </xf>
    <xf numFmtId="164" fontId="1" fillId="13" borderId="54" xfId="0" applyNumberFormat="1" applyFont="1" applyFill="1" applyBorder="1" applyAlignment="1">
      <alignment horizontal="center" vertical="top"/>
    </xf>
    <xf numFmtId="164" fontId="1" fillId="13" borderId="71" xfId="0" applyNumberFormat="1" applyFont="1" applyFill="1" applyBorder="1" applyAlignment="1">
      <alignment horizontal="center" vertical="top"/>
    </xf>
    <xf numFmtId="164" fontId="1" fillId="13" borderId="53" xfId="0" applyNumberFormat="1" applyFont="1" applyFill="1" applyBorder="1" applyAlignment="1">
      <alignment vertical="top"/>
    </xf>
    <xf numFmtId="164" fontId="1" fillId="13" borderId="54" xfId="0" applyNumberFormat="1" applyFont="1" applyFill="1" applyBorder="1" applyAlignment="1">
      <alignment vertical="top"/>
    </xf>
    <xf numFmtId="164" fontId="1" fillId="13" borderId="64" xfId="0" applyNumberFormat="1" applyFont="1" applyFill="1" applyBorder="1" applyAlignment="1">
      <alignment vertical="top"/>
    </xf>
    <xf numFmtId="164" fontId="1" fillId="13" borderId="64" xfId="0" applyNumberFormat="1" applyFont="1" applyFill="1" applyBorder="1" applyAlignment="1">
      <alignment horizontal="center" vertical="top"/>
    </xf>
    <xf numFmtId="0" fontId="1" fillId="13" borderId="4" xfId="0" applyFont="1" applyFill="1" applyBorder="1" applyAlignment="1">
      <alignment horizontal="center" vertical="top" wrapText="1"/>
    </xf>
    <xf numFmtId="0" fontId="1" fillId="13" borderId="40" xfId="0" applyFont="1" applyFill="1" applyBorder="1" applyAlignment="1">
      <alignment horizontal="center" vertical="top" wrapText="1"/>
    </xf>
    <xf numFmtId="0" fontId="4" fillId="13" borderId="5" xfId="0" applyFont="1" applyFill="1" applyBorder="1" applyAlignment="1">
      <alignment horizontal="center" vertical="top" wrapText="1"/>
    </xf>
    <xf numFmtId="0" fontId="1" fillId="13" borderId="51" xfId="0" applyFont="1" applyFill="1" applyBorder="1" applyAlignment="1">
      <alignment horizontal="center" vertical="top" wrapText="1"/>
    </xf>
    <xf numFmtId="0" fontId="1" fillId="13" borderId="69" xfId="0" applyFont="1" applyFill="1" applyBorder="1" applyAlignment="1">
      <alignment horizontal="center" vertical="top" wrapText="1"/>
    </xf>
    <xf numFmtId="0" fontId="4" fillId="13" borderId="52" xfId="0" applyFont="1" applyFill="1" applyBorder="1" applyAlignment="1">
      <alignment horizontal="center" vertical="top" wrapText="1"/>
    </xf>
    <xf numFmtId="0" fontId="1" fillId="13" borderId="30" xfId="0" applyFont="1" applyFill="1" applyBorder="1" applyAlignment="1">
      <alignment horizontal="left" vertical="top" wrapText="1"/>
    </xf>
    <xf numFmtId="0" fontId="1" fillId="13" borderId="10" xfId="0" applyFont="1" applyFill="1" applyBorder="1" applyAlignment="1">
      <alignment horizontal="center" vertical="top" wrapText="1"/>
    </xf>
    <xf numFmtId="0" fontId="1" fillId="13" borderId="31" xfId="0" applyFont="1" applyFill="1" applyBorder="1" applyAlignment="1">
      <alignment horizontal="center" vertical="top" wrapText="1"/>
    </xf>
    <xf numFmtId="0" fontId="21" fillId="13" borderId="11" xfId="0" applyFont="1" applyFill="1" applyBorder="1" applyAlignment="1">
      <alignment horizontal="center" vertical="top" wrapText="1"/>
    </xf>
    <xf numFmtId="0" fontId="1" fillId="13" borderId="37" xfId="0" applyFont="1" applyFill="1" applyBorder="1" applyAlignment="1">
      <alignment horizontal="left" vertical="top" wrapText="1"/>
    </xf>
    <xf numFmtId="0" fontId="1" fillId="13" borderId="16" xfId="0" applyFont="1" applyFill="1" applyBorder="1" applyAlignment="1">
      <alignment horizontal="center" vertical="top" wrapText="1"/>
    </xf>
    <xf numFmtId="0" fontId="1" fillId="13" borderId="25" xfId="0" applyFont="1" applyFill="1" applyBorder="1" applyAlignment="1">
      <alignment horizontal="center" vertical="top" wrapText="1"/>
    </xf>
    <xf numFmtId="49" fontId="3" fillId="9" borderId="20" xfId="0" applyNumberFormat="1" applyFont="1" applyFill="1" applyBorder="1" applyAlignment="1">
      <alignment horizontal="left" vertical="top" wrapText="1"/>
    </xf>
    <xf numFmtId="49" fontId="3" fillId="9" borderId="21" xfId="0" applyNumberFormat="1" applyFont="1" applyFill="1" applyBorder="1" applyAlignment="1">
      <alignment horizontal="left" vertical="top" wrapText="1"/>
    </xf>
    <xf numFmtId="49" fontId="3" fillId="9" borderId="22" xfId="0" applyNumberFormat="1" applyFont="1" applyFill="1" applyBorder="1" applyAlignment="1">
      <alignment horizontal="left" vertical="top" wrapText="1"/>
    </xf>
    <xf numFmtId="0" fontId="12"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22" xfId="0" applyFont="1" applyFill="1" applyBorder="1" applyAlignment="1">
      <alignment horizontal="left" vertical="top" wrapText="1"/>
    </xf>
    <xf numFmtId="0" fontId="3" fillId="11" borderId="61" xfId="0" applyFont="1" applyFill="1" applyBorder="1" applyAlignment="1">
      <alignment horizontal="left" vertical="top"/>
    </xf>
    <xf numFmtId="0" fontId="3" fillId="11" borderId="21" xfId="0" applyFont="1" applyFill="1" applyBorder="1" applyAlignment="1">
      <alignment horizontal="left" vertical="top"/>
    </xf>
    <xf numFmtId="0" fontId="3" fillId="11" borderId="22" xfId="0" applyFont="1" applyFill="1" applyBorder="1" applyAlignment="1">
      <alignment horizontal="left" vertical="top"/>
    </xf>
    <xf numFmtId="0" fontId="3" fillId="12" borderId="61" xfId="0" applyFont="1" applyFill="1" applyBorder="1" applyAlignment="1">
      <alignment horizontal="left" vertical="top" wrapText="1"/>
    </xf>
    <xf numFmtId="0" fontId="3" fillId="12" borderId="21" xfId="0" applyFont="1" applyFill="1" applyBorder="1" applyAlignment="1">
      <alignment horizontal="left" vertical="top" wrapText="1"/>
    </xf>
    <xf numFmtId="0" fontId="3" fillId="12" borderId="22" xfId="0" applyFont="1" applyFill="1" applyBorder="1" applyAlignment="1">
      <alignment horizontal="left" vertical="top" wrapText="1"/>
    </xf>
    <xf numFmtId="0" fontId="9" fillId="0" borderId="0" xfId="0" applyFont="1" applyAlignment="1">
      <alignment horizontal="center" vertical="top" wrapText="1"/>
    </xf>
    <xf numFmtId="0" fontId="11" fillId="0" borderId="0" xfId="0" applyFont="1" applyAlignment="1">
      <alignment horizontal="center" vertical="center" wrapText="1"/>
    </xf>
    <xf numFmtId="0" fontId="9" fillId="0" borderId="0" xfId="0" applyFont="1" applyAlignment="1">
      <alignment horizontal="center" vertical="top"/>
    </xf>
    <xf numFmtId="0" fontId="1" fillId="0" borderId="1" xfId="0" applyFont="1" applyBorder="1" applyAlignment="1">
      <alignment horizontal="right"/>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4"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15" xfId="0" applyFont="1" applyBorder="1" applyAlignment="1">
      <alignment horizontal="center" vertical="center" textRotation="90" wrapText="1"/>
    </xf>
    <xf numFmtId="0" fontId="1" fillId="0" borderId="4"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4"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13" xfId="0" applyNumberFormat="1" applyFont="1" applyBorder="1" applyAlignment="1">
      <alignment horizontal="center" vertical="center" textRotation="90"/>
    </xf>
    <xf numFmtId="0" fontId="1" fillId="0" borderId="19" xfId="0" applyNumberFormat="1" applyFont="1" applyBorder="1" applyAlignment="1">
      <alignment horizontal="center" vertical="center" textRotation="90"/>
    </xf>
    <xf numFmtId="164" fontId="1" fillId="0" borderId="6"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59" xfId="0" applyNumberFormat="1" applyFont="1" applyBorder="1" applyAlignment="1">
      <alignment horizontal="center" vertical="center" textRotation="90"/>
    </xf>
    <xf numFmtId="0" fontId="1" fillId="0" borderId="36" xfId="0" applyNumberFormat="1" applyFont="1" applyBorder="1" applyAlignment="1">
      <alignment horizontal="center" vertical="center" textRotation="90"/>
    </xf>
    <xf numFmtId="0" fontId="1" fillId="0" borderId="5" xfId="0" applyNumberFormat="1" applyFont="1" applyBorder="1" applyAlignment="1">
      <alignment horizontal="center" vertical="center" textRotation="90" wrapText="1"/>
    </xf>
    <xf numFmtId="0" fontId="1" fillId="0" borderId="11" xfId="0" applyNumberFormat="1" applyFont="1" applyBorder="1" applyAlignment="1">
      <alignment horizontal="center" vertical="center" textRotation="90" wrapText="1"/>
    </xf>
    <xf numFmtId="0" fontId="1" fillId="0" borderId="17" xfId="0" applyNumberFormat="1"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18" xfId="0" applyFont="1" applyBorder="1" applyAlignment="1">
      <alignment horizontal="center" vertical="center" textRotation="90" wrapText="1"/>
    </xf>
    <xf numFmtId="49" fontId="3" fillId="11" borderId="2" xfId="0" applyNumberFormat="1" applyFont="1" applyFill="1" applyBorder="1" applyAlignment="1">
      <alignment horizontal="center" vertical="top"/>
    </xf>
    <xf numFmtId="49" fontId="3" fillId="11" borderId="30" xfId="0" applyNumberFormat="1" applyFont="1" applyFill="1" applyBorder="1" applyAlignment="1">
      <alignment horizontal="center" vertical="top"/>
    </xf>
    <xf numFmtId="49" fontId="3" fillId="11" borderId="32" xfId="0" applyNumberFormat="1" applyFont="1" applyFill="1" applyBorder="1" applyAlignment="1">
      <alignment horizontal="center" vertical="top"/>
    </xf>
    <xf numFmtId="49" fontId="3" fillId="11" borderId="14" xfId="0" applyNumberFormat="1" applyFont="1" applyFill="1" applyBorder="1" applyAlignment="1">
      <alignment horizontal="center" vertical="top"/>
    </xf>
    <xf numFmtId="49" fontId="3" fillId="5" borderId="26" xfId="0" applyNumberFormat="1" applyFont="1" applyFill="1" applyBorder="1" applyAlignment="1">
      <alignment horizontal="center" vertical="top"/>
    </xf>
    <xf numFmtId="49" fontId="3" fillId="5" borderId="31" xfId="0" applyNumberFormat="1" applyFont="1" applyFill="1" applyBorder="1" applyAlignment="1">
      <alignment horizontal="center" vertical="top"/>
    </xf>
    <xf numFmtId="49" fontId="3" fillId="5" borderId="34" xfId="0" applyNumberFormat="1" applyFont="1" applyFill="1" applyBorder="1" applyAlignment="1">
      <alignment horizontal="center" vertical="top"/>
    </xf>
    <xf numFmtId="49" fontId="3" fillId="5" borderId="36" xfId="0" applyNumberFormat="1" applyFont="1" applyFill="1" applyBorder="1" applyAlignment="1">
      <alignment horizontal="center" vertical="top"/>
    </xf>
    <xf numFmtId="49" fontId="3" fillId="6" borderId="26" xfId="0" applyNumberFormat="1" applyFont="1" applyFill="1" applyBorder="1" applyAlignment="1">
      <alignment horizontal="center" vertical="top"/>
    </xf>
    <xf numFmtId="49" fontId="3" fillId="6" borderId="31" xfId="0" applyNumberFormat="1" applyFont="1" applyFill="1" applyBorder="1" applyAlignment="1">
      <alignment horizontal="center" vertical="top"/>
    </xf>
    <xf numFmtId="49" fontId="3" fillId="6" borderId="34" xfId="0" applyNumberFormat="1" applyFont="1" applyFill="1" applyBorder="1" applyAlignment="1">
      <alignment horizontal="center" vertical="top"/>
    </xf>
    <xf numFmtId="49" fontId="3" fillId="6" borderId="36" xfId="0" applyNumberFormat="1" applyFont="1" applyFill="1" applyBorder="1" applyAlignment="1">
      <alignment horizontal="center" vertical="top"/>
    </xf>
    <xf numFmtId="49" fontId="3" fillId="0" borderId="5"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17" xfId="0" applyNumberFormat="1" applyFont="1" applyBorder="1" applyAlignment="1">
      <alignment horizontal="center" vertical="top"/>
    </xf>
    <xf numFmtId="0" fontId="1" fillId="6" borderId="27" xfId="0" applyFont="1" applyFill="1" applyBorder="1" applyAlignment="1">
      <alignment horizontal="left" vertical="top" wrapText="1"/>
    </xf>
    <xf numFmtId="0" fontId="1" fillId="6" borderId="30" xfId="0" applyFont="1" applyFill="1" applyBorder="1" applyAlignment="1">
      <alignment horizontal="left" vertical="top" wrapText="1"/>
    </xf>
    <xf numFmtId="0" fontId="1" fillId="6" borderId="37" xfId="0" applyFont="1" applyFill="1" applyBorder="1" applyAlignment="1">
      <alignment horizontal="left" vertical="top" wrapText="1"/>
    </xf>
    <xf numFmtId="0" fontId="1" fillId="0" borderId="27" xfId="0" applyFont="1" applyFill="1" applyBorder="1" applyAlignment="1">
      <alignment horizontal="left" vertical="top" wrapText="1"/>
    </xf>
    <xf numFmtId="0" fontId="1" fillId="0" borderId="30" xfId="0" applyFont="1" applyFill="1" applyBorder="1" applyAlignment="1">
      <alignment horizontal="left" vertical="top" wrapText="1"/>
    </xf>
    <xf numFmtId="0" fontId="1" fillId="7" borderId="5" xfId="0" applyFont="1" applyFill="1" applyBorder="1" applyAlignment="1">
      <alignment horizontal="left" vertical="top" wrapText="1"/>
    </xf>
    <xf numFmtId="0" fontId="1" fillId="7" borderId="11" xfId="0" applyFont="1" applyFill="1" applyBorder="1" applyAlignment="1">
      <alignment horizontal="left" vertical="top" wrapText="1"/>
    </xf>
    <xf numFmtId="0" fontId="1" fillId="7" borderId="32" xfId="0" applyFont="1" applyFill="1" applyBorder="1" applyAlignment="1">
      <alignment horizontal="left" vertical="top" wrapText="1"/>
    </xf>
    <xf numFmtId="0" fontId="1" fillId="7" borderId="37" xfId="0" applyFont="1" applyFill="1" applyBorder="1" applyAlignment="1">
      <alignment horizontal="left" vertical="top" wrapText="1"/>
    </xf>
    <xf numFmtId="0" fontId="1" fillId="0" borderId="32" xfId="0" applyFont="1" applyFill="1" applyBorder="1" applyAlignment="1">
      <alignment horizontal="center" vertical="center" textRotation="90" wrapText="1"/>
    </xf>
    <xf numFmtId="0" fontId="1" fillId="0" borderId="35" xfId="0" applyFont="1" applyFill="1" applyBorder="1" applyAlignment="1">
      <alignment horizontal="center" vertical="center" textRotation="90" wrapText="1"/>
    </xf>
    <xf numFmtId="0" fontId="1" fillId="0" borderId="30" xfId="0" applyFont="1" applyFill="1" applyBorder="1" applyAlignment="1">
      <alignment horizontal="center" vertical="center" textRotation="90" wrapText="1"/>
    </xf>
    <xf numFmtId="0" fontId="1" fillId="0" borderId="37" xfId="0" applyFont="1" applyFill="1" applyBorder="1" applyAlignment="1">
      <alignment horizontal="center" vertical="center" textRotation="90" wrapText="1"/>
    </xf>
    <xf numFmtId="49" fontId="3" fillId="6" borderId="40" xfId="0" applyNumberFormat="1" applyFont="1" applyFill="1" applyBorder="1" applyAlignment="1">
      <alignment horizontal="center" vertical="top"/>
    </xf>
    <xf numFmtId="49" fontId="3" fillId="6" borderId="25" xfId="0" applyNumberFormat="1" applyFont="1" applyFill="1" applyBorder="1" applyAlignment="1">
      <alignment horizontal="center" vertical="top"/>
    </xf>
    <xf numFmtId="0" fontId="1" fillId="0" borderId="40" xfId="0" applyFont="1" applyFill="1" applyBorder="1" applyAlignment="1">
      <alignment horizontal="left" vertical="top" wrapText="1"/>
    </xf>
    <xf numFmtId="0" fontId="1" fillId="0" borderId="31" xfId="0" applyFont="1" applyFill="1" applyBorder="1" applyAlignment="1">
      <alignment horizontal="left" vertical="top" wrapText="1"/>
    </xf>
    <xf numFmtId="0" fontId="1" fillId="0" borderId="25" xfId="0" applyFont="1" applyFill="1" applyBorder="1" applyAlignment="1">
      <alignment horizontal="left" vertical="top" wrapText="1"/>
    </xf>
    <xf numFmtId="0" fontId="1" fillId="0" borderId="27" xfId="0" applyFont="1" applyFill="1" applyBorder="1" applyAlignment="1">
      <alignment horizontal="center" vertical="center" textRotation="90" wrapText="1"/>
    </xf>
    <xf numFmtId="0" fontId="1" fillId="0" borderId="32" xfId="0" applyFont="1" applyFill="1" applyBorder="1" applyAlignment="1">
      <alignment horizontal="left" vertical="top" wrapText="1"/>
    </xf>
    <xf numFmtId="0" fontId="1" fillId="0" borderId="35" xfId="0" applyFont="1" applyFill="1" applyBorder="1" applyAlignment="1">
      <alignment horizontal="left" vertical="top" wrapText="1"/>
    </xf>
    <xf numFmtId="49" fontId="3" fillId="5" borderId="20" xfId="0" applyNumberFormat="1" applyFont="1" applyFill="1" applyBorder="1" applyAlignment="1">
      <alignment horizontal="left" vertical="top"/>
    </xf>
    <xf numFmtId="49" fontId="3" fillId="5" borderId="21" xfId="0" applyNumberFormat="1" applyFont="1" applyFill="1" applyBorder="1" applyAlignment="1">
      <alignment horizontal="left" vertical="top"/>
    </xf>
    <xf numFmtId="49" fontId="3" fillId="5" borderId="22" xfId="0" applyNumberFormat="1" applyFont="1" applyFill="1" applyBorder="1" applyAlignment="1">
      <alignment horizontal="left" vertical="top"/>
    </xf>
    <xf numFmtId="0" fontId="1" fillId="0" borderId="11" xfId="0" applyFont="1" applyBorder="1" applyAlignment="1">
      <alignment horizontal="left" vertical="top" wrapText="1"/>
    </xf>
    <xf numFmtId="0" fontId="1" fillId="0" borderId="37" xfId="0" applyFont="1" applyFill="1" applyBorder="1" applyAlignment="1">
      <alignment horizontal="left" vertical="top" wrapText="1"/>
    </xf>
    <xf numFmtId="49" fontId="3" fillId="5" borderId="61" xfId="0" applyNumberFormat="1" applyFont="1" applyFill="1" applyBorder="1" applyAlignment="1">
      <alignment horizontal="right" vertical="top"/>
    </xf>
    <xf numFmtId="49" fontId="3" fillId="5" borderId="21" xfId="0" applyNumberFormat="1" applyFont="1" applyFill="1" applyBorder="1" applyAlignment="1">
      <alignment horizontal="right" vertical="top"/>
    </xf>
    <xf numFmtId="49" fontId="3" fillId="5" borderId="22" xfId="0" applyNumberFormat="1" applyFont="1" applyFill="1" applyBorder="1" applyAlignment="1">
      <alignment horizontal="right" vertical="top"/>
    </xf>
    <xf numFmtId="0" fontId="1" fillId="7" borderId="55" xfId="0" applyFont="1" applyFill="1" applyBorder="1" applyAlignment="1">
      <alignment horizontal="left" vertical="top" wrapText="1"/>
    </xf>
    <xf numFmtId="0" fontId="1" fillId="7" borderId="17" xfId="0" applyFont="1" applyFill="1" applyBorder="1" applyAlignment="1">
      <alignment horizontal="left" vertical="top" wrapText="1"/>
    </xf>
    <xf numFmtId="49" fontId="3" fillId="7" borderId="11"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4" fillId="7" borderId="32" xfId="0" applyFont="1" applyFill="1" applyBorder="1" applyAlignment="1">
      <alignment horizontal="left" vertical="top" wrapText="1"/>
    </xf>
    <xf numFmtId="0" fontId="4" fillId="7" borderId="37" xfId="0" applyFont="1" applyFill="1" applyBorder="1" applyAlignment="1">
      <alignment horizontal="left" vertical="top" wrapText="1"/>
    </xf>
    <xf numFmtId="0" fontId="1" fillId="0" borderId="5" xfId="0" applyFont="1" applyBorder="1" applyAlignment="1">
      <alignment horizontal="left" vertical="top" wrapText="1"/>
    </xf>
    <xf numFmtId="0" fontId="1" fillId="7" borderId="40" xfId="0" applyFont="1" applyFill="1" applyBorder="1" applyAlignment="1">
      <alignment horizontal="left" vertical="top" wrapText="1"/>
    </xf>
    <xf numFmtId="0" fontId="1" fillId="7" borderId="31" xfId="0" applyFont="1" applyFill="1" applyBorder="1" applyAlignment="1">
      <alignment horizontal="left" vertical="top" wrapText="1"/>
    </xf>
    <xf numFmtId="0" fontId="1" fillId="7" borderId="25" xfId="0" applyFont="1" applyFill="1" applyBorder="1" applyAlignment="1">
      <alignment horizontal="left" vertical="top" wrapText="1"/>
    </xf>
    <xf numFmtId="0" fontId="5" fillId="0" borderId="27" xfId="0" applyFont="1" applyBorder="1" applyAlignment="1">
      <alignment horizontal="center" vertical="center" textRotation="90"/>
    </xf>
    <xf numFmtId="0" fontId="5" fillId="0" borderId="30" xfId="0" applyFont="1" applyBorder="1" applyAlignment="1">
      <alignment horizontal="center" vertical="center" textRotation="90"/>
    </xf>
    <xf numFmtId="0" fontId="5" fillId="0" borderId="37" xfId="0" applyFont="1" applyBorder="1" applyAlignment="1">
      <alignment horizontal="center" vertical="center" textRotation="90"/>
    </xf>
    <xf numFmtId="0" fontId="4" fillId="7" borderId="72" xfId="0" applyFont="1" applyFill="1" applyBorder="1" applyAlignment="1">
      <alignment horizontal="left" vertical="top" wrapText="1"/>
    </xf>
    <xf numFmtId="0" fontId="4" fillId="7" borderId="48" xfId="0" applyFont="1" applyFill="1" applyBorder="1" applyAlignment="1">
      <alignment horizontal="left" vertical="top" wrapText="1"/>
    </xf>
    <xf numFmtId="0" fontId="1" fillId="0" borderId="40" xfId="0" applyFont="1" applyBorder="1" applyAlignment="1">
      <alignment horizontal="left" vertical="top" wrapText="1"/>
    </xf>
    <xf numFmtId="0" fontId="1" fillId="0" borderId="25" xfId="0" applyFont="1" applyBorder="1" applyAlignment="1">
      <alignment horizontal="left" vertical="top" wrapText="1"/>
    </xf>
    <xf numFmtId="0" fontId="1" fillId="0" borderId="31" xfId="0" applyFont="1" applyBorder="1" applyAlignment="1">
      <alignment horizontal="left" vertical="top" wrapText="1"/>
    </xf>
    <xf numFmtId="0" fontId="4" fillId="0" borderId="32" xfId="0" applyFont="1" applyFill="1" applyBorder="1" applyAlignment="1">
      <alignment horizontal="left" vertical="top" wrapText="1"/>
    </xf>
    <xf numFmtId="0" fontId="4" fillId="0" borderId="30" xfId="0" applyFont="1" applyFill="1" applyBorder="1" applyAlignment="1">
      <alignment horizontal="left" vertical="top" wrapText="1"/>
    </xf>
    <xf numFmtId="0" fontId="4" fillId="0" borderId="37" xfId="0" applyFont="1" applyFill="1" applyBorder="1" applyAlignment="1">
      <alignment horizontal="left" vertical="top" wrapText="1"/>
    </xf>
    <xf numFmtId="0" fontId="4" fillId="0" borderId="35" xfId="0" applyFont="1" applyFill="1" applyBorder="1" applyAlignment="1">
      <alignment horizontal="left" vertical="top" wrapText="1"/>
    </xf>
    <xf numFmtId="164" fontId="3" fillId="5" borderId="45" xfId="0" applyNumberFormat="1" applyFont="1" applyFill="1" applyBorder="1" applyAlignment="1">
      <alignment horizontal="center" vertical="top"/>
    </xf>
    <xf numFmtId="164" fontId="3" fillId="5" borderId="39"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49" fontId="5" fillId="5" borderId="61" xfId="0" applyNumberFormat="1" applyFont="1" applyFill="1" applyBorder="1" applyAlignment="1">
      <alignment horizontal="left" vertical="top" wrapText="1"/>
    </xf>
    <xf numFmtId="49" fontId="5" fillId="5" borderId="21" xfId="0" applyNumberFormat="1" applyFont="1" applyFill="1" applyBorder="1" applyAlignment="1">
      <alignment horizontal="left" vertical="top" wrapText="1"/>
    </xf>
    <xf numFmtId="49" fontId="5" fillId="5" borderId="1" xfId="0" applyNumberFormat="1" applyFont="1" applyFill="1" applyBorder="1" applyAlignment="1">
      <alignment horizontal="left" vertical="top" wrapText="1"/>
    </xf>
    <xf numFmtId="49" fontId="5" fillId="5" borderId="22" xfId="0" applyNumberFormat="1" applyFont="1" applyFill="1" applyBorder="1" applyAlignment="1">
      <alignment horizontal="left" vertical="top" wrapText="1"/>
    </xf>
    <xf numFmtId="49" fontId="5" fillId="11" borderId="2" xfId="0" applyNumberFormat="1" applyFont="1" applyFill="1" applyBorder="1" applyAlignment="1">
      <alignment horizontal="center" vertical="top" wrapText="1"/>
    </xf>
    <xf numFmtId="49" fontId="5" fillId="11" borderId="30" xfId="0" applyNumberFormat="1" applyFont="1" applyFill="1" applyBorder="1" applyAlignment="1">
      <alignment horizontal="center" vertical="top" wrapText="1"/>
    </xf>
    <xf numFmtId="49" fontId="5" fillId="11" borderId="14" xfId="0" applyNumberFormat="1" applyFont="1" applyFill="1" applyBorder="1" applyAlignment="1">
      <alignment horizontal="center" vertical="top" wrapText="1"/>
    </xf>
    <xf numFmtId="49" fontId="5" fillId="5" borderId="46" xfId="0" applyNumberFormat="1" applyFont="1" applyFill="1" applyBorder="1" applyAlignment="1">
      <alignment horizontal="center" vertical="top"/>
    </xf>
    <xf numFmtId="49" fontId="5" fillId="5" borderId="48" xfId="0" applyNumberFormat="1" applyFont="1" applyFill="1" applyBorder="1" applyAlignment="1">
      <alignment horizontal="center" vertical="top"/>
    </xf>
    <xf numFmtId="49" fontId="5" fillId="5" borderId="66" xfId="0" applyNumberFormat="1" applyFont="1" applyFill="1" applyBorder="1" applyAlignment="1">
      <alignment horizontal="center" vertical="top"/>
    </xf>
    <xf numFmtId="49" fontId="5" fillId="6" borderId="26" xfId="0" applyNumberFormat="1" applyFont="1" applyFill="1" applyBorder="1" applyAlignment="1">
      <alignment horizontal="center" vertical="top"/>
    </xf>
    <xf numFmtId="49" fontId="5" fillId="6" borderId="31" xfId="0" applyNumberFormat="1" applyFont="1" applyFill="1" applyBorder="1" applyAlignment="1">
      <alignment horizontal="center" vertical="top"/>
    </xf>
    <xf numFmtId="49" fontId="5" fillId="6" borderId="36" xfId="0" applyNumberFormat="1" applyFont="1" applyFill="1" applyBorder="1" applyAlignment="1">
      <alignment horizontal="center" vertical="top"/>
    </xf>
    <xf numFmtId="165" fontId="3" fillId="6" borderId="26" xfId="0" applyNumberFormat="1" applyFont="1" applyFill="1" applyBorder="1" applyAlignment="1">
      <alignment horizontal="left" vertical="top" wrapText="1"/>
    </xf>
    <xf numFmtId="165" fontId="3" fillId="6" borderId="31" xfId="0" applyNumberFormat="1" applyFont="1" applyFill="1" applyBorder="1" applyAlignment="1">
      <alignment horizontal="left" vertical="top" wrapText="1"/>
    </xf>
    <xf numFmtId="165" fontId="3" fillId="6" borderId="36" xfId="0" applyNumberFormat="1" applyFont="1" applyFill="1" applyBorder="1" applyAlignment="1">
      <alignment horizontal="left" vertical="top" wrapText="1"/>
    </xf>
    <xf numFmtId="165" fontId="1" fillId="0" borderId="27" xfId="0" applyNumberFormat="1" applyFont="1" applyFill="1" applyBorder="1" applyAlignment="1">
      <alignment horizontal="center" vertical="center" textRotation="90" wrapText="1"/>
    </xf>
    <xf numFmtId="165" fontId="1" fillId="0" borderId="30" xfId="0" applyNumberFormat="1" applyFont="1" applyFill="1" applyBorder="1" applyAlignment="1">
      <alignment horizontal="center" vertical="center" textRotation="90" wrapText="1"/>
    </xf>
    <xf numFmtId="49" fontId="3" fillId="0" borderId="7" xfId="0" applyNumberFormat="1" applyFont="1" applyBorder="1" applyAlignment="1">
      <alignment horizontal="center" vertical="top"/>
    </xf>
    <xf numFmtId="49" fontId="3" fillId="0" borderId="19" xfId="0" applyNumberFormat="1" applyFont="1" applyBorder="1" applyAlignment="1">
      <alignment horizontal="center" vertical="top"/>
    </xf>
    <xf numFmtId="0" fontId="4" fillId="7" borderId="40" xfId="0" applyFont="1" applyFill="1" applyBorder="1" applyAlignment="1">
      <alignment horizontal="center" vertical="top" wrapText="1"/>
    </xf>
    <xf numFmtId="0" fontId="4" fillId="7" borderId="31" xfId="0" applyFont="1" applyFill="1" applyBorder="1" applyAlignment="1">
      <alignment horizontal="center" vertical="top" wrapText="1"/>
    </xf>
    <xf numFmtId="0" fontId="14" fillId="7" borderId="25" xfId="0" applyFont="1" applyFill="1" applyBorder="1" applyAlignment="1">
      <alignment horizontal="center" vertical="top" wrapText="1"/>
    </xf>
    <xf numFmtId="0" fontId="4" fillId="7" borderId="27" xfId="0" applyFont="1" applyFill="1" applyBorder="1" applyAlignment="1">
      <alignment vertical="top" wrapText="1"/>
    </xf>
    <xf numFmtId="0" fontId="4" fillId="7" borderId="30" xfId="0" applyFont="1" applyFill="1" applyBorder="1" applyAlignment="1">
      <alignment vertical="top" wrapText="1"/>
    </xf>
    <xf numFmtId="0" fontId="13" fillId="7" borderId="37" xfId="0" applyFont="1" applyFill="1" applyBorder="1" applyAlignment="1">
      <alignment vertical="top" wrapText="1"/>
    </xf>
    <xf numFmtId="0" fontId="4" fillId="7" borderId="4" xfId="0" applyFont="1" applyFill="1" applyBorder="1" applyAlignment="1">
      <alignment horizontal="center" vertical="top" wrapText="1"/>
    </xf>
    <xf numFmtId="0" fontId="4" fillId="7" borderId="10" xfId="0" applyFont="1" applyFill="1" applyBorder="1" applyAlignment="1">
      <alignment horizontal="center" vertical="top" wrapText="1"/>
    </xf>
    <xf numFmtId="0" fontId="14" fillId="7" borderId="16" xfId="0" applyFont="1" applyFill="1" applyBorder="1" applyAlignment="1">
      <alignment horizontal="center" vertical="top" wrapText="1"/>
    </xf>
    <xf numFmtId="165" fontId="3" fillId="7" borderId="26" xfId="0" applyNumberFormat="1" applyFont="1" applyFill="1" applyBorder="1" applyAlignment="1">
      <alignment horizontal="left" vertical="top" wrapText="1"/>
    </xf>
    <xf numFmtId="165" fontId="3" fillId="7" borderId="31" xfId="0" applyNumberFormat="1" applyFont="1" applyFill="1" applyBorder="1" applyAlignment="1">
      <alignment horizontal="left" vertical="top" wrapText="1"/>
    </xf>
    <xf numFmtId="165" fontId="3" fillId="7" borderId="36" xfId="0" applyNumberFormat="1" applyFont="1" applyFill="1" applyBorder="1" applyAlignment="1">
      <alignment horizontal="left" vertical="top" wrapText="1"/>
    </xf>
    <xf numFmtId="165" fontId="5" fillId="7" borderId="27" xfId="0" applyNumberFormat="1" applyFont="1" applyFill="1" applyBorder="1" applyAlignment="1">
      <alignment horizontal="center" vertical="top" wrapText="1"/>
    </xf>
    <xf numFmtId="165" fontId="5" fillId="7" borderId="30" xfId="0" applyNumberFormat="1" applyFont="1" applyFill="1" applyBorder="1" applyAlignment="1">
      <alignment horizontal="center" vertical="top" wrapText="1"/>
    </xf>
    <xf numFmtId="165" fontId="5" fillId="7" borderId="37" xfId="0" applyNumberFormat="1" applyFont="1" applyFill="1" applyBorder="1" applyAlignment="1">
      <alignment horizontal="center" vertical="top" wrapText="1"/>
    </xf>
    <xf numFmtId="49" fontId="5" fillId="7" borderId="62"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7" borderId="65" xfId="0" applyNumberFormat="1" applyFont="1" applyFill="1" applyBorder="1" applyAlignment="1">
      <alignment horizontal="center" vertical="top"/>
    </xf>
    <xf numFmtId="0" fontId="1" fillId="7" borderId="27" xfId="0" applyFont="1" applyFill="1" applyBorder="1" applyAlignment="1">
      <alignment horizontal="left" vertical="top" wrapText="1"/>
    </xf>
    <xf numFmtId="0" fontId="1" fillId="7" borderId="35" xfId="0" applyFont="1" applyFill="1" applyBorder="1" applyAlignment="1">
      <alignment horizontal="left" vertical="top" wrapText="1"/>
    </xf>
    <xf numFmtId="0" fontId="4" fillId="7" borderId="27" xfId="0" applyFont="1" applyFill="1" applyBorder="1" applyAlignment="1">
      <alignment horizontal="left" vertical="top" wrapText="1"/>
    </xf>
    <xf numFmtId="165" fontId="1" fillId="7" borderId="26" xfId="0" applyNumberFormat="1" applyFont="1" applyFill="1" applyBorder="1" applyAlignment="1">
      <alignment horizontal="left" vertical="top" wrapText="1"/>
    </xf>
    <xf numFmtId="165" fontId="1" fillId="7" borderId="36" xfId="0" applyNumberFormat="1" applyFont="1" applyFill="1" applyBorder="1" applyAlignment="1">
      <alignment horizontal="left" vertical="top" wrapText="1"/>
    </xf>
    <xf numFmtId="49" fontId="5" fillId="7" borderId="2" xfId="0" applyNumberFormat="1" applyFont="1" applyFill="1" applyBorder="1" applyAlignment="1">
      <alignment horizontal="center" vertical="top"/>
    </xf>
    <xf numFmtId="49" fontId="5" fillId="7" borderId="14" xfId="0" applyNumberFormat="1" applyFont="1" applyFill="1" applyBorder="1" applyAlignment="1">
      <alignment horizontal="center" vertical="top"/>
    </xf>
    <xf numFmtId="165" fontId="1" fillId="7" borderId="31" xfId="0" applyNumberFormat="1" applyFont="1" applyFill="1" applyBorder="1" applyAlignment="1">
      <alignment horizontal="left" vertical="top" wrapText="1"/>
    </xf>
    <xf numFmtId="49" fontId="3" fillId="7" borderId="7" xfId="0" applyNumberFormat="1" applyFont="1" applyFill="1" applyBorder="1" applyAlignment="1">
      <alignment horizontal="center" vertical="top"/>
    </xf>
    <xf numFmtId="49" fontId="3" fillId="7" borderId="19" xfId="0" applyNumberFormat="1" applyFont="1" applyFill="1" applyBorder="1" applyAlignment="1">
      <alignment horizontal="center" vertical="top"/>
    </xf>
    <xf numFmtId="165" fontId="1" fillId="7" borderId="32" xfId="0" applyNumberFormat="1" applyFont="1" applyFill="1" applyBorder="1" applyAlignment="1">
      <alignment horizontal="center" vertical="center" textRotation="90" wrapText="1"/>
    </xf>
    <xf numFmtId="165" fontId="1" fillId="7" borderId="37" xfId="0" applyNumberFormat="1" applyFont="1" applyFill="1" applyBorder="1" applyAlignment="1">
      <alignment horizontal="center" vertical="center" textRotation="90" wrapText="1"/>
    </xf>
    <xf numFmtId="49" fontId="5" fillId="6" borderId="3" xfId="0" applyNumberFormat="1" applyFont="1" applyFill="1" applyBorder="1" applyAlignment="1">
      <alignment horizontal="center" vertical="top"/>
    </xf>
    <xf numFmtId="49" fontId="5" fillId="6" borderId="10" xfId="0" applyNumberFormat="1" applyFont="1" applyFill="1" applyBorder="1" applyAlignment="1">
      <alignment horizontal="center" vertical="top"/>
    </xf>
    <xf numFmtId="49" fontId="5" fillId="6" borderId="15" xfId="0" applyNumberFormat="1" applyFont="1" applyFill="1" applyBorder="1" applyAlignment="1">
      <alignment horizontal="center" vertical="top"/>
    </xf>
    <xf numFmtId="165" fontId="3" fillId="0" borderId="26" xfId="0" applyNumberFormat="1" applyFont="1" applyBorder="1" applyAlignment="1">
      <alignment horizontal="left" vertical="top" wrapText="1"/>
    </xf>
    <xf numFmtId="165" fontId="3" fillId="0" borderId="69" xfId="0" applyNumberFormat="1" applyFont="1" applyBorder="1" applyAlignment="1">
      <alignment horizontal="left" vertical="top" wrapText="1"/>
    </xf>
    <xf numFmtId="165" fontId="3" fillId="0" borderId="59" xfId="0" applyNumberFormat="1" applyFont="1" applyBorder="1" applyAlignment="1">
      <alignment horizontal="left" vertical="top" wrapText="1"/>
    </xf>
    <xf numFmtId="165" fontId="3" fillId="0" borderId="36" xfId="0" applyNumberFormat="1" applyFont="1" applyBorder="1" applyAlignment="1">
      <alignment horizontal="left" vertical="top" wrapText="1"/>
    </xf>
    <xf numFmtId="49" fontId="3" fillId="0" borderId="52" xfId="0" applyNumberFormat="1" applyFont="1" applyBorder="1" applyAlignment="1">
      <alignment horizontal="center" vertical="top"/>
    </xf>
    <xf numFmtId="49" fontId="3" fillId="0" borderId="13" xfId="0" applyNumberFormat="1" applyFont="1" applyBorder="1" applyAlignment="1">
      <alignment horizontal="center" vertical="top"/>
    </xf>
    <xf numFmtId="165" fontId="1" fillId="0" borderId="32" xfId="0" applyNumberFormat="1" applyFont="1" applyBorder="1" applyAlignment="1">
      <alignment horizontal="center" vertical="center" textRotation="90" wrapText="1"/>
    </xf>
    <xf numFmtId="165" fontId="1" fillId="0" borderId="30" xfId="0" applyNumberFormat="1" applyFont="1" applyBorder="1" applyAlignment="1">
      <alignment horizontal="center" vertical="center" textRotation="90" wrapText="1"/>
    </xf>
    <xf numFmtId="165" fontId="1" fillId="0" borderId="37" xfId="0" applyNumberFormat="1" applyFont="1" applyBorder="1" applyAlignment="1">
      <alignment horizontal="center" vertical="center" textRotation="90" wrapText="1"/>
    </xf>
    <xf numFmtId="49" fontId="5" fillId="7" borderId="30" xfId="0" applyNumberFormat="1" applyFont="1" applyFill="1" applyBorder="1" applyAlignment="1">
      <alignment horizontal="center" vertical="top"/>
    </xf>
    <xf numFmtId="49" fontId="5" fillId="5" borderId="61" xfId="0" applyNumberFormat="1" applyFont="1" applyFill="1" applyBorder="1" applyAlignment="1">
      <alignment horizontal="right" vertical="top" wrapText="1"/>
    </xf>
    <xf numFmtId="49" fontId="5" fillId="5" borderId="21" xfId="0" applyNumberFormat="1" applyFont="1" applyFill="1" applyBorder="1" applyAlignment="1">
      <alignment horizontal="right" vertical="top" wrapText="1"/>
    </xf>
    <xf numFmtId="49" fontId="5" fillId="5" borderId="22" xfId="0" applyNumberFormat="1" applyFont="1" applyFill="1" applyBorder="1" applyAlignment="1">
      <alignment horizontal="right" vertical="top" wrapText="1"/>
    </xf>
    <xf numFmtId="165" fontId="5" fillId="5" borderId="20" xfId="0" applyNumberFormat="1" applyFont="1" applyFill="1" applyBorder="1" applyAlignment="1">
      <alignment horizontal="center" vertical="center" wrapText="1"/>
    </xf>
    <xf numFmtId="165" fontId="5" fillId="5" borderId="21" xfId="0" applyNumberFormat="1" applyFont="1" applyFill="1" applyBorder="1" applyAlignment="1">
      <alignment horizontal="center" vertical="center" wrapText="1"/>
    </xf>
    <xf numFmtId="165" fontId="5" fillId="5" borderId="22" xfId="0" applyNumberFormat="1" applyFont="1" applyFill="1" applyBorder="1" applyAlignment="1">
      <alignment horizontal="center" vertical="center" wrapText="1"/>
    </xf>
    <xf numFmtId="49" fontId="5" fillId="11" borderId="32" xfId="0" applyNumberFormat="1" applyFont="1" applyFill="1" applyBorder="1" applyAlignment="1">
      <alignment horizontal="center" vertical="top" wrapText="1"/>
    </xf>
    <xf numFmtId="49" fontId="5" fillId="5" borderId="77" xfId="0" applyNumberFormat="1" applyFont="1" applyFill="1" applyBorder="1" applyAlignment="1">
      <alignment horizontal="center" vertical="top"/>
    </xf>
    <xf numFmtId="49" fontId="5" fillId="6" borderId="54" xfId="0" applyNumberFormat="1" applyFont="1" applyFill="1" applyBorder="1" applyAlignment="1">
      <alignment horizontal="center" vertical="top"/>
    </xf>
    <xf numFmtId="49" fontId="5" fillId="7" borderId="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165" fontId="1" fillId="7" borderId="55" xfId="0" applyNumberFormat="1" applyFont="1" applyFill="1" applyBorder="1" applyAlignment="1">
      <alignment horizontal="left" vertical="top" wrapText="1"/>
    </xf>
    <xf numFmtId="165" fontId="1" fillId="7" borderId="11" xfId="0" applyNumberFormat="1" applyFont="1" applyFill="1" applyBorder="1" applyAlignment="1">
      <alignment horizontal="left" vertical="top" wrapText="1"/>
    </xf>
    <xf numFmtId="165" fontId="1" fillId="7" borderId="52" xfId="0" applyNumberFormat="1" applyFont="1" applyFill="1" applyBorder="1" applyAlignment="1">
      <alignment horizontal="left" vertical="top" wrapText="1"/>
    </xf>
    <xf numFmtId="165" fontId="1" fillId="7" borderId="27" xfId="0" applyNumberFormat="1" applyFont="1" applyFill="1" applyBorder="1" applyAlignment="1">
      <alignment horizontal="center" vertical="center" textRotation="90" wrapText="1"/>
    </xf>
    <xf numFmtId="165" fontId="1" fillId="7" borderId="30" xfId="0" applyNumberFormat="1" applyFont="1" applyFill="1" applyBorder="1" applyAlignment="1">
      <alignment horizontal="center" vertical="center" textRotation="90" wrapText="1"/>
    </xf>
    <xf numFmtId="0" fontId="1" fillId="0" borderId="54" xfId="0" applyFont="1" applyFill="1" applyBorder="1" applyAlignment="1">
      <alignment horizontal="center" vertical="center" textRotation="90" wrapText="1"/>
    </xf>
    <xf numFmtId="0" fontId="1" fillId="0" borderId="51" xfId="0" applyFont="1" applyFill="1" applyBorder="1" applyAlignment="1">
      <alignment horizontal="center" vertical="center" textRotation="90" wrapText="1"/>
    </xf>
    <xf numFmtId="0" fontId="1" fillId="0" borderId="55" xfId="0" applyFont="1" applyFill="1" applyBorder="1" applyAlignment="1">
      <alignment horizontal="center" vertical="center" textRotation="90" wrapText="1"/>
    </xf>
    <xf numFmtId="0" fontId="1" fillId="0" borderId="52" xfId="0" applyFont="1" applyFill="1" applyBorder="1" applyAlignment="1">
      <alignment horizontal="center" vertical="center" textRotation="90" wrapText="1"/>
    </xf>
    <xf numFmtId="0" fontId="4" fillId="0" borderId="56" xfId="0" applyFont="1" applyBorder="1" applyAlignment="1">
      <alignment horizontal="left" vertical="top" wrapText="1"/>
    </xf>
    <xf numFmtId="0" fontId="4" fillId="0" borderId="68" xfId="0" applyFont="1" applyBorder="1" applyAlignment="1">
      <alignment horizontal="left" vertical="top" wrapText="1"/>
    </xf>
    <xf numFmtId="0" fontId="4" fillId="0" borderId="63"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3" xfId="0" applyFont="1" applyBorder="1" applyAlignment="1">
      <alignment horizontal="left" vertical="top" wrapText="1"/>
    </xf>
    <xf numFmtId="0" fontId="1" fillId="0" borderId="0" xfId="0" applyFont="1" applyAlignment="1">
      <alignment horizontal="left" vertical="top" wrapText="1"/>
    </xf>
    <xf numFmtId="0" fontId="3" fillId="7" borderId="56" xfId="0" applyFont="1" applyFill="1" applyBorder="1" applyAlignment="1">
      <alignment horizontal="left" vertical="top" wrapText="1"/>
    </xf>
    <xf numFmtId="0" fontId="5" fillId="7" borderId="68" xfId="0" applyFont="1" applyFill="1" applyBorder="1" applyAlignment="1">
      <alignment horizontal="left" vertical="top" wrapText="1"/>
    </xf>
    <xf numFmtId="0" fontId="5" fillId="7" borderId="63" xfId="0" applyFont="1" applyFill="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10" borderId="8" xfId="0" applyFont="1" applyFill="1" applyBorder="1" applyAlignment="1">
      <alignment horizontal="left" vertical="top" wrapText="1"/>
    </xf>
    <xf numFmtId="0" fontId="5" fillId="10" borderId="9" xfId="0" applyFont="1" applyFill="1" applyBorder="1" applyAlignment="1">
      <alignment horizontal="left" vertical="top" wrapText="1"/>
    </xf>
    <xf numFmtId="0" fontId="5" fillId="10" borderId="13" xfId="0" applyFont="1" applyFill="1" applyBorder="1" applyAlignment="1">
      <alignment horizontal="left" vertical="top" wrapText="1"/>
    </xf>
    <xf numFmtId="165" fontId="5" fillId="11" borderId="61" xfId="0" applyNumberFormat="1" applyFont="1" applyFill="1" applyBorder="1" applyAlignment="1">
      <alignment horizontal="right" vertical="top"/>
    </xf>
    <xf numFmtId="165" fontId="5" fillId="11" borderId="21" xfId="0" applyNumberFormat="1" applyFont="1" applyFill="1" applyBorder="1" applyAlignment="1">
      <alignment horizontal="right" vertical="top"/>
    </xf>
    <xf numFmtId="165" fontId="5" fillId="11" borderId="22" xfId="0" applyNumberFormat="1" applyFont="1" applyFill="1" applyBorder="1" applyAlignment="1">
      <alignment horizontal="right" vertical="top"/>
    </xf>
    <xf numFmtId="165" fontId="5" fillId="11" borderId="20" xfId="0" applyNumberFormat="1" applyFont="1" applyFill="1" applyBorder="1" applyAlignment="1">
      <alignment horizontal="center" vertical="top"/>
    </xf>
    <xf numFmtId="165" fontId="5" fillId="11" borderId="21" xfId="0" applyNumberFormat="1" applyFont="1" applyFill="1" applyBorder="1" applyAlignment="1">
      <alignment horizontal="center" vertical="top"/>
    </xf>
    <xf numFmtId="165" fontId="5" fillId="11" borderId="22" xfId="0" applyNumberFormat="1" applyFont="1" applyFill="1" applyBorder="1" applyAlignment="1">
      <alignment horizontal="center" vertical="top"/>
    </xf>
    <xf numFmtId="49" fontId="5" fillId="10" borderId="61" xfId="0" applyNumberFormat="1" applyFont="1" applyFill="1" applyBorder="1" applyAlignment="1">
      <alignment horizontal="right" vertical="top"/>
    </xf>
    <xf numFmtId="49" fontId="5" fillId="10" borderId="21" xfId="0" applyNumberFormat="1" applyFont="1" applyFill="1" applyBorder="1" applyAlignment="1">
      <alignment horizontal="right" vertical="top"/>
    </xf>
    <xf numFmtId="49" fontId="5" fillId="10" borderId="22" xfId="0" applyNumberFormat="1" applyFont="1" applyFill="1" applyBorder="1" applyAlignment="1">
      <alignment horizontal="right" vertical="top"/>
    </xf>
    <xf numFmtId="165" fontId="5" fillId="10" borderId="23" xfId="0" applyNumberFormat="1" applyFont="1" applyFill="1" applyBorder="1" applyAlignment="1">
      <alignment horizontal="center" vertical="top"/>
    </xf>
    <xf numFmtId="165" fontId="5" fillId="10" borderId="1" xfId="0" applyNumberFormat="1" applyFont="1" applyFill="1" applyBorder="1" applyAlignment="1">
      <alignment horizontal="center" vertical="top"/>
    </xf>
    <xf numFmtId="165" fontId="5" fillId="10" borderId="58" xfId="0" applyNumberFormat="1" applyFont="1" applyFill="1" applyBorder="1" applyAlignment="1">
      <alignment horizontal="center" vertical="top"/>
    </xf>
    <xf numFmtId="165" fontId="3" fillId="0" borderId="21" xfId="0" applyNumberFormat="1" applyFont="1" applyFill="1" applyBorder="1" applyAlignment="1">
      <alignment horizontal="center"/>
    </xf>
    <xf numFmtId="0" fontId="4" fillId="7" borderId="30" xfId="0" applyFont="1" applyFill="1" applyBorder="1" applyAlignment="1">
      <alignment horizontal="left" vertical="top" wrapText="1"/>
    </xf>
    <xf numFmtId="165" fontId="1" fillId="7" borderId="30" xfId="0" applyNumberFormat="1" applyFont="1" applyFill="1" applyBorder="1" applyAlignment="1">
      <alignment horizontal="left" vertical="top" wrapText="1"/>
    </xf>
    <xf numFmtId="0" fontId="1" fillId="0" borderId="32" xfId="0" applyFont="1" applyBorder="1" applyAlignment="1">
      <alignment horizontal="left" vertical="top" wrapText="1"/>
    </xf>
    <xf numFmtId="0" fontId="1" fillId="0" borderId="37" xfId="0" applyFont="1" applyBorder="1" applyAlignment="1">
      <alignment horizontal="left" vertical="top" wrapText="1"/>
    </xf>
    <xf numFmtId="165" fontId="1" fillId="7" borderId="32" xfId="0" applyNumberFormat="1" applyFont="1" applyFill="1" applyBorder="1" applyAlignment="1">
      <alignment horizontal="left" vertical="top" wrapText="1"/>
    </xf>
    <xf numFmtId="165" fontId="3" fillId="0" borderId="32" xfId="0" applyNumberFormat="1" applyFont="1" applyFill="1" applyBorder="1" applyAlignment="1">
      <alignment horizontal="center" vertical="top" wrapText="1"/>
    </xf>
    <xf numFmtId="165" fontId="3" fillId="0" borderId="37" xfId="0" applyNumberFormat="1" applyFont="1" applyFill="1" applyBorder="1" applyAlignment="1">
      <alignment horizontal="center" vertical="top" wrapText="1"/>
    </xf>
    <xf numFmtId="49" fontId="5" fillId="5" borderId="36" xfId="0" applyNumberFormat="1" applyFont="1" applyFill="1" applyBorder="1" applyAlignment="1">
      <alignment horizontal="right" vertical="top" wrapText="1"/>
    </xf>
    <xf numFmtId="49" fontId="5" fillId="5" borderId="39" xfId="0" applyNumberFormat="1" applyFont="1" applyFill="1" applyBorder="1" applyAlignment="1">
      <alignment horizontal="right" vertical="top" wrapText="1"/>
    </xf>
    <xf numFmtId="49" fontId="5" fillId="5" borderId="58" xfId="0" applyNumberFormat="1" applyFont="1" applyFill="1" applyBorder="1" applyAlignment="1">
      <alignment horizontal="right" vertical="top" wrapText="1"/>
    </xf>
    <xf numFmtId="0" fontId="3" fillId="7" borderId="68" xfId="0" applyFont="1" applyFill="1" applyBorder="1" applyAlignment="1">
      <alignment horizontal="left" vertical="top" wrapText="1"/>
    </xf>
    <xf numFmtId="0" fontId="3" fillId="7" borderId="63" xfId="0" applyFont="1" applyFill="1" applyBorder="1" applyAlignment="1">
      <alignment horizontal="left" vertical="top" wrapText="1"/>
    </xf>
    <xf numFmtId="0" fontId="5" fillId="8" borderId="45" xfId="0" applyFont="1" applyFill="1" applyBorder="1" applyAlignment="1">
      <alignment horizontal="right" vertical="top" wrapText="1"/>
    </xf>
    <xf numFmtId="0" fontId="5" fillId="8" borderId="39" xfId="0" applyFont="1" applyFill="1" applyBorder="1" applyAlignment="1">
      <alignment horizontal="right" vertical="top" wrapText="1"/>
    </xf>
    <xf numFmtId="0" fontId="5" fillId="8" borderId="65" xfId="0" applyFont="1" applyFill="1" applyBorder="1" applyAlignment="1">
      <alignment horizontal="right" vertical="top" wrapText="1"/>
    </xf>
    <xf numFmtId="0" fontId="1" fillId="13" borderId="6" xfId="0" applyFont="1" applyFill="1" applyBorder="1" applyAlignment="1">
      <alignment horizontal="left" vertical="top" wrapText="1"/>
    </xf>
    <xf numFmtId="0" fontId="1" fillId="13" borderId="12" xfId="0" applyFont="1" applyFill="1" applyBorder="1" applyAlignment="1">
      <alignment horizontal="left" vertical="top" wrapText="1"/>
    </xf>
    <xf numFmtId="0" fontId="1" fillId="13" borderId="18" xfId="0" applyFont="1" applyFill="1" applyBorder="1" applyAlignment="1">
      <alignment horizontal="left" vertical="top" wrapText="1"/>
    </xf>
    <xf numFmtId="0" fontId="4" fillId="0" borderId="0" xfId="0" applyNumberFormat="1" applyFont="1" applyAlignment="1">
      <alignment horizontal="center" vertical="top"/>
    </xf>
    <xf numFmtId="164" fontId="1" fillId="0" borderId="4" xfId="0" applyNumberFormat="1" applyFont="1" applyBorder="1" applyAlignment="1">
      <alignment horizontal="center" vertical="center" textRotation="90" wrapText="1"/>
    </xf>
    <xf numFmtId="164" fontId="1" fillId="0" borderId="10"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47" xfId="0" applyNumberFormat="1" applyFont="1" applyBorder="1" applyAlignment="1">
      <alignment horizontal="center" vertical="center" textRotation="90" wrapText="1"/>
    </xf>
    <xf numFmtId="164" fontId="1" fillId="0" borderId="4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165" fontId="1" fillId="13" borderId="26" xfId="0" applyNumberFormat="1" applyFont="1" applyFill="1" applyBorder="1" applyAlignment="1">
      <alignment horizontal="left" vertical="top" wrapText="1"/>
    </xf>
    <xf numFmtId="165" fontId="1" fillId="13" borderId="31" xfId="0" applyNumberFormat="1" applyFont="1" applyFill="1" applyBorder="1" applyAlignment="1">
      <alignment horizontal="left" vertical="top" wrapText="1"/>
    </xf>
    <xf numFmtId="165" fontId="1" fillId="13" borderId="36" xfId="0" applyNumberFormat="1" applyFont="1" applyFill="1" applyBorder="1" applyAlignment="1">
      <alignment horizontal="left" vertical="top" wrapText="1"/>
    </xf>
    <xf numFmtId="0" fontId="4" fillId="7" borderId="0" xfId="0" applyFont="1" applyFill="1" applyBorder="1" applyAlignment="1">
      <alignment horizontal="center" vertical="top" wrapText="1"/>
    </xf>
    <xf numFmtId="0" fontId="13" fillId="7" borderId="0" xfId="0" applyFont="1" applyFill="1" applyBorder="1" applyAlignment="1">
      <alignment horizontal="center" vertical="top" wrapText="1"/>
    </xf>
    <xf numFmtId="165" fontId="3" fillId="13" borderId="26" xfId="0" applyNumberFormat="1" applyFont="1" applyFill="1" applyBorder="1" applyAlignment="1">
      <alignment horizontal="left" vertical="top" wrapText="1"/>
    </xf>
    <xf numFmtId="165" fontId="3" fillId="13" borderId="31" xfId="0" applyNumberFormat="1" applyFont="1" applyFill="1" applyBorder="1" applyAlignment="1">
      <alignment horizontal="left" vertical="top" wrapText="1"/>
    </xf>
    <xf numFmtId="165" fontId="3" fillId="13" borderId="36" xfId="0" applyNumberFormat="1" applyFont="1" applyFill="1" applyBorder="1" applyAlignment="1">
      <alignment horizontal="left" vertical="top" wrapText="1"/>
    </xf>
    <xf numFmtId="0" fontId="1" fillId="13" borderId="27" xfId="0" applyFont="1" applyFill="1" applyBorder="1" applyAlignment="1">
      <alignment horizontal="left" vertical="top" wrapText="1"/>
    </xf>
    <xf numFmtId="0" fontId="1" fillId="13" borderId="35" xfId="0" applyFont="1" applyFill="1" applyBorder="1" applyAlignment="1">
      <alignment horizontal="left" vertical="top" wrapText="1"/>
    </xf>
    <xf numFmtId="49" fontId="1" fillId="0" borderId="6" xfId="0" applyNumberFormat="1" applyFont="1" applyFill="1" applyBorder="1" applyAlignment="1">
      <alignment horizontal="left" vertical="top" wrapText="1"/>
    </xf>
    <xf numFmtId="49" fontId="1" fillId="0" borderId="12" xfId="0" applyNumberFormat="1" applyFont="1" applyFill="1" applyBorder="1" applyAlignment="1">
      <alignment horizontal="left" vertical="top" wrapText="1"/>
    </xf>
    <xf numFmtId="49" fontId="1" fillId="0" borderId="18" xfId="0" applyNumberFormat="1" applyFont="1" applyFill="1" applyBorder="1" applyAlignment="1">
      <alignment horizontal="left" vertical="top" wrapText="1"/>
    </xf>
    <xf numFmtId="49" fontId="1" fillId="7" borderId="33" xfId="0" applyNumberFormat="1" applyFont="1" applyFill="1" applyBorder="1" applyAlignment="1">
      <alignment horizontal="left" vertical="top" wrapText="1"/>
    </xf>
    <xf numFmtId="49" fontId="1" fillId="7" borderId="18" xfId="0" applyNumberFormat="1" applyFont="1" applyFill="1" applyBorder="1" applyAlignment="1">
      <alignment horizontal="left" vertical="top" wrapText="1"/>
    </xf>
    <xf numFmtId="49" fontId="1" fillId="0" borderId="50" xfId="0" applyNumberFormat="1" applyFont="1" applyFill="1" applyBorder="1" applyAlignment="1">
      <alignment horizontal="left" vertical="top" wrapText="1"/>
    </xf>
    <xf numFmtId="1" fontId="1" fillId="0" borderId="6" xfId="0" applyNumberFormat="1" applyFont="1" applyFill="1" applyBorder="1" applyAlignment="1">
      <alignment horizontal="left" vertical="top" wrapText="1"/>
    </xf>
    <xf numFmtId="1" fontId="1" fillId="0" borderId="12" xfId="0" applyNumberFormat="1" applyFont="1" applyFill="1" applyBorder="1" applyAlignment="1">
      <alignment horizontal="left" vertical="top" wrapText="1"/>
    </xf>
    <xf numFmtId="1" fontId="1" fillId="0" borderId="18" xfId="0" applyNumberFormat="1" applyFont="1" applyFill="1" applyBorder="1" applyAlignment="1">
      <alignment horizontal="left" vertical="top" wrapText="1"/>
    </xf>
    <xf numFmtId="0" fontId="1" fillId="7" borderId="6" xfId="0" applyFont="1" applyFill="1" applyBorder="1" applyAlignment="1">
      <alignment horizontal="left" vertical="top" wrapText="1"/>
    </xf>
    <xf numFmtId="0" fontId="1" fillId="7" borderId="12" xfId="0" applyFont="1" applyFill="1" applyBorder="1" applyAlignment="1">
      <alignment horizontal="left" vertical="top" wrapText="1"/>
    </xf>
    <xf numFmtId="0" fontId="1" fillId="7" borderId="18" xfId="0" applyFont="1" applyFill="1" applyBorder="1" applyAlignment="1">
      <alignment horizontal="left" vertical="top" wrapText="1"/>
    </xf>
    <xf numFmtId="0" fontId="21" fillId="0" borderId="32" xfId="0" applyFont="1" applyFill="1" applyBorder="1" applyAlignment="1">
      <alignment horizontal="left" vertical="top" wrapText="1"/>
    </xf>
    <xf numFmtId="0" fontId="21" fillId="0" borderId="35" xfId="0" applyFont="1" applyFill="1" applyBorder="1" applyAlignment="1">
      <alignment horizontal="left" vertical="top" wrapText="1"/>
    </xf>
    <xf numFmtId="0" fontId="1" fillId="0" borderId="29" xfId="0" applyFont="1" applyBorder="1" applyAlignment="1">
      <alignment horizontal="center" vertical="center" wrapText="1"/>
    </xf>
    <xf numFmtId="0" fontId="1" fillId="0" borderId="7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8" xfId="0" applyFont="1" applyBorder="1" applyAlignment="1">
      <alignment horizontal="center" vertical="center" wrapText="1"/>
    </xf>
    <xf numFmtId="164" fontId="1" fillId="0" borderId="42" xfId="0" applyNumberFormat="1" applyFont="1" applyBorder="1" applyAlignment="1">
      <alignment horizontal="center" vertical="center" textRotation="90" wrapText="1"/>
    </xf>
    <xf numFmtId="164" fontId="1" fillId="0" borderId="44"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0" fontId="1" fillId="0" borderId="33" xfId="0" applyFont="1" applyFill="1" applyBorder="1" applyAlignment="1">
      <alignment horizontal="center" vertical="center" textRotation="90" wrapText="1"/>
    </xf>
    <xf numFmtId="0" fontId="1" fillId="0" borderId="50" xfId="0" applyFont="1" applyFill="1" applyBorder="1" applyAlignment="1">
      <alignment horizontal="center" vertical="center" textRotation="90" wrapText="1"/>
    </xf>
    <xf numFmtId="0" fontId="1" fillId="0" borderId="6" xfId="0" applyFont="1" applyFill="1" applyBorder="1" applyAlignment="1">
      <alignment horizontal="left" vertical="top" wrapText="1"/>
    </xf>
    <xf numFmtId="0" fontId="1" fillId="0" borderId="12" xfId="0" applyFont="1" applyFill="1" applyBorder="1" applyAlignment="1">
      <alignment horizontal="left" vertical="top" wrapText="1"/>
    </xf>
    <xf numFmtId="0" fontId="1" fillId="0" borderId="18" xfId="0" applyFont="1" applyFill="1" applyBorder="1" applyAlignment="1">
      <alignment horizontal="left" vertical="top" wrapText="1"/>
    </xf>
    <xf numFmtId="1" fontId="1" fillId="0" borderId="50" xfId="0" applyNumberFormat="1" applyFont="1" applyFill="1" applyBorder="1" applyAlignment="1">
      <alignment horizontal="left" vertical="top" wrapText="1"/>
    </xf>
    <xf numFmtId="164" fontId="3" fillId="0" borderId="47" xfId="0" applyNumberFormat="1" applyFont="1" applyBorder="1" applyAlignment="1">
      <alignment horizontal="center" vertical="center" textRotation="90" wrapText="1"/>
    </xf>
    <xf numFmtId="164" fontId="3" fillId="0" borderId="49" xfId="0" applyNumberFormat="1" applyFont="1" applyBorder="1" applyAlignment="1">
      <alignment horizontal="center" vertical="center" textRotation="90" wrapText="1"/>
    </xf>
    <xf numFmtId="164" fontId="3" fillId="0" borderId="58" xfId="0" applyNumberFormat="1" applyFont="1" applyBorder="1" applyAlignment="1">
      <alignment horizontal="center" vertical="center" textRotation="90" wrapText="1"/>
    </xf>
    <xf numFmtId="165" fontId="3" fillId="5" borderId="20" xfId="0" applyNumberFormat="1" applyFont="1" applyFill="1" applyBorder="1" applyAlignment="1">
      <alignment horizontal="center" vertical="top"/>
    </xf>
    <xf numFmtId="165" fontId="3" fillId="5" borderId="21" xfId="0" applyNumberFormat="1" applyFont="1" applyFill="1" applyBorder="1" applyAlignment="1">
      <alignment horizontal="center" vertical="top"/>
    </xf>
    <xf numFmtId="165" fontId="3" fillId="5" borderId="22" xfId="0" applyNumberFormat="1" applyFont="1" applyFill="1" applyBorder="1" applyAlignment="1">
      <alignment horizontal="center" vertical="top"/>
    </xf>
    <xf numFmtId="49" fontId="3" fillId="5" borderId="61" xfId="0" applyNumberFormat="1" applyFont="1" applyFill="1" applyBorder="1" applyAlignment="1">
      <alignment horizontal="left" vertical="top"/>
    </xf>
    <xf numFmtId="0" fontId="1" fillId="0" borderId="77" xfId="0" applyFont="1" applyFill="1" applyBorder="1" applyAlignment="1">
      <alignment horizontal="left" vertical="top" wrapText="1"/>
    </xf>
    <xf numFmtId="0" fontId="1" fillId="0" borderId="74" xfId="0" applyFont="1" applyFill="1" applyBorder="1" applyAlignment="1">
      <alignment horizontal="left" vertical="top" wrapText="1"/>
    </xf>
    <xf numFmtId="49" fontId="5" fillId="7" borderId="11" xfId="0" applyNumberFormat="1" applyFont="1" applyFill="1" applyBorder="1" applyAlignment="1">
      <alignment horizontal="center" vertical="top"/>
    </xf>
    <xf numFmtId="0" fontId="19" fillId="7" borderId="0" xfId="0" applyFont="1" applyFill="1" applyBorder="1" applyAlignment="1">
      <alignment horizontal="center" vertical="top" wrapText="1"/>
    </xf>
    <xf numFmtId="0" fontId="26" fillId="7" borderId="0"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5" fillId="4" borderId="30" xfId="0" applyNumberFormat="1" applyFont="1" applyFill="1" applyBorder="1" applyAlignment="1">
      <alignment horizontal="center" vertical="top" wrapText="1"/>
    </xf>
    <xf numFmtId="49" fontId="5" fillId="4" borderId="14" xfId="0" applyNumberFormat="1" applyFont="1" applyFill="1" applyBorder="1" applyAlignment="1">
      <alignment horizontal="center" vertical="top" wrapText="1"/>
    </xf>
    <xf numFmtId="165" fontId="3" fillId="6" borderId="0" xfId="0" applyNumberFormat="1" applyFont="1" applyFill="1" applyBorder="1" applyAlignment="1">
      <alignment horizontal="center" vertical="top" wrapText="1"/>
    </xf>
    <xf numFmtId="165" fontId="1" fillId="6" borderId="0" xfId="0" applyNumberFormat="1" applyFont="1" applyFill="1" applyBorder="1" applyAlignment="1">
      <alignment horizontal="center"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3" xfId="0" applyFont="1" applyFill="1" applyBorder="1" applyAlignment="1">
      <alignment horizontal="left" vertical="top" wrapText="1"/>
    </xf>
    <xf numFmtId="165" fontId="5" fillId="4" borderId="61" xfId="0" applyNumberFormat="1" applyFont="1" applyFill="1" applyBorder="1" applyAlignment="1">
      <alignment horizontal="right" vertical="top"/>
    </xf>
    <xf numFmtId="165" fontId="5" fillId="4" borderId="21" xfId="0" applyNumberFormat="1" applyFont="1" applyFill="1" applyBorder="1" applyAlignment="1">
      <alignment horizontal="right" vertical="top"/>
    </xf>
    <xf numFmtId="165" fontId="5" fillId="4" borderId="22" xfId="0" applyNumberFormat="1" applyFont="1" applyFill="1" applyBorder="1" applyAlignment="1">
      <alignment horizontal="right" vertical="top"/>
    </xf>
    <xf numFmtId="165" fontId="5" fillId="4" borderId="20"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165" fontId="5" fillId="4" borderId="22" xfId="0" applyNumberFormat="1" applyFont="1" applyFill="1" applyBorder="1" applyAlignment="1">
      <alignment horizontal="center" vertical="top"/>
    </xf>
    <xf numFmtId="49" fontId="5" fillId="3" borderId="61" xfId="0" applyNumberFormat="1" applyFont="1" applyFill="1" applyBorder="1" applyAlignment="1">
      <alignment horizontal="right" vertical="top"/>
    </xf>
    <xf numFmtId="49" fontId="5" fillId="3" borderId="21" xfId="0" applyNumberFormat="1" applyFont="1" applyFill="1" applyBorder="1" applyAlignment="1">
      <alignment horizontal="right" vertical="top"/>
    </xf>
    <xf numFmtId="49" fontId="5" fillId="3" borderId="22" xfId="0" applyNumberFormat="1" applyFont="1" applyFill="1" applyBorder="1" applyAlignment="1">
      <alignment horizontal="right" vertical="top"/>
    </xf>
    <xf numFmtId="165" fontId="5" fillId="3" borderId="23" xfId="0" applyNumberFormat="1" applyFont="1" applyFill="1" applyBorder="1" applyAlignment="1">
      <alignment horizontal="center" vertical="top"/>
    </xf>
    <xf numFmtId="165" fontId="5" fillId="3" borderId="1" xfId="0" applyNumberFormat="1" applyFont="1" applyFill="1" applyBorder="1" applyAlignment="1">
      <alignment horizontal="center" vertical="top"/>
    </xf>
    <xf numFmtId="165" fontId="5" fillId="3" borderId="58" xfId="0" applyNumberFormat="1" applyFont="1" applyFill="1" applyBorder="1" applyAlignment="1">
      <alignment horizontal="center" vertical="top"/>
    </xf>
    <xf numFmtId="165" fontId="3" fillId="0" borderId="1" xfId="0" applyNumberFormat="1" applyFont="1" applyFill="1" applyBorder="1" applyAlignment="1">
      <alignment horizontal="center"/>
    </xf>
    <xf numFmtId="0" fontId="3" fillId="6" borderId="0" xfId="0" applyFont="1" applyFill="1" applyBorder="1" applyAlignment="1">
      <alignment horizontal="center" vertical="center" wrapText="1"/>
    </xf>
    <xf numFmtId="0" fontId="4" fillId="0" borderId="27" xfId="0" applyFont="1" applyFill="1" applyBorder="1" applyAlignment="1">
      <alignment horizontal="left" vertical="top" wrapText="1"/>
    </xf>
    <xf numFmtId="0" fontId="4" fillId="0" borderId="72" xfId="0" applyFont="1" applyFill="1" applyBorder="1" applyAlignment="1">
      <alignment horizontal="left" vertical="top" wrapText="1"/>
    </xf>
    <xf numFmtId="0" fontId="4" fillId="0" borderId="48" xfId="0" applyFont="1" applyFill="1" applyBorder="1" applyAlignment="1">
      <alignment horizontal="left" vertical="top" wrapText="1"/>
    </xf>
    <xf numFmtId="0" fontId="4" fillId="0" borderId="4" xfId="0" applyNumberFormat="1" applyFont="1" applyFill="1" applyBorder="1" applyAlignment="1">
      <alignment horizontal="center" vertical="top"/>
    </xf>
    <xf numFmtId="0" fontId="4" fillId="0" borderId="16" xfId="0" applyNumberFormat="1" applyFont="1" applyFill="1" applyBorder="1" applyAlignment="1">
      <alignment horizontal="center" vertical="top"/>
    </xf>
    <xf numFmtId="0" fontId="19" fillId="7" borderId="4" xfId="0" applyFont="1" applyFill="1" applyBorder="1" applyAlignment="1">
      <alignment horizontal="center" vertical="top" wrapText="1"/>
    </xf>
    <xf numFmtId="0" fontId="19" fillId="7" borderId="10" xfId="0" applyFont="1" applyFill="1" applyBorder="1" applyAlignment="1">
      <alignment horizontal="center" vertical="top" wrapText="1"/>
    </xf>
    <xf numFmtId="0" fontId="26" fillId="7" borderId="16" xfId="0" applyFont="1" applyFill="1" applyBorder="1" applyAlignment="1">
      <alignment horizontal="center" vertical="top" wrapText="1"/>
    </xf>
    <xf numFmtId="0" fontId="13" fillId="7" borderId="16" xfId="0" applyFont="1" applyFill="1" applyBorder="1" applyAlignment="1">
      <alignment horizontal="center" vertical="top" wrapText="1"/>
    </xf>
    <xf numFmtId="49" fontId="5" fillId="0" borderId="26" xfId="0" applyNumberFormat="1" applyFont="1" applyBorder="1" applyAlignment="1">
      <alignment horizontal="center" vertical="top"/>
    </xf>
    <xf numFmtId="49" fontId="5" fillId="0" borderId="36" xfId="0" applyNumberFormat="1" applyFont="1" applyBorder="1" applyAlignment="1">
      <alignment horizontal="center" vertical="top"/>
    </xf>
    <xf numFmtId="0" fontId="4" fillId="7" borderId="6" xfId="0" applyFont="1" applyFill="1" applyBorder="1" applyAlignment="1">
      <alignment horizontal="left" vertical="top" wrapText="1"/>
    </xf>
    <xf numFmtId="0" fontId="4" fillId="7" borderId="12" xfId="0" applyFont="1" applyFill="1" applyBorder="1" applyAlignment="1">
      <alignment horizontal="left" vertical="top" wrapText="1"/>
    </xf>
    <xf numFmtId="0" fontId="4" fillId="7" borderId="18" xfId="0" applyFont="1" applyFill="1" applyBorder="1" applyAlignment="1">
      <alignment horizontal="left" vertical="top" wrapText="1"/>
    </xf>
    <xf numFmtId="49" fontId="5" fillId="0" borderId="7" xfId="0" applyNumberFormat="1" applyFont="1" applyBorder="1" applyAlignment="1">
      <alignment horizontal="center" vertical="top"/>
    </xf>
    <xf numFmtId="49" fontId="5" fillId="0" borderId="52" xfId="0" applyNumberFormat="1" applyFont="1" applyBorder="1" applyAlignment="1">
      <alignment horizontal="center" vertical="top"/>
    </xf>
    <xf numFmtId="49" fontId="5" fillId="0" borderId="13" xfId="0" applyNumberFormat="1" applyFont="1" applyBorder="1" applyAlignment="1">
      <alignment horizontal="center" vertical="top"/>
    </xf>
    <xf numFmtId="49" fontId="5" fillId="0" borderId="19" xfId="0" applyNumberFormat="1" applyFont="1" applyBorder="1" applyAlignment="1">
      <alignment horizontal="center" vertical="top"/>
    </xf>
    <xf numFmtId="49" fontId="5" fillId="0" borderId="11" xfId="0" applyNumberFormat="1" applyFont="1" applyBorder="1" applyAlignment="1">
      <alignment horizontal="center" vertical="top"/>
    </xf>
    <xf numFmtId="165" fontId="27" fillId="7" borderId="26" xfId="0" applyNumberFormat="1" applyFont="1" applyFill="1" applyBorder="1" applyAlignment="1">
      <alignment horizontal="left" vertical="top" wrapText="1"/>
    </xf>
    <xf numFmtId="165" fontId="27" fillId="7" borderId="36" xfId="0" applyNumberFormat="1" applyFont="1" applyFill="1" applyBorder="1" applyAlignment="1">
      <alignment horizontal="left" vertical="top" wrapText="1"/>
    </xf>
    <xf numFmtId="49" fontId="5" fillId="0" borderId="29" xfId="0" applyNumberFormat="1" applyFont="1" applyBorder="1" applyAlignment="1">
      <alignment horizontal="center" vertical="top"/>
    </xf>
    <xf numFmtId="49" fontId="5" fillId="0" borderId="45" xfId="0" applyNumberFormat="1" applyFont="1" applyBorder="1" applyAlignment="1">
      <alignment horizontal="center" vertical="top"/>
    </xf>
    <xf numFmtId="1" fontId="4" fillId="7" borderId="6" xfId="0" applyNumberFormat="1" applyFont="1" applyFill="1" applyBorder="1" applyAlignment="1">
      <alignment horizontal="left" vertical="top" wrapText="1"/>
    </xf>
    <xf numFmtId="1" fontId="4" fillId="7" borderId="12" xfId="0" applyNumberFormat="1"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8" xfId="0" applyFont="1" applyFill="1" applyBorder="1" applyAlignment="1">
      <alignment horizontal="left" vertical="top" wrapText="1"/>
    </xf>
    <xf numFmtId="165" fontId="27" fillId="6" borderId="26" xfId="0" applyNumberFormat="1" applyFont="1" applyFill="1" applyBorder="1" applyAlignment="1">
      <alignment horizontal="left" vertical="top" wrapText="1"/>
    </xf>
    <xf numFmtId="165" fontId="27" fillId="6" borderId="31" xfId="0" applyNumberFormat="1" applyFont="1" applyFill="1" applyBorder="1" applyAlignment="1">
      <alignment horizontal="left" vertical="top" wrapText="1"/>
    </xf>
    <xf numFmtId="165" fontId="27" fillId="6" borderId="36" xfId="0" applyNumberFormat="1" applyFont="1" applyFill="1" applyBorder="1" applyAlignment="1">
      <alignment horizontal="left" vertical="top" wrapText="1"/>
    </xf>
    <xf numFmtId="165" fontId="1" fillId="7" borderId="2" xfId="0" applyNumberFormat="1" applyFont="1" applyFill="1" applyBorder="1" applyAlignment="1">
      <alignment horizontal="center" vertical="center" textRotation="90" wrapText="1"/>
    </xf>
    <xf numFmtId="165" fontId="1" fillId="7" borderId="14" xfId="0" applyNumberFormat="1" applyFont="1" applyFill="1" applyBorder="1" applyAlignment="1">
      <alignment horizontal="center" vertical="center" textRotation="90" wrapText="1"/>
    </xf>
    <xf numFmtId="165" fontId="1" fillId="0" borderId="35" xfId="0" applyNumberFormat="1" applyFont="1" applyFill="1" applyBorder="1" applyAlignment="1">
      <alignment horizontal="center" vertical="center" textRotation="90" wrapText="1"/>
    </xf>
    <xf numFmtId="165" fontId="4" fillId="7" borderId="26" xfId="0" applyNumberFormat="1" applyFont="1" applyFill="1" applyBorder="1" applyAlignment="1">
      <alignment horizontal="left" vertical="top" wrapText="1"/>
    </xf>
    <xf numFmtId="165" fontId="4" fillId="7" borderId="36" xfId="0" applyNumberFormat="1" applyFont="1" applyFill="1" applyBorder="1" applyAlignment="1">
      <alignment horizontal="left" vertical="top" wrapText="1"/>
    </xf>
    <xf numFmtId="0" fontId="4" fillId="0" borderId="12" xfId="0" applyFont="1" applyFill="1" applyBorder="1" applyAlignment="1">
      <alignment horizontal="left" vertical="top" wrapText="1"/>
    </xf>
    <xf numFmtId="165" fontId="4" fillId="7" borderId="32" xfId="0" applyNumberFormat="1" applyFont="1" applyFill="1" applyBorder="1" applyAlignment="1">
      <alignment horizontal="left" vertical="top" wrapText="1"/>
    </xf>
    <xf numFmtId="165" fontId="4" fillId="7" borderId="30" xfId="0" applyNumberFormat="1" applyFont="1" applyFill="1" applyBorder="1" applyAlignment="1">
      <alignment horizontal="left" vertical="top" wrapText="1"/>
    </xf>
    <xf numFmtId="0" fontId="1" fillId="0" borderId="17" xfId="0" applyFont="1" applyBorder="1" applyAlignment="1">
      <alignment horizontal="left" vertical="top" wrapText="1"/>
    </xf>
    <xf numFmtId="49" fontId="3" fillId="2" borderId="20" xfId="0" applyNumberFormat="1" applyFont="1" applyFill="1" applyBorder="1" applyAlignment="1">
      <alignment horizontal="left" vertical="top" wrapText="1"/>
    </xf>
    <xf numFmtId="49" fontId="3" fillId="2" borderId="21" xfId="0" applyNumberFormat="1" applyFont="1" applyFill="1" applyBorder="1" applyAlignment="1">
      <alignment horizontal="left" vertical="top" wrapText="1"/>
    </xf>
    <xf numFmtId="49" fontId="3" fillId="2" borderId="22" xfId="0" applyNumberFormat="1" applyFont="1" applyFill="1" applyBorder="1" applyAlignment="1">
      <alignment horizontal="left" vertical="top" wrapText="1"/>
    </xf>
    <xf numFmtId="0" fontId="12" fillId="3" borderId="20" xfId="0" applyFont="1" applyFill="1" applyBorder="1" applyAlignment="1">
      <alignment horizontal="left" vertical="top" wrapText="1"/>
    </xf>
    <xf numFmtId="0" fontId="12" fillId="3" borderId="21" xfId="0" applyFont="1" applyFill="1" applyBorder="1" applyAlignment="1">
      <alignment horizontal="left" vertical="top" wrapText="1"/>
    </xf>
    <xf numFmtId="0" fontId="12" fillId="3" borderId="22" xfId="0" applyFont="1" applyFill="1" applyBorder="1" applyAlignment="1">
      <alignment horizontal="left" vertical="top" wrapText="1"/>
    </xf>
    <xf numFmtId="0" fontId="3" fillId="4" borderId="61" xfId="0" applyFont="1" applyFill="1" applyBorder="1" applyAlignment="1">
      <alignment horizontal="left" vertical="top"/>
    </xf>
    <xf numFmtId="0" fontId="3" fillId="4" borderId="21" xfId="0" applyFont="1" applyFill="1" applyBorder="1" applyAlignment="1">
      <alignment horizontal="left" vertical="top"/>
    </xf>
    <xf numFmtId="0" fontId="3" fillId="4" borderId="22" xfId="0" applyFont="1" applyFill="1" applyBorder="1" applyAlignment="1">
      <alignment horizontal="left" vertical="top"/>
    </xf>
    <xf numFmtId="0" fontId="3" fillId="5" borderId="61" xfId="0" applyFont="1" applyFill="1" applyBorder="1" applyAlignment="1">
      <alignment horizontal="left" vertical="top" wrapText="1"/>
    </xf>
    <xf numFmtId="0" fontId="3" fillId="5" borderId="21" xfId="0" applyFont="1" applyFill="1" applyBorder="1" applyAlignment="1">
      <alignment horizontal="left" vertical="top" wrapText="1"/>
    </xf>
    <xf numFmtId="0" fontId="3" fillId="5" borderId="22" xfId="0" applyFont="1" applyFill="1" applyBorder="1" applyAlignment="1">
      <alignment horizontal="left" vertical="top" wrapText="1"/>
    </xf>
    <xf numFmtId="49" fontId="3" fillId="4" borderId="2" xfId="0" applyNumberFormat="1" applyFont="1" applyFill="1" applyBorder="1" applyAlignment="1">
      <alignment horizontal="center" vertical="top"/>
    </xf>
    <xf numFmtId="49" fontId="3" fillId="4" borderId="30" xfId="0" applyNumberFormat="1" applyFont="1" applyFill="1" applyBorder="1" applyAlignment="1">
      <alignment horizontal="center" vertical="top"/>
    </xf>
    <xf numFmtId="49" fontId="3" fillId="4" borderId="32" xfId="0" applyNumberFormat="1" applyFont="1" applyFill="1" applyBorder="1" applyAlignment="1">
      <alignment horizontal="center" vertical="top"/>
    </xf>
    <xf numFmtId="49" fontId="3" fillId="4" borderId="14" xfId="0" applyNumberFormat="1" applyFont="1" applyFill="1" applyBorder="1" applyAlignment="1">
      <alignment horizontal="center" vertical="top"/>
    </xf>
    <xf numFmtId="49" fontId="5" fillId="5" borderId="65" xfId="0" applyNumberFormat="1" applyFont="1" applyFill="1" applyBorder="1" applyAlignment="1">
      <alignment horizontal="right" vertical="top" wrapText="1"/>
    </xf>
    <xf numFmtId="165" fontId="18" fillId="7" borderId="26" xfId="0" applyNumberFormat="1" applyFont="1" applyFill="1" applyBorder="1" applyAlignment="1">
      <alignment horizontal="left" vertical="top" wrapText="1"/>
    </xf>
    <xf numFmtId="165" fontId="18" fillId="7" borderId="36" xfId="0" applyNumberFormat="1" applyFont="1" applyFill="1" applyBorder="1" applyAlignment="1">
      <alignment horizontal="left" vertical="top" wrapText="1"/>
    </xf>
    <xf numFmtId="0" fontId="17" fillId="0" borderId="0" xfId="0" applyFont="1" applyAlignment="1">
      <alignment horizontal="right"/>
    </xf>
    <xf numFmtId="0" fontId="19" fillId="7" borderId="5" xfId="0" applyFont="1" applyFill="1" applyBorder="1" applyAlignment="1">
      <alignment horizontal="center" vertical="top" wrapText="1"/>
    </xf>
    <xf numFmtId="0" fontId="19" fillId="7" borderId="11" xfId="0" applyFont="1" applyFill="1" applyBorder="1" applyAlignment="1">
      <alignment horizontal="center" vertical="top" wrapText="1"/>
    </xf>
    <xf numFmtId="0" fontId="26" fillId="7" borderId="17" xfId="0" applyFont="1" applyFill="1" applyBorder="1" applyAlignment="1">
      <alignment horizontal="center" vertical="top" wrapText="1"/>
    </xf>
    <xf numFmtId="0" fontId="4" fillId="7" borderId="5" xfId="0" applyFont="1" applyFill="1" applyBorder="1" applyAlignment="1">
      <alignment horizontal="center" vertical="top" wrapText="1"/>
    </xf>
    <xf numFmtId="0" fontId="4" fillId="7" borderId="11" xfId="0" applyFont="1" applyFill="1" applyBorder="1" applyAlignment="1">
      <alignment horizontal="center" vertical="top" wrapText="1"/>
    </xf>
    <xf numFmtId="0" fontId="13" fillId="7" borderId="17" xfId="0" applyFont="1" applyFill="1" applyBorder="1" applyAlignment="1">
      <alignment horizontal="center" vertical="top" wrapText="1"/>
    </xf>
  </cellXfs>
  <cellStyles count="1">
    <cellStyle name="Įprastas" xfId="0" builtinId="0"/>
  </cellStyles>
  <dxfs count="0"/>
  <tableStyles count="0" defaultTableStyle="TableStyleMedium2" defaultPivotStyle="PivotStyleLight16"/>
  <colors>
    <mruColors>
      <color rgb="FFCCFF99"/>
      <color rgb="FFCCFFCC"/>
      <color rgb="FFFFFF99"/>
      <color rgb="FFFFCCFF"/>
      <color rgb="FFFFE1C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28"/>
  <sheetViews>
    <sheetView tabSelected="1" zoomScaleNormal="100" zoomScaleSheetLayoutView="100" workbookViewId="0"/>
  </sheetViews>
  <sheetFormatPr defaultColWidth="9.140625" defaultRowHeight="15" x14ac:dyDescent="0.25"/>
  <cols>
    <col min="1" max="3" width="3" style="125" customWidth="1"/>
    <col min="4" max="4" width="32.85546875" style="125" customWidth="1"/>
    <col min="5" max="6" width="3.7109375" style="136" customWidth="1"/>
    <col min="7" max="7" width="8.140625" style="125" customWidth="1"/>
    <col min="8" max="10" width="7" style="125" customWidth="1"/>
    <col min="11" max="11" width="24.140625" style="149" customWidth="1"/>
    <col min="12" max="14" width="4.5703125" style="136" customWidth="1"/>
    <col min="15" max="16384" width="9.140625" style="125"/>
  </cols>
  <sheetData>
    <row r="1" spans="1:14" s="83" customFormat="1" ht="54" customHeight="1" x14ac:dyDescent="0.25">
      <c r="A1" s="87"/>
      <c r="B1" s="87"/>
      <c r="C1" s="87"/>
      <c r="D1" s="87"/>
      <c r="E1" s="295"/>
      <c r="F1" s="296"/>
      <c r="G1" s="84"/>
      <c r="H1" s="87"/>
      <c r="I1" s="602"/>
      <c r="J1" s="602"/>
      <c r="K1" s="1119" t="s">
        <v>127</v>
      </c>
      <c r="L1" s="1119"/>
      <c r="M1" s="1119"/>
      <c r="N1" s="1119"/>
    </row>
    <row r="2" spans="1:14" s="96" customFormat="1" ht="16.5" customHeight="1" x14ac:dyDescent="0.2">
      <c r="A2" s="926" t="s">
        <v>199</v>
      </c>
      <c r="B2" s="926"/>
      <c r="C2" s="926"/>
      <c r="D2" s="926"/>
      <c r="E2" s="926"/>
      <c r="F2" s="926"/>
      <c r="G2" s="926"/>
      <c r="H2" s="926"/>
      <c r="I2" s="926"/>
      <c r="J2" s="926"/>
      <c r="K2" s="926"/>
      <c r="L2" s="926"/>
      <c r="M2" s="926"/>
      <c r="N2" s="926"/>
    </row>
    <row r="3" spans="1:14" s="96" customFormat="1" ht="16.5" customHeight="1" x14ac:dyDescent="0.2">
      <c r="A3" s="927" t="s">
        <v>0</v>
      </c>
      <c r="B3" s="927"/>
      <c r="C3" s="927"/>
      <c r="D3" s="927"/>
      <c r="E3" s="927"/>
      <c r="F3" s="927"/>
      <c r="G3" s="927"/>
      <c r="H3" s="927"/>
      <c r="I3" s="927"/>
      <c r="J3" s="927"/>
      <c r="K3" s="927"/>
      <c r="L3" s="927"/>
      <c r="M3" s="927"/>
      <c r="N3" s="927"/>
    </row>
    <row r="4" spans="1:14" s="96" customFormat="1" ht="16.5" customHeight="1" x14ac:dyDescent="0.2">
      <c r="A4" s="928" t="s">
        <v>1</v>
      </c>
      <c r="B4" s="928"/>
      <c r="C4" s="928"/>
      <c r="D4" s="928"/>
      <c r="E4" s="928"/>
      <c r="F4" s="928"/>
      <c r="G4" s="928"/>
      <c r="H4" s="928"/>
      <c r="I4" s="928"/>
      <c r="J4" s="928"/>
      <c r="K4" s="928"/>
      <c r="L4" s="928"/>
      <c r="M4" s="928"/>
      <c r="N4" s="928"/>
    </row>
    <row r="5" spans="1:14" s="1" customFormat="1" ht="19.5" customHeight="1" thickBot="1" x14ac:dyDescent="0.25">
      <c r="A5" s="929" t="s">
        <v>2</v>
      </c>
      <c r="B5" s="929"/>
      <c r="C5" s="929"/>
      <c r="D5" s="929"/>
      <c r="E5" s="929"/>
      <c r="F5" s="929"/>
      <c r="G5" s="929"/>
      <c r="H5" s="929"/>
      <c r="I5" s="929"/>
      <c r="J5" s="929"/>
      <c r="K5" s="929"/>
      <c r="L5" s="929"/>
      <c r="M5" s="929"/>
      <c r="N5" s="929"/>
    </row>
    <row r="6" spans="1:14" s="1" customFormat="1" ht="22.5" customHeight="1" x14ac:dyDescent="0.2">
      <c r="A6" s="930" t="s">
        <v>3</v>
      </c>
      <c r="B6" s="933" t="s">
        <v>4</v>
      </c>
      <c r="C6" s="933" t="s">
        <v>5</v>
      </c>
      <c r="D6" s="936" t="s">
        <v>6</v>
      </c>
      <c r="E6" s="939" t="s">
        <v>7</v>
      </c>
      <c r="F6" s="955" t="s">
        <v>8</v>
      </c>
      <c r="G6" s="958" t="s">
        <v>9</v>
      </c>
      <c r="H6" s="944" t="s">
        <v>158</v>
      </c>
      <c r="I6" s="944" t="s">
        <v>101</v>
      </c>
      <c r="J6" s="944" t="s">
        <v>159</v>
      </c>
      <c r="K6" s="947" t="s">
        <v>11</v>
      </c>
      <c r="L6" s="948"/>
      <c r="M6" s="949"/>
      <c r="N6" s="950"/>
    </row>
    <row r="7" spans="1:14" s="1" customFormat="1" ht="12" customHeight="1" x14ac:dyDescent="0.2">
      <c r="A7" s="931"/>
      <c r="B7" s="934"/>
      <c r="C7" s="934"/>
      <c r="D7" s="937"/>
      <c r="E7" s="940"/>
      <c r="F7" s="956"/>
      <c r="G7" s="959"/>
      <c r="H7" s="945"/>
      <c r="I7" s="945"/>
      <c r="J7" s="945"/>
      <c r="K7" s="951" t="s">
        <v>6</v>
      </c>
      <c r="L7" s="934" t="s">
        <v>13</v>
      </c>
      <c r="M7" s="953" t="s">
        <v>102</v>
      </c>
      <c r="N7" s="942" t="s">
        <v>160</v>
      </c>
    </row>
    <row r="8" spans="1:14" s="1" customFormat="1" ht="93" customHeight="1" thickBot="1" x14ac:dyDescent="0.25">
      <c r="A8" s="932"/>
      <c r="B8" s="935"/>
      <c r="C8" s="935"/>
      <c r="D8" s="938"/>
      <c r="E8" s="941"/>
      <c r="F8" s="957"/>
      <c r="G8" s="960"/>
      <c r="H8" s="946"/>
      <c r="I8" s="946"/>
      <c r="J8" s="946"/>
      <c r="K8" s="952"/>
      <c r="L8" s="935"/>
      <c r="M8" s="954"/>
      <c r="N8" s="943"/>
    </row>
    <row r="9" spans="1:14" s="1" customFormat="1" ht="16.5" customHeight="1" thickBot="1" x14ac:dyDescent="0.25">
      <c r="A9" s="914" t="s">
        <v>14</v>
      </c>
      <c r="B9" s="915"/>
      <c r="C9" s="915"/>
      <c r="D9" s="915"/>
      <c r="E9" s="915"/>
      <c r="F9" s="915"/>
      <c r="G9" s="915"/>
      <c r="H9" s="915"/>
      <c r="I9" s="915"/>
      <c r="J9" s="915"/>
      <c r="K9" s="915"/>
      <c r="L9" s="915"/>
      <c r="M9" s="915"/>
      <c r="N9" s="916"/>
    </row>
    <row r="10" spans="1:14" s="1" customFormat="1" ht="13.5" thickBot="1" x14ac:dyDescent="0.25">
      <c r="A10" s="917" t="s">
        <v>15</v>
      </c>
      <c r="B10" s="918"/>
      <c r="C10" s="918"/>
      <c r="D10" s="918"/>
      <c r="E10" s="918"/>
      <c r="F10" s="918"/>
      <c r="G10" s="918"/>
      <c r="H10" s="918"/>
      <c r="I10" s="918"/>
      <c r="J10" s="918"/>
      <c r="K10" s="918"/>
      <c r="L10" s="918"/>
      <c r="M10" s="918"/>
      <c r="N10" s="919"/>
    </row>
    <row r="11" spans="1:14" s="1" customFormat="1" ht="13.5" customHeight="1" thickBot="1" x14ac:dyDescent="0.25">
      <c r="A11" s="646" t="s">
        <v>16</v>
      </c>
      <c r="B11" s="920" t="s">
        <v>17</v>
      </c>
      <c r="C11" s="921"/>
      <c r="D11" s="921"/>
      <c r="E11" s="921"/>
      <c r="F11" s="921"/>
      <c r="G11" s="921"/>
      <c r="H11" s="921"/>
      <c r="I11" s="921"/>
      <c r="J11" s="921"/>
      <c r="K11" s="921"/>
      <c r="L11" s="921"/>
      <c r="M11" s="921"/>
      <c r="N11" s="922"/>
    </row>
    <row r="12" spans="1:14" s="1" customFormat="1" ht="13.5" thickBot="1" x14ac:dyDescent="0.25">
      <c r="A12" s="647" t="s">
        <v>16</v>
      </c>
      <c r="B12" s="99" t="s">
        <v>16</v>
      </c>
      <c r="C12" s="923" t="s">
        <v>18</v>
      </c>
      <c r="D12" s="924"/>
      <c r="E12" s="924"/>
      <c r="F12" s="924"/>
      <c r="G12" s="924"/>
      <c r="H12" s="924"/>
      <c r="I12" s="924"/>
      <c r="J12" s="924"/>
      <c r="K12" s="924"/>
      <c r="L12" s="924"/>
      <c r="M12" s="924"/>
      <c r="N12" s="925"/>
    </row>
    <row r="13" spans="1:14" s="1" customFormat="1" ht="57" customHeight="1" x14ac:dyDescent="0.2">
      <c r="A13" s="961" t="s">
        <v>16</v>
      </c>
      <c r="B13" s="965" t="s">
        <v>16</v>
      </c>
      <c r="C13" s="969" t="s">
        <v>16</v>
      </c>
      <c r="D13" s="3" t="s">
        <v>19</v>
      </c>
      <c r="E13" s="699" t="s">
        <v>20</v>
      </c>
      <c r="F13" s="973" t="s">
        <v>22</v>
      </c>
      <c r="G13" s="4" t="s">
        <v>23</v>
      </c>
      <c r="H13" s="522">
        <v>27</v>
      </c>
      <c r="I13" s="63">
        <v>30</v>
      </c>
      <c r="J13" s="608">
        <v>30</v>
      </c>
      <c r="K13" s="976" t="s">
        <v>24</v>
      </c>
      <c r="L13" s="5">
        <v>100</v>
      </c>
      <c r="M13" s="557">
        <v>100</v>
      </c>
      <c r="N13" s="6">
        <v>100</v>
      </c>
    </row>
    <row r="14" spans="1:14" s="1" customFormat="1" ht="18" customHeight="1" x14ac:dyDescent="0.2">
      <c r="A14" s="962"/>
      <c r="B14" s="966"/>
      <c r="C14" s="970"/>
      <c r="D14" s="7" t="s">
        <v>25</v>
      </c>
      <c r="E14" s="985" t="s">
        <v>26</v>
      </c>
      <c r="F14" s="974"/>
      <c r="G14" s="8" t="s">
        <v>27</v>
      </c>
      <c r="H14" s="553">
        <v>105</v>
      </c>
      <c r="I14" s="131">
        <v>110</v>
      </c>
      <c r="J14" s="610">
        <v>110</v>
      </c>
      <c r="K14" s="977"/>
      <c r="L14" s="9"/>
      <c r="M14" s="473"/>
      <c r="N14" s="10"/>
    </row>
    <row r="15" spans="1:14" s="1" customFormat="1" ht="18" customHeight="1" x14ac:dyDescent="0.2">
      <c r="A15" s="963"/>
      <c r="B15" s="967"/>
      <c r="C15" s="971"/>
      <c r="D15" s="12" t="s">
        <v>28</v>
      </c>
      <c r="E15" s="986"/>
      <c r="F15" s="974"/>
      <c r="G15" s="8" t="s">
        <v>87</v>
      </c>
      <c r="H15" s="553">
        <v>16.8</v>
      </c>
      <c r="I15" s="131"/>
      <c r="J15" s="610"/>
      <c r="K15" s="977"/>
      <c r="L15" s="9"/>
      <c r="M15" s="473"/>
      <c r="N15" s="10"/>
    </row>
    <row r="16" spans="1:14" s="1" customFormat="1" ht="27.75" customHeight="1" x14ac:dyDescent="0.2">
      <c r="A16" s="963"/>
      <c r="B16" s="967"/>
      <c r="C16" s="971"/>
      <c r="D16" s="12" t="s">
        <v>29</v>
      </c>
      <c r="E16" s="985" t="s">
        <v>30</v>
      </c>
      <c r="F16" s="974"/>
      <c r="G16" s="13"/>
      <c r="H16" s="523"/>
      <c r="I16" s="21"/>
      <c r="J16" s="611"/>
      <c r="K16" s="977"/>
      <c r="L16" s="9"/>
      <c r="M16" s="473"/>
      <c r="N16" s="10"/>
    </row>
    <row r="17" spans="1:14" s="1" customFormat="1" ht="29.25" customHeight="1" x14ac:dyDescent="0.2">
      <c r="A17" s="963"/>
      <c r="B17" s="967"/>
      <c r="C17" s="971"/>
      <c r="D17" s="12" t="s">
        <v>31</v>
      </c>
      <c r="E17" s="987"/>
      <c r="F17" s="974"/>
      <c r="G17" s="13"/>
      <c r="H17" s="523"/>
      <c r="I17" s="21"/>
      <c r="J17" s="611"/>
      <c r="K17" s="977"/>
      <c r="L17" s="9"/>
      <c r="M17" s="473"/>
      <c r="N17" s="10"/>
    </row>
    <row r="18" spans="1:14" s="1" customFormat="1" ht="30" customHeight="1" x14ac:dyDescent="0.2">
      <c r="A18" s="963"/>
      <c r="B18" s="967"/>
      <c r="C18" s="971"/>
      <c r="D18" s="12" t="s">
        <v>32</v>
      </c>
      <c r="E18" s="987"/>
      <c r="F18" s="974"/>
      <c r="G18" s="14"/>
      <c r="H18" s="523"/>
      <c r="I18" s="21"/>
      <c r="J18" s="611"/>
      <c r="K18" s="977"/>
      <c r="L18" s="15"/>
      <c r="M18" s="474"/>
      <c r="N18" s="16"/>
    </row>
    <row r="19" spans="1:14" s="1" customFormat="1" ht="18.75" customHeight="1" thickBot="1" x14ac:dyDescent="0.25">
      <c r="A19" s="964"/>
      <c r="B19" s="968"/>
      <c r="C19" s="972"/>
      <c r="D19" s="12" t="s">
        <v>33</v>
      </c>
      <c r="E19" s="988"/>
      <c r="F19" s="975"/>
      <c r="G19" s="17" t="s">
        <v>34</v>
      </c>
      <c r="H19" s="390">
        <f>SUM(H13:H18)</f>
        <v>148.80000000000001</v>
      </c>
      <c r="I19" s="22">
        <f>SUM(I13:I18)</f>
        <v>140</v>
      </c>
      <c r="J19" s="607">
        <f>SUM(J13:J18)</f>
        <v>140</v>
      </c>
      <c r="K19" s="978"/>
      <c r="L19" s="19"/>
      <c r="M19" s="475"/>
      <c r="N19" s="20"/>
    </row>
    <row r="20" spans="1:14" s="1" customFormat="1" ht="26.25" customHeight="1" x14ac:dyDescent="0.2">
      <c r="A20" s="648" t="s">
        <v>16</v>
      </c>
      <c r="B20" s="101" t="s">
        <v>16</v>
      </c>
      <c r="C20" s="989" t="s">
        <v>35</v>
      </c>
      <c r="D20" s="991" t="s">
        <v>36</v>
      </c>
      <c r="E20" s="994" t="s">
        <v>30</v>
      </c>
      <c r="F20" s="973" t="s">
        <v>22</v>
      </c>
      <c r="G20" s="126" t="s">
        <v>37</v>
      </c>
      <c r="H20" s="724">
        <v>372.6</v>
      </c>
      <c r="I20" s="724">
        <v>372.6</v>
      </c>
      <c r="J20" s="724">
        <v>372.6</v>
      </c>
      <c r="K20" s="979" t="s">
        <v>38</v>
      </c>
      <c r="L20" s="88">
        <v>102</v>
      </c>
      <c r="M20" s="476">
        <v>102</v>
      </c>
      <c r="N20" s="89">
        <v>102</v>
      </c>
    </row>
    <row r="21" spans="1:14" s="1" customFormat="1" ht="26.25" customHeight="1" x14ac:dyDescent="0.2">
      <c r="A21" s="693"/>
      <c r="B21" s="694"/>
      <c r="C21" s="970"/>
      <c r="D21" s="992"/>
      <c r="E21" s="987"/>
      <c r="F21" s="974"/>
      <c r="G21" s="407" t="s">
        <v>23</v>
      </c>
      <c r="H21" s="606">
        <f>348.4-5+5</f>
        <v>348.4</v>
      </c>
      <c r="I21" s="606">
        <f t="shared" ref="I21:J21" si="0">348.4-5</f>
        <v>343.4</v>
      </c>
      <c r="J21" s="606">
        <f t="shared" si="0"/>
        <v>343.4</v>
      </c>
      <c r="K21" s="980"/>
      <c r="L21" s="88"/>
      <c r="M21" s="476"/>
      <c r="N21" s="89"/>
    </row>
    <row r="22" spans="1:14" s="1" customFormat="1" ht="14.25" customHeight="1" thickBot="1" x14ac:dyDescent="0.25">
      <c r="A22" s="649"/>
      <c r="B22" s="99"/>
      <c r="C22" s="990"/>
      <c r="D22" s="993"/>
      <c r="E22" s="988"/>
      <c r="F22" s="975"/>
      <c r="G22" s="34" t="s">
        <v>34</v>
      </c>
      <c r="H22" s="607">
        <f>SUM(H20:H21)</f>
        <v>721</v>
      </c>
      <c r="I22" s="22">
        <f>SUM(I20:I21)</f>
        <v>716</v>
      </c>
      <c r="J22" s="607">
        <f>SUM(J20:J21)</f>
        <v>716</v>
      </c>
      <c r="K22" s="980"/>
      <c r="L22" s="88"/>
      <c r="M22" s="476"/>
      <c r="N22" s="89"/>
    </row>
    <row r="23" spans="1:14" s="1" customFormat="1" ht="55.5" customHeight="1" x14ac:dyDescent="0.2">
      <c r="A23" s="648" t="s">
        <v>16</v>
      </c>
      <c r="B23" s="178" t="s">
        <v>16</v>
      </c>
      <c r="C23" s="179" t="s">
        <v>39</v>
      </c>
      <c r="D23" s="981" t="s">
        <v>40</v>
      </c>
      <c r="E23" s="244"/>
      <c r="F23" s="696" t="s">
        <v>22</v>
      </c>
      <c r="G23" s="23" t="s">
        <v>37</v>
      </c>
      <c r="H23" s="630">
        <v>118.2</v>
      </c>
      <c r="I23" s="157">
        <v>116.7</v>
      </c>
      <c r="J23" s="630">
        <v>116.7</v>
      </c>
      <c r="K23" s="57" t="s">
        <v>164</v>
      </c>
      <c r="L23" s="24">
        <v>4100</v>
      </c>
      <c r="M23" s="493">
        <v>4100</v>
      </c>
      <c r="N23" s="25">
        <v>4200</v>
      </c>
    </row>
    <row r="24" spans="1:14" s="1" customFormat="1" ht="40.5" customHeight="1" x14ac:dyDescent="0.2">
      <c r="A24" s="650"/>
      <c r="B24" s="175"/>
      <c r="C24" s="120"/>
      <c r="D24" s="982"/>
      <c r="E24" s="176"/>
      <c r="F24" s="697"/>
      <c r="G24" s="182" t="s">
        <v>41</v>
      </c>
      <c r="H24" s="606">
        <v>4</v>
      </c>
      <c r="I24" s="315">
        <v>4</v>
      </c>
      <c r="J24" s="606">
        <v>4</v>
      </c>
      <c r="K24" s="995" t="s">
        <v>204</v>
      </c>
      <c r="L24" s="1109">
        <v>110425</v>
      </c>
      <c r="M24" s="1109">
        <v>120000</v>
      </c>
      <c r="N24" s="1111">
        <v>121000</v>
      </c>
    </row>
    <row r="25" spans="1:14" s="1" customFormat="1" ht="40.5" customHeight="1" x14ac:dyDescent="0.2">
      <c r="A25" s="650"/>
      <c r="B25" s="175"/>
      <c r="C25" s="120"/>
      <c r="D25" s="749"/>
      <c r="E25" s="176"/>
      <c r="F25" s="737"/>
      <c r="G25" s="182" t="s">
        <v>89</v>
      </c>
      <c r="H25" s="613">
        <v>0.7</v>
      </c>
      <c r="I25" s="221"/>
      <c r="J25" s="613"/>
      <c r="K25" s="996"/>
      <c r="L25" s="1110"/>
      <c r="M25" s="1110"/>
      <c r="N25" s="1112"/>
    </row>
    <row r="26" spans="1:14" s="1" customFormat="1" ht="93" customHeight="1" x14ac:dyDescent="0.2">
      <c r="A26" s="693"/>
      <c r="B26" s="249"/>
      <c r="C26" s="695"/>
      <c r="D26" s="127"/>
      <c r="E26" s="176"/>
      <c r="F26" s="697"/>
      <c r="G26" s="29" t="s">
        <v>23</v>
      </c>
      <c r="H26" s="616">
        <v>68.7</v>
      </c>
      <c r="I26" s="133">
        <v>63.1</v>
      </c>
      <c r="J26" s="616">
        <v>61.1</v>
      </c>
      <c r="K26" s="574" t="s">
        <v>81</v>
      </c>
      <c r="L26" s="534">
        <v>1</v>
      </c>
      <c r="M26" s="535">
        <v>1</v>
      </c>
      <c r="N26" s="599"/>
    </row>
    <row r="27" spans="1:14" s="1" customFormat="1" ht="23.25" customHeight="1" x14ac:dyDescent="0.2">
      <c r="A27" s="693"/>
      <c r="B27" s="249"/>
      <c r="C27" s="695"/>
      <c r="D27" s="127"/>
      <c r="E27" s="176"/>
      <c r="F27" s="697"/>
      <c r="G27" s="26"/>
      <c r="H27" s="631"/>
      <c r="I27" s="181"/>
      <c r="J27" s="631"/>
      <c r="K27" s="983" t="s">
        <v>115</v>
      </c>
      <c r="L27" s="103">
        <v>6</v>
      </c>
      <c r="M27" s="478">
        <v>6</v>
      </c>
      <c r="N27" s="104">
        <v>6</v>
      </c>
    </row>
    <row r="28" spans="1:14" s="1" customFormat="1" ht="16.5" customHeight="1" thickBot="1" x14ac:dyDescent="0.25">
      <c r="A28" s="651"/>
      <c r="B28" s="106"/>
      <c r="C28" s="107"/>
      <c r="D28" s="128"/>
      <c r="E28" s="177"/>
      <c r="F28" s="698"/>
      <c r="G28" s="34" t="s">
        <v>34</v>
      </c>
      <c r="H28" s="607">
        <f>SUM(H23:H27)</f>
        <v>191.60000000000002</v>
      </c>
      <c r="I28" s="22">
        <f>SUM(I23:I27)</f>
        <v>183.8</v>
      </c>
      <c r="J28" s="607">
        <f>SUM(J23:J27)</f>
        <v>181.8</v>
      </c>
      <c r="K28" s="984"/>
      <c r="L28" s="498"/>
      <c r="M28" s="499"/>
      <c r="N28" s="500"/>
    </row>
    <row r="29" spans="1:14" s="1" customFormat="1" ht="66.75" customHeight="1" x14ac:dyDescent="0.2">
      <c r="A29" s="648" t="s">
        <v>16</v>
      </c>
      <c r="B29" s="101" t="s">
        <v>16</v>
      </c>
      <c r="C29" s="989" t="s">
        <v>43</v>
      </c>
      <c r="D29" s="991" t="s">
        <v>205</v>
      </c>
      <c r="E29" s="994"/>
      <c r="F29" s="973" t="s">
        <v>22</v>
      </c>
      <c r="G29" s="126" t="s">
        <v>165</v>
      </c>
      <c r="H29" s="388">
        <v>88.3</v>
      </c>
      <c r="I29" s="157">
        <v>112.9</v>
      </c>
      <c r="J29" s="630">
        <v>75.2</v>
      </c>
      <c r="K29" s="57" t="s">
        <v>167</v>
      </c>
      <c r="L29" s="24">
        <v>2244</v>
      </c>
      <c r="M29" s="493">
        <v>6464</v>
      </c>
      <c r="N29" s="25">
        <v>8484</v>
      </c>
    </row>
    <row r="30" spans="1:14" s="1" customFormat="1" ht="14.25" customHeight="1" x14ac:dyDescent="0.2">
      <c r="A30" s="693"/>
      <c r="B30" s="694"/>
      <c r="C30" s="970"/>
      <c r="D30" s="992"/>
      <c r="E30" s="987"/>
      <c r="F30" s="974"/>
      <c r="G30" s="156" t="s">
        <v>23</v>
      </c>
      <c r="H30" s="77">
        <v>7.8</v>
      </c>
      <c r="I30" s="501">
        <v>10</v>
      </c>
      <c r="J30" s="632">
        <v>6.6</v>
      </c>
      <c r="K30" s="995" t="s">
        <v>168</v>
      </c>
      <c r="L30" s="529"/>
      <c r="M30" s="558"/>
      <c r="N30" s="530">
        <v>1</v>
      </c>
    </row>
    <row r="31" spans="1:14" s="1" customFormat="1" ht="14.25" customHeight="1" x14ac:dyDescent="0.2">
      <c r="A31" s="693"/>
      <c r="B31" s="694"/>
      <c r="C31" s="970"/>
      <c r="D31" s="992"/>
      <c r="E31" s="987"/>
      <c r="F31" s="974"/>
      <c r="G31" s="156" t="s">
        <v>37</v>
      </c>
      <c r="H31" s="389">
        <v>7.8</v>
      </c>
      <c r="I31" s="221">
        <v>10</v>
      </c>
      <c r="J31" s="613">
        <v>6.6</v>
      </c>
      <c r="K31" s="980"/>
      <c r="L31" s="88"/>
      <c r="M31" s="476"/>
      <c r="N31" s="89"/>
    </row>
    <row r="32" spans="1:14" s="1" customFormat="1" ht="14.25" customHeight="1" thickBot="1" x14ac:dyDescent="0.25">
      <c r="A32" s="649"/>
      <c r="B32" s="99"/>
      <c r="C32" s="990"/>
      <c r="D32" s="993"/>
      <c r="E32" s="988"/>
      <c r="F32" s="975"/>
      <c r="G32" s="17" t="s">
        <v>34</v>
      </c>
      <c r="H32" s="390">
        <f>SUM(H29:H31)</f>
        <v>103.89999999999999</v>
      </c>
      <c r="I32" s="22">
        <f t="shared" ref="I32" si="1">SUM(I29:I31)</f>
        <v>132.9</v>
      </c>
      <c r="J32" s="607">
        <f>SUM(J29:J31)</f>
        <v>88.399999999999991</v>
      </c>
      <c r="K32" s="497"/>
      <c r="L32" s="60"/>
      <c r="M32" s="354"/>
      <c r="N32" s="61"/>
    </row>
    <row r="33" spans="1:14" s="1" customFormat="1" ht="19.5" customHeight="1" x14ac:dyDescent="0.2">
      <c r="A33" s="648" t="s">
        <v>16</v>
      </c>
      <c r="B33" s="101" t="s">
        <v>16</v>
      </c>
      <c r="C33" s="989" t="s">
        <v>57</v>
      </c>
      <c r="D33" s="991" t="s">
        <v>169</v>
      </c>
      <c r="E33" s="994"/>
      <c r="F33" s="973" t="s">
        <v>22</v>
      </c>
      <c r="G33" s="4" t="s">
        <v>23</v>
      </c>
      <c r="H33" s="408">
        <v>5</v>
      </c>
      <c r="I33" s="157">
        <v>10</v>
      </c>
      <c r="J33" s="630">
        <v>10</v>
      </c>
      <c r="K33" s="979" t="s">
        <v>170</v>
      </c>
      <c r="L33" s="65">
        <v>1</v>
      </c>
      <c r="M33" s="383">
        <v>2</v>
      </c>
      <c r="N33" s="66">
        <v>2</v>
      </c>
    </row>
    <row r="34" spans="1:14" s="1" customFormat="1" ht="14.25" customHeight="1" thickBot="1" x14ac:dyDescent="0.25">
      <c r="A34" s="649"/>
      <c r="B34" s="99"/>
      <c r="C34" s="990"/>
      <c r="D34" s="993"/>
      <c r="E34" s="988"/>
      <c r="F34" s="975"/>
      <c r="G34" s="17" t="s">
        <v>34</v>
      </c>
      <c r="H34" s="390">
        <f t="shared" ref="H34:J34" si="2">SUM(H33:H33)</f>
        <v>5</v>
      </c>
      <c r="I34" s="22">
        <f t="shared" si="2"/>
        <v>10</v>
      </c>
      <c r="J34" s="607">
        <f t="shared" si="2"/>
        <v>10</v>
      </c>
      <c r="K34" s="1001"/>
      <c r="L34" s="60"/>
      <c r="M34" s="354"/>
      <c r="N34" s="61"/>
    </row>
    <row r="35" spans="1:14" s="1" customFormat="1" ht="27" customHeight="1" x14ac:dyDescent="0.2">
      <c r="A35" s="648" t="s">
        <v>16</v>
      </c>
      <c r="B35" s="101" t="s">
        <v>16</v>
      </c>
      <c r="C35" s="989" t="s">
        <v>58</v>
      </c>
      <c r="D35" s="991" t="s">
        <v>212</v>
      </c>
      <c r="E35" s="994"/>
      <c r="F35" s="973" t="s">
        <v>22</v>
      </c>
      <c r="G35" s="126" t="s">
        <v>193</v>
      </c>
      <c r="H35" s="408">
        <v>4.0999999999999996</v>
      </c>
      <c r="I35" s="157"/>
      <c r="J35" s="630"/>
      <c r="K35" s="979" t="s">
        <v>171</v>
      </c>
      <c r="L35" s="65">
        <v>1</v>
      </c>
      <c r="M35" s="383"/>
      <c r="N35" s="66"/>
    </row>
    <row r="36" spans="1:14" s="1" customFormat="1" ht="14.25" customHeight="1" thickBot="1" x14ac:dyDescent="0.25">
      <c r="A36" s="649"/>
      <c r="B36" s="99"/>
      <c r="C36" s="990"/>
      <c r="D36" s="993"/>
      <c r="E36" s="988"/>
      <c r="F36" s="975"/>
      <c r="G36" s="17" t="s">
        <v>34</v>
      </c>
      <c r="H36" s="390">
        <f t="shared" ref="H36:J36" si="3">SUM(H35:H35)</f>
        <v>4.0999999999999996</v>
      </c>
      <c r="I36" s="22">
        <f t="shared" si="3"/>
        <v>0</v>
      </c>
      <c r="J36" s="607">
        <f t="shared" si="3"/>
        <v>0</v>
      </c>
      <c r="K36" s="1001"/>
      <c r="L36" s="60"/>
      <c r="M36" s="354"/>
      <c r="N36" s="61"/>
    </row>
    <row r="37" spans="1:14" s="1" customFormat="1" ht="15" customHeight="1" x14ac:dyDescent="0.2">
      <c r="A37" s="648" t="s">
        <v>16</v>
      </c>
      <c r="B37" s="101" t="s">
        <v>16</v>
      </c>
      <c r="C37" s="989" t="s">
        <v>21</v>
      </c>
      <c r="D37" s="991" t="s">
        <v>219</v>
      </c>
      <c r="E37" s="994"/>
      <c r="F37" s="973" t="s">
        <v>22</v>
      </c>
      <c r="G37" s="854" t="s">
        <v>193</v>
      </c>
      <c r="H37" s="615">
        <f>5+7.7</f>
        <v>12.7</v>
      </c>
      <c r="I37" s="196"/>
      <c r="J37" s="615"/>
      <c r="K37" s="226" t="s">
        <v>226</v>
      </c>
      <c r="L37" s="88">
        <v>2</v>
      </c>
      <c r="M37" s="476"/>
      <c r="N37" s="89"/>
    </row>
    <row r="38" spans="1:14" s="1" customFormat="1" ht="15" customHeight="1" x14ac:dyDescent="0.2">
      <c r="A38" s="801"/>
      <c r="B38" s="802"/>
      <c r="C38" s="970"/>
      <c r="D38" s="992"/>
      <c r="E38" s="987"/>
      <c r="F38" s="974"/>
      <c r="G38" s="855"/>
      <c r="H38" s="631"/>
      <c r="I38" s="181"/>
      <c r="J38" s="631"/>
      <c r="K38" s="226"/>
      <c r="L38" s="88"/>
      <c r="M38" s="476"/>
      <c r="N38" s="89"/>
    </row>
    <row r="39" spans="1:14" s="1" customFormat="1" ht="14.25" customHeight="1" thickBot="1" x14ac:dyDescent="0.25">
      <c r="A39" s="649"/>
      <c r="B39" s="99"/>
      <c r="C39" s="990"/>
      <c r="D39" s="993"/>
      <c r="E39" s="988"/>
      <c r="F39" s="975"/>
      <c r="G39" s="34" t="s">
        <v>34</v>
      </c>
      <c r="H39" s="607">
        <f>SUM(H37:H38)</f>
        <v>12.7</v>
      </c>
      <c r="I39" s="22">
        <f>SUM(I37:I37)</f>
        <v>0</v>
      </c>
      <c r="J39" s="607">
        <f>SUM(J37:J37)</f>
        <v>0</v>
      </c>
      <c r="K39" s="719"/>
      <c r="L39" s="88"/>
      <c r="M39" s="476"/>
      <c r="N39" s="89"/>
    </row>
    <row r="40" spans="1:14" s="1" customFormat="1" ht="14.25" customHeight="1" thickBot="1" x14ac:dyDescent="0.25">
      <c r="A40" s="652" t="s">
        <v>16</v>
      </c>
      <c r="B40" s="109" t="s">
        <v>16</v>
      </c>
      <c r="C40" s="1002" t="s">
        <v>44</v>
      </c>
      <c r="D40" s="1003"/>
      <c r="E40" s="1003"/>
      <c r="F40" s="1003"/>
      <c r="G40" s="1004"/>
      <c r="H40" s="555">
        <f>+H28+H22+H19+H32+H34+H36+H39</f>
        <v>1187.1000000000001</v>
      </c>
      <c r="I40" s="555">
        <f>+I28+I22+I19+I32+I34+I36+I39</f>
        <v>1182.7</v>
      </c>
      <c r="J40" s="555">
        <f>+J28+J22+J19+J32+J34+J36+J39</f>
        <v>1136.2</v>
      </c>
      <c r="K40" s="340"/>
      <c r="L40" s="60"/>
      <c r="M40" s="354"/>
      <c r="N40" s="61"/>
    </row>
    <row r="41" spans="1:14" s="1" customFormat="1" ht="14.25" customHeight="1" thickBot="1" x14ac:dyDescent="0.25">
      <c r="A41" s="647" t="s">
        <v>16</v>
      </c>
      <c r="B41" s="110" t="s">
        <v>35</v>
      </c>
      <c r="C41" s="997" t="s">
        <v>45</v>
      </c>
      <c r="D41" s="998"/>
      <c r="E41" s="998"/>
      <c r="F41" s="998"/>
      <c r="G41" s="998"/>
      <c r="H41" s="998"/>
      <c r="I41" s="998"/>
      <c r="J41" s="998"/>
      <c r="K41" s="998"/>
      <c r="L41" s="998"/>
      <c r="M41" s="998"/>
      <c r="N41" s="999"/>
    </row>
    <row r="42" spans="1:14" s="1" customFormat="1" ht="16.5" customHeight="1" x14ac:dyDescent="0.2">
      <c r="A42" s="653" t="s">
        <v>16</v>
      </c>
      <c r="B42" s="112" t="s">
        <v>35</v>
      </c>
      <c r="C42" s="120" t="s">
        <v>16</v>
      </c>
      <c r="D42" s="1000" t="s">
        <v>46</v>
      </c>
      <c r="E42" s="142"/>
      <c r="F42" s="974" t="s">
        <v>22</v>
      </c>
      <c r="G42" s="156" t="s">
        <v>23</v>
      </c>
      <c r="H42" s="726">
        <v>962.5</v>
      </c>
      <c r="I42" s="617">
        <v>962.5</v>
      </c>
      <c r="J42" s="472">
        <v>962.5</v>
      </c>
      <c r="K42" s="114" t="s">
        <v>83</v>
      </c>
      <c r="L42" s="116" t="s">
        <v>172</v>
      </c>
      <c r="M42" s="482">
        <v>16</v>
      </c>
      <c r="N42" s="483" t="s">
        <v>51</v>
      </c>
    </row>
    <row r="43" spans="1:14" s="1" customFormat="1" ht="15" customHeight="1" x14ac:dyDescent="0.2">
      <c r="A43" s="650"/>
      <c r="B43" s="119"/>
      <c r="C43" s="120"/>
      <c r="D43" s="1000"/>
      <c r="E43" s="142"/>
      <c r="F43" s="974"/>
      <c r="G43" s="235" t="s">
        <v>50</v>
      </c>
      <c r="H43" s="623">
        <f>67.8+7</f>
        <v>74.8</v>
      </c>
      <c r="I43" s="626">
        <v>69</v>
      </c>
      <c r="J43" s="504">
        <v>70</v>
      </c>
      <c r="K43" s="995" t="s">
        <v>48</v>
      </c>
      <c r="L43" s="378" t="s">
        <v>106</v>
      </c>
      <c r="M43" s="508" t="s">
        <v>106</v>
      </c>
      <c r="N43" s="509" t="s">
        <v>106</v>
      </c>
    </row>
    <row r="44" spans="1:14" s="1" customFormat="1" ht="40.5" customHeight="1" x14ac:dyDescent="0.2">
      <c r="A44" s="650"/>
      <c r="B44" s="119"/>
      <c r="C44" s="120"/>
      <c r="D44" s="1000"/>
      <c r="E44" s="142"/>
      <c r="F44" s="697"/>
      <c r="G44" s="235" t="s">
        <v>41</v>
      </c>
      <c r="H44" s="168">
        <v>2.5</v>
      </c>
      <c r="I44" s="236">
        <v>2.6</v>
      </c>
      <c r="J44" s="270">
        <v>2.7</v>
      </c>
      <c r="K44" s="996"/>
      <c r="L44" s="505"/>
      <c r="M44" s="506"/>
      <c r="N44" s="507"/>
    </row>
    <row r="45" spans="1:14" s="1" customFormat="1" ht="41.25" customHeight="1" x14ac:dyDescent="0.2">
      <c r="A45" s="650"/>
      <c r="B45" s="119"/>
      <c r="C45" s="120"/>
      <c r="D45" s="531"/>
      <c r="E45" s="142"/>
      <c r="F45" s="697"/>
      <c r="G45" s="235" t="s">
        <v>89</v>
      </c>
      <c r="H45" s="168">
        <v>3.4</v>
      </c>
      <c r="I45" s="236"/>
      <c r="J45" s="165"/>
      <c r="K45" s="307" t="s">
        <v>82</v>
      </c>
      <c r="L45" s="121" t="s">
        <v>173</v>
      </c>
      <c r="M45" s="479" t="s">
        <v>174</v>
      </c>
      <c r="N45" s="143" t="s">
        <v>174</v>
      </c>
    </row>
    <row r="46" spans="1:14" s="1" customFormat="1" ht="16.5" customHeight="1" x14ac:dyDescent="0.2">
      <c r="A46" s="650"/>
      <c r="B46" s="119"/>
      <c r="C46" s="120"/>
      <c r="D46" s="153"/>
      <c r="E46" s="142"/>
      <c r="F46" s="697"/>
      <c r="G46" s="151"/>
      <c r="H46" s="339"/>
      <c r="I46" s="627"/>
      <c r="J46" s="471"/>
      <c r="K46" s="995" t="s">
        <v>175</v>
      </c>
      <c r="L46" s="352" t="s">
        <v>176</v>
      </c>
      <c r="M46" s="480" t="s">
        <v>176</v>
      </c>
      <c r="N46" s="484" t="s">
        <v>176</v>
      </c>
    </row>
    <row r="47" spans="1:14" s="1" customFormat="1" ht="16.5" customHeight="1" thickBot="1" x14ac:dyDescent="0.25">
      <c r="A47" s="651"/>
      <c r="B47" s="106"/>
      <c r="C47" s="107"/>
      <c r="D47" s="144"/>
      <c r="E47" s="145"/>
      <c r="F47" s="698"/>
      <c r="G47" s="46" t="s">
        <v>34</v>
      </c>
      <c r="H47" s="22">
        <f>SUM(H42:H46)</f>
        <v>1043.2</v>
      </c>
      <c r="I47" s="607">
        <f t="shared" ref="I47" si="4">SUM(I42:I46)</f>
        <v>1034.0999999999999</v>
      </c>
      <c r="J47" s="18">
        <f>SUM(J42:J46)</f>
        <v>1035.2</v>
      </c>
      <c r="K47" s="1001"/>
      <c r="L47" s="159"/>
      <c r="M47" s="481"/>
      <c r="N47" s="485"/>
    </row>
    <row r="48" spans="1:14" s="1" customFormat="1" ht="20.25" customHeight="1" x14ac:dyDescent="0.2">
      <c r="A48" s="654" t="s">
        <v>16</v>
      </c>
      <c r="B48" s="42" t="s">
        <v>35</v>
      </c>
      <c r="C48" s="94" t="s">
        <v>35</v>
      </c>
      <c r="D48" s="1012" t="s">
        <v>84</v>
      </c>
      <c r="E48" s="1015" t="s">
        <v>94</v>
      </c>
      <c r="F48" s="973" t="s">
        <v>22</v>
      </c>
      <c r="G48" s="43" t="s">
        <v>41</v>
      </c>
      <c r="H48" s="56">
        <v>16</v>
      </c>
      <c r="I48" s="608">
        <v>16</v>
      </c>
      <c r="J48" s="618">
        <v>16</v>
      </c>
      <c r="K48" s="1018" t="s">
        <v>86</v>
      </c>
      <c r="L48" s="560" t="s">
        <v>141</v>
      </c>
      <c r="M48" s="561">
        <v>12</v>
      </c>
      <c r="N48" s="562" t="s">
        <v>177</v>
      </c>
    </row>
    <row r="49" spans="1:20" s="1" customFormat="1" ht="20.25" customHeight="1" x14ac:dyDescent="0.2">
      <c r="A49" s="655"/>
      <c r="B49" s="44"/>
      <c r="C49" s="308"/>
      <c r="D49" s="1013"/>
      <c r="E49" s="1016"/>
      <c r="F49" s="974"/>
      <c r="G49" s="45" t="s">
        <v>89</v>
      </c>
      <c r="H49" s="148">
        <v>0.8</v>
      </c>
      <c r="I49" s="612"/>
      <c r="J49" s="612"/>
      <c r="K49" s="1019"/>
      <c r="L49" s="352"/>
      <c r="M49" s="563"/>
      <c r="N49" s="484"/>
    </row>
    <row r="50" spans="1:20" s="1" customFormat="1" ht="15" customHeight="1" thickBot="1" x14ac:dyDescent="0.25">
      <c r="A50" s="656"/>
      <c r="B50" s="33"/>
      <c r="C50" s="95"/>
      <c r="D50" s="1014"/>
      <c r="E50" s="1017"/>
      <c r="F50" s="975"/>
      <c r="G50" s="46" t="s">
        <v>34</v>
      </c>
      <c r="H50" s="22">
        <f>SUM(H48:H49)</f>
        <v>16.8</v>
      </c>
      <c r="I50" s="607">
        <f t="shared" ref="I50:J50" si="5">SUM(I48:I48)</f>
        <v>16</v>
      </c>
      <c r="J50" s="607">
        <f t="shared" si="5"/>
        <v>16</v>
      </c>
      <c r="K50" s="399"/>
      <c r="L50" s="159"/>
      <c r="M50" s="564"/>
      <c r="N50" s="485"/>
    </row>
    <row r="51" spans="1:20" s="1" customFormat="1" ht="18" customHeight="1" x14ac:dyDescent="0.2">
      <c r="A51" s="654" t="s">
        <v>16</v>
      </c>
      <c r="B51" s="42" t="s">
        <v>35</v>
      </c>
      <c r="C51" s="94" t="s">
        <v>39</v>
      </c>
      <c r="D51" s="1020" t="s">
        <v>97</v>
      </c>
      <c r="E51" s="138"/>
      <c r="F51" s="973" t="s">
        <v>22</v>
      </c>
      <c r="G51" s="52" t="s">
        <v>23</v>
      </c>
      <c r="H51" s="56">
        <v>9.5</v>
      </c>
      <c r="I51" s="608">
        <v>12</v>
      </c>
      <c r="J51" s="629">
        <v>12</v>
      </c>
      <c r="K51" s="155" t="s">
        <v>98</v>
      </c>
      <c r="L51" s="560" t="s">
        <v>178</v>
      </c>
      <c r="M51" s="565" t="s">
        <v>99</v>
      </c>
      <c r="N51" s="562" t="s">
        <v>99</v>
      </c>
    </row>
    <row r="52" spans="1:20" s="1" customFormat="1" ht="17.25" customHeight="1" thickBot="1" x14ac:dyDescent="0.25">
      <c r="A52" s="656"/>
      <c r="B52" s="33"/>
      <c r="C52" s="95"/>
      <c r="D52" s="1021"/>
      <c r="E52" s="194"/>
      <c r="F52" s="975"/>
      <c r="G52" s="46" t="s">
        <v>34</v>
      </c>
      <c r="H52" s="22">
        <f>SUM(H51)</f>
        <v>9.5</v>
      </c>
      <c r="I52" s="607">
        <f t="shared" ref="I52:J52" si="6">SUM(I51)</f>
        <v>12</v>
      </c>
      <c r="J52" s="607">
        <f t="shared" si="6"/>
        <v>12</v>
      </c>
      <c r="K52" s="510" t="s">
        <v>116</v>
      </c>
      <c r="L52" s="566" t="s">
        <v>52</v>
      </c>
      <c r="M52" s="567" t="s">
        <v>52</v>
      </c>
      <c r="N52" s="568" t="s">
        <v>52</v>
      </c>
    </row>
    <row r="53" spans="1:20" s="1" customFormat="1" ht="17.25" customHeight="1" x14ac:dyDescent="0.2">
      <c r="A53" s="654" t="s">
        <v>16</v>
      </c>
      <c r="B53" s="42" t="s">
        <v>35</v>
      </c>
      <c r="C53" s="94" t="s">
        <v>43</v>
      </c>
      <c r="D53" s="1020" t="s">
        <v>221</v>
      </c>
      <c r="E53" s="138"/>
      <c r="F53" s="973" t="s">
        <v>22</v>
      </c>
      <c r="G53" s="52" t="s">
        <v>166</v>
      </c>
      <c r="H53" s="56">
        <v>2</v>
      </c>
      <c r="I53" s="608">
        <v>2</v>
      </c>
      <c r="J53" s="611"/>
      <c r="K53" s="155" t="s">
        <v>224</v>
      </c>
      <c r="L53" s="560" t="s">
        <v>52</v>
      </c>
      <c r="M53" s="565"/>
      <c r="N53" s="562"/>
    </row>
    <row r="54" spans="1:20" s="1" customFormat="1" ht="15" customHeight="1" x14ac:dyDescent="0.2">
      <c r="A54" s="655"/>
      <c r="B54" s="44"/>
      <c r="C54" s="308"/>
      <c r="D54" s="1022"/>
      <c r="E54" s="139"/>
      <c r="F54" s="974"/>
      <c r="G54" s="721" t="s">
        <v>88</v>
      </c>
      <c r="H54" s="148">
        <v>22</v>
      </c>
      <c r="I54" s="612">
        <v>22</v>
      </c>
      <c r="J54" s="612"/>
      <c r="K54" s="1023" t="s">
        <v>222</v>
      </c>
      <c r="L54" s="378"/>
      <c r="M54" s="722" t="s">
        <v>223</v>
      </c>
      <c r="N54" s="509" t="s">
        <v>223</v>
      </c>
    </row>
    <row r="55" spans="1:20" s="1" customFormat="1" ht="15" customHeight="1" x14ac:dyDescent="0.2">
      <c r="A55" s="655"/>
      <c r="B55" s="44"/>
      <c r="C55" s="308"/>
      <c r="D55" s="1022"/>
      <c r="E55" s="139"/>
      <c r="F55" s="974"/>
      <c r="G55" s="635" t="s">
        <v>56</v>
      </c>
      <c r="H55" s="21">
        <v>6.9</v>
      </c>
      <c r="I55" s="611">
        <v>6.9</v>
      </c>
      <c r="J55" s="611"/>
      <c r="K55" s="1024"/>
      <c r="L55" s="352"/>
      <c r="M55" s="569"/>
      <c r="N55" s="484"/>
    </row>
    <row r="56" spans="1:20" s="1" customFormat="1" ht="17.25" customHeight="1" thickBot="1" x14ac:dyDescent="0.25">
      <c r="A56" s="656"/>
      <c r="B56" s="33"/>
      <c r="C56" s="95"/>
      <c r="D56" s="1021"/>
      <c r="E56" s="194"/>
      <c r="F56" s="975"/>
      <c r="G56" s="46" t="s">
        <v>34</v>
      </c>
      <c r="H56" s="22">
        <f>SUM(H53:H55)</f>
        <v>30.9</v>
      </c>
      <c r="I56" s="22">
        <f t="shared" ref="I56:J56" si="7">SUM(I53:I55)</f>
        <v>30.9</v>
      </c>
      <c r="J56" s="22">
        <f t="shared" si="7"/>
        <v>0</v>
      </c>
      <c r="K56" s="1025"/>
      <c r="L56" s="159"/>
      <c r="M56" s="564"/>
      <c r="N56" s="485"/>
    </row>
    <row r="57" spans="1:20" s="1" customFormat="1" ht="30.75" customHeight="1" x14ac:dyDescent="0.2">
      <c r="A57" s="654" t="s">
        <v>16</v>
      </c>
      <c r="B57" s="42" t="s">
        <v>35</v>
      </c>
      <c r="C57" s="94" t="s">
        <v>57</v>
      </c>
      <c r="D57" s="603" t="s">
        <v>196</v>
      </c>
      <c r="E57" s="138"/>
      <c r="F57" s="696" t="s">
        <v>22</v>
      </c>
      <c r="G57" s="52"/>
      <c r="H57" s="56"/>
      <c r="I57" s="608"/>
      <c r="J57" s="611"/>
      <c r="K57" s="707"/>
      <c r="L57" s="590"/>
      <c r="M57" s="591"/>
      <c r="N57" s="592"/>
    </row>
    <row r="58" spans="1:20" s="1" customFormat="1" ht="69" customHeight="1" x14ac:dyDescent="0.2">
      <c r="A58" s="655"/>
      <c r="B58" s="44"/>
      <c r="C58" s="308"/>
      <c r="D58" s="604" t="s">
        <v>195</v>
      </c>
      <c r="E58" s="139"/>
      <c r="F58" s="593"/>
      <c r="G58" s="8" t="s">
        <v>23</v>
      </c>
      <c r="H58" s="131">
        <v>8.1999999999999993</v>
      </c>
      <c r="I58" s="610">
        <v>8.1999999999999993</v>
      </c>
      <c r="J58" s="612">
        <v>8.1999999999999993</v>
      </c>
      <c r="K58" s="594" t="s">
        <v>181</v>
      </c>
      <c r="L58" s="595" t="s">
        <v>182</v>
      </c>
      <c r="M58" s="596" t="s">
        <v>182</v>
      </c>
      <c r="N58" s="597" t="s">
        <v>182</v>
      </c>
    </row>
    <row r="59" spans="1:20" s="1" customFormat="1" ht="16.5" customHeight="1" x14ac:dyDescent="0.2">
      <c r="A59" s="655"/>
      <c r="B59" s="44"/>
      <c r="C59" s="308"/>
      <c r="D59" s="1005" t="s">
        <v>103</v>
      </c>
      <c r="E59" s="139"/>
      <c r="F59" s="1007"/>
      <c r="G59" s="220" t="s">
        <v>37</v>
      </c>
      <c r="H59" s="30">
        <v>3</v>
      </c>
      <c r="I59" s="605">
        <v>3</v>
      </c>
      <c r="J59" s="605">
        <v>3</v>
      </c>
      <c r="K59" s="1009" t="s">
        <v>179</v>
      </c>
      <c r="L59" s="595" t="s">
        <v>180</v>
      </c>
      <c r="M59" s="596" t="s">
        <v>180</v>
      </c>
      <c r="N59" s="597" t="s">
        <v>180</v>
      </c>
      <c r="T59" s="11"/>
    </row>
    <row r="60" spans="1:20" s="1" customFormat="1" ht="16.5" customHeight="1" thickBot="1" x14ac:dyDescent="0.25">
      <c r="A60" s="656"/>
      <c r="B60" s="33"/>
      <c r="C60" s="95"/>
      <c r="D60" s="1006"/>
      <c r="E60" s="194"/>
      <c r="F60" s="1008"/>
      <c r="G60" s="46" t="s">
        <v>34</v>
      </c>
      <c r="H60" s="22">
        <f>SUM(H58:H59)</f>
        <v>11.2</v>
      </c>
      <c r="I60" s="607">
        <f>SUM(I58:I59)</f>
        <v>11.2</v>
      </c>
      <c r="J60" s="607">
        <f>SUM(J58:J59)</f>
        <v>11.2</v>
      </c>
      <c r="K60" s="1010"/>
      <c r="L60" s="159"/>
      <c r="M60" s="564"/>
      <c r="N60" s="485"/>
    </row>
    <row r="61" spans="1:20" s="1" customFormat="1" ht="54" customHeight="1" x14ac:dyDescent="0.2">
      <c r="A61" s="654" t="s">
        <v>16</v>
      </c>
      <c r="B61" s="42" t="s">
        <v>35</v>
      </c>
      <c r="C61" s="94" t="s">
        <v>58</v>
      </c>
      <c r="D61" s="1011" t="s">
        <v>107</v>
      </c>
      <c r="E61" s="138"/>
      <c r="F61" s="532" t="s">
        <v>22</v>
      </c>
      <c r="G61" s="52" t="s">
        <v>23</v>
      </c>
      <c r="H61" s="56">
        <v>55.1</v>
      </c>
      <c r="I61" s="608">
        <v>59.8</v>
      </c>
      <c r="J61" s="608"/>
      <c r="K61" s="155" t="s">
        <v>121</v>
      </c>
      <c r="L61" s="560" t="s">
        <v>108</v>
      </c>
      <c r="M61" s="565" t="s">
        <v>108</v>
      </c>
      <c r="N61" s="562"/>
    </row>
    <row r="62" spans="1:20" s="1" customFormat="1" ht="14.25" customHeight="1" x14ac:dyDescent="0.2">
      <c r="A62" s="655"/>
      <c r="B62" s="44"/>
      <c r="C62" s="308"/>
      <c r="D62" s="1000"/>
      <c r="E62" s="139"/>
      <c r="F62" s="800"/>
      <c r="G62" s="156"/>
      <c r="H62" s="820"/>
      <c r="I62" s="629"/>
      <c r="J62" s="629"/>
      <c r="K62" s="1023" t="s">
        <v>236</v>
      </c>
      <c r="L62" s="378" t="s">
        <v>52</v>
      </c>
      <c r="M62" s="722" t="s">
        <v>52</v>
      </c>
      <c r="N62" s="509"/>
    </row>
    <row r="63" spans="1:20" s="1" customFormat="1" ht="14.25" customHeight="1" x14ac:dyDescent="0.2">
      <c r="A63" s="655"/>
      <c r="B63" s="44"/>
      <c r="C63" s="152"/>
      <c r="D63" s="1000"/>
      <c r="E63" s="139"/>
      <c r="F63" s="700"/>
      <c r="G63" s="575" t="s">
        <v>34</v>
      </c>
      <c r="H63" s="624">
        <f t="shared" ref="H63:I63" si="8">H61</f>
        <v>55.1</v>
      </c>
      <c r="I63" s="628">
        <f t="shared" si="8"/>
        <v>59.8</v>
      </c>
      <c r="J63" s="628"/>
      <c r="K63" s="1026"/>
      <c r="L63" s="352"/>
      <c r="M63" s="569"/>
      <c r="N63" s="507"/>
    </row>
    <row r="64" spans="1:20" s="1" customFormat="1" ht="15.75" customHeight="1" thickBot="1" x14ac:dyDescent="0.25">
      <c r="A64" s="657" t="s">
        <v>16</v>
      </c>
      <c r="B64" s="241" t="s">
        <v>35</v>
      </c>
      <c r="C64" s="1149" t="s">
        <v>44</v>
      </c>
      <c r="D64" s="1150"/>
      <c r="E64" s="1150"/>
      <c r="F64" s="1150"/>
      <c r="G64" s="1151"/>
      <c r="H64" s="625">
        <f>+H63+H52+H50+H47+H60+H56</f>
        <v>1166.7000000000003</v>
      </c>
      <c r="I64" s="625">
        <f>+I63+I52+I50+I47+I60+I56</f>
        <v>1164</v>
      </c>
      <c r="J64" s="625">
        <f>+J63+J52+J50+J47+J60+J56</f>
        <v>1074.4000000000001</v>
      </c>
      <c r="K64" s="1027"/>
      <c r="L64" s="1028"/>
      <c r="M64" s="1028"/>
      <c r="N64" s="1029"/>
    </row>
    <row r="65" spans="1:14" s="1" customFormat="1" ht="13.5" thickBot="1" x14ac:dyDescent="0.25">
      <c r="A65" s="658" t="s">
        <v>16</v>
      </c>
      <c r="B65" s="40" t="s">
        <v>39</v>
      </c>
      <c r="C65" s="1030" t="s">
        <v>54</v>
      </c>
      <c r="D65" s="1031"/>
      <c r="E65" s="1031"/>
      <c r="F65" s="1031"/>
      <c r="G65" s="1031"/>
      <c r="H65" s="1031"/>
      <c r="I65" s="1031"/>
      <c r="J65" s="1032"/>
      <c r="K65" s="1031"/>
      <c r="L65" s="1031"/>
      <c r="M65" s="1031"/>
      <c r="N65" s="1033"/>
    </row>
    <row r="66" spans="1:14" s="1" customFormat="1" ht="18.75" customHeight="1" x14ac:dyDescent="0.2">
      <c r="A66" s="1034" t="s">
        <v>16</v>
      </c>
      <c r="B66" s="1037" t="s">
        <v>39</v>
      </c>
      <c r="C66" s="1040" t="s">
        <v>16</v>
      </c>
      <c r="D66" s="1059" t="s">
        <v>206</v>
      </c>
      <c r="E66" s="1062" t="s">
        <v>55</v>
      </c>
      <c r="F66" s="1065" t="s">
        <v>52</v>
      </c>
      <c r="G66" s="237" t="s">
        <v>23</v>
      </c>
      <c r="H66" s="37">
        <v>50</v>
      </c>
      <c r="I66" s="64"/>
      <c r="J66" s="210"/>
      <c r="K66" s="1053" t="s">
        <v>95</v>
      </c>
      <c r="L66" s="1056">
        <v>100</v>
      </c>
      <c r="M66" s="1050"/>
      <c r="N66" s="715"/>
    </row>
    <row r="67" spans="1:14" s="1" customFormat="1" ht="18.75" customHeight="1" x14ac:dyDescent="0.2">
      <c r="A67" s="1035"/>
      <c r="B67" s="1038"/>
      <c r="C67" s="1041"/>
      <c r="D67" s="1060"/>
      <c r="E67" s="1063"/>
      <c r="F67" s="1066"/>
      <c r="G67" s="228"/>
      <c r="H67" s="221"/>
      <c r="I67" s="613"/>
      <c r="J67" s="316"/>
      <c r="K67" s="1054"/>
      <c r="L67" s="1057"/>
      <c r="M67" s="1051"/>
      <c r="N67" s="716"/>
    </row>
    <row r="68" spans="1:14" s="1" customFormat="1" ht="16.5" customHeight="1" thickBot="1" x14ac:dyDescent="0.25">
      <c r="A68" s="1036"/>
      <c r="B68" s="1039"/>
      <c r="C68" s="1042"/>
      <c r="D68" s="1061"/>
      <c r="E68" s="1064"/>
      <c r="F68" s="1067"/>
      <c r="G68" s="713" t="s">
        <v>34</v>
      </c>
      <c r="H68" s="147">
        <f t="shared" ref="H68" si="9">SUM(H66:H66)</f>
        <v>50</v>
      </c>
      <c r="I68" s="54"/>
      <c r="J68" s="317"/>
      <c r="K68" s="1055"/>
      <c r="L68" s="1058"/>
      <c r="M68" s="1052"/>
      <c r="N68" s="571"/>
    </row>
    <row r="69" spans="1:14" s="1" customFormat="1" ht="26.25" customHeight="1" x14ac:dyDescent="0.2">
      <c r="A69" s="1034" t="s">
        <v>16</v>
      </c>
      <c r="B69" s="1037" t="s">
        <v>39</v>
      </c>
      <c r="C69" s="1040" t="s">
        <v>35</v>
      </c>
      <c r="D69" s="1071" t="s">
        <v>201</v>
      </c>
      <c r="E69" s="1073" t="s">
        <v>55</v>
      </c>
      <c r="F69" s="1065" t="s">
        <v>22</v>
      </c>
      <c r="G69" s="237" t="s">
        <v>23</v>
      </c>
      <c r="H69" s="37">
        <v>110</v>
      </c>
      <c r="I69" s="64"/>
      <c r="J69" s="351"/>
      <c r="K69" s="1070" t="s">
        <v>162</v>
      </c>
      <c r="L69" s="1056">
        <v>1</v>
      </c>
      <c r="M69" s="1050"/>
      <c r="N69" s="715"/>
    </row>
    <row r="70" spans="1:14" s="1" customFormat="1" ht="15.75" customHeight="1" thickBot="1" x14ac:dyDescent="0.25">
      <c r="A70" s="1036"/>
      <c r="B70" s="1039"/>
      <c r="C70" s="1042"/>
      <c r="D70" s="1072"/>
      <c r="E70" s="1074"/>
      <c r="F70" s="1067"/>
      <c r="G70" s="713" t="s">
        <v>34</v>
      </c>
      <c r="H70" s="147">
        <f>SUM(H69:H69)</f>
        <v>110</v>
      </c>
      <c r="I70" s="54"/>
      <c r="J70" s="317"/>
      <c r="K70" s="1010"/>
      <c r="L70" s="1058"/>
      <c r="M70" s="1052"/>
      <c r="N70" s="571"/>
    </row>
    <row r="71" spans="1:14" s="1" customFormat="1" ht="16.5" customHeight="1" x14ac:dyDescent="0.2">
      <c r="A71" s="1034" t="s">
        <v>16</v>
      </c>
      <c r="B71" s="1037" t="s">
        <v>39</v>
      </c>
      <c r="C71" s="1040" t="s">
        <v>39</v>
      </c>
      <c r="D71" s="1043" t="s">
        <v>202</v>
      </c>
      <c r="E71" s="1046" t="s">
        <v>91</v>
      </c>
      <c r="F71" s="1048" t="s">
        <v>53</v>
      </c>
      <c r="G71" s="533" t="s">
        <v>23</v>
      </c>
      <c r="H71" s="30">
        <v>50</v>
      </c>
      <c r="I71" s="605">
        <v>734</v>
      </c>
      <c r="J71" s="283"/>
      <c r="K71" s="1068" t="s">
        <v>163</v>
      </c>
      <c r="L71" s="346">
        <v>100</v>
      </c>
      <c r="M71" s="512"/>
      <c r="N71" s="715"/>
    </row>
    <row r="72" spans="1:14" s="1" customFormat="1" ht="16.5" customHeight="1" x14ac:dyDescent="0.2">
      <c r="A72" s="1035"/>
      <c r="B72" s="1038"/>
      <c r="C72" s="1041"/>
      <c r="D72" s="1044"/>
      <c r="E72" s="1047"/>
      <c r="F72" s="974"/>
      <c r="G72" s="579" t="s">
        <v>133</v>
      </c>
      <c r="H72" s="580">
        <v>4.8</v>
      </c>
      <c r="I72" s="609"/>
      <c r="J72" s="642"/>
      <c r="K72" s="1069"/>
      <c r="L72" s="643"/>
      <c r="M72" s="644"/>
      <c r="N72" s="645"/>
    </row>
    <row r="73" spans="1:14" s="1" customFormat="1" ht="15" customHeight="1" x14ac:dyDescent="0.2">
      <c r="A73" s="1035"/>
      <c r="B73" s="1038"/>
      <c r="C73" s="1041"/>
      <c r="D73" s="1044"/>
      <c r="E73" s="1047"/>
      <c r="F73" s="974"/>
      <c r="G73" s="579" t="s">
        <v>88</v>
      </c>
      <c r="H73" s="580">
        <v>1000</v>
      </c>
      <c r="I73" s="609">
        <v>548</v>
      </c>
      <c r="J73" s="621"/>
      <c r="K73" s="717" t="s">
        <v>109</v>
      </c>
      <c r="L73" s="134">
        <v>70</v>
      </c>
      <c r="M73" s="477">
        <v>100</v>
      </c>
      <c r="N73" s="716"/>
    </row>
    <row r="74" spans="1:14" s="1" customFormat="1" ht="15.75" customHeight="1" thickBot="1" x14ac:dyDescent="0.25">
      <c r="A74" s="1036"/>
      <c r="B74" s="1039"/>
      <c r="C74" s="1042"/>
      <c r="D74" s="1045"/>
      <c r="E74" s="137" t="s">
        <v>55</v>
      </c>
      <c r="F74" s="1049"/>
      <c r="G74" s="536" t="s">
        <v>34</v>
      </c>
      <c r="H74" s="22">
        <f>SUM(H71:H73)</f>
        <v>1054.8</v>
      </c>
      <c r="I74" s="607">
        <f>SUM(I71:I73)</f>
        <v>1282</v>
      </c>
      <c r="J74" s="607">
        <f>SUM(J71:J73)</f>
        <v>0</v>
      </c>
      <c r="K74" s="712"/>
      <c r="L74" s="60"/>
      <c r="M74" s="354"/>
      <c r="N74" s="61"/>
    </row>
    <row r="75" spans="1:14" s="1" customFormat="1" ht="18" customHeight="1" x14ac:dyDescent="0.2">
      <c r="A75" s="1034" t="s">
        <v>16</v>
      </c>
      <c r="B75" s="1037" t="s">
        <v>39</v>
      </c>
      <c r="C75" s="1040" t="s">
        <v>43</v>
      </c>
      <c r="D75" s="1071" t="s">
        <v>200</v>
      </c>
      <c r="E75" s="1046" t="s">
        <v>91</v>
      </c>
      <c r="F75" s="1076" t="s">
        <v>53</v>
      </c>
      <c r="G75" s="333" t="s">
        <v>133</v>
      </c>
      <c r="H75" s="30">
        <v>100</v>
      </c>
      <c r="I75" s="605"/>
      <c r="J75" s="324"/>
      <c r="K75" s="1070" t="s">
        <v>207</v>
      </c>
      <c r="L75" s="709">
        <v>40</v>
      </c>
      <c r="M75" s="705">
        <v>100</v>
      </c>
      <c r="N75" s="715"/>
    </row>
    <row r="76" spans="1:14" s="1" customFormat="1" ht="18" customHeight="1" x14ac:dyDescent="0.2">
      <c r="A76" s="1035"/>
      <c r="B76" s="1038"/>
      <c r="C76" s="1041"/>
      <c r="D76" s="1075"/>
      <c r="E76" s="1047"/>
      <c r="F76" s="1007"/>
      <c r="G76" s="333" t="s">
        <v>56</v>
      </c>
      <c r="H76" s="30">
        <v>250</v>
      </c>
      <c r="I76" s="605"/>
      <c r="J76" s="324"/>
      <c r="K76" s="1142"/>
      <c r="L76" s="710"/>
      <c r="M76" s="706"/>
      <c r="N76" s="716"/>
    </row>
    <row r="77" spans="1:14" s="1" customFormat="1" ht="24.75" customHeight="1" x14ac:dyDescent="0.2">
      <c r="A77" s="1035"/>
      <c r="B77" s="1038"/>
      <c r="C77" s="1041"/>
      <c r="D77" s="1075"/>
      <c r="E77" s="1047"/>
      <c r="F77" s="1007"/>
      <c r="G77" s="620" t="s">
        <v>23</v>
      </c>
      <c r="H77" s="580"/>
      <c r="I77" s="609">
        <v>400</v>
      </c>
      <c r="J77" s="621">
        <v>100</v>
      </c>
      <c r="K77" s="1142"/>
      <c r="L77" s="710"/>
      <c r="M77" s="706"/>
      <c r="N77" s="716"/>
    </row>
    <row r="78" spans="1:14" s="1" customFormat="1" ht="16.5" customHeight="1" x14ac:dyDescent="0.2">
      <c r="A78" s="1035"/>
      <c r="B78" s="1038"/>
      <c r="C78" s="1041"/>
      <c r="D78" s="1075"/>
      <c r="E78" s="1147" t="s">
        <v>55</v>
      </c>
      <c r="F78" s="1007"/>
      <c r="G78" s="578"/>
      <c r="H78" s="315"/>
      <c r="I78" s="606"/>
      <c r="J78" s="318"/>
      <c r="K78" s="574" t="s">
        <v>189</v>
      </c>
      <c r="L78" s="534"/>
      <c r="M78" s="535">
        <v>1</v>
      </c>
      <c r="N78" s="492"/>
    </row>
    <row r="79" spans="1:14" s="1" customFormat="1" ht="15.75" customHeight="1" thickBot="1" x14ac:dyDescent="0.25">
      <c r="A79" s="1036"/>
      <c r="B79" s="1039"/>
      <c r="C79" s="1042"/>
      <c r="D79" s="1072"/>
      <c r="E79" s="1148"/>
      <c r="F79" s="1077"/>
      <c r="G79" s="713" t="s">
        <v>34</v>
      </c>
      <c r="H79" s="147">
        <f t="shared" ref="H79" si="10">SUM(H75:H77)</f>
        <v>350</v>
      </c>
      <c r="I79" s="54">
        <f>SUM(I75:I78)</f>
        <v>400</v>
      </c>
      <c r="J79" s="521">
        <f>SUM(J75:J78)</f>
        <v>100</v>
      </c>
      <c r="K79" s="708" t="s">
        <v>185</v>
      </c>
      <c r="L79" s="710"/>
      <c r="M79" s="710"/>
      <c r="N79" s="573">
        <v>2</v>
      </c>
    </row>
    <row r="80" spans="1:14" s="1" customFormat="1" ht="14.25" customHeight="1" x14ac:dyDescent="0.2">
      <c r="A80" s="1034" t="s">
        <v>16</v>
      </c>
      <c r="B80" s="1037" t="s">
        <v>39</v>
      </c>
      <c r="C80" s="1080" t="s">
        <v>57</v>
      </c>
      <c r="D80" s="1083" t="s">
        <v>203</v>
      </c>
      <c r="E80" s="525" t="s">
        <v>55</v>
      </c>
      <c r="F80" s="1048" t="s">
        <v>53</v>
      </c>
      <c r="G80" s="526" t="s">
        <v>133</v>
      </c>
      <c r="H80" s="196">
        <v>6</v>
      </c>
      <c r="I80" s="615"/>
      <c r="J80" s="527"/>
      <c r="K80" s="637" t="s">
        <v>61</v>
      </c>
      <c r="L80" s="638">
        <v>100</v>
      </c>
      <c r="M80" s="486"/>
      <c r="N80" s="490"/>
    </row>
    <row r="81" spans="1:19" s="1" customFormat="1" ht="14.25" customHeight="1" x14ac:dyDescent="0.2">
      <c r="A81" s="1035"/>
      <c r="B81" s="1038"/>
      <c r="C81" s="1081"/>
      <c r="D81" s="1084"/>
      <c r="E81" s="1089" t="s">
        <v>90</v>
      </c>
      <c r="F81" s="1087"/>
      <c r="G81" s="634"/>
      <c r="H81" s="181"/>
      <c r="I81" s="631"/>
      <c r="J81" s="411"/>
      <c r="K81" s="1143"/>
      <c r="L81" s="205"/>
      <c r="M81" s="636"/>
      <c r="N81" s="240"/>
      <c r="P81" s="11"/>
    </row>
    <row r="82" spans="1:19" s="1" customFormat="1" ht="14.25" customHeight="1" x14ac:dyDescent="0.2">
      <c r="A82" s="1035"/>
      <c r="B82" s="1038"/>
      <c r="C82" s="1081"/>
      <c r="D82" s="1085"/>
      <c r="E82" s="1090"/>
      <c r="F82" s="1088"/>
      <c r="G82" s="633"/>
      <c r="H82" s="181"/>
      <c r="I82" s="631"/>
      <c r="J82" s="325"/>
      <c r="K82" s="1143"/>
      <c r="L82" s="202"/>
      <c r="M82" s="488"/>
      <c r="N82" s="240"/>
    </row>
    <row r="83" spans="1:19" s="1" customFormat="1" ht="14.25" customHeight="1" thickBot="1" x14ac:dyDescent="0.25">
      <c r="A83" s="1036"/>
      <c r="B83" s="1039"/>
      <c r="C83" s="1082"/>
      <c r="D83" s="1086"/>
      <c r="E83" s="1091"/>
      <c r="F83" s="1049"/>
      <c r="G83" s="46" t="s">
        <v>34</v>
      </c>
      <c r="H83" s="147">
        <f>SUM(H80:H82)</f>
        <v>6</v>
      </c>
      <c r="I83" s="54"/>
      <c r="J83" s="317"/>
      <c r="K83" s="639"/>
      <c r="L83" s="640"/>
      <c r="M83" s="489"/>
      <c r="N83" s="641"/>
    </row>
    <row r="84" spans="1:19" s="1" customFormat="1" ht="14.25" customHeight="1" x14ac:dyDescent="0.2">
      <c r="A84" s="1034" t="s">
        <v>16</v>
      </c>
      <c r="B84" s="1037" t="s">
        <v>39</v>
      </c>
      <c r="C84" s="1080" t="s">
        <v>58</v>
      </c>
      <c r="D84" s="1083" t="s">
        <v>122</v>
      </c>
      <c r="E84" s="525" t="s">
        <v>55</v>
      </c>
      <c r="F84" s="1048" t="s">
        <v>53</v>
      </c>
      <c r="G84" s="526" t="s">
        <v>56</v>
      </c>
      <c r="H84" s="196">
        <v>11.8</v>
      </c>
      <c r="I84" s="615"/>
      <c r="J84" s="527"/>
      <c r="K84" s="637" t="s">
        <v>95</v>
      </c>
      <c r="L84" s="638"/>
      <c r="M84" s="486"/>
      <c r="N84" s="490"/>
    </row>
    <row r="85" spans="1:19" s="1" customFormat="1" ht="14.25" customHeight="1" x14ac:dyDescent="0.2">
      <c r="A85" s="1035"/>
      <c r="B85" s="1038"/>
      <c r="C85" s="1081"/>
      <c r="D85" s="1084"/>
      <c r="E85" s="1089" t="s">
        <v>90</v>
      </c>
      <c r="F85" s="1087"/>
      <c r="G85" s="634"/>
      <c r="H85" s="181"/>
      <c r="I85" s="631"/>
      <c r="J85" s="411"/>
      <c r="K85" s="1146" t="s">
        <v>113</v>
      </c>
      <c r="L85" s="199">
        <v>1</v>
      </c>
      <c r="M85" s="487"/>
      <c r="N85" s="239"/>
      <c r="P85" s="11"/>
    </row>
    <row r="86" spans="1:19" s="1" customFormat="1" ht="14.25" customHeight="1" x14ac:dyDescent="0.2">
      <c r="A86" s="1035"/>
      <c r="B86" s="1038"/>
      <c r="C86" s="1081"/>
      <c r="D86" s="1085"/>
      <c r="E86" s="1090"/>
      <c r="F86" s="1088"/>
      <c r="G86" s="633"/>
      <c r="H86" s="181"/>
      <c r="I86" s="631"/>
      <c r="J86" s="325"/>
      <c r="K86" s="1143"/>
      <c r="L86" s="202"/>
      <c r="M86" s="488"/>
      <c r="N86" s="240"/>
    </row>
    <row r="87" spans="1:19" s="1" customFormat="1" ht="14.25" customHeight="1" thickBot="1" x14ac:dyDescent="0.25">
      <c r="A87" s="1036"/>
      <c r="B87" s="1039"/>
      <c r="C87" s="1082"/>
      <c r="D87" s="1086"/>
      <c r="E87" s="1091"/>
      <c r="F87" s="1049"/>
      <c r="G87" s="46" t="s">
        <v>34</v>
      </c>
      <c r="H87" s="147">
        <f>SUM(H84:H86)</f>
        <v>11.8</v>
      </c>
      <c r="I87" s="54"/>
      <c r="J87" s="317"/>
      <c r="K87" s="639"/>
      <c r="L87" s="640"/>
      <c r="M87" s="489"/>
      <c r="N87" s="641"/>
    </row>
    <row r="88" spans="1:19" s="1" customFormat="1" ht="28.5" customHeight="1" x14ac:dyDescent="0.2">
      <c r="A88" s="1034" t="s">
        <v>16</v>
      </c>
      <c r="B88" s="1037" t="s">
        <v>39</v>
      </c>
      <c r="C88" s="1040" t="s">
        <v>21</v>
      </c>
      <c r="D88" s="1059" t="s">
        <v>188</v>
      </c>
      <c r="E88" s="548" t="s">
        <v>55</v>
      </c>
      <c r="F88" s="1076" t="s">
        <v>53</v>
      </c>
      <c r="G88" s="537" t="s">
        <v>23</v>
      </c>
      <c r="H88" s="37">
        <v>40</v>
      </c>
      <c r="I88" s="64"/>
      <c r="J88" s="210"/>
      <c r="K88" s="549" t="s">
        <v>110</v>
      </c>
      <c r="L88" s="550">
        <v>1</v>
      </c>
      <c r="M88" s="551"/>
      <c r="N88" s="552"/>
      <c r="S88" s="11"/>
    </row>
    <row r="89" spans="1:19" s="1" customFormat="1" ht="19.5" customHeight="1" x14ac:dyDescent="0.2">
      <c r="A89" s="1035"/>
      <c r="B89" s="1038"/>
      <c r="C89" s="1041"/>
      <c r="D89" s="1060"/>
      <c r="E89" s="1078" t="s">
        <v>90</v>
      </c>
      <c r="F89" s="1007"/>
      <c r="G89" s="545" t="s">
        <v>56</v>
      </c>
      <c r="H89" s="30"/>
      <c r="I89" s="605">
        <v>295</v>
      </c>
      <c r="J89" s="324">
        <v>300</v>
      </c>
      <c r="K89" s="1144" t="s">
        <v>198</v>
      </c>
      <c r="L89" s="103"/>
      <c r="M89" s="601">
        <v>20</v>
      </c>
      <c r="N89" s="104">
        <v>50</v>
      </c>
    </row>
    <row r="90" spans="1:19" s="1" customFormat="1" ht="15.75" customHeight="1" thickBot="1" x14ac:dyDescent="0.25">
      <c r="A90" s="1036"/>
      <c r="B90" s="1039"/>
      <c r="C90" s="1042"/>
      <c r="D90" s="1061"/>
      <c r="E90" s="1079"/>
      <c r="F90" s="1077"/>
      <c r="G90" s="536" t="s">
        <v>34</v>
      </c>
      <c r="H90" s="22">
        <f t="shared" ref="H90:J90" si="11">SUM(H88:H89)</f>
        <v>40</v>
      </c>
      <c r="I90" s="607">
        <f t="shared" si="11"/>
        <v>295</v>
      </c>
      <c r="J90" s="319">
        <f t="shared" si="11"/>
        <v>300</v>
      </c>
      <c r="K90" s="1145"/>
      <c r="L90" s="134"/>
      <c r="M90" s="600"/>
      <c r="N90" s="132"/>
    </row>
    <row r="91" spans="1:19" s="1" customFormat="1" ht="28.5" customHeight="1" x14ac:dyDescent="0.2">
      <c r="A91" s="1034" t="s">
        <v>16</v>
      </c>
      <c r="B91" s="1037" t="s">
        <v>39</v>
      </c>
      <c r="C91" s="1040" t="s">
        <v>59</v>
      </c>
      <c r="D91" s="1071" t="s">
        <v>192</v>
      </c>
      <c r="E91" s="1073" t="s">
        <v>55</v>
      </c>
      <c r="F91" s="1065" t="s">
        <v>53</v>
      </c>
      <c r="G91" s="237" t="s">
        <v>23</v>
      </c>
      <c r="H91" s="37">
        <v>33</v>
      </c>
      <c r="I91" s="64">
        <f>138.8+734</f>
        <v>872.8</v>
      </c>
      <c r="J91" s="210">
        <v>1056</v>
      </c>
      <c r="K91" s="859" t="s">
        <v>197</v>
      </c>
      <c r="L91" s="550">
        <v>1</v>
      </c>
      <c r="M91" s="550"/>
      <c r="N91" s="347"/>
    </row>
    <row r="92" spans="1:19" s="1" customFormat="1" ht="24.75" customHeight="1" x14ac:dyDescent="0.2">
      <c r="A92" s="1035"/>
      <c r="B92" s="1038"/>
      <c r="C92" s="1041"/>
      <c r="D92" s="1075"/>
      <c r="E92" s="1092"/>
      <c r="F92" s="1066"/>
      <c r="G92" s="578"/>
      <c r="H92" s="315"/>
      <c r="I92" s="606"/>
      <c r="J92" s="318"/>
      <c r="K92" s="861" t="s">
        <v>184</v>
      </c>
      <c r="L92" s="534"/>
      <c r="M92" s="534">
        <v>1</v>
      </c>
      <c r="N92" s="862"/>
    </row>
    <row r="93" spans="1:19" s="1" customFormat="1" ht="15.75" customHeight="1" thickBot="1" x14ac:dyDescent="0.25">
      <c r="A93" s="1036"/>
      <c r="B93" s="1039"/>
      <c r="C93" s="1042"/>
      <c r="D93" s="1072"/>
      <c r="E93" s="1074"/>
      <c r="F93" s="1067"/>
      <c r="G93" s="517" t="s">
        <v>34</v>
      </c>
      <c r="H93" s="494">
        <f t="shared" ref="H93:J93" si="12">SUM(H91:H92)</f>
        <v>33</v>
      </c>
      <c r="I93" s="614">
        <f t="shared" si="12"/>
        <v>872.8</v>
      </c>
      <c r="J93" s="518">
        <f t="shared" si="12"/>
        <v>1056</v>
      </c>
      <c r="K93" s="497" t="s">
        <v>191</v>
      </c>
      <c r="L93" s="860"/>
      <c r="M93" s="860" t="s">
        <v>178</v>
      </c>
      <c r="N93" s="500">
        <v>100</v>
      </c>
      <c r="P93" s="186"/>
    </row>
    <row r="94" spans="1:19" s="1" customFormat="1" ht="42" customHeight="1" x14ac:dyDescent="0.2">
      <c r="A94" s="702" t="s">
        <v>16</v>
      </c>
      <c r="B94" s="703" t="s">
        <v>39</v>
      </c>
      <c r="C94" s="704" t="s">
        <v>60</v>
      </c>
      <c r="D94" s="491" t="s">
        <v>119</v>
      </c>
      <c r="E94" s="1107" t="s">
        <v>90</v>
      </c>
      <c r="F94" s="843" t="s">
        <v>96</v>
      </c>
      <c r="G94" s="846"/>
      <c r="H94" s="37"/>
      <c r="I94" s="64"/>
      <c r="J94" s="316"/>
      <c r="K94" s="847"/>
      <c r="L94" s="550"/>
      <c r="M94" s="848"/>
      <c r="N94" s="25"/>
      <c r="Q94" s="186"/>
    </row>
    <row r="95" spans="1:19" s="1" customFormat="1" ht="32.25" customHeight="1" x14ac:dyDescent="0.2">
      <c r="A95" s="702"/>
      <c r="B95" s="703"/>
      <c r="C95" s="704"/>
      <c r="D95" s="1104" t="s">
        <v>208</v>
      </c>
      <c r="E95" s="1108"/>
      <c r="F95" s="843"/>
      <c r="G95" s="579" t="s">
        <v>23</v>
      </c>
      <c r="H95" s="580"/>
      <c r="I95" s="609">
        <v>180</v>
      </c>
      <c r="J95" s="621"/>
      <c r="K95" s="849" t="s">
        <v>110</v>
      </c>
      <c r="L95" s="534">
        <v>1</v>
      </c>
      <c r="M95" s="850"/>
      <c r="N95" s="91"/>
    </row>
    <row r="96" spans="1:19" s="1" customFormat="1" ht="30.75" customHeight="1" x14ac:dyDescent="0.2">
      <c r="A96" s="702"/>
      <c r="B96" s="703"/>
      <c r="C96" s="704"/>
      <c r="D96" s="1105"/>
      <c r="E96" s="844"/>
      <c r="F96" s="843"/>
      <c r="G96" s="579" t="s">
        <v>133</v>
      </c>
      <c r="H96" s="580">
        <v>20.2</v>
      </c>
      <c r="I96" s="609"/>
      <c r="J96" s="621"/>
      <c r="K96" s="849" t="s">
        <v>125</v>
      </c>
      <c r="L96" s="534"/>
      <c r="M96" s="850">
        <v>162.66999999999999</v>
      </c>
      <c r="N96" s="91"/>
    </row>
    <row r="97" spans="1:16" s="1" customFormat="1" ht="19.5" customHeight="1" x14ac:dyDescent="0.2">
      <c r="A97" s="702"/>
      <c r="B97" s="703"/>
      <c r="C97" s="704"/>
      <c r="D97" s="1105"/>
      <c r="E97" s="844"/>
      <c r="F97" s="843"/>
      <c r="G97" s="851"/>
      <c r="H97" s="221"/>
      <c r="I97" s="613"/>
      <c r="J97" s="316"/>
      <c r="K97" s="852" t="s">
        <v>161</v>
      </c>
      <c r="L97" s="534"/>
      <c r="M97" s="853">
        <v>1</v>
      </c>
      <c r="N97" s="91"/>
    </row>
    <row r="98" spans="1:16" s="1" customFormat="1" ht="41.25" customHeight="1" x14ac:dyDescent="0.2">
      <c r="A98" s="702"/>
      <c r="B98" s="703"/>
      <c r="C98" s="704"/>
      <c r="D98" s="1106"/>
      <c r="E98" s="844"/>
      <c r="F98" s="843"/>
      <c r="G98" s="851"/>
      <c r="H98" s="221"/>
      <c r="I98" s="613"/>
      <c r="J98" s="316"/>
      <c r="K98" s="852" t="s">
        <v>148</v>
      </c>
      <c r="L98" s="534"/>
      <c r="M98" s="853"/>
      <c r="N98" s="91"/>
    </row>
    <row r="99" spans="1:16" s="1" customFormat="1" ht="17.25" customHeight="1" x14ac:dyDescent="0.2">
      <c r="A99" s="702"/>
      <c r="B99" s="703"/>
      <c r="C99" s="704"/>
      <c r="D99" s="711" t="s">
        <v>120</v>
      </c>
      <c r="E99" s="714"/>
      <c r="F99" s="700"/>
      <c r="G99" s="622" t="s">
        <v>133</v>
      </c>
      <c r="H99" s="131">
        <v>24</v>
      </c>
      <c r="I99" s="610"/>
      <c r="J99" s="323"/>
      <c r="K99" s="995" t="s">
        <v>209</v>
      </c>
      <c r="L99" s="88">
        <v>100</v>
      </c>
      <c r="M99" s="546"/>
      <c r="N99" s="89"/>
    </row>
    <row r="100" spans="1:16" s="1" customFormat="1" ht="17.25" customHeight="1" thickBot="1" x14ac:dyDescent="0.25">
      <c r="A100" s="702"/>
      <c r="B100" s="703"/>
      <c r="C100" s="704"/>
      <c r="D100" s="231"/>
      <c r="E100" s="232"/>
      <c r="F100" s="701"/>
      <c r="G100" s="230" t="s">
        <v>34</v>
      </c>
      <c r="H100" s="22">
        <f>SUM(H94:H99)</f>
        <v>44.2</v>
      </c>
      <c r="I100" s="607">
        <f>SUM(I95:I99)</f>
        <v>180</v>
      </c>
      <c r="J100" s="319"/>
      <c r="K100" s="1001"/>
      <c r="L100" s="60"/>
      <c r="M100" s="547"/>
      <c r="N100" s="61"/>
    </row>
    <row r="101" spans="1:16" s="1" customFormat="1" ht="27" customHeight="1" x14ac:dyDescent="0.2">
      <c r="A101" s="1034" t="s">
        <v>16</v>
      </c>
      <c r="B101" s="1037" t="s">
        <v>39</v>
      </c>
      <c r="C101" s="1040" t="s">
        <v>141</v>
      </c>
      <c r="D101" s="1059" t="s">
        <v>187</v>
      </c>
      <c r="E101" s="1062" t="s">
        <v>55</v>
      </c>
      <c r="F101" s="1102" t="s">
        <v>22</v>
      </c>
      <c r="G101" s="237" t="s">
        <v>23</v>
      </c>
      <c r="H101" s="37"/>
      <c r="I101" s="64">
        <v>236</v>
      </c>
      <c r="J101" s="210"/>
      <c r="K101" s="511" t="s">
        <v>61</v>
      </c>
      <c r="L101" s="346"/>
      <c r="M101" s="512">
        <v>100</v>
      </c>
      <c r="N101" s="715"/>
    </row>
    <row r="102" spans="1:16" s="1" customFormat="1" ht="18.75" customHeight="1" thickBot="1" x14ac:dyDescent="0.25">
      <c r="A102" s="1036"/>
      <c r="B102" s="1039"/>
      <c r="C102" s="1042"/>
      <c r="D102" s="1061"/>
      <c r="E102" s="1064"/>
      <c r="F102" s="1103"/>
      <c r="G102" s="713" t="s">
        <v>34</v>
      </c>
      <c r="H102" s="147"/>
      <c r="I102" s="54">
        <f t="shared" ref="I102" si="13">SUM(I101:I101)</f>
        <v>236</v>
      </c>
      <c r="J102" s="317"/>
      <c r="K102" s="513" t="s">
        <v>183</v>
      </c>
      <c r="L102" s="514"/>
      <c r="M102" s="515">
        <v>30</v>
      </c>
      <c r="N102" s="572"/>
    </row>
    <row r="103" spans="1:16" s="1" customFormat="1" ht="31.5" customHeight="1" x14ac:dyDescent="0.2">
      <c r="A103" s="1034" t="s">
        <v>16</v>
      </c>
      <c r="B103" s="1037" t="s">
        <v>39</v>
      </c>
      <c r="C103" s="1080" t="s">
        <v>149</v>
      </c>
      <c r="D103" s="1071" t="s">
        <v>220</v>
      </c>
      <c r="E103" s="1073"/>
      <c r="F103" s="1065" t="s">
        <v>53</v>
      </c>
      <c r="G103" s="348" t="s">
        <v>23</v>
      </c>
      <c r="H103" s="227"/>
      <c r="I103" s="617">
        <v>20</v>
      </c>
      <c r="J103" s="351">
        <v>80</v>
      </c>
      <c r="K103" s="584" t="s">
        <v>184</v>
      </c>
      <c r="L103" s="709"/>
      <c r="M103" s="709">
        <v>1</v>
      </c>
      <c r="N103" s="715"/>
    </row>
    <row r="104" spans="1:16" s="1" customFormat="1" ht="16.5" customHeight="1" thickBot="1" x14ac:dyDescent="0.25">
      <c r="A104" s="1099"/>
      <c r="B104" s="1100"/>
      <c r="C104" s="1101"/>
      <c r="D104" s="1072"/>
      <c r="E104" s="1074"/>
      <c r="F104" s="1067"/>
      <c r="G104" s="517" t="s">
        <v>34</v>
      </c>
      <c r="H104" s="494"/>
      <c r="I104" s="614">
        <f t="shared" ref="I104:J104" si="14">SUM(I103:I103)</f>
        <v>20</v>
      </c>
      <c r="J104" s="518">
        <f t="shared" si="14"/>
        <v>80</v>
      </c>
      <c r="K104" s="585" t="s">
        <v>190</v>
      </c>
      <c r="L104" s="586"/>
      <c r="M104" s="587"/>
      <c r="N104" s="588">
        <v>100</v>
      </c>
    </row>
    <row r="105" spans="1:16" s="1" customFormat="1" ht="16.5" customHeight="1" thickBot="1" x14ac:dyDescent="0.25">
      <c r="A105" s="659" t="s">
        <v>16</v>
      </c>
      <c r="B105" s="38" t="s">
        <v>39</v>
      </c>
      <c r="C105" s="1093" t="s">
        <v>44</v>
      </c>
      <c r="D105" s="1094"/>
      <c r="E105" s="1094"/>
      <c r="F105" s="1094"/>
      <c r="G105" s="1095"/>
      <c r="H105" s="589">
        <f>+H100+H90+H79+H74+H87+H93+H70+H104+H102+H68+H83</f>
        <v>1699.8</v>
      </c>
      <c r="I105" s="619">
        <f>+I100+I90+I79+I74+I87+I93+I70+I104+I102+I68</f>
        <v>3285.8</v>
      </c>
      <c r="J105" s="570">
        <f>+J100+J90+J79+J74+J87+J93+J70+J104+J102+J68</f>
        <v>1536</v>
      </c>
      <c r="K105" s="1096"/>
      <c r="L105" s="1097"/>
      <c r="M105" s="1097"/>
      <c r="N105" s="1098"/>
    </row>
    <row r="106" spans="1:16" s="1" customFormat="1" ht="16.5" customHeight="1" thickBot="1" x14ac:dyDescent="0.25">
      <c r="A106" s="660" t="s">
        <v>16</v>
      </c>
      <c r="B106" s="1129" t="s">
        <v>64</v>
      </c>
      <c r="C106" s="1130"/>
      <c r="D106" s="1130"/>
      <c r="E106" s="1130"/>
      <c r="F106" s="1130"/>
      <c r="G106" s="1131"/>
      <c r="H106" s="661">
        <f>H105+H64+H40</f>
        <v>4053.6000000000004</v>
      </c>
      <c r="I106" s="662">
        <f>I105+I64+I40</f>
        <v>5632.5</v>
      </c>
      <c r="J106" s="663">
        <f>J105+J64+J40</f>
        <v>3746.6000000000004</v>
      </c>
      <c r="K106" s="1132"/>
      <c r="L106" s="1133"/>
      <c r="M106" s="1133"/>
      <c r="N106" s="1134"/>
    </row>
    <row r="107" spans="1:16" s="1" customFormat="1" ht="16.5" customHeight="1" thickBot="1" x14ac:dyDescent="0.25">
      <c r="A107" s="664" t="s">
        <v>65</v>
      </c>
      <c r="B107" s="1135" t="s">
        <v>66</v>
      </c>
      <c r="C107" s="1136"/>
      <c r="D107" s="1136"/>
      <c r="E107" s="1136"/>
      <c r="F107" s="1136"/>
      <c r="G107" s="1137"/>
      <c r="H107" s="665">
        <f t="shared" ref="H107:J107" si="15">H106</f>
        <v>4053.6000000000004</v>
      </c>
      <c r="I107" s="666">
        <f t="shared" si="15"/>
        <v>5632.5</v>
      </c>
      <c r="J107" s="667">
        <f t="shared" si="15"/>
        <v>3746.6000000000004</v>
      </c>
      <c r="K107" s="1138"/>
      <c r="L107" s="1139"/>
      <c r="M107" s="1139"/>
      <c r="N107" s="1140"/>
    </row>
    <row r="108" spans="1:16" s="1" customFormat="1" ht="23.25" customHeight="1" thickBot="1" x14ac:dyDescent="0.25">
      <c r="A108" s="72"/>
      <c r="B108" s="1141" t="s">
        <v>67</v>
      </c>
      <c r="C108" s="1141"/>
      <c r="D108" s="1141"/>
      <c r="E108" s="1141"/>
      <c r="F108" s="1141"/>
      <c r="G108" s="1141"/>
      <c r="H108" s="1141"/>
      <c r="I108" s="1141"/>
      <c r="J108" s="1141"/>
      <c r="K108" s="73"/>
      <c r="L108" s="190"/>
      <c r="M108" s="762"/>
      <c r="N108" s="190"/>
      <c r="O108" s="763"/>
      <c r="P108" s="763"/>
    </row>
    <row r="109" spans="1:16" s="1" customFormat="1" ht="78" customHeight="1" x14ac:dyDescent="0.2">
      <c r="A109" s="74"/>
      <c r="B109" s="1123" t="s">
        <v>68</v>
      </c>
      <c r="C109" s="1124"/>
      <c r="D109" s="1124"/>
      <c r="E109" s="1124"/>
      <c r="F109" s="1124"/>
      <c r="G109" s="1125"/>
      <c r="H109" s="752" t="s">
        <v>214</v>
      </c>
      <c r="I109" s="752" t="s">
        <v>101</v>
      </c>
      <c r="J109" s="752" t="s">
        <v>159</v>
      </c>
      <c r="K109" s="764"/>
      <c r="L109" s="764"/>
      <c r="M109" s="762"/>
      <c r="N109" s="764"/>
      <c r="O109" s="763"/>
      <c r="P109" s="763"/>
    </row>
    <row r="110" spans="1:16" s="1" customFormat="1" ht="17.25" customHeight="1" x14ac:dyDescent="0.2">
      <c r="A110" s="74"/>
      <c r="B110" s="1126" t="s">
        <v>70</v>
      </c>
      <c r="C110" s="1127"/>
      <c r="D110" s="1127"/>
      <c r="E110" s="1127"/>
      <c r="F110" s="1127"/>
      <c r="G110" s="1128"/>
      <c r="H110" s="668">
        <f>SUM(H111:H119)</f>
        <v>2686.1000000000004</v>
      </c>
      <c r="I110" s="669">
        <f>SUM(I111:I118)</f>
        <v>4689.5999999999995</v>
      </c>
      <c r="J110" s="670">
        <f>SUM(J111:J118)</f>
        <v>3376.6</v>
      </c>
      <c r="K110" s="765"/>
      <c r="L110" s="765"/>
      <c r="M110" s="762"/>
      <c r="N110" s="765"/>
      <c r="O110" s="763"/>
      <c r="P110" s="763"/>
    </row>
    <row r="111" spans="1:16" s="1" customFormat="1" ht="15.75" customHeight="1" x14ac:dyDescent="0.2">
      <c r="A111" s="74"/>
      <c r="B111" s="1116" t="s">
        <v>71</v>
      </c>
      <c r="C111" s="1117"/>
      <c r="D111" s="1117"/>
      <c r="E111" s="1117"/>
      <c r="F111" s="1117"/>
      <c r="G111" s="1118"/>
      <c r="H111" s="251">
        <f>SUMIF(G13:G104,"sb",H13:H104)</f>
        <v>1775.2</v>
      </c>
      <c r="I111" s="75">
        <f>SUMIF(G13:G104,"sb",I13:I104)</f>
        <v>3941.8</v>
      </c>
      <c r="J111" s="404">
        <f>SUMIF(G13:G104,"sb",J13:J104)</f>
        <v>2669.8</v>
      </c>
      <c r="K111" s="766"/>
      <c r="L111" s="766"/>
      <c r="M111" s="762"/>
      <c r="N111" s="766"/>
      <c r="O111" s="763"/>
      <c r="P111" s="763"/>
    </row>
    <row r="112" spans="1:16" s="1" customFormat="1" ht="15" customHeight="1" x14ac:dyDescent="0.2">
      <c r="A112" s="74"/>
      <c r="B112" s="1113" t="s">
        <v>134</v>
      </c>
      <c r="C112" s="1114"/>
      <c r="D112" s="1114"/>
      <c r="E112" s="1114"/>
      <c r="F112" s="1114"/>
      <c r="G112" s="1115"/>
      <c r="H112" s="158">
        <f>SUMIF(G14:G104,"sb(L)",H14:H104)</f>
        <v>155</v>
      </c>
      <c r="I112" s="75">
        <f>SUMIF(G14:G104,"sb(l)",I14:I104)</f>
        <v>0</v>
      </c>
      <c r="J112" s="404">
        <f>SUMIF(G14:G105,"sb(l)",J14:J105)</f>
        <v>0</v>
      </c>
      <c r="K112" s="766"/>
      <c r="L112" s="766"/>
      <c r="M112" s="762"/>
      <c r="N112" s="766"/>
      <c r="O112" s="763"/>
      <c r="P112" s="763"/>
    </row>
    <row r="113" spans="1:16" s="1" customFormat="1" ht="28.5" customHeight="1" x14ac:dyDescent="0.2">
      <c r="A113" s="74"/>
      <c r="B113" s="1113" t="s">
        <v>72</v>
      </c>
      <c r="C113" s="1114"/>
      <c r="D113" s="1114"/>
      <c r="E113" s="1114"/>
      <c r="F113" s="1114"/>
      <c r="G113" s="1115"/>
      <c r="H113" s="251">
        <f>SUMIF(G13:G100,"sb(aa)",H13:H100)</f>
        <v>105</v>
      </c>
      <c r="I113" s="75">
        <f>SUMIF(G13:G99,G14,I13:I99)</f>
        <v>110</v>
      </c>
      <c r="J113" s="404">
        <f>SUMIF(G13:G104,"sb(aa)",J13:J104)</f>
        <v>110</v>
      </c>
      <c r="K113" s="766"/>
      <c r="L113" s="766"/>
      <c r="M113" s="762"/>
      <c r="N113" s="766"/>
      <c r="O113" s="763"/>
      <c r="P113" s="763"/>
    </row>
    <row r="114" spans="1:16" s="1" customFormat="1" ht="28.5" customHeight="1" x14ac:dyDescent="0.2">
      <c r="A114" s="74"/>
      <c r="B114" s="1113" t="s">
        <v>229</v>
      </c>
      <c r="C114" s="1114"/>
      <c r="D114" s="1114"/>
      <c r="E114" s="1114"/>
      <c r="F114" s="1114"/>
      <c r="G114" s="1115"/>
      <c r="H114" s="251">
        <f>SUMIF(G14:G101,"sb(aal)",H14:H101)</f>
        <v>16.8</v>
      </c>
      <c r="I114" s="75"/>
      <c r="J114" s="404"/>
      <c r="K114" s="766"/>
      <c r="L114" s="766"/>
      <c r="M114" s="762"/>
      <c r="N114" s="766"/>
      <c r="O114" s="763"/>
      <c r="P114" s="763"/>
    </row>
    <row r="115" spans="1:16" s="1" customFormat="1" ht="15" customHeight="1" x14ac:dyDescent="0.2">
      <c r="A115" s="74"/>
      <c r="B115" s="1116" t="s">
        <v>73</v>
      </c>
      <c r="C115" s="1117"/>
      <c r="D115" s="1117"/>
      <c r="E115" s="1117"/>
      <c r="F115" s="1117"/>
      <c r="G115" s="1118"/>
      <c r="H115" s="251">
        <f>SUMIF(G13:G100,"sb(sp)",H13:H100)</f>
        <v>22.5</v>
      </c>
      <c r="I115" s="75">
        <f>SUMIF(G13:G99,"sb(sp)",I13:I99)</f>
        <v>22.6</v>
      </c>
      <c r="J115" s="404">
        <f>SUMIF(G13:G104,"sb(sp)",J13:J104)</f>
        <v>22.7</v>
      </c>
      <c r="K115" s="766"/>
      <c r="L115" s="766"/>
      <c r="M115" s="762"/>
      <c r="N115" s="766"/>
      <c r="O115" s="763"/>
      <c r="P115" s="763"/>
    </row>
    <row r="116" spans="1:16" s="1" customFormat="1" ht="15" customHeight="1" x14ac:dyDescent="0.2">
      <c r="A116" s="74"/>
      <c r="B116" s="1116" t="s">
        <v>227</v>
      </c>
      <c r="C116" s="1117"/>
      <c r="D116" s="1117"/>
      <c r="E116" s="1117"/>
      <c r="F116" s="1117"/>
      <c r="G116" s="1118"/>
      <c r="H116" s="251">
        <f>SUMIF(G14:G101,"sb(spl)",H14:H101)</f>
        <v>4.8999999999999995</v>
      </c>
      <c r="I116" s="75"/>
      <c r="J116" s="404"/>
      <c r="K116" s="766"/>
      <c r="L116" s="766"/>
      <c r="M116" s="762"/>
      <c r="N116" s="766"/>
      <c r="O116" s="763"/>
      <c r="P116" s="763"/>
    </row>
    <row r="117" spans="1:16" s="80" customFormat="1" ht="15" customHeight="1" x14ac:dyDescent="0.2">
      <c r="A117" s="74"/>
      <c r="B117" s="1116" t="s">
        <v>74</v>
      </c>
      <c r="C117" s="1117"/>
      <c r="D117" s="1117"/>
      <c r="E117" s="1117"/>
      <c r="F117" s="1117"/>
      <c r="G117" s="1118"/>
      <c r="H117" s="251">
        <f>SUMIF(G13:G100,"sb(vb)",H13:H100)</f>
        <v>501.6</v>
      </c>
      <c r="I117" s="75">
        <f>SUMIF(G13:G99,"sb(vb)",I13:I99)</f>
        <v>502.3</v>
      </c>
      <c r="J117" s="404">
        <f>SUMIF(G13:G104,"sb(vb)",J13:J104)</f>
        <v>498.90000000000003</v>
      </c>
      <c r="K117" s="766"/>
      <c r="L117" s="766"/>
      <c r="M117" s="762"/>
      <c r="N117" s="766"/>
      <c r="O117" s="763"/>
      <c r="P117" s="763"/>
    </row>
    <row r="118" spans="1:16" s="80" customFormat="1" ht="31.5" customHeight="1" x14ac:dyDescent="0.2">
      <c r="A118" s="74"/>
      <c r="B118" s="1113" t="s">
        <v>210</v>
      </c>
      <c r="C118" s="1114"/>
      <c r="D118" s="1114"/>
      <c r="E118" s="1114"/>
      <c r="F118" s="1114"/>
      <c r="G118" s="1115"/>
      <c r="H118" s="251">
        <f>SUMIF(G13:G104,"sb(es)",H13:H104)</f>
        <v>88.3</v>
      </c>
      <c r="I118" s="75">
        <f>SUMIF(G13:G104,"sb(es)",I13:I104)</f>
        <v>112.9</v>
      </c>
      <c r="J118" s="404">
        <f>SUMIF(G13:G104,"sb(es)",J13:J104)</f>
        <v>75.2</v>
      </c>
      <c r="K118" s="766"/>
      <c r="L118" s="766"/>
      <c r="M118" s="762"/>
      <c r="N118" s="766"/>
      <c r="O118" s="763"/>
      <c r="P118" s="763"/>
    </row>
    <row r="119" spans="1:16" s="80" customFormat="1" ht="28.5" customHeight="1" x14ac:dyDescent="0.2">
      <c r="A119" s="74"/>
      <c r="B119" s="1113" t="s">
        <v>194</v>
      </c>
      <c r="C119" s="1114"/>
      <c r="D119" s="1114"/>
      <c r="E119" s="1114"/>
      <c r="F119" s="1114"/>
      <c r="G119" s="1115"/>
      <c r="H119" s="519">
        <f>SUMIF(G15:G103,"sb(esa)",H15:H103)</f>
        <v>16.799999999999997</v>
      </c>
      <c r="I119" s="75">
        <f>SUMIF(G15:G66,"sb(esa)",I15:I66)</f>
        <v>0</v>
      </c>
      <c r="J119" s="404">
        <f>SUMIF(G15:G66,"sb(esa)",J15:J66)</f>
        <v>0</v>
      </c>
      <c r="K119" s="766"/>
      <c r="L119" s="766"/>
      <c r="M119" s="762"/>
      <c r="N119" s="766"/>
      <c r="O119" s="763"/>
      <c r="P119" s="763"/>
    </row>
    <row r="120" spans="1:16" s="1" customFormat="1" ht="15" customHeight="1" x14ac:dyDescent="0.2">
      <c r="A120" s="74"/>
      <c r="B120" s="1126" t="s">
        <v>75</v>
      </c>
      <c r="C120" s="1127"/>
      <c r="D120" s="1127"/>
      <c r="E120" s="1127"/>
      <c r="F120" s="1127"/>
      <c r="G120" s="1128"/>
      <c r="H120" s="671">
        <f>SUM(H121:H124)</f>
        <v>1367.5</v>
      </c>
      <c r="I120" s="672">
        <f t="shared" ref="I120:J120" si="16">SUM(I121:I124)</f>
        <v>942.9</v>
      </c>
      <c r="J120" s="673">
        <f t="shared" si="16"/>
        <v>370</v>
      </c>
      <c r="K120" s="765"/>
      <c r="L120" s="765"/>
      <c r="M120" s="762"/>
      <c r="N120" s="765"/>
      <c r="O120" s="763"/>
      <c r="P120" s="763"/>
    </row>
    <row r="121" spans="1:16" s="1" customFormat="1" ht="15" customHeight="1" x14ac:dyDescent="0.2">
      <c r="A121" s="74"/>
      <c r="B121" s="1113" t="s">
        <v>77</v>
      </c>
      <c r="C121" s="1114"/>
      <c r="D121" s="1114"/>
      <c r="E121" s="1114"/>
      <c r="F121" s="1114"/>
      <c r="G121" s="1115"/>
      <c r="H121" s="174">
        <f>SUMIF(G13:G103,"es",H13:H103)</f>
        <v>1022</v>
      </c>
      <c r="I121" s="195">
        <f>SUMIF(G13:G99,"es",I13:I99)</f>
        <v>570</v>
      </c>
      <c r="J121" s="406">
        <f>SUMIF(G13:G104,"es",J13:J104)</f>
        <v>0</v>
      </c>
      <c r="K121" s="766"/>
      <c r="L121" s="766"/>
      <c r="M121" s="762"/>
      <c r="N121" s="766"/>
      <c r="O121" s="763"/>
      <c r="P121" s="763"/>
    </row>
    <row r="122" spans="1:16" s="1" customFormat="1" ht="12.75" x14ac:dyDescent="0.2">
      <c r="A122" s="76"/>
      <c r="B122" s="1120" t="s">
        <v>76</v>
      </c>
      <c r="C122" s="1121"/>
      <c r="D122" s="1121"/>
      <c r="E122" s="1121"/>
      <c r="F122" s="1121"/>
      <c r="G122" s="1122"/>
      <c r="H122" s="158">
        <f>SUMIF(G13:G100,"PSDF",H13:H100)</f>
        <v>74.8</v>
      </c>
      <c r="I122" s="31">
        <f>SUMIF(G13:G99,"PSDF",I13:I99)</f>
        <v>69</v>
      </c>
      <c r="J122" s="520">
        <f>SUMIF(G13:G104,"PSDF",J13:J104)</f>
        <v>70</v>
      </c>
      <c r="K122" s="767"/>
      <c r="L122" s="765"/>
      <c r="M122" s="762"/>
      <c r="N122" s="765"/>
      <c r="O122" s="763"/>
      <c r="P122" s="763"/>
    </row>
    <row r="123" spans="1:16" s="1" customFormat="1" ht="12.75" x14ac:dyDescent="0.2">
      <c r="A123" s="76"/>
      <c r="B123" s="1120" t="s">
        <v>186</v>
      </c>
      <c r="C123" s="1152"/>
      <c r="D123" s="1152"/>
      <c r="E123" s="1152"/>
      <c r="F123" s="1152"/>
      <c r="G123" s="1153"/>
      <c r="H123" s="158">
        <f>SUMIF(G13:G104,"lrvb",H13:H104)</f>
        <v>2</v>
      </c>
      <c r="I123" s="31">
        <f>SUMIF(G13:G104,"lrvb",I13:I104)</f>
        <v>2</v>
      </c>
      <c r="J123" s="520">
        <f>SUMIF(G13:G104,"lrvb",J13:J104)</f>
        <v>0</v>
      </c>
      <c r="K123" s="767"/>
      <c r="L123" s="765"/>
      <c r="M123" s="762"/>
      <c r="N123" s="765"/>
      <c r="O123" s="763"/>
      <c r="P123" s="763"/>
    </row>
    <row r="124" spans="1:16" s="1" customFormat="1" ht="12.75" x14ac:dyDescent="0.2">
      <c r="A124" s="74"/>
      <c r="B124" s="1116" t="s">
        <v>78</v>
      </c>
      <c r="C124" s="1117"/>
      <c r="D124" s="1117"/>
      <c r="E124" s="1117"/>
      <c r="F124" s="1117"/>
      <c r="G124" s="1118"/>
      <c r="H124" s="251">
        <f>SUMIF(G13:G86,"kt",H13:H86)</f>
        <v>268.7</v>
      </c>
      <c r="I124" s="75">
        <f>SUMIF(G13:G104,"kt",I13:I104)</f>
        <v>301.89999999999998</v>
      </c>
      <c r="J124" s="404">
        <f>SUMIF(G13:G104,"kt",J13:J104)</f>
        <v>300</v>
      </c>
      <c r="K124" s="766"/>
      <c r="L124" s="766"/>
      <c r="M124" s="762"/>
      <c r="N124" s="766"/>
      <c r="O124" s="763"/>
      <c r="P124" s="763"/>
    </row>
    <row r="125" spans="1:16" s="1" customFormat="1" ht="13.5" thickBot="1" x14ac:dyDescent="0.25">
      <c r="A125" s="81"/>
      <c r="B125" s="1154" t="s">
        <v>79</v>
      </c>
      <c r="C125" s="1155"/>
      <c r="D125" s="1155"/>
      <c r="E125" s="1155"/>
      <c r="F125" s="1155"/>
      <c r="G125" s="1156"/>
      <c r="H125" s="147">
        <f>H120+H110</f>
        <v>4053.6000000000004</v>
      </c>
      <c r="I125" s="54">
        <f>I120+I110</f>
        <v>5632.4999999999991</v>
      </c>
      <c r="J125" s="317">
        <f>J120+J110</f>
        <v>3746.6</v>
      </c>
      <c r="K125" s="765"/>
      <c r="L125" s="765"/>
      <c r="M125" s="762"/>
      <c r="N125" s="765"/>
      <c r="O125" s="763"/>
      <c r="P125" s="763"/>
    </row>
    <row r="126" spans="1:16" x14ac:dyDescent="0.25">
      <c r="A126" s="74"/>
      <c r="B126" s="74"/>
      <c r="C126" s="74"/>
      <c r="D126" s="87"/>
      <c r="E126" s="92"/>
      <c r="F126" s="858" t="s">
        <v>241</v>
      </c>
      <c r="G126" s="858"/>
      <c r="H126" s="858"/>
      <c r="I126" s="858"/>
      <c r="J126" s="858"/>
      <c r="K126" s="768"/>
      <c r="L126" s="769"/>
      <c r="M126" s="762"/>
      <c r="N126" s="769"/>
      <c r="O126" s="770"/>
      <c r="P126" s="770"/>
    </row>
    <row r="127" spans="1:16" x14ac:dyDescent="0.25">
      <c r="H127" s="185"/>
      <c r="K127" s="771"/>
      <c r="L127" s="772"/>
      <c r="M127" s="772"/>
      <c r="N127" s="772"/>
      <c r="O127" s="770"/>
      <c r="P127" s="770"/>
    </row>
    <row r="128" spans="1:16" x14ac:dyDescent="0.25">
      <c r="G128" s="185"/>
    </row>
  </sheetData>
  <mergeCells count="184">
    <mergeCell ref="B123:G123"/>
    <mergeCell ref="B124:G124"/>
    <mergeCell ref="B125:G125"/>
    <mergeCell ref="B117:G117"/>
    <mergeCell ref="B118:G118"/>
    <mergeCell ref="B119:G119"/>
    <mergeCell ref="B120:G120"/>
    <mergeCell ref="B112:G112"/>
    <mergeCell ref="B113:G113"/>
    <mergeCell ref="B115:G115"/>
    <mergeCell ref="L24:L25"/>
    <mergeCell ref="M24:M25"/>
    <mergeCell ref="N24:N25"/>
    <mergeCell ref="B114:G114"/>
    <mergeCell ref="B116:G116"/>
    <mergeCell ref="K1:N1"/>
    <mergeCell ref="K99:K100"/>
    <mergeCell ref="B121:G121"/>
    <mergeCell ref="B122:G122"/>
    <mergeCell ref="B109:G109"/>
    <mergeCell ref="B110:G110"/>
    <mergeCell ref="B111:G111"/>
    <mergeCell ref="B106:G106"/>
    <mergeCell ref="K106:N106"/>
    <mergeCell ref="B107:G107"/>
    <mergeCell ref="K107:N107"/>
    <mergeCell ref="B108:J108"/>
    <mergeCell ref="E81:E83"/>
    <mergeCell ref="K75:K77"/>
    <mergeCell ref="K81:K82"/>
    <mergeCell ref="K89:K90"/>
    <mergeCell ref="K85:K86"/>
    <mergeCell ref="E78:E79"/>
    <mergeCell ref="C64:G64"/>
    <mergeCell ref="A91:A93"/>
    <mergeCell ref="B91:B93"/>
    <mergeCell ref="C91:C93"/>
    <mergeCell ref="D91:D93"/>
    <mergeCell ref="E91:E93"/>
    <mergeCell ref="F91:F93"/>
    <mergeCell ref="C105:G105"/>
    <mergeCell ref="K105:N105"/>
    <mergeCell ref="A103:A104"/>
    <mergeCell ref="B103:B104"/>
    <mergeCell ref="C103:C104"/>
    <mergeCell ref="D103:D104"/>
    <mergeCell ref="E103:E104"/>
    <mergeCell ref="F103:F104"/>
    <mergeCell ref="A101:A102"/>
    <mergeCell ref="B101:B102"/>
    <mergeCell ref="C101:C102"/>
    <mergeCell ref="D101:D102"/>
    <mergeCell ref="E101:E102"/>
    <mergeCell ref="F101:F102"/>
    <mergeCell ref="D95:D98"/>
    <mergeCell ref="E94:E95"/>
    <mergeCell ref="A88:A90"/>
    <mergeCell ref="B88:B90"/>
    <mergeCell ref="C88:C90"/>
    <mergeCell ref="D88:D90"/>
    <mergeCell ref="F88:F90"/>
    <mergeCell ref="E89:E90"/>
    <mergeCell ref="A80:A83"/>
    <mergeCell ref="C80:C83"/>
    <mergeCell ref="D80:D83"/>
    <mergeCell ref="A84:A87"/>
    <mergeCell ref="B84:B87"/>
    <mergeCell ref="C84:C87"/>
    <mergeCell ref="D84:D87"/>
    <mergeCell ref="F84:F87"/>
    <mergeCell ref="E85:E87"/>
    <mergeCell ref="B80:B83"/>
    <mergeCell ref="F80:F83"/>
    <mergeCell ref="D69:D70"/>
    <mergeCell ref="E69:E70"/>
    <mergeCell ref="F69:F70"/>
    <mergeCell ref="A75:A79"/>
    <mergeCell ref="B75:B79"/>
    <mergeCell ref="C75:C79"/>
    <mergeCell ref="D75:D79"/>
    <mergeCell ref="E75:E77"/>
    <mergeCell ref="F75:F79"/>
    <mergeCell ref="K64:N64"/>
    <mergeCell ref="C65:N65"/>
    <mergeCell ref="A71:A74"/>
    <mergeCell ref="B71:B74"/>
    <mergeCell ref="C71:C74"/>
    <mergeCell ref="D71:D74"/>
    <mergeCell ref="E71:E73"/>
    <mergeCell ref="F71:F74"/>
    <mergeCell ref="M66:M68"/>
    <mergeCell ref="K66:K68"/>
    <mergeCell ref="L66:L68"/>
    <mergeCell ref="A66:A68"/>
    <mergeCell ref="B66:B68"/>
    <mergeCell ref="C66:C68"/>
    <mergeCell ref="D66:D68"/>
    <mergeCell ref="E66:E68"/>
    <mergeCell ref="F66:F68"/>
    <mergeCell ref="K71:K72"/>
    <mergeCell ref="K69:K70"/>
    <mergeCell ref="L69:L70"/>
    <mergeCell ref="M69:M70"/>
    <mergeCell ref="A69:A70"/>
    <mergeCell ref="B69:B70"/>
    <mergeCell ref="C69:C70"/>
    <mergeCell ref="D59:D60"/>
    <mergeCell ref="F59:F60"/>
    <mergeCell ref="K59:K60"/>
    <mergeCell ref="D61:D63"/>
    <mergeCell ref="D48:D50"/>
    <mergeCell ref="E48:E50"/>
    <mergeCell ref="F48:F50"/>
    <mergeCell ref="K48:K49"/>
    <mergeCell ref="D51:D52"/>
    <mergeCell ref="F51:F52"/>
    <mergeCell ref="D53:D56"/>
    <mergeCell ref="F53:F56"/>
    <mergeCell ref="K54:K56"/>
    <mergeCell ref="K62:K63"/>
    <mergeCell ref="C41:N41"/>
    <mergeCell ref="D42:D44"/>
    <mergeCell ref="F42:F43"/>
    <mergeCell ref="K43:K44"/>
    <mergeCell ref="K46:K47"/>
    <mergeCell ref="K33:K34"/>
    <mergeCell ref="C35:C36"/>
    <mergeCell ref="D35:D36"/>
    <mergeCell ref="E35:E36"/>
    <mergeCell ref="F35:F36"/>
    <mergeCell ref="C40:G40"/>
    <mergeCell ref="C37:C39"/>
    <mergeCell ref="D37:D39"/>
    <mergeCell ref="E37:E39"/>
    <mergeCell ref="F37:F39"/>
    <mergeCell ref="K35:K36"/>
    <mergeCell ref="C29:C32"/>
    <mergeCell ref="D29:D32"/>
    <mergeCell ref="E29:E32"/>
    <mergeCell ref="F29:F32"/>
    <mergeCell ref="K30:K31"/>
    <mergeCell ref="C33:C34"/>
    <mergeCell ref="D33:D34"/>
    <mergeCell ref="E33:E34"/>
    <mergeCell ref="F33:F34"/>
    <mergeCell ref="A13:A19"/>
    <mergeCell ref="B13:B19"/>
    <mergeCell ref="C13:C19"/>
    <mergeCell ref="F13:F19"/>
    <mergeCell ref="K13:K19"/>
    <mergeCell ref="F20:F22"/>
    <mergeCell ref="K20:K22"/>
    <mergeCell ref="D23:D24"/>
    <mergeCell ref="K27:K28"/>
    <mergeCell ref="E14:E15"/>
    <mergeCell ref="E16:E17"/>
    <mergeCell ref="E18:E19"/>
    <mergeCell ref="C20:C22"/>
    <mergeCell ref="D20:D22"/>
    <mergeCell ref="E20:E22"/>
    <mergeCell ref="K24:K25"/>
    <mergeCell ref="A9:N9"/>
    <mergeCell ref="A10:N10"/>
    <mergeCell ref="B11:N11"/>
    <mergeCell ref="C12:N12"/>
    <mergeCell ref="A2:N2"/>
    <mergeCell ref="A3:N3"/>
    <mergeCell ref="A4:N4"/>
    <mergeCell ref="A5:N5"/>
    <mergeCell ref="A6:A8"/>
    <mergeCell ref="B6:B8"/>
    <mergeCell ref="C6:C8"/>
    <mergeCell ref="D6:D8"/>
    <mergeCell ref="E6:E8"/>
    <mergeCell ref="N7:N8"/>
    <mergeCell ref="I6:I8"/>
    <mergeCell ref="J6:J8"/>
    <mergeCell ref="K6:N6"/>
    <mergeCell ref="K7:K8"/>
    <mergeCell ref="L7:L8"/>
    <mergeCell ref="M7:M8"/>
    <mergeCell ref="F6:F8"/>
    <mergeCell ref="G6:G8"/>
    <mergeCell ref="H6:H8"/>
  </mergeCells>
  <printOptions horizontalCentered="1"/>
  <pageMargins left="0.70866141732283472" right="0.31496062992125984" top="0.55118110236220474" bottom="0.35433070866141736" header="0.31496062992125984" footer="0.31496062992125984"/>
  <pageSetup paperSize="9" scale="79" orientation="portrait" r:id="rId1"/>
  <rowBreaks count="3" manualBreakCount="3">
    <brk id="34" max="13" man="1"/>
    <brk id="74" max="13" man="1"/>
    <brk id="107"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1"/>
  <sheetViews>
    <sheetView zoomScaleNormal="100" zoomScaleSheetLayoutView="90" workbookViewId="0"/>
  </sheetViews>
  <sheetFormatPr defaultColWidth="9.140625" defaultRowHeight="15" x14ac:dyDescent="0.25"/>
  <cols>
    <col min="1" max="3" width="3" style="125" customWidth="1"/>
    <col min="4" max="4" width="32.85546875" style="125" customWidth="1"/>
    <col min="5" max="6" width="3.7109375" style="136" customWidth="1"/>
    <col min="7" max="7" width="8.140625" style="125" customWidth="1"/>
    <col min="8" max="10" width="7.42578125" style="125" customWidth="1"/>
    <col min="11" max="16" width="7" style="125" customWidth="1"/>
    <col min="17" max="17" width="24.140625" style="149" customWidth="1"/>
    <col min="18" max="20" width="4.5703125" style="136" customWidth="1"/>
    <col min="21" max="21" width="25.5703125" style="136" customWidth="1"/>
    <col min="22" max="16384" width="9.140625" style="125"/>
  </cols>
  <sheetData>
    <row r="1" spans="1:24" s="83" customFormat="1" ht="48" customHeight="1" x14ac:dyDescent="0.25">
      <c r="A1" s="87"/>
      <c r="B1" s="87"/>
      <c r="C1" s="87"/>
      <c r="D1" s="87"/>
      <c r="E1" s="295"/>
      <c r="F1" s="296"/>
      <c r="G1" s="84"/>
      <c r="H1" s="87"/>
      <c r="I1" s="87"/>
      <c r="J1" s="87"/>
      <c r="K1" s="602"/>
      <c r="L1" s="602"/>
      <c r="M1" s="602"/>
      <c r="N1" s="602"/>
      <c r="O1" s="602"/>
      <c r="P1" s="602"/>
      <c r="R1" s="1119" t="s">
        <v>127</v>
      </c>
      <c r="S1" s="1119"/>
      <c r="T1" s="1119"/>
      <c r="U1" s="1119"/>
      <c r="V1" s="297"/>
      <c r="W1" s="297"/>
      <c r="X1" s="297"/>
    </row>
    <row r="2" spans="1:24" s="96" customFormat="1" ht="16.5" customHeight="1" x14ac:dyDescent="0.2">
      <c r="A2" s="926" t="s">
        <v>199</v>
      </c>
      <c r="B2" s="926"/>
      <c r="C2" s="926"/>
      <c r="D2" s="926"/>
      <c r="E2" s="926"/>
      <c r="F2" s="926"/>
      <c r="G2" s="926"/>
      <c r="H2" s="926"/>
      <c r="I2" s="926"/>
      <c r="J2" s="926"/>
      <c r="K2" s="926"/>
      <c r="L2" s="926"/>
      <c r="M2" s="926"/>
      <c r="N2" s="926"/>
      <c r="O2" s="926"/>
      <c r="P2" s="926"/>
      <c r="Q2" s="926"/>
      <c r="R2" s="926"/>
      <c r="S2" s="926"/>
      <c r="T2" s="926"/>
      <c r="U2" s="926"/>
    </row>
    <row r="3" spans="1:24" s="96" customFormat="1" ht="16.5" customHeight="1" x14ac:dyDescent="0.2">
      <c r="A3" s="927" t="s">
        <v>0</v>
      </c>
      <c r="B3" s="927"/>
      <c r="C3" s="927"/>
      <c r="D3" s="927"/>
      <c r="E3" s="927"/>
      <c r="F3" s="927"/>
      <c r="G3" s="927"/>
      <c r="H3" s="927"/>
      <c r="I3" s="927"/>
      <c r="J3" s="927"/>
      <c r="K3" s="927"/>
      <c r="L3" s="927"/>
      <c r="M3" s="927"/>
      <c r="N3" s="927"/>
      <c r="O3" s="927"/>
      <c r="P3" s="927"/>
      <c r="Q3" s="927"/>
      <c r="R3" s="927"/>
      <c r="S3" s="927"/>
      <c r="T3" s="927"/>
      <c r="U3" s="927"/>
    </row>
    <row r="4" spans="1:24" s="96" customFormat="1" ht="16.5" customHeight="1" x14ac:dyDescent="0.2">
      <c r="A4" s="928" t="s">
        <v>1</v>
      </c>
      <c r="B4" s="928"/>
      <c r="C4" s="928"/>
      <c r="D4" s="928"/>
      <c r="E4" s="928"/>
      <c r="F4" s="928"/>
      <c r="G4" s="928"/>
      <c r="H4" s="928"/>
      <c r="I4" s="928"/>
      <c r="J4" s="928"/>
      <c r="K4" s="928"/>
      <c r="L4" s="928"/>
      <c r="M4" s="928"/>
      <c r="N4" s="928"/>
      <c r="O4" s="928"/>
      <c r="P4" s="928"/>
      <c r="Q4" s="928"/>
      <c r="R4" s="928"/>
      <c r="S4" s="928"/>
      <c r="T4" s="928"/>
      <c r="U4" s="928"/>
    </row>
    <row r="5" spans="1:24" s="1" customFormat="1" ht="19.5" customHeight="1" thickBot="1" x14ac:dyDescent="0.25">
      <c r="A5" s="929" t="s">
        <v>2</v>
      </c>
      <c r="B5" s="929"/>
      <c r="C5" s="929"/>
      <c r="D5" s="929"/>
      <c r="E5" s="929"/>
      <c r="F5" s="929"/>
      <c r="G5" s="929"/>
      <c r="H5" s="929"/>
      <c r="I5" s="929"/>
      <c r="J5" s="929"/>
      <c r="K5" s="929"/>
      <c r="L5" s="929"/>
      <c r="M5" s="929"/>
      <c r="N5" s="929"/>
      <c r="O5" s="929"/>
      <c r="P5" s="929"/>
      <c r="Q5" s="929"/>
      <c r="R5" s="929"/>
      <c r="S5" s="929"/>
      <c r="T5" s="929"/>
      <c r="U5" s="929"/>
    </row>
    <row r="6" spans="1:24" s="1" customFormat="1" ht="22.5" customHeight="1" x14ac:dyDescent="0.2">
      <c r="A6" s="930" t="s">
        <v>3</v>
      </c>
      <c r="B6" s="933" t="s">
        <v>4</v>
      </c>
      <c r="C6" s="933" t="s">
        <v>5</v>
      </c>
      <c r="D6" s="936" t="s">
        <v>6</v>
      </c>
      <c r="E6" s="939" t="s">
        <v>7</v>
      </c>
      <c r="F6" s="955" t="s">
        <v>8</v>
      </c>
      <c r="G6" s="958" t="s">
        <v>9</v>
      </c>
      <c r="H6" s="1196" t="s">
        <v>158</v>
      </c>
      <c r="I6" s="1161" t="s">
        <v>213</v>
      </c>
      <c r="J6" s="1164" t="s">
        <v>93</v>
      </c>
      <c r="K6" s="1196" t="s">
        <v>230</v>
      </c>
      <c r="L6" s="1161" t="s">
        <v>231</v>
      </c>
      <c r="M6" s="1164" t="s">
        <v>93</v>
      </c>
      <c r="N6" s="1196" t="s">
        <v>232</v>
      </c>
      <c r="O6" s="1161" t="s">
        <v>233</v>
      </c>
      <c r="P6" s="1164" t="s">
        <v>93</v>
      </c>
      <c r="Q6" s="1191" t="s">
        <v>11</v>
      </c>
      <c r="R6" s="1192"/>
      <c r="S6" s="1192"/>
      <c r="T6" s="1192"/>
      <c r="U6" s="1193" t="s">
        <v>218</v>
      </c>
    </row>
    <row r="7" spans="1:24" s="1" customFormat="1" ht="12" customHeight="1" x14ac:dyDescent="0.2">
      <c r="A7" s="931"/>
      <c r="B7" s="934"/>
      <c r="C7" s="934"/>
      <c r="D7" s="937"/>
      <c r="E7" s="940"/>
      <c r="F7" s="956"/>
      <c r="G7" s="959"/>
      <c r="H7" s="1197"/>
      <c r="I7" s="1162"/>
      <c r="J7" s="1165"/>
      <c r="K7" s="1197"/>
      <c r="L7" s="1162"/>
      <c r="M7" s="1165"/>
      <c r="N7" s="1197"/>
      <c r="O7" s="1162"/>
      <c r="P7" s="1165"/>
      <c r="Q7" s="951" t="s">
        <v>6</v>
      </c>
      <c r="R7" s="934" t="s">
        <v>13</v>
      </c>
      <c r="S7" s="953" t="s">
        <v>102</v>
      </c>
      <c r="T7" s="953" t="s">
        <v>160</v>
      </c>
      <c r="U7" s="1194"/>
    </row>
    <row r="8" spans="1:24" s="1" customFormat="1" ht="93" customHeight="1" thickBot="1" x14ac:dyDescent="0.25">
      <c r="A8" s="932"/>
      <c r="B8" s="935"/>
      <c r="C8" s="935"/>
      <c r="D8" s="938"/>
      <c r="E8" s="941"/>
      <c r="F8" s="957"/>
      <c r="G8" s="960"/>
      <c r="H8" s="1198"/>
      <c r="I8" s="1163"/>
      <c r="J8" s="1166"/>
      <c r="K8" s="1198"/>
      <c r="L8" s="1163"/>
      <c r="M8" s="1166"/>
      <c r="N8" s="1198"/>
      <c r="O8" s="1163"/>
      <c r="P8" s="1166"/>
      <c r="Q8" s="952"/>
      <c r="R8" s="935"/>
      <c r="S8" s="954"/>
      <c r="T8" s="954"/>
      <c r="U8" s="1195"/>
    </row>
    <row r="9" spans="1:24" s="1" customFormat="1" ht="16.5" customHeight="1" thickBot="1" x14ac:dyDescent="0.25">
      <c r="A9" s="914" t="s">
        <v>14</v>
      </c>
      <c r="B9" s="915"/>
      <c r="C9" s="915"/>
      <c r="D9" s="915"/>
      <c r="E9" s="915"/>
      <c r="F9" s="915"/>
      <c r="G9" s="915"/>
      <c r="H9" s="915"/>
      <c r="I9" s="915"/>
      <c r="J9" s="915"/>
      <c r="K9" s="915"/>
      <c r="L9" s="915"/>
      <c r="M9" s="915"/>
      <c r="N9" s="915"/>
      <c r="O9" s="915"/>
      <c r="P9" s="915"/>
      <c r="Q9" s="915"/>
      <c r="R9" s="915"/>
      <c r="S9" s="915"/>
      <c r="T9" s="915"/>
      <c r="U9" s="916"/>
    </row>
    <row r="10" spans="1:24" s="1" customFormat="1" ht="13.5" thickBot="1" x14ac:dyDescent="0.25">
      <c r="A10" s="917" t="s">
        <v>15</v>
      </c>
      <c r="B10" s="918"/>
      <c r="C10" s="918"/>
      <c r="D10" s="918"/>
      <c r="E10" s="918"/>
      <c r="F10" s="918"/>
      <c r="G10" s="918"/>
      <c r="H10" s="918"/>
      <c r="I10" s="918"/>
      <c r="J10" s="918"/>
      <c r="K10" s="918"/>
      <c r="L10" s="918"/>
      <c r="M10" s="918"/>
      <c r="N10" s="918"/>
      <c r="O10" s="918"/>
      <c r="P10" s="918"/>
      <c r="Q10" s="918"/>
      <c r="R10" s="918"/>
      <c r="S10" s="918"/>
      <c r="T10" s="918"/>
      <c r="U10" s="919"/>
    </row>
    <row r="11" spans="1:24" s="1" customFormat="1" ht="13.5" customHeight="1" thickBot="1" x14ac:dyDescent="0.25">
      <c r="A11" s="646" t="s">
        <v>16</v>
      </c>
      <c r="B11" s="920" t="s">
        <v>17</v>
      </c>
      <c r="C11" s="921"/>
      <c r="D11" s="921"/>
      <c r="E11" s="921"/>
      <c r="F11" s="921"/>
      <c r="G11" s="921"/>
      <c r="H11" s="921"/>
      <c r="I11" s="921"/>
      <c r="J11" s="921"/>
      <c r="K11" s="921"/>
      <c r="L11" s="921"/>
      <c r="M11" s="921"/>
      <c r="N11" s="921"/>
      <c r="O11" s="921"/>
      <c r="P11" s="921"/>
      <c r="Q11" s="921"/>
      <c r="R11" s="921"/>
      <c r="S11" s="921"/>
      <c r="T11" s="921"/>
      <c r="U11" s="922"/>
    </row>
    <row r="12" spans="1:24" s="1" customFormat="1" ht="13.5" thickBot="1" x14ac:dyDescent="0.25">
      <c r="A12" s="647" t="s">
        <v>16</v>
      </c>
      <c r="B12" s="99" t="s">
        <v>16</v>
      </c>
      <c r="C12" s="923" t="s">
        <v>18</v>
      </c>
      <c r="D12" s="924"/>
      <c r="E12" s="924"/>
      <c r="F12" s="924"/>
      <c r="G12" s="924"/>
      <c r="H12" s="924"/>
      <c r="I12" s="924"/>
      <c r="J12" s="924"/>
      <c r="K12" s="924"/>
      <c r="L12" s="924"/>
      <c r="M12" s="924"/>
      <c r="N12" s="924"/>
      <c r="O12" s="924"/>
      <c r="P12" s="924"/>
      <c r="Q12" s="924"/>
      <c r="R12" s="924"/>
      <c r="S12" s="924"/>
      <c r="T12" s="924"/>
      <c r="U12" s="925"/>
    </row>
    <row r="13" spans="1:24" s="1" customFormat="1" ht="57" customHeight="1" x14ac:dyDescent="0.2">
      <c r="A13" s="961" t="s">
        <v>16</v>
      </c>
      <c r="B13" s="965" t="s">
        <v>16</v>
      </c>
      <c r="C13" s="969" t="s">
        <v>16</v>
      </c>
      <c r="D13" s="3" t="s">
        <v>19</v>
      </c>
      <c r="E13" s="746" t="s">
        <v>20</v>
      </c>
      <c r="F13" s="973" t="s">
        <v>22</v>
      </c>
      <c r="G13" s="777" t="s">
        <v>23</v>
      </c>
      <c r="H13" s="63">
        <v>27</v>
      </c>
      <c r="I13" s="258">
        <v>27</v>
      </c>
      <c r="J13" s="164"/>
      <c r="K13" s="63">
        <v>30</v>
      </c>
      <c r="L13" s="258">
        <v>30</v>
      </c>
      <c r="M13" s="253"/>
      <c r="N13" s="56">
        <v>30</v>
      </c>
      <c r="O13" s="290">
        <v>30</v>
      </c>
      <c r="P13" s="312"/>
      <c r="Q13" s="976" t="s">
        <v>24</v>
      </c>
      <c r="R13" s="5">
        <v>100</v>
      </c>
      <c r="S13" s="557">
        <v>100</v>
      </c>
      <c r="T13" s="6">
        <v>100</v>
      </c>
      <c r="U13" s="845" t="s">
        <v>238</v>
      </c>
      <c r="V13" s="186"/>
      <c r="X13" s="11"/>
    </row>
    <row r="14" spans="1:24" s="1" customFormat="1" ht="18" customHeight="1" x14ac:dyDescent="0.2">
      <c r="A14" s="962"/>
      <c r="B14" s="966"/>
      <c r="C14" s="970"/>
      <c r="D14" s="7" t="s">
        <v>25</v>
      </c>
      <c r="E14" s="985" t="s">
        <v>26</v>
      </c>
      <c r="F14" s="974"/>
      <c r="G14" s="778" t="s">
        <v>27</v>
      </c>
      <c r="H14" s="131">
        <v>105</v>
      </c>
      <c r="I14" s="259">
        <v>105</v>
      </c>
      <c r="J14" s="323"/>
      <c r="K14" s="131">
        <v>110</v>
      </c>
      <c r="L14" s="259">
        <v>110</v>
      </c>
      <c r="M14" s="254"/>
      <c r="N14" s="131">
        <v>110</v>
      </c>
      <c r="O14" s="259">
        <v>110</v>
      </c>
      <c r="P14" s="323"/>
      <c r="Q14" s="977"/>
      <c r="R14" s="9"/>
      <c r="S14" s="473"/>
      <c r="T14" s="10"/>
      <c r="U14" s="10"/>
      <c r="W14" s="11"/>
    </row>
    <row r="15" spans="1:24" s="1" customFormat="1" ht="18" customHeight="1" x14ac:dyDescent="0.2">
      <c r="A15" s="963"/>
      <c r="B15" s="967"/>
      <c r="C15" s="971"/>
      <c r="D15" s="12" t="s">
        <v>28</v>
      </c>
      <c r="E15" s="986"/>
      <c r="F15" s="974"/>
      <c r="G15" s="788" t="s">
        <v>87</v>
      </c>
      <c r="H15" s="789"/>
      <c r="I15" s="725">
        <v>16.8</v>
      </c>
      <c r="J15" s="790">
        <f>+I15-H15</f>
        <v>16.8</v>
      </c>
      <c r="K15" s="131"/>
      <c r="L15" s="259"/>
      <c r="M15" s="254"/>
      <c r="N15" s="131"/>
      <c r="O15" s="259"/>
      <c r="P15" s="323"/>
      <c r="Q15" s="977"/>
      <c r="R15" s="9"/>
      <c r="S15" s="473"/>
      <c r="T15" s="10"/>
      <c r="U15" s="10"/>
    </row>
    <row r="16" spans="1:24" s="1" customFormat="1" ht="27.75" customHeight="1" x14ac:dyDescent="0.2">
      <c r="A16" s="963"/>
      <c r="B16" s="967"/>
      <c r="C16" s="971"/>
      <c r="D16" s="12" t="s">
        <v>29</v>
      </c>
      <c r="E16" s="985" t="s">
        <v>30</v>
      </c>
      <c r="F16" s="974"/>
      <c r="G16" s="779"/>
      <c r="H16" s="21"/>
      <c r="I16" s="260"/>
      <c r="J16" s="320"/>
      <c r="K16" s="21"/>
      <c r="L16" s="260"/>
      <c r="M16" s="146"/>
      <c r="N16" s="21"/>
      <c r="O16" s="260"/>
      <c r="P16" s="320"/>
      <c r="Q16" s="977"/>
      <c r="R16" s="9"/>
      <c r="S16" s="473"/>
      <c r="T16" s="10"/>
      <c r="U16" s="10"/>
    </row>
    <row r="17" spans="1:28" s="1" customFormat="1" ht="29.25" customHeight="1" x14ac:dyDescent="0.2">
      <c r="A17" s="963"/>
      <c r="B17" s="967"/>
      <c r="C17" s="971"/>
      <c r="D17" s="12" t="s">
        <v>31</v>
      </c>
      <c r="E17" s="987"/>
      <c r="F17" s="974"/>
      <c r="G17" s="779"/>
      <c r="H17" s="21"/>
      <c r="I17" s="260"/>
      <c r="J17" s="320"/>
      <c r="K17" s="21"/>
      <c r="L17" s="260"/>
      <c r="M17" s="146"/>
      <c r="N17" s="21"/>
      <c r="O17" s="260"/>
      <c r="P17" s="320"/>
      <c r="Q17" s="977"/>
      <c r="R17" s="9"/>
      <c r="S17" s="473"/>
      <c r="T17" s="10"/>
      <c r="U17" s="10"/>
    </row>
    <row r="18" spans="1:28" s="1" customFormat="1" ht="30" customHeight="1" x14ac:dyDescent="0.2">
      <c r="A18" s="963"/>
      <c r="B18" s="967"/>
      <c r="C18" s="971"/>
      <c r="D18" s="12" t="s">
        <v>32</v>
      </c>
      <c r="E18" s="987"/>
      <c r="F18" s="974"/>
      <c r="G18" s="720"/>
      <c r="H18" s="21"/>
      <c r="I18" s="260"/>
      <c r="J18" s="320"/>
      <c r="K18" s="21"/>
      <c r="L18" s="260"/>
      <c r="M18" s="146"/>
      <c r="N18" s="21"/>
      <c r="O18" s="260"/>
      <c r="P18" s="320"/>
      <c r="Q18" s="977"/>
      <c r="R18" s="15"/>
      <c r="S18" s="474"/>
      <c r="T18" s="16"/>
      <c r="U18" s="16"/>
    </row>
    <row r="19" spans="1:28" s="1" customFormat="1" ht="18.75" customHeight="1" thickBot="1" x14ac:dyDescent="0.25">
      <c r="A19" s="964"/>
      <c r="B19" s="968"/>
      <c r="C19" s="972"/>
      <c r="D19" s="12" t="s">
        <v>33</v>
      </c>
      <c r="E19" s="988"/>
      <c r="F19" s="975"/>
      <c r="G19" s="34" t="s">
        <v>34</v>
      </c>
      <c r="H19" s="22">
        <f>SUM(H13:H18)</f>
        <v>132</v>
      </c>
      <c r="I19" s="261">
        <f>SUM(I13:I18)</f>
        <v>148.80000000000001</v>
      </c>
      <c r="J19" s="261">
        <f>SUM(J13:J18)</f>
        <v>16.8</v>
      </c>
      <c r="K19" s="22">
        <f>SUM(K13:K18)</f>
        <v>140</v>
      </c>
      <c r="L19" s="261">
        <f>SUM(L13:L18)</f>
        <v>140</v>
      </c>
      <c r="M19" s="18"/>
      <c r="N19" s="22">
        <f>SUM(N13:N18)</f>
        <v>140</v>
      </c>
      <c r="O19" s="261">
        <f>SUM(O13:O18)</f>
        <v>140</v>
      </c>
      <c r="P19" s="319"/>
      <c r="Q19" s="978"/>
      <c r="R19" s="19"/>
      <c r="S19" s="475"/>
      <c r="T19" s="20"/>
      <c r="U19" s="20"/>
      <c r="Y19" s="11"/>
    </row>
    <row r="20" spans="1:28" s="1" customFormat="1" ht="45" customHeight="1" x14ac:dyDescent="0.2">
      <c r="A20" s="648" t="s">
        <v>16</v>
      </c>
      <c r="B20" s="101" t="s">
        <v>16</v>
      </c>
      <c r="C20" s="989" t="s">
        <v>35</v>
      </c>
      <c r="D20" s="991" t="s">
        <v>36</v>
      </c>
      <c r="E20" s="994" t="s">
        <v>30</v>
      </c>
      <c r="F20" s="973" t="s">
        <v>22</v>
      </c>
      <c r="G20" s="126" t="s">
        <v>37</v>
      </c>
      <c r="H20" s="388">
        <v>372.6</v>
      </c>
      <c r="I20" s="376">
        <v>372.6</v>
      </c>
      <c r="J20" s="781">
        <f>+I20-H20</f>
        <v>0</v>
      </c>
      <c r="K20" s="157">
        <v>372.6</v>
      </c>
      <c r="L20" s="678">
        <v>372.6</v>
      </c>
      <c r="M20" s="803"/>
      <c r="N20" s="157">
        <v>372.6</v>
      </c>
      <c r="O20" s="678">
        <v>372.6</v>
      </c>
      <c r="P20" s="803"/>
      <c r="Q20" s="979" t="s">
        <v>38</v>
      </c>
      <c r="R20" s="65">
        <v>102</v>
      </c>
      <c r="S20" s="383">
        <v>102</v>
      </c>
      <c r="T20" s="66">
        <v>102</v>
      </c>
      <c r="U20" s="1201" t="s">
        <v>237</v>
      </c>
      <c r="V20" s="186"/>
      <c r="W20" s="11"/>
    </row>
    <row r="21" spans="1:28" s="1" customFormat="1" ht="45" customHeight="1" x14ac:dyDescent="0.2">
      <c r="A21" s="750"/>
      <c r="B21" s="751"/>
      <c r="C21" s="970"/>
      <c r="D21" s="992"/>
      <c r="E21" s="987"/>
      <c r="F21" s="974"/>
      <c r="G21" s="407" t="s">
        <v>23</v>
      </c>
      <c r="H21" s="554">
        <f>348.4-5</f>
        <v>343.4</v>
      </c>
      <c r="I21" s="836">
        <f>348.4-5+5</f>
        <v>348.4</v>
      </c>
      <c r="J21" s="780">
        <f>+I21-H21</f>
        <v>5</v>
      </c>
      <c r="K21" s="221">
        <v>343.4</v>
      </c>
      <c r="L21" s="262">
        <v>343.4</v>
      </c>
      <c r="M21" s="806"/>
      <c r="N21" s="221">
        <v>343.4</v>
      </c>
      <c r="O21" s="262">
        <v>343.4</v>
      </c>
      <c r="P21" s="806"/>
      <c r="Q21" s="980"/>
      <c r="R21" s="88"/>
      <c r="S21" s="476"/>
      <c r="T21" s="89"/>
      <c r="U21" s="1202"/>
      <c r="X21" s="11"/>
    </row>
    <row r="22" spans="1:28" s="1" customFormat="1" ht="14.25" customHeight="1" thickBot="1" x14ac:dyDescent="0.25">
      <c r="A22" s="649"/>
      <c r="B22" s="99"/>
      <c r="C22" s="990"/>
      <c r="D22" s="993"/>
      <c r="E22" s="988"/>
      <c r="F22" s="975"/>
      <c r="G22" s="34" t="s">
        <v>34</v>
      </c>
      <c r="H22" s="390">
        <f>SUM(H20:H21)</f>
        <v>716</v>
      </c>
      <c r="I22" s="261">
        <f>SUM(I20:I21)</f>
        <v>721</v>
      </c>
      <c r="J22" s="394">
        <f>SUM(J20:J21)</f>
        <v>5</v>
      </c>
      <c r="K22" s="22">
        <f>SUM(K20:K21)</f>
        <v>716</v>
      </c>
      <c r="L22" s="261">
        <f>SUM(L20:L21)</f>
        <v>716</v>
      </c>
      <c r="M22" s="18"/>
      <c r="N22" s="22">
        <f>SUM(N20:N21)</f>
        <v>716</v>
      </c>
      <c r="O22" s="261">
        <f>SUM(O20:O21)</f>
        <v>716</v>
      </c>
      <c r="P22" s="319"/>
      <c r="Q22" s="1001"/>
      <c r="R22" s="60"/>
      <c r="S22" s="354"/>
      <c r="T22" s="61"/>
      <c r="U22" s="1203"/>
    </row>
    <row r="23" spans="1:28" s="1" customFormat="1" ht="55.5" customHeight="1" x14ac:dyDescent="0.2">
      <c r="A23" s="648" t="s">
        <v>16</v>
      </c>
      <c r="B23" s="178" t="s">
        <v>16</v>
      </c>
      <c r="C23" s="179" t="s">
        <v>39</v>
      </c>
      <c r="D23" s="981" t="s">
        <v>40</v>
      </c>
      <c r="E23" s="244"/>
      <c r="F23" s="743" t="s">
        <v>22</v>
      </c>
      <c r="G23" s="23" t="s">
        <v>37</v>
      </c>
      <c r="H23" s="408">
        <v>118.2</v>
      </c>
      <c r="I23" s="678">
        <v>118.2</v>
      </c>
      <c r="J23" s="781">
        <f>+I23-H23</f>
        <v>0</v>
      </c>
      <c r="K23" s="157">
        <v>116.7</v>
      </c>
      <c r="L23" s="678">
        <v>116.7</v>
      </c>
      <c r="M23" s="803"/>
      <c r="N23" s="157">
        <v>116.7</v>
      </c>
      <c r="O23" s="678">
        <v>116.7</v>
      </c>
      <c r="P23" s="781"/>
      <c r="Q23" s="57" t="s">
        <v>164</v>
      </c>
      <c r="R23" s="24">
        <v>4100</v>
      </c>
      <c r="S23" s="493">
        <v>4100</v>
      </c>
      <c r="T23" s="25">
        <v>4200</v>
      </c>
      <c r="U23" s="692"/>
    </row>
    <row r="24" spans="1:28" s="1" customFormat="1" ht="61.5" customHeight="1" x14ac:dyDescent="0.2">
      <c r="A24" s="650"/>
      <c r="B24" s="175"/>
      <c r="C24" s="120"/>
      <c r="D24" s="982"/>
      <c r="E24" s="176"/>
      <c r="F24" s="737"/>
      <c r="G24" s="182" t="s">
        <v>41</v>
      </c>
      <c r="H24" s="554">
        <v>4</v>
      </c>
      <c r="I24" s="321">
        <v>4</v>
      </c>
      <c r="J24" s="318"/>
      <c r="K24" s="315">
        <v>4</v>
      </c>
      <c r="L24" s="321">
        <v>4</v>
      </c>
      <c r="M24" s="472"/>
      <c r="N24" s="315">
        <v>4</v>
      </c>
      <c r="O24" s="321">
        <v>4</v>
      </c>
      <c r="P24" s="318"/>
      <c r="Q24" s="995" t="s">
        <v>204</v>
      </c>
      <c r="R24" s="1109">
        <v>110425</v>
      </c>
      <c r="S24" s="1109">
        <v>120000</v>
      </c>
      <c r="T24" s="1111">
        <v>121000</v>
      </c>
      <c r="U24" s="1199"/>
      <c r="AA24" s="11"/>
      <c r="AB24" s="11"/>
    </row>
    <row r="25" spans="1:28" s="1" customFormat="1" ht="18.75" customHeight="1" x14ac:dyDescent="0.2">
      <c r="A25" s="650"/>
      <c r="B25" s="175"/>
      <c r="C25" s="120"/>
      <c r="D25" s="749"/>
      <c r="E25" s="176"/>
      <c r="F25" s="737"/>
      <c r="G25" s="786" t="s">
        <v>89</v>
      </c>
      <c r="H25" s="690"/>
      <c r="I25" s="787">
        <v>0.7</v>
      </c>
      <c r="J25" s="780">
        <f>+I25-H25</f>
        <v>0.7</v>
      </c>
      <c r="K25" s="221"/>
      <c r="L25" s="262"/>
      <c r="M25" s="255"/>
      <c r="N25" s="221"/>
      <c r="O25" s="262"/>
      <c r="P25" s="316"/>
      <c r="Q25" s="996"/>
      <c r="R25" s="1110"/>
      <c r="S25" s="1110"/>
      <c r="T25" s="1112"/>
      <c r="U25" s="1200"/>
      <c r="AA25" s="11"/>
      <c r="AB25" s="11"/>
    </row>
    <row r="26" spans="1:28" s="1" customFormat="1" ht="93" customHeight="1" x14ac:dyDescent="0.2">
      <c r="A26" s="750"/>
      <c r="B26" s="249"/>
      <c r="C26" s="747"/>
      <c r="D26" s="127"/>
      <c r="E26" s="176"/>
      <c r="F26" s="737"/>
      <c r="G26" s="29" t="s">
        <v>23</v>
      </c>
      <c r="H26" s="234">
        <v>68.7</v>
      </c>
      <c r="I26" s="265">
        <v>68.7</v>
      </c>
      <c r="J26" s="201">
        <f>+I26-H26</f>
        <v>0</v>
      </c>
      <c r="K26" s="133">
        <v>63.1</v>
      </c>
      <c r="L26" s="265">
        <v>63.1</v>
      </c>
      <c r="M26" s="257"/>
      <c r="N26" s="133">
        <v>61.1</v>
      </c>
      <c r="O26" s="265">
        <v>61.1</v>
      </c>
      <c r="P26" s="201"/>
      <c r="Q26" s="574" t="s">
        <v>81</v>
      </c>
      <c r="R26" s="534">
        <v>1</v>
      </c>
      <c r="S26" s="535">
        <v>1</v>
      </c>
      <c r="T26" s="599"/>
      <c r="U26" s="691"/>
      <c r="W26" s="11"/>
      <c r="X26" s="11"/>
      <c r="AB26" s="11"/>
    </row>
    <row r="27" spans="1:28" s="1" customFormat="1" ht="23.25" customHeight="1" x14ac:dyDescent="0.2">
      <c r="A27" s="750"/>
      <c r="B27" s="249"/>
      <c r="C27" s="747"/>
      <c r="D27" s="127"/>
      <c r="E27" s="176"/>
      <c r="F27" s="737"/>
      <c r="G27" s="26"/>
      <c r="H27" s="410"/>
      <c r="I27" s="264"/>
      <c r="J27" s="411"/>
      <c r="K27" s="181"/>
      <c r="L27" s="264"/>
      <c r="M27" s="598"/>
      <c r="N27" s="181"/>
      <c r="O27" s="264"/>
      <c r="P27" s="411"/>
      <c r="Q27" s="983" t="s">
        <v>115</v>
      </c>
      <c r="R27" s="103">
        <v>6</v>
      </c>
      <c r="S27" s="478">
        <v>6</v>
      </c>
      <c r="T27" s="104">
        <v>6</v>
      </c>
      <c r="U27" s="104"/>
      <c r="W27" s="11"/>
      <c r="X27" s="11"/>
      <c r="Y27" s="11"/>
      <c r="Z27" s="11"/>
    </row>
    <row r="28" spans="1:28" s="1" customFormat="1" ht="16.5" customHeight="1" thickBot="1" x14ac:dyDescent="0.25">
      <c r="A28" s="651"/>
      <c r="B28" s="106"/>
      <c r="C28" s="107"/>
      <c r="D28" s="128"/>
      <c r="E28" s="177"/>
      <c r="F28" s="744"/>
      <c r="G28" s="34" t="s">
        <v>34</v>
      </c>
      <c r="H28" s="390">
        <f>SUM(H23:H27)</f>
        <v>190.9</v>
      </c>
      <c r="I28" s="261">
        <f>SUM(I23:I27)</f>
        <v>191.60000000000002</v>
      </c>
      <c r="J28" s="394">
        <f>SUM(J23:J27)</f>
        <v>0.7</v>
      </c>
      <c r="K28" s="22">
        <f>SUM(K23:K27)</f>
        <v>183.8</v>
      </c>
      <c r="L28" s="261">
        <f>SUM(L23:L27)</f>
        <v>183.8</v>
      </c>
      <c r="M28" s="18"/>
      <c r="N28" s="22">
        <f>SUM(N23:N27)</f>
        <v>181.8</v>
      </c>
      <c r="O28" s="261">
        <f>SUM(O23:O27)</f>
        <v>181.8</v>
      </c>
      <c r="P28" s="319"/>
      <c r="Q28" s="984"/>
      <c r="R28" s="498"/>
      <c r="S28" s="499"/>
      <c r="T28" s="500"/>
      <c r="U28" s="500"/>
    </row>
    <row r="29" spans="1:28" s="1" customFormat="1" ht="66.75" customHeight="1" x14ac:dyDescent="0.2">
      <c r="A29" s="648" t="s">
        <v>16</v>
      </c>
      <c r="B29" s="101" t="s">
        <v>16</v>
      </c>
      <c r="C29" s="989" t="s">
        <v>43</v>
      </c>
      <c r="D29" s="991" t="s">
        <v>205</v>
      </c>
      <c r="E29" s="994"/>
      <c r="F29" s="973" t="s">
        <v>22</v>
      </c>
      <c r="G29" s="126" t="s">
        <v>165</v>
      </c>
      <c r="H29" s="388">
        <v>88.3</v>
      </c>
      <c r="I29" s="376">
        <v>88.3</v>
      </c>
      <c r="J29" s="377"/>
      <c r="K29" s="157">
        <v>112.9</v>
      </c>
      <c r="L29" s="678">
        <v>112.9</v>
      </c>
      <c r="M29" s="803"/>
      <c r="N29" s="157">
        <v>75.2</v>
      </c>
      <c r="O29" s="678">
        <v>75.2</v>
      </c>
      <c r="P29" s="781"/>
      <c r="Q29" s="57" t="s">
        <v>167</v>
      </c>
      <c r="R29" s="24">
        <v>2244</v>
      </c>
      <c r="S29" s="493">
        <v>6464</v>
      </c>
      <c r="T29" s="25">
        <v>8484</v>
      </c>
      <c r="U29" s="25"/>
      <c r="V29" s="598"/>
      <c r="W29" s="598"/>
      <c r="X29" s="598"/>
      <c r="Y29" s="598"/>
      <c r="Z29" s="11"/>
    </row>
    <row r="30" spans="1:28" s="1" customFormat="1" ht="14.25" customHeight="1" x14ac:dyDescent="0.2">
      <c r="A30" s="750"/>
      <c r="B30" s="751"/>
      <c r="C30" s="970"/>
      <c r="D30" s="992"/>
      <c r="E30" s="987"/>
      <c r="F30" s="974"/>
      <c r="G30" s="407" t="s">
        <v>23</v>
      </c>
      <c r="H30" s="77">
        <v>7.8</v>
      </c>
      <c r="I30" s="287">
        <v>7.8</v>
      </c>
      <c r="J30" s="520"/>
      <c r="K30" s="501">
        <v>10</v>
      </c>
      <c r="L30" s="808">
        <v>10</v>
      </c>
      <c r="M30" s="807"/>
      <c r="N30" s="501">
        <v>6.6</v>
      </c>
      <c r="O30" s="808">
        <v>6.6</v>
      </c>
      <c r="P30" s="819"/>
      <c r="Q30" s="995" t="s">
        <v>168</v>
      </c>
      <c r="R30" s="529"/>
      <c r="S30" s="558"/>
      <c r="T30" s="530">
        <v>1</v>
      </c>
      <c r="U30" s="530"/>
      <c r="V30" s="598"/>
      <c r="W30" s="598"/>
      <c r="X30" s="598"/>
      <c r="Y30" s="598"/>
    </row>
    <row r="31" spans="1:28" s="1" customFormat="1" ht="14.25" customHeight="1" x14ac:dyDescent="0.2">
      <c r="A31" s="750"/>
      <c r="B31" s="751"/>
      <c r="C31" s="970"/>
      <c r="D31" s="992"/>
      <c r="E31" s="987"/>
      <c r="F31" s="974"/>
      <c r="G31" s="407" t="s">
        <v>166</v>
      </c>
      <c r="H31" s="389">
        <v>7.8</v>
      </c>
      <c r="I31" s="787">
        <v>0</v>
      </c>
      <c r="J31" s="780">
        <f>+I31-H31</f>
        <v>-7.8</v>
      </c>
      <c r="K31" s="221">
        <v>10</v>
      </c>
      <c r="L31" s="262">
        <v>10</v>
      </c>
      <c r="M31" s="255"/>
      <c r="N31" s="221">
        <v>6.6</v>
      </c>
      <c r="O31" s="262">
        <v>6.6</v>
      </c>
      <c r="P31" s="316"/>
      <c r="Q31" s="980"/>
      <c r="R31" s="88"/>
      <c r="S31" s="476"/>
      <c r="T31" s="89"/>
      <c r="U31" s="89"/>
      <c r="V31" s="255"/>
      <c r="W31" s="255"/>
      <c r="X31" s="255"/>
      <c r="Y31" s="255"/>
    </row>
    <row r="32" spans="1:28" s="1" customFormat="1" ht="14.25" customHeight="1" x14ac:dyDescent="0.2">
      <c r="A32" s="750"/>
      <c r="B32" s="751"/>
      <c r="C32" s="970"/>
      <c r="D32" s="992"/>
      <c r="E32" s="987"/>
      <c r="F32" s="974"/>
      <c r="G32" s="793" t="s">
        <v>37</v>
      </c>
      <c r="H32" s="516"/>
      <c r="I32" s="425">
        <v>7.8</v>
      </c>
      <c r="J32" s="792">
        <f>+I32-H32</f>
        <v>7.8</v>
      </c>
      <c r="K32" s="30"/>
      <c r="L32" s="288"/>
      <c r="M32" s="283"/>
      <c r="N32" s="30"/>
      <c r="O32" s="288"/>
      <c r="P32" s="324"/>
      <c r="Q32" s="748"/>
      <c r="R32" s="88"/>
      <c r="S32" s="476"/>
      <c r="T32" s="89"/>
      <c r="U32" s="89"/>
      <c r="V32" s="255"/>
      <c r="W32" s="255"/>
      <c r="X32" s="255"/>
      <c r="Y32" s="255"/>
    </row>
    <row r="33" spans="1:27" s="1" customFormat="1" ht="14.25" customHeight="1" thickBot="1" x14ac:dyDescent="0.25">
      <c r="A33" s="649"/>
      <c r="B33" s="99"/>
      <c r="C33" s="990"/>
      <c r="D33" s="993"/>
      <c r="E33" s="988"/>
      <c r="F33" s="975"/>
      <c r="G33" s="34" t="s">
        <v>34</v>
      </c>
      <c r="H33" s="390">
        <f>SUM(H29:H31)</f>
        <v>103.89999999999999</v>
      </c>
      <c r="I33" s="261">
        <f>SUM(I29:I32)</f>
        <v>103.89999999999999</v>
      </c>
      <c r="J33" s="261">
        <f>SUM(J29:J32)</f>
        <v>0</v>
      </c>
      <c r="K33" s="22">
        <f t="shared" ref="K33" si="0">SUM(K29:K31)</f>
        <v>132.9</v>
      </c>
      <c r="L33" s="261">
        <f t="shared" ref="L33" si="1">SUM(L29:L31)</f>
        <v>132.9</v>
      </c>
      <c r="M33" s="18"/>
      <c r="N33" s="22">
        <f>SUM(N29:N31)</f>
        <v>88.399999999999991</v>
      </c>
      <c r="O33" s="261">
        <f>SUM(O29:O31)</f>
        <v>88.399999999999991</v>
      </c>
      <c r="P33" s="319"/>
      <c r="Q33" s="497"/>
      <c r="R33" s="60"/>
      <c r="S33" s="354"/>
      <c r="T33" s="61"/>
      <c r="U33" s="61"/>
    </row>
    <row r="34" spans="1:27" s="1" customFormat="1" ht="18.75" customHeight="1" x14ac:dyDescent="0.2">
      <c r="A34" s="648" t="s">
        <v>16</v>
      </c>
      <c r="B34" s="101" t="s">
        <v>16</v>
      </c>
      <c r="C34" s="989" t="s">
        <v>57</v>
      </c>
      <c r="D34" s="991" t="s">
        <v>169</v>
      </c>
      <c r="E34" s="994"/>
      <c r="F34" s="973" t="s">
        <v>22</v>
      </c>
      <c r="G34" s="777" t="s">
        <v>23</v>
      </c>
      <c r="H34" s="408">
        <v>5</v>
      </c>
      <c r="I34" s="678">
        <v>5</v>
      </c>
      <c r="J34" s="781"/>
      <c r="K34" s="157">
        <v>10</v>
      </c>
      <c r="L34" s="678">
        <v>10</v>
      </c>
      <c r="M34" s="803"/>
      <c r="N34" s="157">
        <v>10</v>
      </c>
      <c r="O34" s="678">
        <v>10</v>
      </c>
      <c r="P34" s="781"/>
      <c r="Q34" s="979" t="s">
        <v>170</v>
      </c>
      <c r="R34" s="65">
        <v>1</v>
      </c>
      <c r="S34" s="383">
        <v>2</v>
      </c>
      <c r="T34" s="66">
        <v>2</v>
      </c>
      <c r="U34" s="66"/>
      <c r="V34" s="186"/>
      <c r="W34" s="11"/>
    </row>
    <row r="35" spans="1:27" s="1" customFormat="1" ht="14.25" customHeight="1" thickBot="1" x14ac:dyDescent="0.25">
      <c r="A35" s="649"/>
      <c r="B35" s="99"/>
      <c r="C35" s="990"/>
      <c r="D35" s="993"/>
      <c r="E35" s="988"/>
      <c r="F35" s="975"/>
      <c r="G35" s="34" t="s">
        <v>34</v>
      </c>
      <c r="H35" s="390">
        <f t="shared" ref="H35:I35" si="2">SUM(H34:H34)</f>
        <v>5</v>
      </c>
      <c r="I35" s="261">
        <f t="shared" si="2"/>
        <v>5</v>
      </c>
      <c r="J35" s="319"/>
      <c r="K35" s="22">
        <f t="shared" ref="K35:L35" si="3">SUM(K34:K34)</f>
        <v>10</v>
      </c>
      <c r="L35" s="261">
        <f t="shared" si="3"/>
        <v>10</v>
      </c>
      <c r="M35" s="18"/>
      <c r="N35" s="22">
        <f t="shared" ref="N35" si="4">SUM(N34:N34)</f>
        <v>10</v>
      </c>
      <c r="O35" s="261">
        <f t="shared" ref="O35" si="5">SUM(O34:O34)</f>
        <v>10</v>
      </c>
      <c r="P35" s="319"/>
      <c r="Q35" s="1001"/>
      <c r="R35" s="60"/>
      <c r="S35" s="354"/>
      <c r="T35" s="61"/>
      <c r="U35" s="61"/>
    </row>
    <row r="36" spans="1:27" s="1" customFormat="1" ht="32.25" customHeight="1" x14ac:dyDescent="0.2">
      <c r="A36" s="648" t="s">
        <v>16</v>
      </c>
      <c r="B36" s="101" t="s">
        <v>16</v>
      </c>
      <c r="C36" s="989" t="s">
        <v>58</v>
      </c>
      <c r="D36" s="991" t="s">
        <v>212</v>
      </c>
      <c r="E36" s="994"/>
      <c r="F36" s="973" t="s">
        <v>22</v>
      </c>
      <c r="G36" s="126" t="s">
        <v>193</v>
      </c>
      <c r="H36" s="408">
        <v>4.0999999999999996</v>
      </c>
      <c r="I36" s="678">
        <v>4.0999999999999996</v>
      </c>
      <c r="J36" s="781"/>
      <c r="K36" s="157"/>
      <c r="L36" s="678"/>
      <c r="M36" s="803"/>
      <c r="N36" s="157"/>
      <c r="O36" s="678"/>
      <c r="P36" s="781"/>
      <c r="Q36" s="1068" t="s">
        <v>171</v>
      </c>
      <c r="R36" s="346">
        <v>1</v>
      </c>
      <c r="S36" s="512"/>
      <c r="T36" s="347"/>
      <c r="U36" s="347"/>
      <c r="V36" s="186"/>
      <c r="W36" s="11"/>
    </row>
    <row r="37" spans="1:27" s="1" customFormat="1" ht="14.25" customHeight="1" thickBot="1" x14ac:dyDescent="0.25">
      <c r="A37" s="649"/>
      <c r="B37" s="99"/>
      <c r="C37" s="990"/>
      <c r="D37" s="993"/>
      <c r="E37" s="988"/>
      <c r="F37" s="975"/>
      <c r="G37" s="34" t="s">
        <v>34</v>
      </c>
      <c r="H37" s="390">
        <f t="shared" ref="H37:I37" si="6">SUM(H36:H36)</f>
        <v>4.0999999999999996</v>
      </c>
      <c r="I37" s="261">
        <f t="shared" si="6"/>
        <v>4.0999999999999996</v>
      </c>
      <c r="J37" s="319"/>
      <c r="K37" s="22">
        <f t="shared" ref="K37:L37" si="7">SUM(K36:K36)</f>
        <v>0</v>
      </c>
      <c r="L37" s="261">
        <f t="shared" si="7"/>
        <v>0</v>
      </c>
      <c r="M37" s="18"/>
      <c r="N37" s="22">
        <f t="shared" ref="N37" si="8">SUM(N36:N36)</f>
        <v>0</v>
      </c>
      <c r="O37" s="261">
        <f t="shared" ref="O37" si="9">SUM(O36:O36)</f>
        <v>0</v>
      </c>
      <c r="P37" s="319"/>
      <c r="Q37" s="984"/>
      <c r="R37" s="498"/>
      <c r="S37" s="499"/>
      <c r="T37" s="500"/>
      <c r="U37" s="500"/>
    </row>
    <row r="38" spans="1:27" s="1" customFormat="1" ht="14.25" customHeight="1" x14ac:dyDescent="0.2">
      <c r="A38" s="648" t="s">
        <v>16</v>
      </c>
      <c r="B38" s="101" t="s">
        <v>16</v>
      </c>
      <c r="C38" s="989" t="s">
        <v>21</v>
      </c>
      <c r="D38" s="1012" t="s">
        <v>219</v>
      </c>
      <c r="E38" s="994"/>
      <c r="F38" s="973" t="s">
        <v>22</v>
      </c>
      <c r="G38" s="126" t="s">
        <v>193</v>
      </c>
      <c r="H38" s="408">
        <v>5</v>
      </c>
      <c r="I38" s="678">
        <v>5</v>
      </c>
      <c r="J38" s="781">
        <f>+I38-H38</f>
        <v>0</v>
      </c>
      <c r="K38" s="157"/>
      <c r="L38" s="678"/>
      <c r="M38" s="803"/>
      <c r="N38" s="157"/>
      <c r="O38" s="678"/>
      <c r="P38" s="781"/>
      <c r="Q38" s="226" t="s">
        <v>225</v>
      </c>
      <c r="R38" s="134">
        <v>2</v>
      </c>
      <c r="S38" s="477"/>
      <c r="T38" s="132"/>
      <c r="U38" s="1186" t="s">
        <v>239</v>
      </c>
      <c r="V38" s="186"/>
      <c r="W38" s="11"/>
    </row>
    <row r="39" spans="1:27" s="1" customFormat="1" ht="14.25" customHeight="1" x14ac:dyDescent="0.2">
      <c r="A39" s="801"/>
      <c r="B39" s="802"/>
      <c r="C39" s="970"/>
      <c r="D39" s="1013"/>
      <c r="E39" s="987"/>
      <c r="F39" s="974"/>
      <c r="G39" s="834" t="s">
        <v>193</v>
      </c>
      <c r="H39" s="835"/>
      <c r="I39" s="837">
        <v>7.6</v>
      </c>
      <c r="J39" s="838">
        <f>+I39-H39</f>
        <v>7.6</v>
      </c>
      <c r="K39" s="501"/>
      <c r="L39" s="808"/>
      <c r="M39" s="807"/>
      <c r="N39" s="501"/>
      <c r="O39" s="808"/>
      <c r="P39" s="819"/>
      <c r="Q39" s="226"/>
      <c r="R39" s="134"/>
      <c r="S39" s="477"/>
      <c r="T39" s="132"/>
      <c r="U39" s="1187"/>
      <c r="V39" s="186"/>
      <c r="W39" s="11"/>
    </row>
    <row r="40" spans="1:27" s="1" customFormat="1" ht="21" customHeight="1" x14ac:dyDescent="0.2">
      <c r="A40" s="750"/>
      <c r="B40" s="751"/>
      <c r="C40" s="970"/>
      <c r="D40" s="1013"/>
      <c r="E40" s="987"/>
      <c r="F40" s="974"/>
      <c r="G40" s="720" t="s">
        <v>88</v>
      </c>
      <c r="H40" s="782">
        <v>7.6</v>
      </c>
      <c r="I40" s="856">
        <v>0</v>
      </c>
      <c r="J40" s="857">
        <f>+I40-H40</f>
        <v>-7.6</v>
      </c>
      <c r="K40" s="718"/>
      <c r="L40" s="783"/>
      <c r="M40" s="804"/>
      <c r="N40" s="718"/>
      <c r="O40" s="783"/>
      <c r="P40" s="784"/>
      <c r="Q40" s="226"/>
      <c r="R40" s="134"/>
      <c r="S40" s="477"/>
      <c r="T40" s="132"/>
      <c r="U40" s="1187"/>
      <c r="V40" s="186"/>
      <c r="W40" s="11"/>
    </row>
    <row r="41" spans="1:27" s="1" customFormat="1" ht="13.5" customHeight="1" thickBot="1" x14ac:dyDescent="0.25">
      <c r="A41" s="649"/>
      <c r="B41" s="99"/>
      <c r="C41" s="990"/>
      <c r="D41" s="1014"/>
      <c r="E41" s="988"/>
      <c r="F41" s="975"/>
      <c r="G41" s="34" t="s">
        <v>34</v>
      </c>
      <c r="H41" s="22">
        <f>SUM(H38:H40)</f>
        <v>12.6</v>
      </c>
      <c r="I41" s="261">
        <f>SUM(I38:I40)</f>
        <v>12.6</v>
      </c>
      <c r="J41" s="261">
        <f>SUM(J38:J40)</f>
        <v>0</v>
      </c>
      <c r="K41" s="22">
        <f t="shared" ref="K41:L41" si="10">SUM(K38:K38)</f>
        <v>0</v>
      </c>
      <c r="L41" s="261">
        <f t="shared" si="10"/>
        <v>0</v>
      </c>
      <c r="M41" s="18"/>
      <c r="N41" s="22">
        <f t="shared" ref="N41" si="11">SUM(N38:N38)</f>
        <v>0</v>
      </c>
      <c r="O41" s="261">
        <f t="shared" ref="O41" si="12">SUM(O38:O38)</f>
        <v>0</v>
      </c>
      <c r="P41" s="319"/>
      <c r="Q41" s="226"/>
      <c r="R41" s="134"/>
      <c r="S41" s="477"/>
      <c r="T41" s="132"/>
      <c r="U41" s="1187"/>
    </row>
    <row r="42" spans="1:27" s="1" customFormat="1" ht="14.25" customHeight="1" thickBot="1" x14ac:dyDescent="0.25">
      <c r="A42" s="652" t="s">
        <v>16</v>
      </c>
      <c r="B42" s="109" t="s">
        <v>16</v>
      </c>
      <c r="C42" s="1002" t="s">
        <v>44</v>
      </c>
      <c r="D42" s="1003"/>
      <c r="E42" s="1003"/>
      <c r="F42" s="1003"/>
      <c r="G42" s="1004"/>
      <c r="H42" s="761">
        <f>+H28+H22+H19+H33+H35+H37+H41</f>
        <v>1164.5</v>
      </c>
      <c r="I42" s="556">
        <f>+I28+I22+I19+I33+I35+I37+I41</f>
        <v>1187</v>
      </c>
      <c r="J42" s="556">
        <f>+J28+J22+J19+J33+J35+J37+J41</f>
        <v>22.5</v>
      </c>
      <c r="K42" s="775">
        <f>+K28+K22+K19+K33+K35+K37</f>
        <v>1182.7</v>
      </c>
      <c r="L42" s="556">
        <f>+L28+L22+L19+L33+L35+L37</f>
        <v>1182.7</v>
      </c>
      <c r="M42" s="776"/>
      <c r="N42" s="775">
        <f>+N28+N22+N19+N33+N35+N37</f>
        <v>1136.2</v>
      </c>
      <c r="O42" s="556">
        <f>+O28+O22+O19+O33+O35+O37</f>
        <v>1136.2</v>
      </c>
      <c r="P42" s="776"/>
      <c r="Q42" s="497"/>
      <c r="R42" s="498"/>
      <c r="S42" s="499"/>
      <c r="T42" s="500"/>
      <c r="U42" s="1188"/>
      <c r="V42" s="11"/>
      <c r="Y42" s="11"/>
    </row>
    <row r="43" spans="1:27" s="1" customFormat="1" ht="14.25" customHeight="1" thickBot="1" x14ac:dyDescent="0.25">
      <c r="A43" s="647" t="s">
        <v>16</v>
      </c>
      <c r="B43" s="110" t="s">
        <v>35</v>
      </c>
      <c r="C43" s="997" t="s">
        <v>45</v>
      </c>
      <c r="D43" s="998"/>
      <c r="E43" s="998"/>
      <c r="F43" s="998"/>
      <c r="G43" s="998"/>
      <c r="H43" s="998"/>
      <c r="I43" s="998"/>
      <c r="J43" s="998"/>
      <c r="K43" s="998"/>
      <c r="L43" s="998"/>
      <c r="M43" s="998"/>
      <c r="N43" s="998"/>
      <c r="O43" s="998"/>
      <c r="P43" s="998"/>
      <c r="Q43" s="998"/>
      <c r="R43" s="998"/>
      <c r="S43" s="998"/>
      <c r="T43" s="998"/>
      <c r="U43" s="999"/>
      <c r="W43" s="11"/>
      <c r="Z43" s="11"/>
    </row>
    <row r="44" spans="1:27" s="1" customFormat="1" ht="16.5" customHeight="1" x14ac:dyDescent="0.2">
      <c r="A44" s="653" t="s">
        <v>16</v>
      </c>
      <c r="B44" s="112" t="s">
        <v>35</v>
      </c>
      <c r="C44" s="120" t="s">
        <v>16</v>
      </c>
      <c r="D44" s="1000" t="s">
        <v>46</v>
      </c>
      <c r="E44" s="142"/>
      <c r="F44" s="974" t="s">
        <v>22</v>
      </c>
      <c r="G44" s="156" t="s">
        <v>23</v>
      </c>
      <c r="H44" s="321">
        <v>962.5</v>
      </c>
      <c r="I44" s="321">
        <v>962.5</v>
      </c>
      <c r="J44" s="472">
        <f>+I44-H44</f>
        <v>0</v>
      </c>
      <c r="K44" s="315">
        <v>962.5</v>
      </c>
      <c r="L44" s="349">
        <v>962.5</v>
      </c>
      <c r="M44" s="472"/>
      <c r="N44" s="315">
        <v>962.5</v>
      </c>
      <c r="O44" s="349">
        <v>962.5</v>
      </c>
      <c r="P44" s="472"/>
      <c r="Q44" s="114" t="s">
        <v>83</v>
      </c>
      <c r="R44" s="116" t="s">
        <v>172</v>
      </c>
      <c r="S44" s="482">
        <v>16</v>
      </c>
      <c r="T44" s="483" t="s">
        <v>51</v>
      </c>
      <c r="U44" s="1183" t="s">
        <v>238</v>
      </c>
      <c r="X44" s="11"/>
    </row>
    <row r="45" spans="1:27" s="1" customFormat="1" ht="15" customHeight="1" x14ac:dyDescent="0.2">
      <c r="A45" s="650"/>
      <c r="B45" s="119"/>
      <c r="C45" s="120"/>
      <c r="D45" s="1000"/>
      <c r="E45" s="142"/>
      <c r="F45" s="974"/>
      <c r="G45" s="235" t="s">
        <v>50</v>
      </c>
      <c r="H45" s="503">
        <f>67.8+7</f>
        <v>74.8</v>
      </c>
      <c r="I45" s="503">
        <f>67.8+7</f>
        <v>74.8</v>
      </c>
      <c r="J45" s="504"/>
      <c r="K45" s="623">
        <v>69</v>
      </c>
      <c r="L45" s="503">
        <v>69</v>
      </c>
      <c r="M45" s="809"/>
      <c r="N45" s="623">
        <v>70</v>
      </c>
      <c r="O45" s="503">
        <v>70</v>
      </c>
      <c r="P45" s="504"/>
      <c r="Q45" s="995" t="s">
        <v>48</v>
      </c>
      <c r="R45" s="378" t="s">
        <v>106</v>
      </c>
      <c r="S45" s="508" t="s">
        <v>106</v>
      </c>
      <c r="T45" s="509" t="s">
        <v>106</v>
      </c>
      <c r="U45" s="1184"/>
      <c r="W45" s="11"/>
    </row>
    <row r="46" spans="1:27" s="1" customFormat="1" ht="40.5" customHeight="1" x14ac:dyDescent="0.2">
      <c r="A46" s="650"/>
      <c r="B46" s="119"/>
      <c r="C46" s="120"/>
      <c r="D46" s="1000"/>
      <c r="E46" s="142"/>
      <c r="F46" s="737"/>
      <c r="G46" s="235" t="s">
        <v>41</v>
      </c>
      <c r="H46" s="276">
        <v>2.5</v>
      </c>
      <c r="I46" s="276">
        <v>2.5</v>
      </c>
      <c r="J46" s="270"/>
      <c r="K46" s="168">
        <v>2.6</v>
      </c>
      <c r="L46" s="276">
        <v>2.6</v>
      </c>
      <c r="M46" s="165"/>
      <c r="N46" s="168">
        <v>2.7</v>
      </c>
      <c r="O46" s="276">
        <v>2.7</v>
      </c>
      <c r="P46" s="270"/>
      <c r="Q46" s="996"/>
      <c r="R46" s="505"/>
      <c r="S46" s="506"/>
      <c r="T46" s="507"/>
      <c r="U46" s="1184"/>
      <c r="W46" s="11"/>
      <c r="Z46" s="11"/>
    </row>
    <row r="47" spans="1:27" s="1" customFormat="1" ht="41.25" customHeight="1" x14ac:dyDescent="0.2">
      <c r="A47" s="650"/>
      <c r="B47" s="119"/>
      <c r="C47" s="120"/>
      <c r="D47" s="745"/>
      <c r="E47" s="142"/>
      <c r="F47" s="737"/>
      <c r="G47" s="794" t="s">
        <v>89</v>
      </c>
      <c r="H47" s="795"/>
      <c r="I47" s="796">
        <v>3.4</v>
      </c>
      <c r="J47" s="797">
        <f>+I47-H47</f>
        <v>3.4</v>
      </c>
      <c r="K47" s="168"/>
      <c r="L47" s="276"/>
      <c r="M47" s="165"/>
      <c r="N47" s="168"/>
      <c r="O47" s="276"/>
      <c r="P47" s="165"/>
      <c r="Q47" s="307" t="s">
        <v>82</v>
      </c>
      <c r="R47" s="121" t="s">
        <v>173</v>
      </c>
      <c r="S47" s="479" t="s">
        <v>174</v>
      </c>
      <c r="T47" s="143" t="s">
        <v>174</v>
      </c>
      <c r="U47" s="1204"/>
      <c r="W47" s="11"/>
    </row>
    <row r="48" spans="1:27" s="1" customFormat="1" ht="16.5" customHeight="1" x14ac:dyDescent="0.2">
      <c r="A48" s="650"/>
      <c r="B48" s="119"/>
      <c r="C48" s="120"/>
      <c r="D48" s="153"/>
      <c r="E48" s="142"/>
      <c r="F48" s="737"/>
      <c r="G48" s="151"/>
      <c r="H48" s="502"/>
      <c r="I48" s="502"/>
      <c r="J48" s="471"/>
      <c r="K48" s="339"/>
      <c r="L48" s="502"/>
      <c r="M48" s="810"/>
      <c r="N48" s="339"/>
      <c r="O48" s="502"/>
      <c r="P48" s="471"/>
      <c r="Q48" s="995" t="s">
        <v>175</v>
      </c>
      <c r="R48" s="352" t="s">
        <v>176</v>
      </c>
      <c r="S48" s="480" t="s">
        <v>176</v>
      </c>
      <c r="T48" s="484" t="s">
        <v>176</v>
      </c>
      <c r="U48" s="353"/>
      <c r="X48" s="11"/>
      <c r="AA48" s="11"/>
    </row>
    <row r="49" spans="1:25" s="1" customFormat="1" ht="16.5" customHeight="1" thickBot="1" x14ac:dyDescent="0.25">
      <c r="A49" s="651"/>
      <c r="B49" s="106"/>
      <c r="C49" s="107"/>
      <c r="D49" s="144"/>
      <c r="E49" s="145"/>
      <c r="F49" s="744"/>
      <c r="G49" s="46" t="s">
        <v>34</v>
      </c>
      <c r="H49" s="261">
        <f>SUM(H44:H48)</f>
        <v>1039.8</v>
      </c>
      <c r="I49" s="261">
        <f>SUM(I44:I48)</f>
        <v>1043.2</v>
      </c>
      <c r="J49" s="261">
        <f>SUM(J44:J48)</f>
        <v>3.4</v>
      </c>
      <c r="K49" s="22">
        <f t="shared" ref="K49" si="13">SUM(K44:K48)</f>
        <v>1034.0999999999999</v>
      </c>
      <c r="L49" s="261">
        <f t="shared" ref="L49" si="14">SUM(L44:L48)</f>
        <v>1034.0999999999999</v>
      </c>
      <c r="M49" s="319"/>
      <c r="N49" s="22">
        <f>SUM(N44:N48)</f>
        <v>1035.2</v>
      </c>
      <c r="O49" s="261">
        <f>SUM(O44:O48)</f>
        <v>1035.2</v>
      </c>
      <c r="P49" s="18"/>
      <c r="Q49" s="1001"/>
      <c r="R49" s="159"/>
      <c r="S49" s="481"/>
      <c r="T49" s="485"/>
      <c r="U49" s="160"/>
      <c r="X49" s="11"/>
      <c r="Y49" s="11"/>
    </row>
    <row r="50" spans="1:25" s="1" customFormat="1" ht="20.25" customHeight="1" x14ac:dyDescent="0.2">
      <c r="A50" s="654" t="s">
        <v>16</v>
      </c>
      <c r="B50" s="42" t="s">
        <v>35</v>
      </c>
      <c r="C50" s="94" t="s">
        <v>35</v>
      </c>
      <c r="D50" s="1012" t="s">
        <v>84</v>
      </c>
      <c r="E50" s="1015" t="s">
        <v>94</v>
      </c>
      <c r="F50" s="973" t="s">
        <v>22</v>
      </c>
      <c r="G50" s="43" t="s">
        <v>41</v>
      </c>
      <c r="H50" s="290">
        <v>16</v>
      </c>
      <c r="I50" s="290">
        <v>16</v>
      </c>
      <c r="J50" s="285"/>
      <c r="K50" s="56">
        <v>16</v>
      </c>
      <c r="L50" s="290">
        <v>16</v>
      </c>
      <c r="M50" s="312"/>
      <c r="N50" s="63">
        <v>16</v>
      </c>
      <c r="O50" s="258">
        <v>16</v>
      </c>
      <c r="P50" s="164"/>
      <c r="Q50" s="1018" t="s">
        <v>86</v>
      </c>
      <c r="R50" s="560" t="s">
        <v>141</v>
      </c>
      <c r="S50" s="561">
        <v>12</v>
      </c>
      <c r="T50" s="562" t="s">
        <v>177</v>
      </c>
      <c r="U50" s="1183" t="s">
        <v>238</v>
      </c>
    </row>
    <row r="51" spans="1:25" s="1" customFormat="1" ht="20.25" customHeight="1" x14ac:dyDescent="0.2">
      <c r="A51" s="655"/>
      <c r="B51" s="44"/>
      <c r="C51" s="308"/>
      <c r="D51" s="1013"/>
      <c r="E51" s="1016"/>
      <c r="F51" s="974"/>
      <c r="G51" s="798" t="s">
        <v>89</v>
      </c>
      <c r="H51" s="723"/>
      <c r="I51" s="723">
        <v>0.8</v>
      </c>
      <c r="J51" s="799">
        <f>+I51-H51</f>
        <v>0.8</v>
      </c>
      <c r="K51" s="813"/>
      <c r="L51" s="723"/>
      <c r="M51" s="811"/>
      <c r="N51" s="148"/>
      <c r="O51" s="322"/>
      <c r="P51" s="524"/>
      <c r="Q51" s="1019"/>
      <c r="R51" s="352"/>
      <c r="S51" s="563"/>
      <c r="T51" s="484"/>
      <c r="U51" s="1184"/>
    </row>
    <row r="52" spans="1:25" s="1" customFormat="1" ht="15" customHeight="1" thickBot="1" x14ac:dyDescent="0.25">
      <c r="A52" s="656"/>
      <c r="B52" s="33"/>
      <c r="C52" s="95"/>
      <c r="D52" s="1014"/>
      <c r="E52" s="1017"/>
      <c r="F52" s="975"/>
      <c r="G52" s="46" t="s">
        <v>34</v>
      </c>
      <c r="H52" s="261">
        <f t="shared" ref="H52" si="15">SUM(H50:H50)</f>
        <v>16</v>
      </c>
      <c r="I52" s="261">
        <f>SUM(I50:I51)</f>
        <v>16.8</v>
      </c>
      <c r="J52" s="261">
        <f>SUM(J50:J51)</f>
        <v>0.8</v>
      </c>
      <c r="K52" s="22">
        <f t="shared" ref="K52:L52" si="16">SUM(K50:K50)</f>
        <v>16</v>
      </c>
      <c r="L52" s="261">
        <f t="shared" si="16"/>
        <v>16</v>
      </c>
      <c r="M52" s="319"/>
      <c r="N52" s="22">
        <f t="shared" ref="N52" si="17">SUM(N50:N50)</f>
        <v>16</v>
      </c>
      <c r="O52" s="261">
        <f t="shared" ref="O52" si="18">SUM(O50:O50)</f>
        <v>16</v>
      </c>
      <c r="P52" s="319"/>
      <c r="Q52" s="399"/>
      <c r="R52" s="159"/>
      <c r="S52" s="564"/>
      <c r="T52" s="485"/>
      <c r="U52" s="1185"/>
    </row>
    <row r="53" spans="1:25" s="1" customFormat="1" ht="18" customHeight="1" x14ac:dyDescent="0.2">
      <c r="A53" s="654" t="s">
        <v>16</v>
      </c>
      <c r="B53" s="42" t="s">
        <v>35</v>
      </c>
      <c r="C53" s="94" t="s">
        <v>39</v>
      </c>
      <c r="D53" s="1020" t="s">
        <v>97</v>
      </c>
      <c r="E53" s="138"/>
      <c r="F53" s="973" t="s">
        <v>22</v>
      </c>
      <c r="G53" s="52" t="s">
        <v>23</v>
      </c>
      <c r="H53" s="290">
        <v>9.5</v>
      </c>
      <c r="I53" s="290">
        <v>9.5</v>
      </c>
      <c r="J53" s="285"/>
      <c r="K53" s="56">
        <v>12</v>
      </c>
      <c r="L53" s="290">
        <v>12</v>
      </c>
      <c r="M53" s="312"/>
      <c r="N53" s="820">
        <v>12</v>
      </c>
      <c r="O53" s="785">
        <v>12</v>
      </c>
      <c r="P53" s="821"/>
      <c r="Q53" s="155" t="s">
        <v>98</v>
      </c>
      <c r="R53" s="560" t="s">
        <v>178</v>
      </c>
      <c r="S53" s="565" t="s">
        <v>99</v>
      </c>
      <c r="T53" s="562" t="s">
        <v>99</v>
      </c>
      <c r="U53" s="562"/>
      <c r="V53" s="11"/>
      <c r="X53" s="11"/>
    </row>
    <row r="54" spans="1:25" s="1" customFormat="1" ht="17.25" customHeight="1" thickBot="1" x14ac:dyDescent="0.25">
      <c r="A54" s="656"/>
      <c r="B54" s="33"/>
      <c r="C54" s="95"/>
      <c r="D54" s="1021"/>
      <c r="E54" s="194"/>
      <c r="F54" s="975"/>
      <c r="G54" s="46" t="s">
        <v>34</v>
      </c>
      <c r="H54" s="261">
        <f>SUM(H53)</f>
        <v>9.5</v>
      </c>
      <c r="I54" s="261">
        <f>SUM(I53)</f>
        <v>9.5</v>
      </c>
      <c r="J54" s="18"/>
      <c r="K54" s="22">
        <f t="shared" ref="K54:L54" si="19">SUM(K53)</f>
        <v>12</v>
      </c>
      <c r="L54" s="261">
        <f t="shared" si="19"/>
        <v>12</v>
      </c>
      <c r="M54" s="319"/>
      <c r="N54" s="22">
        <f t="shared" ref="N54" si="20">SUM(N53)</f>
        <v>12</v>
      </c>
      <c r="O54" s="261">
        <f t="shared" ref="O54" si="21">SUM(O53)</f>
        <v>12</v>
      </c>
      <c r="P54" s="319"/>
      <c r="Q54" s="510" t="s">
        <v>116</v>
      </c>
      <c r="R54" s="566" t="s">
        <v>52</v>
      </c>
      <c r="S54" s="567" t="s">
        <v>52</v>
      </c>
      <c r="T54" s="568" t="s">
        <v>52</v>
      </c>
      <c r="U54" s="568"/>
    </row>
    <row r="55" spans="1:25" s="1" customFormat="1" ht="47.25" customHeight="1" x14ac:dyDescent="0.2">
      <c r="A55" s="654" t="s">
        <v>16</v>
      </c>
      <c r="B55" s="42" t="s">
        <v>35</v>
      </c>
      <c r="C55" s="94" t="s">
        <v>43</v>
      </c>
      <c r="D55" s="1020" t="s">
        <v>221</v>
      </c>
      <c r="E55" s="138"/>
      <c r="F55" s="973" t="s">
        <v>22</v>
      </c>
      <c r="G55" s="52" t="s">
        <v>166</v>
      </c>
      <c r="H55" s="290">
        <v>2</v>
      </c>
      <c r="I55" s="290">
        <v>2</v>
      </c>
      <c r="J55" s="285">
        <f>+I55-H55</f>
        <v>0</v>
      </c>
      <c r="K55" s="56">
        <v>2</v>
      </c>
      <c r="L55" s="290">
        <v>2</v>
      </c>
      <c r="M55" s="312"/>
      <c r="N55" s="146"/>
      <c r="O55" s="260"/>
      <c r="P55" s="320"/>
      <c r="Q55" s="155" t="s">
        <v>224</v>
      </c>
      <c r="R55" s="560" t="s">
        <v>52</v>
      </c>
      <c r="S55" s="565"/>
      <c r="T55" s="562"/>
      <c r="U55" s="1177"/>
      <c r="V55" s="11"/>
      <c r="X55" s="11"/>
    </row>
    <row r="56" spans="1:25" s="1" customFormat="1" ht="47.25" customHeight="1" x14ac:dyDescent="0.2">
      <c r="A56" s="655"/>
      <c r="B56" s="44"/>
      <c r="C56" s="308"/>
      <c r="D56" s="1022"/>
      <c r="E56" s="139"/>
      <c r="F56" s="974"/>
      <c r="G56" s="721" t="s">
        <v>88</v>
      </c>
      <c r="H56" s="322">
        <v>22</v>
      </c>
      <c r="I56" s="322">
        <v>22</v>
      </c>
      <c r="J56" s="326">
        <f t="shared" ref="J56:J57" si="22">+I56-H56</f>
        <v>0</v>
      </c>
      <c r="K56" s="148">
        <v>22</v>
      </c>
      <c r="L56" s="322">
        <v>22</v>
      </c>
      <c r="M56" s="524"/>
      <c r="N56" s="379"/>
      <c r="O56" s="322"/>
      <c r="P56" s="524"/>
      <c r="Q56" s="1023" t="s">
        <v>222</v>
      </c>
      <c r="R56" s="378"/>
      <c r="S56" s="722" t="s">
        <v>223</v>
      </c>
      <c r="T56" s="509" t="s">
        <v>223</v>
      </c>
      <c r="U56" s="1178"/>
      <c r="V56" s="11"/>
      <c r="X56" s="11"/>
    </row>
    <row r="57" spans="1:25" s="1" customFormat="1" ht="47.25" customHeight="1" x14ac:dyDescent="0.2">
      <c r="A57" s="655"/>
      <c r="B57" s="44"/>
      <c r="C57" s="308"/>
      <c r="D57" s="1022"/>
      <c r="E57" s="139"/>
      <c r="F57" s="974"/>
      <c r="G57" s="635" t="s">
        <v>56</v>
      </c>
      <c r="H57" s="785">
        <v>6.9</v>
      </c>
      <c r="I57" s="785">
        <v>6.9</v>
      </c>
      <c r="J57" s="146">
        <f t="shared" si="22"/>
        <v>0</v>
      </c>
      <c r="K57" s="21">
        <v>6.9</v>
      </c>
      <c r="L57" s="260">
        <v>6.9</v>
      </c>
      <c r="M57" s="320"/>
      <c r="N57" s="146"/>
      <c r="O57" s="260"/>
      <c r="P57" s="320"/>
      <c r="Q57" s="1024"/>
      <c r="R57" s="352"/>
      <c r="S57" s="569"/>
      <c r="T57" s="484"/>
      <c r="U57" s="1178"/>
      <c r="V57" s="11"/>
      <c r="X57" s="11"/>
    </row>
    <row r="58" spans="1:25" s="1" customFormat="1" ht="17.25" customHeight="1" thickBot="1" x14ac:dyDescent="0.25">
      <c r="A58" s="656"/>
      <c r="B58" s="33"/>
      <c r="C58" s="95"/>
      <c r="D58" s="1021"/>
      <c r="E58" s="194"/>
      <c r="F58" s="975"/>
      <c r="G58" s="46" t="s">
        <v>34</v>
      </c>
      <c r="H58" s="261">
        <f>SUM(H55:H57)</f>
        <v>30.9</v>
      </c>
      <c r="I58" s="261">
        <f>SUM(I55:I57)</f>
        <v>30.9</v>
      </c>
      <c r="J58" s="559">
        <f>SUM(J55:J57)</f>
        <v>0</v>
      </c>
      <c r="K58" s="22">
        <f>SUM(K55:K57)</f>
        <v>30.9</v>
      </c>
      <c r="L58" s="261">
        <f>SUM(L55:L57)</f>
        <v>30.9</v>
      </c>
      <c r="M58" s="319"/>
      <c r="N58" s="18">
        <f>SUM(N55:N57)</f>
        <v>0</v>
      </c>
      <c r="O58" s="261">
        <f>SUM(O55:O57)</f>
        <v>0</v>
      </c>
      <c r="P58" s="528"/>
      <c r="Q58" s="1025"/>
      <c r="R58" s="159"/>
      <c r="S58" s="564"/>
      <c r="T58" s="485"/>
      <c r="U58" s="1179"/>
    </row>
    <row r="59" spans="1:25" s="1" customFormat="1" ht="30.75" customHeight="1" x14ac:dyDescent="0.2">
      <c r="A59" s="654" t="s">
        <v>16</v>
      </c>
      <c r="B59" s="42" t="s">
        <v>35</v>
      </c>
      <c r="C59" s="94" t="s">
        <v>57</v>
      </c>
      <c r="D59" s="603" t="s">
        <v>196</v>
      </c>
      <c r="E59" s="138"/>
      <c r="F59" s="743" t="s">
        <v>22</v>
      </c>
      <c r="G59" s="52"/>
      <c r="H59" s="290"/>
      <c r="I59" s="290"/>
      <c r="J59" s="285"/>
      <c r="K59" s="56"/>
      <c r="L59" s="290"/>
      <c r="M59" s="312"/>
      <c r="N59" s="21"/>
      <c r="O59" s="260"/>
      <c r="P59" s="320"/>
      <c r="Q59" s="739"/>
      <c r="R59" s="590"/>
      <c r="S59" s="591"/>
      <c r="T59" s="592"/>
      <c r="U59" s="592"/>
      <c r="V59" s="11"/>
      <c r="X59" s="11"/>
      <c r="Y59" s="11"/>
    </row>
    <row r="60" spans="1:25" s="1" customFormat="1" ht="69" customHeight="1" x14ac:dyDescent="0.2">
      <c r="A60" s="655"/>
      <c r="B60" s="44"/>
      <c r="C60" s="308"/>
      <c r="D60" s="604" t="s">
        <v>195</v>
      </c>
      <c r="E60" s="139"/>
      <c r="F60" s="593"/>
      <c r="G60" s="8" t="s">
        <v>23</v>
      </c>
      <c r="H60" s="259">
        <v>8.1999999999999993</v>
      </c>
      <c r="I60" s="259">
        <v>8.1999999999999993</v>
      </c>
      <c r="J60" s="254"/>
      <c r="K60" s="131">
        <v>8.1999999999999993</v>
      </c>
      <c r="L60" s="259">
        <v>8.1999999999999993</v>
      </c>
      <c r="M60" s="323"/>
      <c r="N60" s="148">
        <v>8.1999999999999993</v>
      </c>
      <c r="O60" s="322">
        <v>8.1999999999999993</v>
      </c>
      <c r="P60" s="524"/>
      <c r="Q60" s="594" t="s">
        <v>181</v>
      </c>
      <c r="R60" s="595" t="s">
        <v>182</v>
      </c>
      <c r="S60" s="596" t="s">
        <v>182</v>
      </c>
      <c r="T60" s="597" t="s">
        <v>182</v>
      </c>
      <c r="U60" s="597"/>
      <c r="V60" s="11"/>
      <c r="W60" s="11"/>
      <c r="X60" s="11"/>
      <c r="Y60" s="11"/>
    </row>
    <row r="61" spans="1:25" s="1" customFormat="1" ht="42.75" customHeight="1" x14ac:dyDescent="0.2">
      <c r="A61" s="655"/>
      <c r="B61" s="44"/>
      <c r="C61" s="308"/>
      <c r="D61" s="1005" t="s">
        <v>103</v>
      </c>
      <c r="E61" s="139"/>
      <c r="F61" s="1007"/>
      <c r="G61" s="220" t="s">
        <v>37</v>
      </c>
      <c r="H61" s="288">
        <v>3</v>
      </c>
      <c r="I61" s="288">
        <v>3</v>
      </c>
      <c r="J61" s="283">
        <f>+I61-H61</f>
        <v>0</v>
      </c>
      <c r="K61" s="30">
        <v>3</v>
      </c>
      <c r="L61" s="288">
        <v>3</v>
      </c>
      <c r="M61" s="324"/>
      <c r="N61" s="30">
        <v>3</v>
      </c>
      <c r="O61" s="288">
        <v>3</v>
      </c>
      <c r="P61" s="324"/>
      <c r="Q61" s="1009" t="s">
        <v>179</v>
      </c>
      <c r="R61" s="595" t="s">
        <v>180</v>
      </c>
      <c r="S61" s="596" t="s">
        <v>180</v>
      </c>
      <c r="T61" s="597" t="s">
        <v>180</v>
      </c>
      <c r="U61" s="1180"/>
      <c r="V61" s="11"/>
      <c r="X61" s="11"/>
      <c r="Y61" s="11"/>
    </row>
    <row r="62" spans="1:25" s="1" customFormat="1" ht="16.5" customHeight="1" thickBot="1" x14ac:dyDescent="0.25">
      <c r="A62" s="656"/>
      <c r="B62" s="33"/>
      <c r="C62" s="95"/>
      <c r="D62" s="1006"/>
      <c r="E62" s="194"/>
      <c r="F62" s="1008"/>
      <c r="G62" s="46" t="s">
        <v>34</v>
      </c>
      <c r="H62" s="22">
        <f>SUM(H60:H61)</f>
        <v>11.2</v>
      </c>
      <c r="I62" s="261">
        <f>SUM(I60:I61)</f>
        <v>11.2</v>
      </c>
      <c r="J62" s="261">
        <f>SUM(J60:J61)</f>
        <v>0</v>
      </c>
      <c r="K62" s="22">
        <f>SUM(K60:K61)</f>
        <v>11.2</v>
      </c>
      <c r="L62" s="261">
        <f>SUM(L60:L61)</f>
        <v>11.2</v>
      </c>
      <c r="M62" s="319"/>
      <c r="N62" s="22">
        <f>SUM(N60:N61)</f>
        <v>11.2</v>
      </c>
      <c r="O62" s="261">
        <f>SUM(O60:O61)</f>
        <v>11.2</v>
      </c>
      <c r="P62" s="319"/>
      <c r="Q62" s="1010"/>
      <c r="R62" s="159"/>
      <c r="S62" s="564"/>
      <c r="T62" s="485"/>
      <c r="U62" s="1181"/>
      <c r="Y62" s="11"/>
    </row>
    <row r="63" spans="1:25" s="1" customFormat="1" ht="73.5" customHeight="1" x14ac:dyDescent="0.2">
      <c r="A63" s="654" t="s">
        <v>16</v>
      </c>
      <c r="B63" s="42" t="s">
        <v>35</v>
      </c>
      <c r="C63" s="94" t="s">
        <v>58</v>
      </c>
      <c r="D63" s="1011" t="s">
        <v>107</v>
      </c>
      <c r="E63" s="138"/>
      <c r="F63" s="532" t="s">
        <v>22</v>
      </c>
      <c r="G63" s="52" t="s">
        <v>23</v>
      </c>
      <c r="H63" s="56">
        <v>50</v>
      </c>
      <c r="I63" s="331">
        <f>50+5.1</f>
        <v>55.1</v>
      </c>
      <c r="J63" s="332">
        <f>+I63-H63</f>
        <v>5.1000000000000014</v>
      </c>
      <c r="K63" s="37">
        <v>50</v>
      </c>
      <c r="L63" s="331">
        <f>50+9.8</f>
        <v>59.8</v>
      </c>
      <c r="M63" s="332">
        <f>+L63-K63</f>
        <v>9.7999999999999972</v>
      </c>
      <c r="N63" s="56"/>
      <c r="O63" s="290"/>
      <c r="P63" s="312"/>
      <c r="Q63" s="155" t="s">
        <v>121</v>
      </c>
      <c r="R63" s="560" t="s">
        <v>108</v>
      </c>
      <c r="S63" s="565" t="s">
        <v>108</v>
      </c>
      <c r="T63" s="562"/>
      <c r="U63" s="1177" t="s">
        <v>240</v>
      </c>
      <c r="V63" s="11"/>
      <c r="X63" s="11"/>
    </row>
    <row r="64" spans="1:25" s="1" customFormat="1" ht="46.5" customHeight="1" x14ac:dyDescent="0.2">
      <c r="A64" s="655"/>
      <c r="B64" s="44"/>
      <c r="C64" s="308"/>
      <c r="D64" s="1000"/>
      <c r="E64" s="139"/>
      <c r="F64" s="800"/>
      <c r="G64" s="156"/>
      <c r="H64" s="820"/>
      <c r="I64" s="321"/>
      <c r="J64" s="472"/>
      <c r="K64" s="315"/>
      <c r="L64" s="321"/>
      <c r="M64" s="472"/>
      <c r="N64" s="820"/>
      <c r="O64" s="785"/>
      <c r="P64" s="821"/>
      <c r="Q64" s="1189" t="s">
        <v>236</v>
      </c>
      <c r="R64" s="839" t="s">
        <v>52</v>
      </c>
      <c r="S64" s="840" t="s">
        <v>52</v>
      </c>
      <c r="T64" s="509"/>
      <c r="U64" s="1178"/>
      <c r="V64" s="11"/>
      <c r="X64" s="11"/>
    </row>
    <row r="65" spans="1:26" s="1" customFormat="1" ht="25.5" customHeight="1" x14ac:dyDescent="0.2">
      <c r="A65" s="655"/>
      <c r="B65" s="44"/>
      <c r="C65" s="152"/>
      <c r="D65" s="1000"/>
      <c r="E65" s="139"/>
      <c r="F65" s="733"/>
      <c r="G65" s="575" t="s">
        <v>34</v>
      </c>
      <c r="H65" s="624">
        <f t="shared" ref="H65" si="23">H63</f>
        <v>50</v>
      </c>
      <c r="I65" s="576">
        <f t="shared" ref="I65:J65" si="24">I63</f>
        <v>55.1</v>
      </c>
      <c r="J65" s="576">
        <f t="shared" si="24"/>
        <v>5.1000000000000014</v>
      </c>
      <c r="K65" s="624">
        <f t="shared" ref="K65:M65" si="25">K63</f>
        <v>50</v>
      </c>
      <c r="L65" s="576">
        <f t="shared" si="25"/>
        <v>59.8</v>
      </c>
      <c r="M65" s="832">
        <f t="shared" si="25"/>
        <v>9.7999999999999972</v>
      </c>
      <c r="N65" s="624"/>
      <c r="O65" s="576"/>
      <c r="P65" s="577"/>
      <c r="Q65" s="1190"/>
      <c r="R65" s="841"/>
      <c r="S65" s="842"/>
      <c r="T65" s="507"/>
      <c r="U65" s="1182"/>
    </row>
    <row r="66" spans="1:26" s="1" customFormat="1" ht="15.75" customHeight="1" thickBot="1" x14ac:dyDescent="0.25">
      <c r="A66" s="657" t="s">
        <v>16</v>
      </c>
      <c r="B66" s="241" t="s">
        <v>35</v>
      </c>
      <c r="C66" s="1149" t="s">
        <v>44</v>
      </c>
      <c r="D66" s="1150"/>
      <c r="E66" s="1150"/>
      <c r="F66" s="1150"/>
      <c r="G66" s="1151"/>
      <c r="H66" s="625">
        <f t="shared" ref="H66:O66" si="26">+H65+H54+H52+H49+H62+H58</f>
        <v>1157.4000000000001</v>
      </c>
      <c r="I66" s="583">
        <f t="shared" si="26"/>
        <v>1166.7000000000003</v>
      </c>
      <c r="J66" s="583">
        <f t="shared" si="26"/>
        <v>9.3000000000000007</v>
      </c>
      <c r="K66" s="625">
        <f t="shared" si="26"/>
        <v>1154.2</v>
      </c>
      <c r="L66" s="583">
        <f t="shared" si="26"/>
        <v>1164</v>
      </c>
      <c r="M66" s="833">
        <f t="shared" si="26"/>
        <v>9.7999999999999972</v>
      </c>
      <c r="N66" s="625">
        <f t="shared" si="26"/>
        <v>1074.4000000000001</v>
      </c>
      <c r="O66" s="583">
        <f t="shared" si="26"/>
        <v>1074.4000000000001</v>
      </c>
      <c r="P66" s="812"/>
      <c r="Q66" s="1027"/>
      <c r="R66" s="1028"/>
      <c r="S66" s="1028"/>
      <c r="T66" s="1028"/>
      <c r="U66" s="1029"/>
      <c r="V66" s="11"/>
      <c r="W66" s="186"/>
      <c r="X66" s="186"/>
      <c r="Y66" s="11"/>
    </row>
    <row r="67" spans="1:26" s="1" customFormat="1" ht="13.5" thickBot="1" x14ac:dyDescent="0.25">
      <c r="A67" s="658" t="s">
        <v>16</v>
      </c>
      <c r="B67" s="40" t="s">
        <v>39</v>
      </c>
      <c r="C67" s="1030" t="s">
        <v>54</v>
      </c>
      <c r="D67" s="1031"/>
      <c r="E67" s="1031"/>
      <c r="F67" s="1031"/>
      <c r="G67" s="1031"/>
      <c r="H67" s="1031"/>
      <c r="I67" s="1031"/>
      <c r="J67" s="1031"/>
      <c r="K67" s="1031"/>
      <c r="L67" s="1031"/>
      <c r="M67" s="1031"/>
      <c r="N67" s="1032"/>
      <c r="O67" s="1032"/>
      <c r="P67" s="1032"/>
      <c r="Q67" s="1031"/>
      <c r="R67" s="1031"/>
      <c r="S67" s="1031"/>
      <c r="T67" s="1031"/>
      <c r="U67" s="1033"/>
      <c r="V67" s="11"/>
      <c r="W67" s="186"/>
    </row>
    <row r="68" spans="1:26" s="1" customFormat="1" ht="18.75" customHeight="1" x14ac:dyDescent="0.2">
      <c r="A68" s="1034" t="s">
        <v>16</v>
      </c>
      <c r="B68" s="1037" t="s">
        <v>39</v>
      </c>
      <c r="C68" s="1040" t="s">
        <v>16</v>
      </c>
      <c r="D68" s="1059" t="s">
        <v>206</v>
      </c>
      <c r="E68" s="1062" t="s">
        <v>55</v>
      </c>
      <c r="F68" s="1065" t="s">
        <v>52</v>
      </c>
      <c r="G68" s="237" t="s">
        <v>23</v>
      </c>
      <c r="H68" s="37">
        <v>50</v>
      </c>
      <c r="I68" s="275">
        <v>50</v>
      </c>
      <c r="J68" s="269"/>
      <c r="K68" s="37"/>
      <c r="L68" s="275"/>
      <c r="M68" s="210"/>
      <c r="N68" s="269"/>
      <c r="O68" s="275"/>
      <c r="P68" s="210"/>
      <c r="Q68" s="1053" t="s">
        <v>95</v>
      </c>
      <c r="R68" s="1056">
        <v>100</v>
      </c>
      <c r="S68" s="1050"/>
      <c r="T68" s="758"/>
      <c r="U68" s="758"/>
    </row>
    <row r="69" spans="1:26" s="1" customFormat="1" ht="18.75" customHeight="1" x14ac:dyDescent="0.2">
      <c r="A69" s="1035"/>
      <c r="B69" s="1038"/>
      <c r="C69" s="1041"/>
      <c r="D69" s="1060"/>
      <c r="E69" s="1063"/>
      <c r="F69" s="1066"/>
      <c r="G69" s="228"/>
      <c r="H69" s="221"/>
      <c r="I69" s="262"/>
      <c r="J69" s="255"/>
      <c r="K69" s="221"/>
      <c r="L69" s="262"/>
      <c r="M69" s="316"/>
      <c r="N69" s="255"/>
      <c r="O69" s="262"/>
      <c r="P69" s="316"/>
      <c r="Q69" s="1054"/>
      <c r="R69" s="1057"/>
      <c r="S69" s="1051"/>
      <c r="T69" s="759"/>
      <c r="U69" s="759"/>
      <c r="V69" s="11"/>
      <c r="X69" s="11"/>
    </row>
    <row r="70" spans="1:26" s="1" customFormat="1" ht="16.5" customHeight="1" thickBot="1" x14ac:dyDescent="0.25">
      <c r="A70" s="1036"/>
      <c r="B70" s="1039"/>
      <c r="C70" s="1042"/>
      <c r="D70" s="1061"/>
      <c r="E70" s="1064"/>
      <c r="F70" s="1067"/>
      <c r="G70" s="727" t="s">
        <v>34</v>
      </c>
      <c r="H70" s="147">
        <f t="shared" ref="H70:I70" si="27">SUM(H68:H68)</f>
        <v>50</v>
      </c>
      <c r="I70" s="289">
        <f t="shared" si="27"/>
        <v>50</v>
      </c>
      <c r="J70" s="284"/>
      <c r="K70" s="147"/>
      <c r="L70" s="289"/>
      <c r="M70" s="317"/>
      <c r="N70" s="284"/>
      <c r="O70" s="289"/>
      <c r="P70" s="317"/>
      <c r="Q70" s="1055"/>
      <c r="R70" s="1058"/>
      <c r="S70" s="1052"/>
      <c r="T70" s="571"/>
      <c r="U70" s="571"/>
      <c r="X70" s="11"/>
    </row>
    <row r="71" spans="1:26" s="1" customFormat="1" ht="26.25" customHeight="1" x14ac:dyDescent="0.2">
      <c r="A71" s="1034" t="s">
        <v>16</v>
      </c>
      <c r="B71" s="1037" t="s">
        <v>39</v>
      </c>
      <c r="C71" s="1040" t="s">
        <v>35</v>
      </c>
      <c r="D71" s="1071" t="s">
        <v>201</v>
      </c>
      <c r="E71" s="1073" t="s">
        <v>55</v>
      </c>
      <c r="F71" s="1065" t="s">
        <v>22</v>
      </c>
      <c r="G71" s="237" t="s">
        <v>23</v>
      </c>
      <c r="H71" s="37">
        <v>110</v>
      </c>
      <c r="I71" s="275">
        <v>110</v>
      </c>
      <c r="J71" s="269"/>
      <c r="K71" s="37"/>
      <c r="L71" s="275"/>
      <c r="M71" s="210"/>
      <c r="N71" s="350"/>
      <c r="O71" s="349"/>
      <c r="P71" s="351"/>
      <c r="Q71" s="1070" t="s">
        <v>162</v>
      </c>
      <c r="R71" s="1056">
        <v>1</v>
      </c>
      <c r="S71" s="1050"/>
      <c r="T71" s="758"/>
      <c r="U71" s="758"/>
      <c r="Z71" s="11"/>
    </row>
    <row r="72" spans="1:26" s="1" customFormat="1" ht="15.75" customHeight="1" thickBot="1" x14ac:dyDescent="0.25">
      <c r="A72" s="1036"/>
      <c r="B72" s="1039"/>
      <c r="C72" s="1042"/>
      <c r="D72" s="1072"/>
      <c r="E72" s="1074"/>
      <c r="F72" s="1067"/>
      <c r="G72" s="727" t="s">
        <v>34</v>
      </c>
      <c r="H72" s="147">
        <f>SUM(H71:H71)</f>
        <v>110</v>
      </c>
      <c r="I72" s="289">
        <f>SUM(I71:I71)</f>
        <v>110</v>
      </c>
      <c r="J72" s="284"/>
      <c r="K72" s="147"/>
      <c r="L72" s="289"/>
      <c r="M72" s="317"/>
      <c r="N72" s="284"/>
      <c r="O72" s="289"/>
      <c r="P72" s="317"/>
      <c r="Q72" s="1010"/>
      <c r="R72" s="1058"/>
      <c r="S72" s="1052"/>
      <c r="T72" s="571"/>
      <c r="U72" s="571"/>
      <c r="Y72" s="11"/>
    </row>
    <row r="73" spans="1:26" s="1" customFormat="1" ht="16.5" customHeight="1" x14ac:dyDescent="0.2">
      <c r="A73" s="1034" t="s">
        <v>16</v>
      </c>
      <c r="B73" s="1037" t="s">
        <v>39</v>
      </c>
      <c r="C73" s="1040" t="s">
        <v>39</v>
      </c>
      <c r="D73" s="1172" t="s">
        <v>202</v>
      </c>
      <c r="E73" s="1046" t="s">
        <v>91</v>
      </c>
      <c r="F73" s="1048" t="s">
        <v>53</v>
      </c>
      <c r="G73" s="884" t="s">
        <v>23</v>
      </c>
      <c r="H73" s="885">
        <v>50</v>
      </c>
      <c r="I73" s="886">
        <v>50</v>
      </c>
      <c r="J73" s="887"/>
      <c r="K73" s="885"/>
      <c r="L73" s="888">
        <v>734</v>
      </c>
      <c r="M73" s="889">
        <f>+L73-K73</f>
        <v>734</v>
      </c>
      <c r="N73" s="890"/>
      <c r="O73" s="891"/>
      <c r="P73" s="892"/>
      <c r="Q73" s="1175" t="s">
        <v>163</v>
      </c>
      <c r="R73" s="901">
        <v>100</v>
      </c>
      <c r="S73" s="902"/>
      <c r="T73" s="903"/>
      <c r="U73" s="1157" t="s">
        <v>243</v>
      </c>
      <c r="V73" s="186"/>
      <c r="W73" s="11"/>
      <c r="Y73" s="11"/>
    </row>
    <row r="74" spans="1:26" s="1" customFormat="1" ht="16.5" customHeight="1" x14ac:dyDescent="0.2">
      <c r="A74" s="1035"/>
      <c r="B74" s="1038"/>
      <c r="C74" s="1041"/>
      <c r="D74" s="1173"/>
      <c r="E74" s="1047"/>
      <c r="F74" s="974"/>
      <c r="G74" s="893" t="s">
        <v>133</v>
      </c>
      <c r="H74" s="894">
        <v>4.8</v>
      </c>
      <c r="I74" s="895">
        <v>4.8</v>
      </c>
      <c r="J74" s="896"/>
      <c r="K74" s="894"/>
      <c r="L74" s="895"/>
      <c r="M74" s="896"/>
      <c r="N74" s="897"/>
      <c r="O74" s="898"/>
      <c r="P74" s="899"/>
      <c r="Q74" s="1176"/>
      <c r="R74" s="904"/>
      <c r="S74" s="905"/>
      <c r="T74" s="906"/>
      <c r="U74" s="1158"/>
      <c r="V74" s="186"/>
      <c r="W74" s="11"/>
      <c r="Y74" s="11"/>
    </row>
    <row r="75" spans="1:26" s="1" customFormat="1" ht="15" customHeight="1" x14ac:dyDescent="0.2">
      <c r="A75" s="1035"/>
      <c r="B75" s="1038"/>
      <c r="C75" s="1041"/>
      <c r="D75" s="1173"/>
      <c r="E75" s="1047"/>
      <c r="F75" s="974"/>
      <c r="G75" s="893" t="s">
        <v>88</v>
      </c>
      <c r="H75" s="894">
        <v>1000</v>
      </c>
      <c r="I75" s="895">
        <v>1000</v>
      </c>
      <c r="J75" s="896"/>
      <c r="K75" s="894">
        <v>548</v>
      </c>
      <c r="L75" s="895">
        <f>548</f>
        <v>548</v>
      </c>
      <c r="M75" s="896"/>
      <c r="N75" s="894"/>
      <c r="O75" s="895"/>
      <c r="P75" s="900"/>
      <c r="Q75" s="907" t="s">
        <v>109</v>
      </c>
      <c r="R75" s="908">
        <v>70</v>
      </c>
      <c r="S75" s="909">
        <v>100</v>
      </c>
      <c r="T75" s="910"/>
      <c r="U75" s="1158"/>
      <c r="V75" s="186"/>
      <c r="W75" s="11"/>
    </row>
    <row r="76" spans="1:26" s="1" customFormat="1" ht="15.75" customHeight="1" thickBot="1" x14ac:dyDescent="0.25">
      <c r="A76" s="1036"/>
      <c r="B76" s="1039"/>
      <c r="C76" s="1042"/>
      <c r="D76" s="1174"/>
      <c r="E76" s="137" t="s">
        <v>55</v>
      </c>
      <c r="F76" s="1049"/>
      <c r="G76" s="536" t="s">
        <v>34</v>
      </c>
      <c r="H76" s="22">
        <f>SUM(H73:H75)</f>
        <v>1054.8</v>
      </c>
      <c r="I76" s="261">
        <f>SUM(I73:I75)</f>
        <v>1054.8</v>
      </c>
      <c r="J76" s="18"/>
      <c r="K76" s="22">
        <f>SUM(K73:K75)</f>
        <v>548</v>
      </c>
      <c r="L76" s="261">
        <f>SUM(L73:L75)</f>
        <v>1282</v>
      </c>
      <c r="M76" s="559">
        <f t="shared" ref="M76:P76" si="28">SUM(M73:M75)</f>
        <v>734</v>
      </c>
      <c r="N76" s="390"/>
      <c r="O76" s="261">
        <f t="shared" si="28"/>
        <v>0</v>
      </c>
      <c r="P76" s="394">
        <f t="shared" si="28"/>
        <v>0</v>
      </c>
      <c r="Q76" s="911"/>
      <c r="R76" s="912"/>
      <c r="S76" s="913"/>
      <c r="T76" s="883"/>
      <c r="U76" s="1159"/>
    </row>
    <row r="77" spans="1:26" s="1" customFormat="1" ht="18" customHeight="1" x14ac:dyDescent="0.2">
      <c r="A77" s="1034" t="s">
        <v>16</v>
      </c>
      <c r="B77" s="1037" t="s">
        <v>39</v>
      </c>
      <c r="C77" s="1040" t="s">
        <v>43</v>
      </c>
      <c r="D77" s="1071" t="s">
        <v>200</v>
      </c>
      <c r="E77" s="1046" t="s">
        <v>91</v>
      </c>
      <c r="F77" s="1076" t="s">
        <v>53</v>
      </c>
      <c r="G77" s="333" t="s">
        <v>133</v>
      </c>
      <c r="H77" s="30">
        <v>100</v>
      </c>
      <c r="I77" s="288">
        <v>100</v>
      </c>
      <c r="J77" s="283"/>
      <c r="K77" s="30"/>
      <c r="L77" s="288"/>
      <c r="M77" s="324"/>
      <c r="N77" s="283"/>
      <c r="O77" s="288"/>
      <c r="P77" s="324"/>
      <c r="Q77" s="1070" t="s">
        <v>207</v>
      </c>
      <c r="R77" s="735">
        <v>40</v>
      </c>
      <c r="S77" s="736">
        <v>100</v>
      </c>
      <c r="T77" s="758"/>
      <c r="U77" s="758"/>
      <c r="V77" s="1170"/>
    </row>
    <row r="78" spans="1:26" s="1" customFormat="1" ht="18" customHeight="1" x14ac:dyDescent="0.2">
      <c r="A78" s="1035"/>
      <c r="B78" s="1038"/>
      <c r="C78" s="1041"/>
      <c r="D78" s="1075"/>
      <c r="E78" s="1047"/>
      <c r="F78" s="1007"/>
      <c r="G78" s="333" t="s">
        <v>56</v>
      </c>
      <c r="H78" s="30">
        <v>250</v>
      </c>
      <c r="I78" s="288">
        <v>250</v>
      </c>
      <c r="J78" s="283"/>
      <c r="K78" s="30"/>
      <c r="L78" s="288"/>
      <c r="M78" s="324"/>
      <c r="N78" s="283"/>
      <c r="O78" s="288"/>
      <c r="P78" s="324"/>
      <c r="Q78" s="1142"/>
      <c r="R78" s="741"/>
      <c r="S78" s="738"/>
      <c r="T78" s="759"/>
      <c r="U78" s="759"/>
      <c r="V78" s="1170"/>
    </row>
    <row r="79" spans="1:26" s="1" customFormat="1" ht="24.75" customHeight="1" x14ac:dyDescent="0.2">
      <c r="A79" s="1035"/>
      <c r="B79" s="1038"/>
      <c r="C79" s="1041"/>
      <c r="D79" s="1075"/>
      <c r="E79" s="1047"/>
      <c r="F79" s="1007"/>
      <c r="G79" s="620" t="s">
        <v>23</v>
      </c>
      <c r="H79" s="580"/>
      <c r="I79" s="581"/>
      <c r="J79" s="582"/>
      <c r="K79" s="580">
        <v>400</v>
      </c>
      <c r="L79" s="581">
        <v>400</v>
      </c>
      <c r="M79" s="621"/>
      <c r="N79" s="582">
        <v>100</v>
      </c>
      <c r="O79" s="581">
        <v>100</v>
      </c>
      <c r="P79" s="621"/>
      <c r="Q79" s="1142"/>
      <c r="R79" s="741"/>
      <c r="S79" s="738"/>
      <c r="T79" s="759"/>
      <c r="U79" s="759"/>
      <c r="V79" s="1170"/>
      <c r="Z79" s="11"/>
    </row>
    <row r="80" spans="1:26" s="1" customFormat="1" ht="16.5" customHeight="1" x14ac:dyDescent="0.2">
      <c r="A80" s="1035"/>
      <c r="B80" s="1038"/>
      <c r="C80" s="1041"/>
      <c r="D80" s="1075"/>
      <c r="E80" s="1147" t="s">
        <v>55</v>
      </c>
      <c r="F80" s="1007"/>
      <c r="G80" s="578"/>
      <c r="H80" s="315"/>
      <c r="I80" s="321"/>
      <c r="J80" s="472"/>
      <c r="K80" s="315"/>
      <c r="L80" s="321"/>
      <c r="M80" s="318"/>
      <c r="N80" s="472"/>
      <c r="O80" s="321"/>
      <c r="P80" s="318"/>
      <c r="Q80" s="574" t="s">
        <v>189</v>
      </c>
      <c r="R80" s="534"/>
      <c r="S80" s="535">
        <v>1</v>
      </c>
      <c r="T80" s="492"/>
      <c r="U80" s="599"/>
      <c r="V80" s="1170"/>
      <c r="Z80" s="11"/>
    </row>
    <row r="81" spans="1:30" s="1" customFormat="1" ht="15.75" customHeight="1" thickBot="1" x14ac:dyDescent="0.25">
      <c r="A81" s="1036"/>
      <c r="B81" s="1039"/>
      <c r="C81" s="1042"/>
      <c r="D81" s="1072"/>
      <c r="E81" s="1148"/>
      <c r="F81" s="1077"/>
      <c r="G81" s="727" t="s">
        <v>34</v>
      </c>
      <c r="H81" s="147">
        <f t="shared" ref="H81:I81" si="29">SUM(H77:H79)</f>
        <v>350</v>
      </c>
      <c r="I81" s="289">
        <f t="shared" si="29"/>
        <v>350</v>
      </c>
      <c r="J81" s="284"/>
      <c r="K81" s="147">
        <f>SUM(K77:K80)</f>
        <v>400</v>
      </c>
      <c r="L81" s="289">
        <f>SUM(L77:L80)</f>
        <v>400</v>
      </c>
      <c r="M81" s="317"/>
      <c r="N81" s="284">
        <f>SUM(N77:N80)</f>
        <v>100</v>
      </c>
      <c r="O81" s="289">
        <f>SUM(O77:O80)</f>
        <v>100</v>
      </c>
      <c r="P81" s="521"/>
      <c r="Q81" s="740" t="s">
        <v>185</v>
      </c>
      <c r="R81" s="741"/>
      <c r="S81" s="741"/>
      <c r="T81" s="573">
        <v>2</v>
      </c>
      <c r="U81" s="573"/>
      <c r="V81" s="1171"/>
    </row>
    <row r="82" spans="1:30" s="1" customFormat="1" ht="14.25" customHeight="1" x14ac:dyDescent="0.2">
      <c r="A82" s="1034" t="s">
        <v>16</v>
      </c>
      <c r="B82" s="1037" t="s">
        <v>39</v>
      </c>
      <c r="C82" s="1080" t="s">
        <v>57</v>
      </c>
      <c r="D82" s="1083" t="s">
        <v>203</v>
      </c>
      <c r="E82" s="525" t="s">
        <v>55</v>
      </c>
      <c r="F82" s="1048" t="s">
        <v>53</v>
      </c>
      <c r="G82" s="526" t="s">
        <v>133</v>
      </c>
      <c r="H82" s="196">
        <v>6</v>
      </c>
      <c r="I82" s="380">
        <v>6</v>
      </c>
      <c r="J82" s="381"/>
      <c r="K82" s="196"/>
      <c r="L82" s="380"/>
      <c r="M82" s="527"/>
      <c r="N82" s="381"/>
      <c r="O82" s="380"/>
      <c r="P82" s="527"/>
      <c r="Q82" s="637" t="s">
        <v>61</v>
      </c>
      <c r="R82" s="638">
        <v>100</v>
      </c>
      <c r="S82" s="486"/>
      <c r="T82" s="490"/>
      <c r="U82" s="53"/>
      <c r="V82" s="186"/>
      <c r="W82" s="11"/>
      <c r="Y82" s="11"/>
      <c r="Z82" s="11"/>
    </row>
    <row r="83" spans="1:30" s="1" customFormat="1" ht="14.25" customHeight="1" x14ac:dyDescent="0.2">
      <c r="A83" s="1035"/>
      <c r="B83" s="1038"/>
      <c r="C83" s="1081"/>
      <c r="D83" s="1084"/>
      <c r="E83" s="1089" t="s">
        <v>90</v>
      </c>
      <c r="F83" s="1087"/>
      <c r="G83" s="634"/>
      <c r="H83" s="181"/>
      <c r="I83" s="264"/>
      <c r="J83" s="598"/>
      <c r="K83" s="181"/>
      <c r="L83" s="264"/>
      <c r="M83" s="411"/>
      <c r="N83" s="598"/>
      <c r="O83" s="264"/>
      <c r="P83" s="411"/>
      <c r="Q83" s="1143"/>
      <c r="R83" s="205"/>
      <c r="S83" s="636"/>
      <c r="T83" s="240"/>
      <c r="U83" s="680"/>
      <c r="W83" s="11"/>
      <c r="Y83" s="11"/>
      <c r="AD83" s="11"/>
    </row>
    <row r="84" spans="1:30" s="1" customFormat="1" ht="14.25" customHeight="1" x14ac:dyDescent="0.2">
      <c r="A84" s="1035"/>
      <c r="B84" s="1038"/>
      <c r="C84" s="1081"/>
      <c r="D84" s="1085"/>
      <c r="E84" s="1090"/>
      <c r="F84" s="1088"/>
      <c r="G84" s="633"/>
      <c r="H84" s="181"/>
      <c r="I84" s="264"/>
      <c r="J84" s="598"/>
      <c r="K84" s="181"/>
      <c r="L84" s="264"/>
      <c r="M84" s="411"/>
      <c r="N84" s="256"/>
      <c r="O84" s="263"/>
      <c r="P84" s="325"/>
      <c r="Q84" s="1143"/>
      <c r="R84" s="202"/>
      <c r="S84" s="488"/>
      <c r="T84" s="240"/>
      <c r="U84" s="203"/>
      <c r="W84" s="186"/>
      <c r="Y84" s="11"/>
    </row>
    <row r="85" spans="1:30" s="1" customFormat="1" ht="14.25" customHeight="1" thickBot="1" x14ac:dyDescent="0.25">
      <c r="A85" s="1036"/>
      <c r="B85" s="1039"/>
      <c r="C85" s="1082"/>
      <c r="D85" s="1086"/>
      <c r="E85" s="1091"/>
      <c r="F85" s="1049"/>
      <c r="G85" s="46" t="s">
        <v>34</v>
      </c>
      <c r="H85" s="147">
        <f>SUM(H82:H84)</f>
        <v>6</v>
      </c>
      <c r="I85" s="289">
        <f>SUM(I82:I84)</f>
        <v>6</v>
      </c>
      <c r="J85" s="284"/>
      <c r="K85" s="147"/>
      <c r="L85" s="289"/>
      <c r="M85" s="317"/>
      <c r="N85" s="284"/>
      <c r="O85" s="289"/>
      <c r="P85" s="317"/>
      <c r="Q85" s="639"/>
      <c r="R85" s="640"/>
      <c r="S85" s="489"/>
      <c r="T85" s="641"/>
      <c r="U85" s="206"/>
      <c r="W85" s="11"/>
    </row>
    <row r="86" spans="1:30" s="1" customFormat="1" ht="14.25" customHeight="1" x14ac:dyDescent="0.2">
      <c r="A86" s="1034" t="s">
        <v>16</v>
      </c>
      <c r="B86" s="1037" t="s">
        <v>39</v>
      </c>
      <c r="C86" s="1080" t="s">
        <v>58</v>
      </c>
      <c r="D86" s="1083" t="s">
        <v>122</v>
      </c>
      <c r="E86" s="525" t="s">
        <v>55</v>
      </c>
      <c r="F86" s="1048" t="s">
        <v>53</v>
      </c>
      <c r="G86" s="526" t="s">
        <v>56</v>
      </c>
      <c r="H86" s="196">
        <v>11.8</v>
      </c>
      <c r="I86" s="380">
        <v>11.8</v>
      </c>
      <c r="J86" s="381"/>
      <c r="K86" s="196"/>
      <c r="L86" s="380"/>
      <c r="M86" s="527"/>
      <c r="N86" s="381"/>
      <c r="O86" s="380"/>
      <c r="P86" s="527"/>
      <c r="Q86" s="637" t="s">
        <v>95</v>
      </c>
      <c r="R86" s="638"/>
      <c r="S86" s="486"/>
      <c r="T86" s="490"/>
      <c r="U86" s="53"/>
      <c r="V86" s="186"/>
      <c r="W86" s="11"/>
      <c r="Y86" s="11"/>
      <c r="Z86" s="11"/>
    </row>
    <row r="87" spans="1:30" s="1" customFormat="1" ht="14.25" customHeight="1" x14ac:dyDescent="0.2">
      <c r="A87" s="1035"/>
      <c r="B87" s="1038"/>
      <c r="C87" s="1081"/>
      <c r="D87" s="1084"/>
      <c r="E87" s="1089" t="s">
        <v>90</v>
      </c>
      <c r="F87" s="1087"/>
      <c r="G87" s="634"/>
      <c r="H87" s="181"/>
      <c r="I87" s="264"/>
      <c r="J87" s="598"/>
      <c r="K87" s="181"/>
      <c r="L87" s="264"/>
      <c r="M87" s="411"/>
      <c r="N87" s="598"/>
      <c r="O87" s="264"/>
      <c r="P87" s="411"/>
      <c r="Q87" s="1146" t="s">
        <v>113</v>
      </c>
      <c r="R87" s="199">
        <v>1</v>
      </c>
      <c r="S87" s="487"/>
      <c r="T87" s="239"/>
      <c r="U87" s="200"/>
      <c r="W87" s="11"/>
      <c r="Y87" s="11"/>
      <c r="AD87" s="11"/>
    </row>
    <row r="88" spans="1:30" s="1" customFormat="1" ht="14.25" customHeight="1" x14ac:dyDescent="0.2">
      <c r="A88" s="1035"/>
      <c r="B88" s="1038"/>
      <c r="C88" s="1081"/>
      <c r="D88" s="1085"/>
      <c r="E88" s="1090"/>
      <c r="F88" s="1088"/>
      <c r="G88" s="633"/>
      <c r="H88" s="181"/>
      <c r="I88" s="264"/>
      <c r="J88" s="598"/>
      <c r="K88" s="181"/>
      <c r="L88" s="264"/>
      <c r="M88" s="411"/>
      <c r="N88" s="256"/>
      <c r="O88" s="263"/>
      <c r="P88" s="325"/>
      <c r="Q88" s="1143"/>
      <c r="R88" s="202"/>
      <c r="S88" s="488"/>
      <c r="T88" s="240"/>
      <c r="U88" s="203"/>
      <c r="W88" s="186"/>
      <c r="Y88" s="11"/>
    </row>
    <row r="89" spans="1:30" s="1" customFormat="1" ht="14.25" customHeight="1" thickBot="1" x14ac:dyDescent="0.25">
      <c r="A89" s="1036"/>
      <c r="B89" s="1039"/>
      <c r="C89" s="1082"/>
      <c r="D89" s="1086"/>
      <c r="E89" s="1091"/>
      <c r="F89" s="1049"/>
      <c r="G89" s="46" t="s">
        <v>34</v>
      </c>
      <c r="H89" s="147">
        <f>SUM(H86:H88)</f>
        <v>11.8</v>
      </c>
      <c r="I89" s="289">
        <f>SUM(I86:I88)</f>
        <v>11.8</v>
      </c>
      <c r="J89" s="284"/>
      <c r="K89" s="147"/>
      <c r="L89" s="289"/>
      <c r="M89" s="317"/>
      <c r="N89" s="284"/>
      <c r="O89" s="289"/>
      <c r="P89" s="317"/>
      <c r="Q89" s="639"/>
      <c r="R89" s="640"/>
      <c r="S89" s="489"/>
      <c r="T89" s="641"/>
      <c r="U89" s="206"/>
      <c r="W89" s="11"/>
    </row>
    <row r="90" spans="1:30" s="1" customFormat="1" ht="28.5" customHeight="1" x14ac:dyDescent="0.2">
      <c r="A90" s="1034" t="s">
        <v>16</v>
      </c>
      <c r="B90" s="1037" t="s">
        <v>39</v>
      </c>
      <c r="C90" s="1040" t="s">
        <v>21</v>
      </c>
      <c r="D90" s="1059" t="s">
        <v>188</v>
      </c>
      <c r="E90" s="548" t="s">
        <v>55</v>
      </c>
      <c r="F90" s="1076" t="s">
        <v>53</v>
      </c>
      <c r="G90" s="537" t="s">
        <v>23</v>
      </c>
      <c r="H90" s="37">
        <v>40</v>
      </c>
      <c r="I90" s="275">
        <v>40</v>
      </c>
      <c r="J90" s="269"/>
      <c r="K90" s="37"/>
      <c r="L90" s="275"/>
      <c r="M90" s="210"/>
      <c r="N90" s="269"/>
      <c r="O90" s="275"/>
      <c r="P90" s="210"/>
      <c r="Q90" s="549" t="s">
        <v>110</v>
      </c>
      <c r="R90" s="550">
        <v>1</v>
      </c>
      <c r="S90" s="551"/>
      <c r="T90" s="552"/>
      <c r="U90" s="681"/>
      <c r="V90" s="11"/>
      <c r="Y90" s="11"/>
    </row>
    <row r="91" spans="1:30" s="1" customFormat="1" ht="19.5" customHeight="1" x14ac:dyDescent="0.2">
      <c r="A91" s="1035"/>
      <c r="B91" s="1038"/>
      <c r="C91" s="1041"/>
      <c r="D91" s="1060"/>
      <c r="E91" s="1078" t="s">
        <v>90</v>
      </c>
      <c r="F91" s="1007"/>
      <c r="G91" s="545" t="s">
        <v>56</v>
      </c>
      <c r="H91" s="30"/>
      <c r="I91" s="288"/>
      <c r="J91" s="283"/>
      <c r="K91" s="30">
        <v>295</v>
      </c>
      <c r="L91" s="288">
        <v>295</v>
      </c>
      <c r="M91" s="324"/>
      <c r="N91" s="283">
        <v>300</v>
      </c>
      <c r="O91" s="288">
        <v>300</v>
      </c>
      <c r="P91" s="324"/>
      <c r="Q91" s="1144" t="s">
        <v>198</v>
      </c>
      <c r="R91" s="103"/>
      <c r="S91" s="601">
        <v>20</v>
      </c>
      <c r="T91" s="104">
        <v>50</v>
      </c>
      <c r="U91" s="682"/>
      <c r="V91" s="11"/>
    </row>
    <row r="92" spans="1:30" s="1" customFormat="1" ht="15.75" customHeight="1" thickBot="1" x14ac:dyDescent="0.25">
      <c r="A92" s="1036"/>
      <c r="B92" s="1039"/>
      <c r="C92" s="1042"/>
      <c r="D92" s="1061"/>
      <c r="E92" s="1079"/>
      <c r="F92" s="1077"/>
      <c r="G92" s="536" t="s">
        <v>34</v>
      </c>
      <c r="H92" s="22">
        <f t="shared" ref="H92" si="30">SUM(H90:H91)</f>
        <v>40</v>
      </c>
      <c r="I92" s="261">
        <f t="shared" ref="I92" si="31">SUM(I90:I91)</f>
        <v>40</v>
      </c>
      <c r="J92" s="18"/>
      <c r="K92" s="22">
        <f t="shared" ref="K92:L92" si="32">SUM(K90:K91)</f>
        <v>295</v>
      </c>
      <c r="L92" s="261">
        <f t="shared" si="32"/>
        <v>295</v>
      </c>
      <c r="M92" s="319"/>
      <c r="N92" s="18">
        <f t="shared" ref="N92:O92" si="33">SUM(N90:N91)</f>
        <v>300</v>
      </c>
      <c r="O92" s="261">
        <f t="shared" si="33"/>
        <v>300</v>
      </c>
      <c r="P92" s="319"/>
      <c r="Q92" s="1145"/>
      <c r="R92" s="134"/>
      <c r="S92" s="600"/>
      <c r="T92" s="132"/>
      <c r="U92" s="683"/>
    </row>
    <row r="93" spans="1:30" s="1" customFormat="1" ht="27" customHeight="1" x14ac:dyDescent="0.2">
      <c r="A93" s="1034" t="s">
        <v>16</v>
      </c>
      <c r="B93" s="1037" t="s">
        <v>39</v>
      </c>
      <c r="C93" s="1040" t="s">
        <v>59</v>
      </c>
      <c r="D93" s="1167" t="s">
        <v>192</v>
      </c>
      <c r="E93" s="1073" t="s">
        <v>55</v>
      </c>
      <c r="F93" s="1065" t="s">
        <v>53</v>
      </c>
      <c r="G93" s="863" t="s">
        <v>23</v>
      </c>
      <c r="H93" s="864">
        <v>33</v>
      </c>
      <c r="I93" s="865">
        <v>33</v>
      </c>
      <c r="J93" s="866"/>
      <c r="K93" s="864">
        <v>138.80000000000001</v>
      </c>
      <c r="L93" s="865">
        <f>138.8</f>
        <v>138.80000000000001</v>
      </c>
      <c r="M93" s="866"/>
      <c r="N93" s="864">
        <v>1056</v>
      </c>
      <c r="O93" s="865">
        <v>1056</v>
      </c>
      <c r="P93" s="867"/>
      <c r="Q93" s="873" t="s">
        <v>197</v>
      </c>
      <c r="R93" s="874">
        <v>1</v>
      </c>
      <c r="S93" s="875"/>
      <c r="T93" s="876"/>
      <c r="U93" s="1157" t="s">
        <v>242</v>
      </c>
      <c r="Z93" s="11"/>
    </row>
    <row r="94" spans="1:30" s="1" customFormat="1" ht="24.75" customHeight="1" x14ac:dyDescent="0.2">
      <c r="A94" s="1035"/>
      <c r="B94" s="1038"/>
      <c r="C94" s="1041"/>
      <c r="D94" s="1168"/>
      <c r="E94" s="1092"/>
      <c r="F94" s="1066"/>
      <c r="G94" s="868"/>
      <c r="H94" s="869"/>
      <c r="I94" s="870"/>
      <c r="J94" s="871"/>
      <c r="K94" s="869"/>
      <c r="L94" s="870"/>
      <c r="M94" s="871"/>
      <c r="N94" s="869"/>
      <c r="O94" s="870"/>
      <c r="P94" s="872"/>
      <c r="Q94" s="877" t="s">
        <v>184</v>
      </c>
      <c r="R94" s="878"/>
      <c r="S94" s="878">
        <v>1</v>
      </c>
      <c r="T94" s="879"/>
      <c r="U94" s="1158"/>
      <c r="Y94" s="11"/>
      <c r="Z94" s="11"/>
    </row>
    <row r="95" spans="1:30" s="1" customFormat="1" ht="31.5" customHeight="1" thickBot="1" x14ac:dyDescent="0.25">
      <c r="A95" s="1036"/>
      <c r="B95" s="1039"/>
      <c r="C95" s="1042"/>
      <c r="D95" s="1169"/>
      <c r="E95" s="1074"/>
      <c r="F95" s="1067"/>
      <c r="G95" s="517" t="s">
        <v>34</v>
      </c>
      <c r="H95" s="494">
        <f t="shared" ref="H95" si="34">SUM(H93:H94)</f>
        <v>33</v>
      </c>
      <c r="I95" s="495">
        <f t="shared" ref="I95" si="35">SUM(I93:I94)</f>
        <v>33</v>
      </c>
      <c r="J95" s="496"/>
      <c r="K95" s="494">
        <f t="shared" ref="K95:M95" si="36">SUM(K93:K94)</f>
        <v>138.80000000000001</v>
      </c>
      <c r="L95" s="495">
        <f t="shared" si="36"/>
        <v>138.80000000000001</v>
      </c>
      <c r="M95" s="823">
        <f t="shared" si="36"/>
        <v>0</v>
      </c>
      <c r="N95" s="494">
        <f t="shared" ref="N95:P95" si="37">SUM(N93:N94)</f>
        <v>1056</v>
      </c>
      <c r="O95" s="495">
        <f t="shared" si="37"/>
        <v>1056</v>
      </c>
      <c r="P95" s="815">
        <f t="shared" si="37"/>
        <v>0</v>
      </c>
      <c r="Q95" s="880" t="s">
        <v>191</v>
      </c>
      <c r="R95" s="881"/>
      <c r="S95" s="882"/>
      <c r="T95" s="883">
        <v>40</v>
      </c>
      <c r="U95" s="1159"/>
    </row>
    <row r="96" spans="1:30" s="1" customFormat="1" ht="42" customHeight="1" x14ac:dyDescent="0.2">
      <c r="A96" s="728" t="s">
        <v>16</v>
      </c>
      <c r="B96" s="729" t="s">
        <v>39</v>
      </c>
      <c r="C96" s="730" t="s">
        <v>60</v>
      </c>
      <c r="D96" s="491" t="s">
        <v>119</v>
      </c>
      <c r="E96" s="1046" t="s">
        <v>90</v>
      </c>
      <c r="F96" s="737" t="s">
        <v>96</v>
      </c>
      <c r="G96" s="537"/>
      <c r="H96" s="56"/>
      <c r="I96" s="290"/>
      <c r="J96" s="285"/>
      <c r="K96" s="56"/>
      <c r="L96" s="290"/>
      <c r="M96" s="312"/>
      <c r="N96" s="146"/>
      <c r="O96" s="260"/>
      <c r="P96" s="320"/>
      <c r="Q96" s="538"/>
      <c r="R96" s="24"/>
      <c r="S96" s="539"/>
      <c r="T96" s="25"/>
      <c r="U96" s="684"/>
    </row>
    <row r="97" spans="1:26" s="1" customFormat="1" ht="32.25" customHeight="1" x14ac:dyDescent="0.2">
      <c r="A97" s="728"/>
      <c r="B97" s="729"/>
      <c r="C97" s="730"/>
      <c r="D97" s="1104" t="s">
        <v>208</v>
      </c>
      <c r="E97" s="1047"/>
      <c r="F97" s="733"/>
      <c r="G97" s="579" t="s">
        <v>23</v>
      </c>
      <c r="H97" s="580"/>
      <c r="I97" s="581"/>
      <c r="J97" s="582"/>
      <c r="K97" s="580">
        <v>180</v>
      </c>
      <c r="L97" s="581">
        <v>180</v>
      </c>
      <c r="M97" s="621"/>
      <c r="N97" s="254"/>
      <c r="O97" s="259"/>
      <c r="P97" s="323"/>
      <c r="Q97" s="540" t="s">
        <v>110</v>
      </c>
      <c r="R97" s="90">
        <v>1</v>
      </c>
      <c r="S97" s="541"/>
      <c r="T97" s="91"/>
      <c r="U97" s="685"/>
      <c r="V97" s="11"/>
      <c r="X97" s="11"/>
      <c r="Y97" s="11"/>
    </row>
    <row r="98" spans="1:26" s="1" customFormat="1" ht="30.75" customHeight="1" x14ac:dyDescent="0.2">
      <c r="A98" s="728"/>
      <c r="B98" s="729"/>
      <c r="C98" s="730"/>
      <c r="D98" s="1105"/>
      <c r="E98" s="732"/>
      <c r="F98" s="733"/>
      <c r="G98" s="579" t="s">
        <v>133</v>
      </c>
      <c r="H98" s="580">
        <v>20.2</v>
      </c>
      <c r="I98" s="581">
        <v>20.2</v>
      </c>
      <c r="J98" s="582"/>
      <c r="K98" s="131"/>
      <c r="L98" s="259"/>
      <c r="M98" s="323"/>
      <c r="N98" s="254"/>
      <c r="O98" s="259"/>
      <c r="P98" s="323"/>
      <c r="Q98" s="540" t="s">
        <v>125</v>
      </c>
      <c r="R98" s="90"/>
      <c r="S98" s="541">
        <v>162.66999999999999</v>
      </c>
      <c r="T98" s="91"/>
      <c r="U98" s="685"/>
      <c r="V98" s="11"/>
      <c r="X98" s="11"/>
      <c r="Y98" s="11"/>
    </row>
    <row r="99" spans="1:26" s="1" customFormat="1" ht="19.5" customHeight="1" x14ac:dyDescent="0.2">
      <c r="A99" s="728"/>
      <c r="B99" s="729"/>
      <c r="C99" s="730"/>
      <c r="D99" s="1105"/>
      <c r="E99" s="732"/>
      <c r="F99" s="733"/>
      <c r="G99" s="542"/>
      <c r="H99" s="21"/>
      <c r="I99" s="260"/>
      <c r="J99" s="146"/>
      <c r="K99" s="21"/>
      <c r="L99" s="260"/>
      <c r="M99" s="320"/>
      <c r="N99" s="146"/>
      <c r="O99" s="260"/>
      <c r="P99" s="320"/>
      <c r="Q99" s="543" t="s">
        <v>161</v>
      </c>
      <c r="R99" s="90"/>
      <c r="S99" s="544">
        <v>1</v>
      </c>
      <c r="T99" s="91"/>
      <c r="U99" s="686"/>
      <c r="V99" s="11"/>
      <c r="Y99" s="11"/>
    </row>
    <row r="100" spans="1:26" s="1" customFormat="1" ht="41.25" customHeight="1" x14ac:dyDescent="0.2">
      <c r="A100" s="728"/>
      <c r="B100" s="729"/>
      <c r="C100" s="730"/>
      <c r="D100" s="1106"/>
      <c r="E100" s="732"/>
      <c r="F100" s="733"/>
      <c r="G100" s="542"/>
      <c r="H100" s="21"/>
      <c r="I100" s="260"/>
      <c r="J100" s="146"/>
      <c r="K100" s="21"/>
      <c r="L100" s="260"/>
      <c r="M100" s="320"/>
      <c r="N100" s="146"/>
      <c r="O100" s="260"/>
      <c r="P100" s="320"/>
      <c r="Q100" s="543" t="s">
        <v>148</v>
      </c>
      <c r="R100" s="90"/>
      <c r="S100" s="544"/>
      <c r="T100" s="91"/>
      <c r="U100" s="686"/>
      <c r="V100" s="11"/>
      <c r="X100" s="186"/>
      <c r="Y100" s="11"/>
    </row>
    <row r="101" spans="1:26" s="1" customFormat="1" ht="17.25" customHeight="1" x14ac:dyDescent="0.2">
      <c r="A101" s="728"/>
      <c r="B101" s="729"/>
      <c r="C101" s="730"/>
      <c r="D101" s="731" t="s">
        <v>120</v>
      </c>
      <c r="E101" s="760"/>
      <c r="F101" s="733"/>
      <c r="G101" s="622" t="s">
        <v>133</v>
      </c>
      <c r="H101" s="131">
        <v>24</v>
      </c>
      <c r="I101" s="259">
        <v>24</v>
      </c>
      <c r="J101" s="254"/>
      <c r="K101" s="131"/>
      <c r="L101" s="259"/>
      <c r="M101" s="323"/>
      <c r="N101" s="254"/>
      <c r="O101" s="259"/>
      <c r="P101" s="323"/>
      <c r="Q101" s="995" t="s">
        <v>209</v>
      </c>
      <c r="R101" s="88">
        <v>100</v>
      </c>
      <c r="S101" s="546"/>
      <c r="T101" s="89"/>
      <c r="U101" s="687"/>
    </row>
    <row r="102" spans="1:26" s="1" customFormat="1" ht="17.25" customHeight="1" thickBot="1" x14ac:dyDescent="0.25">
      <c r="A102" s="728"/>
      <c r="B102" s="729"/>
      <c r="C102" s="730"/>
      <c r="D102" s="231"/>
      <c r="E102" s="232"/>
      <c r="F102" s="742"/>
      <c r="G102" s="230" t="s">
        <v>34</v>
      </c>
      <c r="H102" s="22">
        <f>SUM(H96:H101)</f>
        <v>44.2</v>
      </c>
      <c r="I102" s="261">
        <f>SUM(I96:I101)</f>
        <v>44.2</v>
      </c>
      <c r="J102" s="18"/>
      <c r="K102" s="22">
        <f>SUM(K97:K101)</f>
        <v>180</v>
      </c>
      <c r="L102" s="261">
        <f>SUM(L97:L101)</f>
        <v>180</v>
      </c>
      <c r="M102" s="319"/>
      <c r="N102" s="18"/>
      <c r="O102" s="261"/>
      <c r="P102" s="319"/>
      <c r="Q102" s="1001"/>
      <c r="R102" s="60"/>
      <c r="S102" s="547"/>
      <c r="T102" s="61"/>
      <c r="U102" s="470"/>
      <c r="V102" s="734"/>
    </row>
    <row r="103" spans="1:26" s="1" customFormat="1" ht="27" customHeight="1" x14ac:dyDescent="0.2">
      <c r="A103" s="1034" t="s">
        <v>16</v>
      </c>
      <c r="B103" s="1037" t="s">
        <v>39</v>
      </c>
      <c r="C103" s="1040" t="s">
        <v>141</v>
      </c>
      <c r="D103" s="1059" t="s">
        <v>187</v>
      </c>
      <c r="E103" s="1062" t="s">
        <v>55</v>
      </c>
      <c r="F103" s="1102" t="s">
        <v>22</v>
      </c>
      <c r="G103" s="237" t="s">
        <v>23</v>
      </c>
      <c r="H103" s="37"/>
      <c r="I103" s="275"/>
      <c r="J103" s="269"/>
      <c r="K103" s="37">
        <v>236</v>
      </c>
      <c r="L103" s="275">
        <v>236</v>
      </c>
      <c r="M103" s="210"/>
      <c r="N103" s="269"/>
      <c r="O103" s="275"/>
      <c r="P103" s="210"/>
      <c r="Q103" s="511" t="s">
        <v>61</v>
      </c>
      <c r="R103" s="346"/>
      <c r="S103" s="512">
        <v>100</v>
      </c>
      <c r="T103" s="758"/>
      <c r="U103" s="347"/>
    </row>
    <row r="104" spans="1:26" s="1" customFormat="1" ht="18.75" customHeight="1" thickBot="1" x14ac:dyDescent="0.25">
      <c r="A104" s="1036"/>
      <c r="B104" s="1039"/>
      <c r="C104" s="1042"/>
      <c r="D104" s="1061"/>
      <c r="E104" s="1064"/>
      <c r="F104" s="1103"/>
      <c r="G104" s="727" t="s">
        <v>34</v>
      </c>
      <c r="H104" s="147"/>
      <c r="I104" s="289"/>
      <c r="J104" s="284"/>
      <c r="K104" s="147">
        <f t="shared" ref="K104" si="38">SUM(K103:K103)</f>
        <v>236</v>
      </c>
      <c r="L104" s="289">
        <f t="shared" ref="L104" si="39">SUM(L103:L103)</f>
        <v>236</v>
      </c>
      <c r="M104" s="317"/>
      <c r="N104" s="284"/>
      <c r="O104" s="289"/>
      <c r="P104" s="317"/>
      <c r="Q104" s="513" t="s">
        <v>183</v>
      </c>
      <c r="R104" s="514"/>
      <c r="S104" s="515">
        <v>30</v>
      </c>
      <c r="T104" s="572"/>
      <c r="U104" s="688"/>
      <c r="X104" s="11"/>
    </row>
    <row r="105" spans="1:26" s="1" customFormat="1" ht="31.5" customHeight="1" x14ac:dyDescent="0.2">
      <c r="A105" s="1034" t="s">
        <v>16</v>
      </c>
      <c r="B105" s="1037" t="s">
        <v>39</v>
      </c>
      <c r="C105" s="1080" t="s">
        <v>149</v>
      </c>
      <c r="D105" s="1071" t="s">
        <v>220</v>
      </c>
      <c r="E105" s="1073"/>
      <c r="F105" s="1065" t="s">
        <v>53</v>
      </c>
      <c r="G105" s="348" t="s">
        <v>23</v>
      </c>
      <c r="H105" s="227"/>
      <c r="I105" s="349"/>
      <c r="J105" s="350"/>
      <c r="K105" s="227">
        <v>20</v>
      </c>
      <c r="L105" s="349">
        <v>20</v>
      </c>
      <c r="M105" s="351"/>
      <c r="N105" s="350">
        <v>80</v>
      </c>
      <c r="O105" s="349">
        <v>80</v>
      </c>
      <c r="P105" s="351"/>
      <c r="Q105" s="584" t="s">
        <v>184</v>
      </c>
      <c r="R105" s="735"/>
      <c r="S105" s="735">
        <v>1</v>
      </c>
      <c r="T105" s="758"/>
      <c r="U105" s="758"/>
      <c r="Z105" s="11"/>
    </row>
    <row r="106" spans="1:26" s="1" customFormat="1" ht="16.5" customHeight="1" thickBot="1" x14ac:dyDescent="0.25">
      <c r="A106" s="1099"/>
      <c r="B106" s="1100"/>
      <c r="C106" s="1101"/>
      <c r="D106" s="1072"/>
      <c r="E106" s="1074"/>
      <c r="F106" s="1067"/>
      <c r="G106" s="517" t="s">
        <v>34</v>
      </c>
      <c r="H106" s="494"/>
      <c r="I106" s="495"/>
      <c r="J106" s="496"/>
      <c r="K106" s="494">
        <f t="shared" ref="K106:L106" si="40">SUM(K105:K105)</f>
        <v>20</v>
      </c>
      <c r="L106" s="495">
        <f t="shared" si="40"/>
        <v>20</v>
      </c>
      <c r="M106" s="518"/>
      <c r="N106" s="496">
        <f t="shared" ref="N106" si="41">SUM(N105:N105)</f>
        <v>80</v>
      </c>
      <c r="O106" s="495">
        <f t="shared" ref="O106" si="42">SUM(O105:O105)</f>
        <v>80</v>
      </c>
      <c r="P106" s="518"/>
      <c r="Q106" s="585" t="s">
        <v>190</v>
      </c>
      <c r="R106" s="586"/>
      <c r="S106" s="587"/>
      <c r="T106" s="588">
        <v>100</v>
      </c>
      <c r="U106" s="689"/>
      <c r="X106" s="11"/>
    </row>
    <row r="107" spans="1:26" s="1" customFormat="1" ht="16.5" customHeight="1" thickBot="1" x14ac:dyDescent="0.25">
      <c r="A107" s="659" t="s">
        <v>16</v>
      </c>
      <c r="B107" s="38" t="s">
        <v>39</v>
      </c>
      <c r="C107" s="1093" t="s">
        <v>44</v>
      </c>
      <c r="D107" s="1094"/>
      <c r="E107" s="1094"/>
      <c r="F107" s="1094"/>
      <c r="G107" s="1095"/>
      <c r="H107" s="589">
        <f>+H102+H92+H81+H76+H89+H95+H72+H106+H104+H70+H85</f>
        <v>1699.8</v>
      </c>
      <c r="I107" s="679">
        <f>+I102+I92+I81+I76+I89+I95+I72+I106+I104+I70+I85</f>
        <v>1699.8</v>
      </c>
      <c r="J107" s="679">
        <f>+J102+J92+J81+J76+J89+J95+J72+J106+J104+J70+J85</f>
        <v>0</v>
      </c>
      <c r="K107" s="814">
        <f t="shared" ref="K107:P107" si="43">+K102+K92+K81+K76+K89+K95+K72+K106+K104+K70</f>
        <v>1817.8</v>
      </c>
      <c r="L107" s="679">
        <f t="shared" si="43"/>
        <v>2551.8000000000002</v>
      </c>
      <c r="M107" s="589">
        <f t="shared" si="43"/>
        <v>734</v>
      </c>
      <c r="N107" s="814">
        <f t="shared" si="43"/>
        <v>1536</v>
      </c>
      <c r="O107" s="679">
        <f t="shared" si="43"/>
        <v>1536</v>
      </c>
      <c r="P107" s="816">
        <f t="shared" si="43"/>
        <v>0</v>
      </c>
      <c r="Q107" s="1096"/>
      <c r="R107" s="1097"/>
      <c r="S107" s="1097"/>
      <c r="T107" s="1097"/>
      <c r="U107" s="1098"/>
      <c r="V107" s="186"/>
    </row>
    <row r="108" spans="1:26" s="1" customFormat="1" ht="16.5" customHeight="1" thickBot="1" x14ac:dyDescent="0.25">
      <c r="A108" s="660" t="s">
        <v>16</v>
      </c>
      <c r="B108" s="1129" t="s">
        <v>64</v>
      </c>
      <c r="C108" s="1130"/>
      <c r="D108" s="1130"/>
      <c r="E108" s="1130"/>
      <c r="F108" s="1130"/>
      <c r="G108" s="1131"/>
      <c r="H108" s="661">
        <f t="shared" ref="H108:P108" si="44">H107+H66+H42</f>
        <v>4021.7</v>
      </c>
      <c r="I108" s="674">
        <f t="shared" si="44"/>
        <v>4053.5</v>
      </c>
      <c r="J108" s="674">
        <f t="shared" si="44"/>
        <v>31.8</v>
      </c>
      <c r="K108" s="661">
        <f t="shared" si="44"/>
        <v>4154.7</v>
      </c>
      <c r="L108" s="674">
        <f t="shared" si="44"/>
        <v>4898.5</v>
      </c>
      <c r="M108" s="830">
        <f t="shared" si="44"/>
        <v>743.8</v>
      </c>
      <c r="N108" s="661">
        <f t="shared" si="44"/>
        <v>3746.6000000000004</v>
      </c>
      <c r="O108" s="674">
        <f t="shared" si="44"/>
        <v>3746.6000000000004</v>
      </c>
      <c r="P108" s="817">
        <f t="shared" si="44"/>
        <v>0</v>
      </c>
      <c r="Q108" s="1132"/>
      <c r="R108" s="1133"/>
      <c r="S108" s="1133"/>
      <c r="T108" s="1133"/>
      <c r="U108" s="1134"/>
    </row>
    <row r="109" spans="1:26" s="1" customFormat="1" ht="16.5" customHeight="1" thickBot="1" x14ac:dyDescent="0.25">
      <c r="A109" s="664" t="s">
        <v>65</v>
      </c>
      <c r="B109" s="1135" t="s">
        <v>66</v>
      </c>
      <c r="C109" s="1136"/>
      <c r="D109" s="1136"/>
      <c r="E109" s="1136"/>
      <c r="F109" s="1136"/>
      <c r="G109" s="1137"/>
      <c r="H109" s="665">
        <f t="shared" ref="H109" si="45">H108</f>
        <v>4021.7</v>
      </c>
      <c r="I109" s="675">
        <f t="shared" ref="I109:M109" si="46">I108</f>
        <v>4053.5</v>
      </c>
      <c r="J109" s="675">
        <f t="shared" si="46"/>
        <v>31.8</v>
      </c>
      <c r="K109" s="665">
        <f t="shared" si="46"/>
        <v>4154.7</v>
      </c>
      <c r="L109" s="675">
        <f t="shared" si="46"/>
        <v>4898.5</v>
      </c>
      <c r="M109" s="831">
        <f t="shared" si="46"/>
        <v>743.8</v>
      </c>
      <c r="N109" s="665">
        <f t="shared" ref="N109:P109" si="47">N108</f>
        <v>3746.6000000000004</v>
      </c>
      <c r="O109" s="675">
        <f t="shared" si="47"/>
        <v>3746.6000000000004</v>
      </c>
      <c r="P109" s="818">
        <f t="shared" si="47"/>
        <v>0</v>
      </c>
      <c r="Q109" s="1138"/>
      <c r="R109" s="1139"/>
      <c r="S109" s="1139"/>
      <c r="T109" s="1139"/>
      <c r="U109" s="1140"/>
    </row>
    <row r="110" spans="1:26" s="1" customFormat="1" ht="23.25" customHeight="1" thickBot="1" x14ac:dyDescent="0.25">
      <c r="A110" s="72"/>
      <c r="B110" s="1141" t="s">
        <v>67</v>
      </c>
      <c r="C110" s="1141"/>
      <c r="D110" s="1141"/>
      <c r="E110" s="1141"/>
      <c r="F110" s="1141"/>
      <c r="G110" s="1141"/>
      <c r="H110" s="1141"/>
      <c r="I110" s="1141"/>
      <c r="J110" s="1141"/>
      <c r="K110" s="1141"/>
      <c r="L110" s="1141"/>
      <c r="M110" s="1141"/>
      <c r="N110" s="1141"/>
      <c r="O110" s="1141"/>
      <c r="P110" s="1141"/>
      <c r="Q110" s="73"/>
      <c r="R110" s="190"/>
      <c r="S110" s="191"/>
      <c r="T110" s="190"/>
      <c r="U110" s="191"/>
    </row>
    <row r="111" spans="1:26" s="1" customFormat="1" ht="99" customHeight="1" x14ac:dyDescent="0.2">
      <c r="A111" s="74"/>
      <c r="B111" s="1123" t="s">
        <v>68</v>
      </c>
      <c r="C111" s="1124"/>
      <c r="D111" s="1124"/>
      <c r="E111" s="1124"/>
      <c r="F111" s="1124"/>
      <c r="G111" s="1125"/>
      <c r="H111" s="753" t="s">
        <v>214</v>
      </c>
      <c r="I111" s="791" t="s">
        <v>217</v>
      </c>
      <c r="J111" s="754" t="s">
        <v>93</v>
      </c>
      <c r="K111" s="774" t="s">
        <v>215</v>
      </c>
      <c r="L111" s="791" t="s">
        <v>234</v>
      </c>
      <c r="M111" s="826" t="s">
        <v>93</v>
      </c>
      <c r="N111" s="774" t="s">
        <v>216</v>
      </c>
      <c r="O111" s="791" t="s">
        <v>235</v>
      </c>
      <c r="P111" s="773" t="s">
        <v>93</v>
      </c>
      <c r="Q111" s="757"/>
      <c r="R111" s="757"/>
      <c r="S111" s="191"/>
      <c r="T111" s="757"/>
      <c r="U111" s="191"/>
    </row>
    <row r="112" spans="1:26" s="1" customFormat="1" ht="17.25" customHeight="1" x14ac:dyDescent="0.2">
      <c r="A112" s="74"/>
      <c r="B112" s="1126" t="s">
        <v>70</v>
      </c>
      <c r="C112" s="1127"/>
      <c r="D112" s="1127"/>
      <c r="E112" s="1127"/>
      <c r="F112" s="1127"/>
      <c r="G112" s="1128"/>
      <c r="H112" s="668">
        <f>SUM(H113:H121)</f>
        <v>2638.8</v>
      </c>
      <c r="I112" s="676">
        <f>SUM(I113:I121)</f>
        <v>2686</v>
      </c>
      <c r="J112" s="676">
        <f>SUM(J113:J121)</f>
        <v>47.199999999999925</v>
      </c>
      <c r="K112" s="668">
        <f>SUM(K113:K121)</f>
        <v>3201.8</v>
      </c>
      <c r="L112" s="676">
        <f>SUM(L113:L120)</f>
        <v>3945.6000000000004</v>
      </c>
      <c r="M112" s="827">
        <f>SUM(M113:M120)</f>
        <v>743.80000000000018</v>
      </c>
      <c r="N112" s="668">
        <f>SUM(N113:N120)</f>
        <v>3370</v>
      </c>
      <c r="O112" s="676">
        <f>SUM(O113:O120)</f>
        <v>3370</v>
      </c>
      <c r="P112" s="822">
        <f>SUM(P113:P120)</f>
        <v>0</v>
      </c>
      <c r="Q112" s="755"/>
      <c r="R112" s="755"/>
      <c r="S112" s="191"/>
      <c r="T112" s="755"/>
      <c r="U112" s="191"/>
    </row>
    <row r="113" spans="1:21" s="1" customFormat="1" ht="15.75" customHeight="1" x14ac:dyDescent="0.2">
      <c r="A113" s="74"/>
      <c r="B113" s="1116" t="s">
        <v>71</v>
      </c>
      <c r="C113" s="1117"/>
      <c r="D113" s="1117"/>
      <c r="E113" s="1117"/>
      <c r="F113" s="1117"/>
      <c r="G113" s="1118"/>
      <c r="H113" s="251">
        <f>SUMIF(G13:G106,"sb",H13:H106)</f>
        <v>1765.1000000000001</v>
      </c>
      <c r="I113" s="302">
        <f>SUMIF(G13:G106,"sb",I13:I106)</f>
        <v>1775.2</v>
      </c>
      <c r="J113" s="298">
        <f>I113-H113</f>
        <v>10.099999999999909</v>
      </c>
      <c r="K113" s="251">
        <f>SUMIF(G13:G106,"sb",K13:K106)</f>
        <v>2464</v>
      </c>
      <c r="L113" s="824">
        <f>SUMIF(G13:G106,"sb",L13:L106)</f>
        <v>3207.8</v>
      </c>
      <c r="M113" s="828">
        <f>+L113-K113</f>
        <v>743.80000000000018</v>
      </c>
      <c r="N113" s="251">
        <f>SUMIF(G13:G106,"sb",N13:N106)</f>
        <v>2669.8</v>
      </c>
      <c r="O113" s="824">
        <f>SUMIF(G13:G106,"sb",O13:O106)</f>
        <v>2669.8</v>
      </c>
      <c r="P113" s="825">
        <f>+O113-N113</f>
        <v>0</v>
      </c>
      <c r="Q113" s="756"/>
      <c r="R113" s="756"/>
      <c r="S113" s="191"/>
      <c r="T113" s="756"/>
      <c r="U113" s="191"/>
    </row>
    <row r="114" spans="1:21" s="1" customFormat="1" ht="15" customHeight="1" x14ac:dyDescent="0.2">
      <c r="A114" s="74"/>
      <c r="B114" s="1113" t="s">
        <v>134</v>
      </c>
      <c r="C114" s="1114"/>
      <c r="D114" s="1114"/>
      <c r="E114" s="1114"/>
      <c r="F114" s="1114"/>
      <c r="G114" s="1115"/>
      <c r="H114" s="158">
        <f>SUMIF(G14:G106,"sb(L)",H14:H106)</f>
        <v>155</v>
      </c>
      <c r="I114" s="287">
        <f>SUMIF(G14:G106,"sb(L)",I14:I106)</f>
        <v>155</v>
      </c>
      <c r="J114" s="298"/>
      <c r="K114" s="251">
        <f>SUMIF(G14:G106,"sb(l)",K14:K106)</f>
        <v>0</v>
      </c>
      <c r="L114" s="302">
        <f>SUMIF(G14:G106,"sb(l)",L14:L106)</f>
        <v>0</v>
      </c>
      <c r="M114" s="298"/>
      <c r="N114" s="251">
        <f>SUMIF(G14:G107,"sb(l)",N14:N107)</f>
        <v>0</v>
      </c>
      <c r="O114" s="302">
        <f>SUMIF(G14:G107,"sb(l)",O14:O107)</f>
        <v>0</v>
      </c>
      <c r="P114" s="404"/>
      <c r="Q114" s="756"/>
      <c r="R114" s="756"/>
      <c r="S114" s="191"/>
      <c r="T114" s="756"/>
      <c r="U114" s="191"/>
    </row>
    <row r="115" spans="1:21" s="1" customFormat="1" ht="28.5" customHeight="1" x14ac:dyDescent="0.2">
      <c r="A115" s="74"/>
      <c r="B115" s="1113" t="s">
        <v>72</v>
      </c>
      <c r="C115" s="1114"/>
      <c r="D115" s="1114"/>
      <c r="E115" s="1114"/>
      <c r="F115" s="1114"/>
      <c r="G115" s="1115"/>
      <c r="H115" s="251">
        <f>SUMIF(G13:G102,"sb(aa)",H13:H102)</f>
        <v>105</v>
      </c>
      <c r="I115" s="302">
        <f>SUMIF(G13:G102,"sb(aa)",I13:I102)</f>
        <v>105</v>
      </c>
      <c r="J115" s="298"/>
      <c r="K115" s="251">
        <f>SUMIF(G13:G105,G14,K13:K105)</f>
        <v>110</v>
      </c>
      <c r="L115" s="302">
        <f>SUMIF(G13:G101,G14,L13:L101)</f>
        <v>110</v>
      </c>
      <c r="M115" s="298"/>
      <c r="N115" s="251">
        <f>SUMIF(G13:G106,"sb(aa)",N13:N106)</f>
        <v>110</v>
      </c>
      <c r="O115" s="302">
        <f>SUMIF(G13:G106,"sb(aa)",O13:O106)</f>
        <v>110</v>
      </c>
      <c r="P115" s="404"/>
      <c r="Q115" s="756"/>
      <c r="R115" s="756"/>
      <c r="S115" s="191"/>
      <c r="T115" s="756"/>
      <c r="U115" s="191"/>
    </row>
    <row r="116" spans="1:21" s="1" customFormat="1" ht="28.5" customHeight="1" x14ac:dyDescent="0.2">
      <c r="A116" s="74"/>
      <c r="B116" s="1113" t="s">
        <v>228</v>
      </c>
      <c r="C116" s="1114"/>
      <c r="D116" s="1114"/>
      <c r="E116" s="1114"/>
      <c r="F116" s="1114"/>
      <c r="G116" s="1115"/>
      <c r="H116" s="251"/>
      <c r="I116" s="302">
        <f>SUMIF(G14:G103,"sb(aal)",I14:I103)</f>
        <v>16.8</v>
      </c>
      <c r="J116" s="298">
        <f>+I116-H116</f>
        <v>16.8</v>
      </c>
      <c r="K116" s="251"/>
      <c r="L116" s="302"/>
      <c r="M116" s="298"/>
      <c r="N116" s="251"/>
      <c r="O116" s="302"/>
      <c r="P116" s="404"/>
      <c r="Q116" s="756"/>
      <c r="R116" s="756"/>
      <c r="S116" s="191"/>
      <c r="T116" s="756"/>
      <c r="U116" s="191"/>
    </row>
    <row r="117" spans="1:21" s="1" customFormat="1" ht="15" customHeight="1" x14ac:dyDescent="0.2">
      <c r="A117" s="74"/>
      <c r="B117" s="1116" t="s">
        <v>73</v>
      </c>
      <c r="C117" s="1117"/>
      <c r="D117" s="1117"/>
      <c r="E117" s="1117"/>
      <c r="F117" s="1117"/>
      <c r="G117" s="1118"/>
      <c r="H117" s="251">
        <f>SUMIF(G13:G102,"sb(sp)",H13:H102)</f>
        <v>22.5</v>
      </c>
      <c r="I117" s="302">
        <f>SUMIF(G13:G102,"sb(sp)",I13:I102)</f>
        <v>22.5</v>
      </c>
      <c r="J117" s="298"/>
      <c r="K117" s="251">
        <f>SUMIF(G13:G101,"sb(sp)",K13:K101)</f>
        <v>22.6</v>
      </c>
      <c r="L117" s="302">
        <f>SUMIF(G13:G101,"sb(sp)",L13:L101)</f>
        <v>22.6</v>
      </c>
      <c r="M117" s="298"/>
      <c r="N117" s="251">
        <f>SUMIF(G13:G106,"sb(sp)",N13:N106)</f>
        <v>22.7</v>
      </c>
      <c r="O117" s="302">
        <f>SUMIF(G13:G106,"sb(sp)",O13:O106)</f>
        <v>22.7</v>
      </c>
      <c r="P117" s="404"/>
      <c r="Q117" s="756"/>
      <c r="R117" s="756"/>
      <c r="S117" s="191"/>
      <c r="T117" s="756"/>
      <c r="U117" s="191"/>
    </row>
    <row r="118" spans="1:21" s="1" customFormat="1" ht="15" customHeight="1" x14ac:dyDescent="0.2">
      <c r="A118" s="74"/>
      <c r="B118" s="1116" t="s">
        <v>227</v>
      </c>
      <c r="C118" s="1117"/>
      <c r="D118" s="1117"/>
      <c r="E118" s="1117"/>
      <c r="F118" s="1117"/>
      <c r="G118" s="1118"/>
      <c r="H118" s="251"/>
      <c r="I118" s="302">
        <f>SUMIF(G14:G103,"sb(spl)",I14:I103)</f>
        <v>4.8999999999999995</v>
      </c>
      <c r="J118" s="298">
        <f>+I118-H118</f>
        <v>4.8999999999999995</v>
      </c>
      <c r="K118" s="251"/>
      <c r="L118" s="302"/>
      <c r="M118" s="298"/>
      <c r="N118" s="251"/>
      <c r="O118" s="302"/>
      <c r="P118" s="404"/>
      <c r="Q118" s="756"/>
      <c r="R118" s="756"/>
      <c r="S118" s="191"/>
      <c r="T118" s="756"/>
      <c r="U118" s="191"/>
    </row>
    <row r="119" spans="1:21" s="80" customFormat="1" ht="15" customHeight="1" x14ac:dyDescent="0.2">
      <c r="A119" s="74"/>
      <c r="B119" s="1116" t="s">
        <v>74</v>
      </c>
      <c r="C119" s="1117"/>
      <c r="D119" s="1117"/>
      <c r="E119" s="1117"/>
      <c r="F119" s="1117"/>
      <c r="G119" s="1118"/>
      <c r="H119" s="251">
        <f>SUMIF(G13:G102,"sb(vb)",H13:H102)</f>
        <v>493.8</v>
      </c>
      <c r="I119" s="302">
        <f>SUMIF(G13:G102,"sb(vb)",I13:I102)</f>
        <v>501.6</v>
      </c>
      <c r="J119" s="298">
        <f t="shared" ref="J119" si="48">+I119-H119</f>
        <v>7.8000000000000114</v>
      </c>
      <c r="K119" s="251">
        <f>SUMIF(G13:G101,"sb(vb)",K13:K101)</f>
        <v>492.3</v>
      </c>
      <c r="L119" s="302">
        <f>SUMIF(G13:G101,"sb(vb)",L13:L101)</f>
        <v>492.3</v>
      </c>
      <c r="M119" s="298"/>
      <c r="N119" s="251">
        <f>SUMIF(G13:G106,"sb(vb)",N13:N106)</f>
        <v>492.3</v>
      </c>
      <c r="O119" s="302">
        <f>SUMIF(G13:G106,"sb(vb)",O13:O106)</f>
        <v>492.3</v>
      </c>
      <c r="P119" s="404"/>
      <c r="Q119" s="756"/>
      <c r="R119" s="756"/>
      <c r="S119" s="191"/>
      <c r="T119" s="756"/>
      <c r="U119" s="191"/>
    </row>
    <row r="120" spans="1:21" s="80" customFormat="1" ht="31.5" customHeight="1" x14ac:dyDescent="0.2">
      <c r="A120" s="74"/>
      <c r="B120" s="1113" t="s">
        <v>210</v>
      </c>
      <c r="C120" s="1114"/>
      <c r="D120" s="1114"/>
      <c r="E120" s="1114"/>
      <c r="F120" s="1114"/>
      <c r="G120" s="1115"/>
      <c r="H120" s="251">
        <f>SUMIF(G13:G106,"sb(es)",H13:H106)</f>
        <v>88.3</v>
      </c>
      <c r="I120" s="302">
        <f>SUMIF(G13:G106,"sb(es)",I13:I106)</f>
        <v>88.3</v>
      </c>
      <c r="J120" s="298"/>
      <c r="K120" s="251">
        <f>SUMIF(G13:G106,"sb(es)",K13:K106)</f>
        <v>112.9</v>
      </c>
      <c r="L120" s="302">
        <f>SUMIF(G13:G106,"sb(es)",L13:L106)</f>
        <v>112.9</v>
      </c>
      <c r="M120" s="298"/>
      <c r="N120" s="251">
        <f>SUMIF(G13:G106,"sb(es)",N13:N106)</f>
        <v>75.2</v>
      </c>
      <c r="O120" s="302">
        <f>SUMIF(G13:G106,"sb(es)",O13:O106)</f>
        <v>75.2</v>
      </c>
      <c r="P120" s="404"/>
      <c r="Q120" s="756"/>
      <c r="R120" s="756"/>
      <c r="S120" s="191"/>
      <c r="T120" s="756"/>
      <c r="U120" s="191"/>
    </row>
    <row r="121" spans="1:21" s="80" customFormat="1" ht="28.5" customHeight="1" x14ac:dyDescent="0.2">
      <c r="A121" s="74"/>
      <c r="B121" s="1113" t="s">
        <v>194</v>
      </c>
      <c r="C121" s="1114"/>
      <c r="D121" s="1114"/>
      <c r="E121" s="1114"/>
      <c r="F121" s="1114"/>
      <c r="G121" s="1115"/>
      <c r="H121" s="519">
        <f>SUMIF(G15:G68,"sb(esa)",H15:H68)</f>
        <v>9.1</v>
      </c>
      <c r="I121" s="302">
        <f>SUMIF(G15:G68,"sb(esa)",I15:I68)</f>
        <v>16.7</v>
      </c>
      <c r="J121" s="298">
        <f>I121-H121</f>
        <v>7.6</v>
      </c>
      <c r="K121" s="251">
        <f>SUMIF(F15:F68,"sb(esa)",K15:K68)</f>
        <v>0</v>
      </c>
      <c r="L121" s="302">
        <f>SUMIF(G15:G68,"sb(esa)",L15:L68)</f>
        <v>0</v>
      </c>
      <c r="M121" s="298"/>
      <c r="N121" s="251">
        <f>SUMIF(G15:G68,"sb(esa)",N15:N68)</f>
        <v>0</v>
      </c>
      <c r="O121" s="302">
        <f>SUMIF(G15:G68,"sb(esa)",O15:O68)</f>
        <v>0</v>
      </c>
      <c r="P121" s="404"/>
      <c r="Q121" s="756"/>
      <c r="R121" s="756"/>
      <c r="S121" s="191"/>
      <c r="T121" s="756"/>
      <c r="U121" s="191"/>
    </row>
    <row r="122" spans="1:21" s="1" customFormat="1" ht="15" customHeight="1" x14ac:dyDescent="0.2">
      <c r="A122" s="74"/>
      <c r="B122" s="1126" t="s">
        <v>75</v>
      </c>
      <c r="C122" s="1127"/>
      <c r="D122" s="1127"/>
      <c r="E122" s="1127"/>
      <c r="F122" s="1127"/>
      <c r="G122" s="1128"/>
      <c r="H122" s="671">
        <f>SUM(H123:H126)</f>
        <v>1382.8999999999999</v>
      </c>
      <c r="I122" s="677">
        <f>SUM(I123:I126)</f>
        <v>1367.5</v>
      </c>
      <c r="J122" s="677">
        <f>SUM(J123:J126)</f>
        <v>-15.39999999999991</v>
      </c>
      <c r="K122" s="671">
        <f>SUM(K123:K126)</f>
        <v>952.9</v>
      </c>
      <c r="L122" s="677">
        <f t="shared" ref="L122" si="49">SUM(L123:L126)</f>
        <v>952.9</v>
      </c>
      <c r="M122" s="805"/>
      <c r="N122" s="671">
        <f t="shared" ref="N122" si="50">SUM(N123:N126)</f>
        <v>376.6</v>
      </c>
      <c r="O122" s="677">
        <f t="shared" ref="O122" si="51">SUM(O123:O126)</f>
        <v>376.6</v>
      </c>
      <c r="P122" s="673"/>
      <c r="Q122" s="755"/>
      <c r="R122" s="755"/>
      <c r="S122" s="191"/>
      <c r="T122" s="755"/>
      <c r="U122" s="191"/>
    </row>
    <row r="123" spans="1:21" s="1" customFormat="1" ht="15" customHeight="1" x14ac:dyDescent="0.2">
      <c r="A123" s="74"/>
      <c r="B123" s="1113" t="s">
        <v>77</v>
      </c>
      <c r="C123" s="1114"/>
      <c r="D123" s="1114"/>
      <c r="E123" s="1114"/>
      <c r="F123" s="1114"/>
      <c r="G123" s="1115"/>
      <c r="H123" s="174">
        <f>SUMIF(G13:G101,"es",H13:H101)</f>
        <v>1029.5999999999999</v>
      </c>
      <c r="I123" s="303">
        <f>SUMIF(G13:G101,"es",I13:I101)</f>
        <v>1022</v>
      </c>
      <c r="J123" s="299">
        <f>+I123-H123</f>
        <v>-7.5999999999999091</v>
      </c>
      <c r="K123" s="174">
        <f>SUMIF(G13:G101,"es",K13:K101)</f>
        <v>570</v>
      </c>
      <c r="L123" s="303">
        <f>SUMIF(G13:G101,"es",L13:L101)</f>
        <v>570</v>
      </c>
      <c r="M123" s="299"/>
      <c r="N123" s="174">
        <f>SUMIF(G13:G106,"es",N13:N106)</f>
        <v>0</v>
      </c>
      <c r="O123" s="303">
        <f>SUMIF(G13:G106,"es",O13:O106)</f>
        <v>0</v>
      </c>
      <c r="P123" s="406"/>
      <c r="Q123" s="756"/>
      <c r="R123" s="756"/>
      <c r="S123" s="191"/>
      <c r="T123" s="756"/>
      <c r="U123" s="191"/>
    </row>
    <row r="124" spans="1:21" s="1" customFormat="1" ht="12.75" x14ac:dyDescent="0.2">
      <c r="A124" s="76"/>
      <c r="B124" s="1120" t="s">
        <v>76</v>
      </c>
      <c r="C124" s="1121"/>
      <c r="D124" s="1121"/>
      <c r="E124" s="1121"/>
      <c r="F124" s="1121"/>
      <c r="G124" s="1122"/>
      <c r="H124" s="158">
        <f>SUMIF(G13:G102,"PSDF",H13:H102)</f>
        <v>74.8</v>
      </c>
      <c r="I124" s="287">
        <f>SUMIF(G13:G102,"PSDF",I13:I102)</f>
        <v>74.8</v>
      </c>
      <c r="J124" s="282"/>
      <c r="K124" s="158">
        <f>SUMIF(G13:G101,"PSDF",K13:K101)</f>
        <v>69</v>
      </c>
      <c r="L124" s="287">
        <f>SUMIF(G13:G101,"PSDF",L13:L101)</f>
        <v>69</v>
      </c>
      <c r="M124" s="282"/>
      <c r="N124" s="158">
        <f>SUMIF(G13:G106,"PSDF",N13:N106)</f>
        <v>70</v>
      </c>
      <c r="O124" s="287">
        <f>SUMIF(G13:G106,"PSDF",O13:O106)</f>
        <v>70</v>
      </c>
      <c r="P124" s="520"/>
      <c r="Q124" s="78"/>
      <c r="R124" s="79"/>
      <c r="S124" s="193"/>
      <c r="T124" s="79"/>
      <c r="U124" s="193"/>
    </row>
    <row r="125" spans="1:21" s="1" customFormat="1" ht="12.75" x14ac:dyDescent="0.2">
      <c r="A125" s="76"/>
      <c r="B125" s="1120" t="s">
        <v>186</v>
      </c>
      <c r="C125" s="1152"/>
      <c r="D125" s="1152"/>
      <c r="E125" s="1152"/>
      <c r="F125" s="1152"/>
      <c r="G125" s="1153"/>
      <c r="H125" s="158">
        <f>SUMIF(G13:G106,"lrvb",H13:H106)</f>
        <v>9.8000000000000007</v>
      </c>
      <c r="I125" s="287">
        <f>SUMIF(G13:G106,"lrvb",I13:I106)</f>
        <v>2</v>
      </c>
      <c r="J125" s="282">
        <f>+I125-H125</f>
        <v>-7.8000000000000007</v>
      </c>
      <c r="K125" s="158">
        <f>SUMIF(G13:G106,"lrvb",K13:K106)</f>
        <v>12</v>
      </c>
      <c r="L125" s="287">
        <f>SUMIF(G13:G106,"lrvb",L13:L106)</f>
        <v>12</v>
      </c>
      <c r="M125" s="282"/>
      <c r="N125" s="158">
        <f>SUMIF(G13:G106,"lrvb",N13:N106)</f>
        <v>6.6</v>
      </c>
      <c r="O125" s="287">
        <f>SUMIF(G13:G106,"lrvb",O13:O106)</f>
        <v>6.6</v>
      </c>
      <c r="P125" s="520"/>
      <c r="Q125" s="78"/>
      <c r="R125" s="79"/>
      <c r="S125" s="193"/>
      <c r="T125" s="79"/>
      <c r="U125" s="193"/>
    </row>
    <row r="126" spans="1:21" s="1" customFormat="1" ht="12.75" x14ac:dyDescent="0.2">
      <c r="A126" s="74"/>
      <c r="B126" s="1116" t="s">
        <v>78</v>
      </c>
      <c r="C126" s="1117"/>
      <c r="D126" s="1117"/>
      <c r="E126" s="1117"/>
      <c r="F126" s="1117"/>
      <c r="G126" s="1118"/>
      <c r="H126" s="251">
        <f>SUMIF(G13:G88,"kt",H13:H88)</f>
        <v>268.7</v>
      </c>
      <c r="I126" s="302">
        <f>SUMIF(G13:G88,"kt",I13:I88)</f>
        <v>268.7</v>
      </c>
      <c r="J126" s="282">
        <f>+I126-H126</f>
        <v>0</v>
      </c>
      <c r="K126" s="251">
        <f>SUMIF(G13:G106,"kt",K13:K106)</f>
        <v>301.89999999999998</v>
      </c>
      <c r="L126" s="302">
        <f>SUMIF(G13:G106,"kt",L13:L106)</f>
        <v>301.89999999999998</v>
      </c>
      <c r="M126" s="298"/>
      <c r="N126" s="251">
        <f>SUMIF(G13:G106,"kt",N13:N106)</f>
        <v>300</v>
      </c>
      <c r="O126" s="302">
        <f>SUMIF(G13:G106,"kt",O13:O106)</f>
        <v>300</v>
      </c>
      <c r="P126" s="404"/>
      <c r="Q126" s="756"/>
      <c r="R126" s="756"/>
      <c r="S126" s="191"/>
      <c r="T126" s="756"/>
      <c r="U126" s="191"/>
    </row>
    <row r="127" spans="1:21" s="1" customFormat="1" ht="13.5" thickBot="1" x14ac:dyDescent="0.25">
      <c r="A127" s="81"/>
      <c r="B127" s="1154" t="s">
        <v>79</v>
      </c>
      <c r="C127" s="1155"/>
      <c r="D127" s="1155"/>
      <c r="E127" s="1155"/>
      <c r="F127" s="1155"/>
      <c r="G127" s="1156"/>
      <c r="H127" s="147">
        <f t="shared" ref="H127:P127" si="52">H122+H112</f>
        <v>4021.7</v>
      </c>
      <c r="I127" s="289">
        <f t="shared" si="52"/>
        <v>4053.5</v>
      </c>
      <c r="J127" s="289">
        <f t="shared" si="52"/>
        <v>31.800000000000015</v>
      </c>
      <c r="K127" s="147">
        <f t="shared" si="52"/>
        <v>4154.7</v>
      </c>
      <c r="L127" s="289">
        <f t="shared" si="52"/>
        <v>4898.5</v>
      </c>
      <c r="M127" s="829">
        <f t="shared" si="52"/>
        <v>743.80000000000018</v>
      </c>
      <c r="N127" s="147">
        <f t="shared" si="52"/>
        <v>3746.6</v>
      </c>
      <c r="O127" s="289">
        <f t="shared" si="52"/>
        <v>3746.6</v>
      </c>
      <c r="P127" s="424">
        <f t="shared" si="52"/>
        <v>0</v>
      </c>
      <c r="Q127" s="755"/>
      <c r="R127" s="755"/>
      <c r="S127" s="191"/>
      <c r="T127" s="755"/>
      <c r="U127" s="191"/>
    </row>
    <row r="128" spans="1:21" x14ac:dyDescent="0.25">
      <c r="A128" s="74"/>
      <c r="B128" s="74"/>
      <c r="C128" s="74"/>
      <c r="D128" s="87"/>
      <c r="E128" s="92"/>
      <c r="F128" s="1160" t="s">
        <v>211</v>
      </c>
      <c r="G128" s="1160"/>
      <c r="H128" s="1160"/>
      <c r="I128" s="1160"/>
      <c r="J128" s="1160"/>
      <c r="K128" s="1160"/>
      <c r="L128" s="1160"/>
      <c r="M128" s="1160"/>
      <c r="N128" s="1160"/>
      <c r="O128" s="1160"/>
      <c r="P128" s="1160"/>
      <c r="Q128" s="74"/>
      <c r="R128" s="92"/>
      <c r="S128" s="191"/>
      <c r="T128" s="92"/>
      <c r="U128" s="191"/>
    </row>
    <row r="129" spans="7:12" x14ac:dyDescent="0.25">
      <c r="I129" s="185"/>
      <c r="J129" s="185"/>
      <c r="K129" s="185"/>
      <c r="L129" s="185"/>
    </row>
    <row r="130" spans="7:12" x14ac:dyDescent="0.25">
      <c r="G130" s="185"/>
      <c r="J130" s="185"/>
    </row>
    <row r="131" spans="7:12" x14ac:dyDescent="0.25">
      <c r="J131" s="185"/>
    </row>
  </sheetData>
  <mergeCells count="203">
    <mergeCell ref="U73:U76"/>
    <mergeCell ref="R24:R25"/>
    <mergeCell ref="S24:S25"/>
    <mergeCell ref="T24:T25"/>
    <mergeCell ref="U24:U25"/>
    <mergeCell ref="B118:G118"/>
    <mergeCell ref="B116:G116"/>
    <mergeCell ref="R1:U1"/>
    <mergeCell ref="U20:U22"/>
    <mergeCell ref="U44:U47"/>
    <mergeCell ref="F6:F8"/>
    <mergeCell ref="G6:G8"/>
    <mergeCell ref="H6:H8"/>
    <mergeCell ref="N6:N8"/>
    <mergeCell ref="Q7:Q8"/>
    <mergeCell ref="R7:R8"/>
    <mergeCell ref="S7:S8"/>
    <mergeCell ref="A9:U9"/>
    <mergeCell ref="A10:U10"/>
    <mergeCell ref="B11:U11"/>
    <mergeCell ref="C12:U12"/>
    <mergeCell ref="A13:A19"/>
    <mergeCell ref="B13:B19"/>
    <mergeCell ref="C13:C19"/>
    <mergeCell ref="A2:U2"/>
    <mergeCell ref="A3:U3"/>
    <mergeCell ref="A4:U4"/>
    <mergeCell ref="A5:U5"/>
    <mergeCell ref="A6:A8"/>
    <mergeCell ref="B6:B8"/>
    <mergeCell ref="C6:C8"/>
    <mergeCell ref="D6:D8"/>
    <mergeCell ref="E6:E8"/>
    <mergeCell ref="T7:T8"/>
    <mergeCell ref="Q6:T6"/>
    <mergeCell ref="U6:U8"/>
    <mergeCell ref="K6:K8"/>
    <mergeCell ref="L6:L8"/>
    <mergeCell ref="M6:M8"/>
    <mergeCell ref="O6:O8"/>
    <mergeCell ref="P6:P8"/>
    <mergeCell ref="C20:C22"/>
    <mergeCell ref="D20:D22"/>
    <mergeCell ref="E20:E22"/>
    <mergeCell ref="F20:F22"/>
    <mergeCell ref="C29:C33"/>
    <mergeCell ref="Q24:Q25"/>
    <mergeCell ref="F13:F19"/>
    <mergeCell ref="Q13:Q19"/>
    <mergeCell ref="E14:E15"/>
    <mergeCell ref="Q20:Q22"/>
    <mergeCell ref="D23:D24"/>
    <mergeCell ref="Q27:Q28"/>
    <mergeCell ref="D29:D33"/>
    <mergeCell ref="E29:E33"/>
    <mergeCell ref="F29:F33"/>
    <mergeCell ref="Q30:Q31"/>
    <mergeCell ref="E16:E17"/>
    <mergeCell ref="E18:E19"/>
    <mergeCell ref="C42:G42"/>
    <mergeCell ref="C43:U43"/>
    <mergeCell ref="D44:D46"/>
    <mergeCell ref="F44:F45"/>
    <mergeCell ref="Q45:Q46"/>
    <mergeCell ref="Q48:Q49"/>
    <mergeCell ref="C34:C35"/>
    <mergeCell ref="D34:D35"/>
    <mergeCell ref="E34:E35"/>
    <mergeCell ref="F34:F35"/>
    <mergeCell ref="Q34:Q35"/>
    <mergeCell ref="C36:C37"/>
    <mergeCell ref="D36:D37"/>
    <mergeCell ref="E36:E37"/>
    <mergeCell ref="F36:F37"/>
    <mergeCell ref="C38:C41"/>
    <mergeCell ref="D38:D41"/>
    <mergeCell ref="E38:E41"/>
    <mergeCell ref="F38:F41"/>
    <mergeCell ref="Q36:Q37"/>
    <mergeCell ref="U38:U42"/>
    <mergeCell ref="D61:D62"/>
    <mergeCell ref="F61:F62"/>
    <mergeCell ref="Q61:Q62"/>
    <mergeCell ref="D63:D65"/>
    <mergeCell ref="C66:G66"/>
    <mergeCell ref="Q66:U66"/>
    <mergeCell ref="D50:D52"/>
    <mergeCell ref="E50:E52"/>
    <mergeCell ref="F50:F52"/>
    <mergeCell ref="Q50:Q51"/>
    <mergeCell ref="D53:D54"/>
    <mergeCell ref="F53:F54"/>
    <mergeCell ref="D55:D58"/>
    <mergeCell ref="F55:F58"/>
    <mergeCell ref="Q56:Q58"/>
    <mergeCell ref="U55:U58"/>
    <mergeCell ref="U61:U62"/>
    <mergeCell ref="U63:U65"/>
    <mergeCell ref="U50:U52"/>
    <mergeCell ref="Q64:Q65"/>
    <mergeCell ref="A68:A70"/>
    <mergeCell ref="B68:B70"/>
    <mergeCell ref="C68:C70"/>
    <mergeCell ref="D68:D70"/>
    <mergeCell ref="E68:E70"/>
    <mergeCell ref="F68:F70"/>
    <mergeCell ref="Q68:Q70"/>
    <mergeCell ref="R68:R70"/>
    <mergeCell ref="S68:S70"/>
    <mergeCell ref="Q71:Q72"/>
    <mergeCell ref="R71:R72"/>
    <mergeCell ref="S71:S72"/>
    <mergeCell ref="A73:A76"/>
    <mergeCell ref="B73:B76"/>
    <mergeCell ref="C73:C76"/>
    <mergeCell ref="D73:D76"/>
    <mergeCell ref="E73:E75"/>
    <mergeCell ref="F73:F76"/>
    <mergeCell ref="Q73:Q74"/>
    <mergeCell ref="A71:A72"/>
    <mergeCell ref="B71:B72"/>
    <mergeCell ref="C71:C72"/>
    <mergeCell ref="D71:D72"/>
    <mergeCell ref="E71:E72"/>
    <mergeCell ref="F71:F72"/>
    <mergeCell ref="Q77:Q79"/>
    <mergeCell ref="V77:V81"/>
    <mergeCell ref="E80:E81"/>
    <mergeCell ref="A82:A85"/>
    <mergeCell ref="B82:B85"/>
    <mergeCell ref="C82:C85"/>
    <mergeCell ref="D82:D85"/>
    <mergeCell ref="F82:F85"/>
    <mergeCell ref="E83:E85"/>
    <mergeCell ref="Q83:Q84"/>
    <mergeCell ref="A77:A81"/>
    <mergeCell ref="B77:B81"/>
    <mergeCell ref="C77:C81"/>
    <mergeCell ref="D77:D81"/>
    <mergeCell ref="E77:E79"/>
    <mergeCell ref="F77:F81"/>
    <mergeCell ref="Q87:Q88"/>
    <mergeCell ref="A90:A92"/>
    <mergeCell ref="B90:B92"/>
    <mergeCell ref="C90:C92"/>
    <mergeCell ref="D90:D92"/>
    <mergeCell ref="F90:F92"/>
    <mergeCell ref="E91:E92"/>
    <mergeCell ref="Q91:Q92"/>
    <mergeCell ref="A86:A89"/>
    <mergeCell ref="B86:B89"/>
    <mergeCell ref="C86:C89"/>
    <mergeCell ref="D86:D89"/>
    <mergeCell ref="F86:F89"/>
    <mergeCell ref="E87:E89"/>
    <mergeCell ref="C67:U67"/>
    <mergeCell ref="Q108:U108"/>
    <mergeCell ref="B109:G109"/>
    <mergeCell ref="Q109:U109"/>
    <mergeCell ref="A105:A106"/>
    <mergeCell ref="B105:B106"/>
    <mergeCell ref="C105:C106"/>
    <mergeCell ref="D105:D106"/>
    <mergeCell ref="E105:E106"/>
    <mergeCell ref="F105:F106"/>
    <mergeCell ref="Q107:U107"/>
    <mergeCell ref="Q101:Q102"/>
    <mergeCell ref="A103:A104"/>
    <mergeCell ref="B103:B104"/>
    <mergeCell ref="C103:C104"/>
    <mergeCell ref="D103:D104"/>
    <mergeCell ref="E103:E104"/>
    <mergeCell ref="F103:F104"/>
    <mergeCell ref="A93:A95"/>
    <mergeCell ref="B93:B95"/>
    <mergeCell ref="C93:C95"/>
    <mergeCell ref="D93:D95"/>
    <mergeCell ref="E93:E95"/>
    <mergeCell ref="F93:F95"/>
    <mergeCell ref="U93:U95"/>
    <mergeCell ref="B124:G124"/>
    <mergeCell ref="B125:G125"/>
    <mergeCell ref="B126:G126"/>
    <mergeCell ref="B127:G127"/>
    <mergeCell ref="F128:P128"/>
    <mergeCell ref="I6:I8"/>
    <mergeCell ref="J6:J8"/>
    <mergeCell ref="B117:G117"/>
    <mergeCell ref="B119:G119"/>
    <mergeCell ref="B120:G120"/>
    <mergeCell ref="B121:G121"/>
    <mergeCell ref="B122:G122"/>
    <mergeCell ref="B123:G123"/>
    <mergeCell ref="B110:P110"/>
    <mergeCell ref="B111:G111"/>
    <mergeCell ref="B112:G112"/>
    <mergeCell ref="B113:G113"/>
    <mergeCell ref="B114:G114"/>
    <mergeCell ref="B115:G115"/>
    <mergeCell ref="C107:G107"/>
    <mergeCell ref="B108:G108"/>
    <mergeCell ref="E96:E97"/>
    <mergeCell ref="D97:D100"/>
  </mergeCells>
  <printOptions horizontalCentered="1"/>
  <pageMargins left="0.31496062992125984" right="0.31496062992125984" top="0.74803149606299213" bottom="0.35433070866141736" header="0.31496062992125984" footer="0.31496062992125984"/>
  <pageSetup paperSize="9" scale="76" orientation="landscape" r:id="rId1"/>
  <rowBreaks count="5" manualBreakCount="5">
    <brk id="23" max="20" man="1"/>
    <brk id="43" max="20" man="1"/>
    <brk id="62" max="20" man="1"/>
    <brk id="89" max="20" man="1"/>
    <brk id="109" max="20" man="1"/>
  </rowBreaks>
  <colBreaks count="1" manualBreakCount="1">
    <brk id="21" max="1048575" man="1"/>
  </col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2"/>
  <sheetViews>
    <sheetView topLeftCell="A71" zoomScaleNormal="100" zoomScaleSheetLayoutView="70" workbookViewId="0">
      <selection activeCell="U78" sqref="U78:U79"/>
    </sheetView>
  </sheetViews>
  <sheetFormatPr defaultColWidth="9.140625" defaultRowHeight="15" x14ac:dyDescent="0.25"/>
  <cols>
    <col min="1" max="3" width="3" style="125" customWidth="1"/>
    <col min="4" max="4" width="32.85546875" style="125" customWidth="1"/>
    <col min="5" max="6" width="3.7109375" style="136" customWidth="1"/>
    <col min="7" max="12" width="8.140625" style="125" customWidth="1"/>
    <col min="13" max="13" width="8" style="125" customWidth="1"/>
    <col min="14" max="15" width="7" style="125" customWidth="1"/>
    <col min="16" max="16" width="8" style="125" customWidth="1"/>
    <col min="17" max="17" width="24.140625" style="149" customWidth="1"/>
    <col min="18" max="18" width="4.42578125" style="136" customWidth="1"/>
    <col min="19" max="19" width="4.5703125" style="136" customWidth="1"/>
    <col min="20" max="20" width="3.5703125" style="136" customWidth="1"/>
    <col min="21" max="21" width="20" style="136" customWidth="1"/>
    <col min="22" max="16384" width="9.140625" style="125"/>
  </cols>
  <sheetData>
    <row r="1" spans="1:24" x14ac:dyDescent="0.25">
      <c r="T1" s="1297" t="s">
        <v>92</v>
      </c>
      <c r="U1" s="1297"/>
    </row>
    <row r="3" spans="1:24" s="96" customFormat="1" ht="15.75" x14ac:dyDescent="0.2">
      <c r="A3" s="926" t="s">
        <v>118</v>
      </c>
      <c r="B3" s="926"/>
      <c r="C3" s="926"/>
      <c r="D3" s="926"/>
      <c r="E3" s="926"/>
      <c r="F3" s="926"/>
      <c r="G3" s="926"/>
      <c r="H3" s="926"/>
      <c r="I3" s="926"/>
      <c r="J3" s="926"/>
      <c r="K3" s="926"/>
      <c r="L3" s="926"/>
      <c r="M3" s="926"/>
      <c r="N3" s="926"/>
      <c r="O3" s="926"/>
      <c r="P3" s="926"/>
      <c r="Q3" s="926"/>
      <c r="R3" s="926"/>
      <c r="S3" s="926"/>
      <c r="T3" s="926"/>
      <c r="U3" s="926"/>
    </row>
    <row r="4" spans="1:24" s="96" customFormat="1" ht="12" customHeight="1" x14ac:dyDescent="0.2">
      <c r="A4" s="927" t="s">
        <v>0</v>
      </c>
      <c r="B4" s="927"/>
      <c r="C4" s="927"/>
      <c r="D4" s="927"/>
      <c r="E4" s="927"/>
      <c r="F4" s="927"/>
      <c r="G4" s="927"/>
      <c r="H4" s="927"/>
      <c r="I4" s="927"/>
      <c r="J4" s="927"/>
      <c r="K4" s="927"/>
      <c r="L4" s="927"/>
      <c r="M4" s="927"/>
      <c r="N4" s="927"/>
      <c r="O4" s="927"/>
      <c r="P4" s="927"/>
      <c r="Q4" s="927"/>
      <c r="R4" s="927"/>
      <c r="S4" s="927"/>
      <c r="T4" s="927"/>
      <c r="U4" s="927"/>
    </row>
    <row r="5" spans="1:24" s="96" customFormat="1" ht="15.75" x14ac:dyDescent="0.2">
      <c r="A5" s="928" t="s">
        <v>1</v>
      </c>
      <c r="B5" s="928"/>
      <c r="C5" s="928"/>
      <c r="D5" s="928"/>
      <c r="E5" s="928"/>
      <c r="F5" s="928"/>
      <c r="G5" s="928"/>
      <c r="H5" s="928"/>
      <c r="I5" s="928"/>
      <c r="J5" s="928"/>
      <c r="K5" s="928"/>
      <c r="L5" s="928"/>
      <c r="M5" s="928"/>
      <c r="N5" s="928"/>
      <c r="O5" s="928"/>
      <c r="P5" s="928"/>
      <c r="Q5" s="928"/>
      <c r="R5" s="928"/>
      <c r="S5" s="928"/>
      <c r="T5" s="928"/>
      <c r="U5" s="928"/>
    </row>
    <row r="6" spans="1:24" s="1" customFormat="1" ht="19.5" customHeight="1" thickBot="1" x14ac:dyDescent="0.25">
      <c r="A6" s="929" t="s">
        <v>2</v>
      </c>
      <c r="B6" s="929"/>
      <c r="C6" s="929"/>
      <c r="D6" s="929"/>
      <c r="E6" s="929"/>
      <c r="F6" s="929"/>
      <c r="G6" s="929"/>
      <c r="H6" s="929"/>
      <c r="I6" s="929"/>
      <c r="J6" s="929"/>
      <c r="K6" s="929"/>
      <c r="L6" s="929"/>
      <c r="M6" s="929"/>
      <c r="N6" s="929"/>
      <c r="O6" s="929"/>
      <c r="P6" s="929"/>
      <c r="Q6" s="929"/>
      <c r="R6" s="929"/>
      <c r="S6" s="929"/>
      <c r="T6" s="929"/>
      <c r="U6" s="929"/>
    </row>
    <row r="7" spans="1:24" s="1" customFormat="1" ht="22.5" customHeight="1" x14ac:dyDescent="0.2">
      <c r="A7" s="930" t="s">
        <v>3</v>
      </c>
      <c r="B7" s="933" t="s">
        <v>4</v>
      </c>
      <c r="C7" s="933" t="s">
        <v>5</v>
      </c>
      <c r="D7" s="936" t="s">
        <v>6</v>
      </c>
      <c r="E7" s="939" t="s">
        <v>7</v>
      </c>
      <c r="F7" s="955" t="s">
        <v>8</v>
      </c>
      <c r="G7" s="958" t="s">
        <v>9</v>
      </c>
      <c r="H7" s="1196" t="s">
        <v>128</v>
      </c>
      <c r="I7" s="1161" t="s">
        <v>129</v>
      </c>
      <c r="J7" s="1205" t="s">
        <v>93</v>
      </c>
      <c r="K7" s="1196" t="s">
        <v>10</v>
      </c>
      <c r="L7" s="1161" t="s">
        <v>139</v>
      </c>
      <c r="M7" s="1205" t="s">
        <v>93</v>
      </c>
      <c r="N7" s="1196" t="s">
        <v>101</v>
      </c>
      <c r="O7" s="1161" t="s">
        <v>101</v>
      </c>
      <c r="P7" s="1205" t="s">
        <v>93</v>
      </c>
      <c r="Q7" s="1191" t="s">
        <v>11</v>
      </c>
      <c r="R7" s="1192"/>
      <c r="S7" s="1192"/>
      <c r="T7" s="1192"/>
      <c r="U7" s="1193" t="s">
        <v>126</v>
      </c>
    </row>
    <row r="8" spans="1:24" s="1" customFormat="1" ht="12" customHeight="1" x14ac:dyDescent="0.2">
      <c r="A8" s="931"/>
      <c r="B8" s="934"/>
      <c r="C8" s="934"/>
      <c r="D8" s="937"/>
      <c r="E8" s="940"/>
      <c r="F8" s="956"/>
      <c r="G8" s="959"/>
      <c r="H8" s="1197"/>
      <c r="I8" s="1162"/>
      <c r="J8" s="1206"/>
      <c r="K8" s="1197"/>
      <c r="L8" s="1162"/>
      <c r="M8" s="1206"/>
      <c r="N8" s="1197"/>
      <c r="O8" s="1162"/>
      <c r="P8" s="1206"/>
      <c r="Q8" s="951" t="s">
        <v>6</v>
      </c>
      <c r="R8" s="934" t="s">
        <v>12</v>
      </c>
      <c r="S8" s="934" t="s">
        <v>13</v>
      </c>
      <c r="T8" s="953" t="s">
        <v>102</v>
      </c>
      <c r="U8" s="1194"/>
    </row>
    <row r="9" spans="1:24" s="1" customFormat="1" ht="104.25" customHeight="1" thickBot="1" x14ac:dyDescent="0.25">
      <c r="A9" s="932"/>
      <c r="B9" s="935"/>
      <c r="C9" s="935"/>
      <c r="D9" s="938"/>
      <c r="E9" s="941"/>
      <c r="F9" s="957"/>
      <c r="G9" s="960"/>
      <c r="H9" s="1198"/>
      <c r="I9" s="1163"/>
      <c r="J9" s="1207"/>
      <c r="K9" s="1198"/>
      <c r="L9" s="1163"/>
      <c r="M9" s="1207"/>
      <c r="N9" s="1198"/>
      <c r="O9" s="1163"/>
      <c r="P9" s="1207"/>
      <c r="Q9" s="952"/>
      <c r="R9" s="935"/>
      <c r="S9" s="935"/>
      <c r="T9" s="954"/>
      <c r="U9" s="1195"/>
    </row>
    <row r="10" spans="1:24" s="1" customFormat="1" ht="18.75" customHeight="1" thickBot="1" x14ac:dyDescent="0.25">
      <c r="A10" s="1278" t="s">
        <v>14</v>
      </c>
      <c r="B10" s="1279"/>
      <c r="C10" s="1279"/>
      <c r="D10" s="1279"/>
      <c r="E10" s="1279"/>
      <c r="F10" s="1279"/>
      <c r="G10" s="1279"/>
      <c r="H10" s="1279"/>
      <c r="I10" s="1279"/>
      <c r="J10" s="1279"/>
      <c r="K10" s="1279"/>
      <c r="L10" s="1279"/>
      <c r="M10" s="1279"/>
      <c r="N10" s="1279"/>
      <c r="O10" s="1279"/>
      <c r="P10" s="1279"/>
      <c r="Q10" s="1279"/>
      <c r="R10" s="1279"/>
      <c r="S10" s="1279"/>
      <c r="T10" s="1279"/>
      <c r="U10" s="1280"/>
    </row>
    <row r="11" spans="1:24" s="1" customFormat="1" ht="13.5" thickBot="1" x14ac:dyDescent="0.25">
      <c r="A11" s="1281" t="s">
        <v>15</v>
      </c>
      <c r="B11" s="1282"/>
      <c r="C11" s="1282"/>
      <c r="D11" s="1282"/>
      <c r="E11" s="1282"/>
      <c r="F11" s="1282"/>
      <c r="G11" s="1282"/>
      <c r="H11" s="1282"/>
      <c r="I11" s="1282"/>
      <c r="J11" s="1282"/>
      <c r="K11" s="1282"/>
      <c r="L11" s="1282"/>
      <c r="M11" s="1282"/>
      <c r="N11" s="1282"/>
      <c r="O11" s="1282"/>
      <c r="P11" s="1282"/>
      <c r="Q11" s="1282"/>
      <c r="R11" s="1282"/>
      <c r="S11" s="1282"/>
      <c r="T11" s="1282"/>
      <c r="U11" s="1283"/>
    </row>
    <row r="12" spans="1:24" s="1" customFormat="1" ht="13.5" customHeight="1" thickBot="1" x14ac:dyDescent="0.25">
      <c r="A12" s="97" t="s">
        <v>16</v>
      </c>
      <c r="B12" s="1284" t="s">
        <v>17</v>
      </c>
      <c r="C12" s="1285"/>
      <c r="D12" s="1285"/>
      <c r="E12" s="1285"/>
      <c r="F12" s="1285"/>
      <c r="G12" s="1285"/>
      <c r="H12" s="1285"/>
      <c r="I12" s="1285"/>
      <c r="J12" s="1285"/>
      <c r="K12" s="1285"/>
      <c r="L12" s="1285"/>
      <c r="M12" s="1285"/>
      <c r="N12" s="1285"/>
      <c r="O12" s="1285"/>
      <c r="P12" s="1285"/>
      <c r="Q12" s="1285"/>
      <c r="R12" s="1285"/>
      <c r="S12" s="1285"/>
      <c r="T12" s="1285"/>
      <c r="U12" s="1286"/>
    </row>
    <row r="13" spans="1:24" s="1" customFormat="1" ht="13.5" thickBot="1" x14ac:dyDescent="0.25">
      <c r="A13" s="98" t="s">
        <v>16</v>
      </c>
      <c r="B13" s="99" t="s">
        <v>16</v>
      </c>
      <c r="C13" s="1287" t="s">
        <v>18</v>
      </c>
      <c r="D13" s="1288"/>
      <c r="E13" s="1288"/>
      <c r="F13" s="1288"/>
      <c r="G13" s="1288"/>
      <c r="H13" s="1288"/>
      <c r="I13" s="1288"/>
      <c r="J13" s="1288"/>
      <c r="K13" s="1288"/>
      <c r="L13" s="1288"/>
      <c r="M13" s="1288"/>
      <c r="N13" s="1288"/>
      <c r="O13" s="1288"/>
      <c r="P13" s="1288"/>
      <c r="Q13" s="1288"/>
      <c r="R13" s="1288"/>
      <c r="S13" s="1288"/>
      <c r="T13" s="1288"/>
      <c r="U13" s="1289"/>
    </row>
    <row r="14" spans="1:24" s="1" customFormat="1" ht="41.25" customHeight="1" x14ac:dyDescent="0.2">
      <c r="A14" s="1290" t="s">
        <v>16</v>
      </c>
      <c r="B14" s="965" t="s">
        <v>16</v>
      </c>
      <c r="C14" s="969" t="s">
        <v>16</v>
      </c>
      <c r="D14" s="3" t="s">
        <v>19</v>
      </c>
      <c r="E14" s="369" t="s">
        <v>20</v>
      </c>
      <c r="F14" s="973" t="s">
        <v>22</v>
      </c>
      <c r="G14" s="4" t="s">
        <v>23</v>
      </c>
      <c r="H14" s="63">
        <v>11</v>
      </c>
      <c r="I14" s="258">
        <v>11</v>
      </c>
      <c r="J14" s="253"/>
      <c r="K14" s="63">
        <v>11</v>
      </c>
      <c r="L14" s="258">
        <v>11</v>
      </c>
      <c r="M14" s="164"/>
      <c r="N14" s="63">
        <v>11</v>
      </c>
      <c r="O14" s="258">
        <v>11</v>
      </c>
      <c r="P14" s="164"/>
      <c r="Q14" s="976" t="s">
        <v>24</v>
      </c>
      <c r="R14" s="5">
        <v>100</v>
      </c>
      <c r="S14" s="5">
        <v>100</v>
      </c>
      <c r="T14" s="187">
        <v>100</v>
      </c>
      <c r="U14" s="6"/>
      <c r="X14" s="11"/>
    </row>
    <row r="15" spans="1:24" s="1" customFormat="1" ht="18" customHeight="1" x14ac:dyDescent="0.2">
      <c r="A15" s="1291"/>
      <c r="B15" s="966"/>
      <c r="C15" s="970"/>
      <c r="D15" s="7" t="s">
        <v>25</v>
      </c>
      <c r="E15" s="985" t="s">
        <v>26</v>
      </c>
      <c r="F15" s="974"/>
      <c r="G15" s="8" t="s">
        <v>27</v>
      </c>
      <c r="H15" s="131">
        <v>109.1</v>
      </c>
      <c r="I15" s="259">
        <v>109.1</v>
      </c>
      <c r="J15" s="254"/>
      <c r="K15" s="131">
        <v>110</v>
      </c>
      <c r="L15" s="259">
        <v>110</v>
      </c>
      <c r="M15" s="323"/>
      <c r="N15" s="131">
        <v>110</v>
      </c>
      <c r="O15" s="259">
        <v>110</v>
      </c>
      <c r="P15" s="323"/>
      <c r="Q15" s="977"/>
      <c r="R15" s="9"/>
      <c r="S15" s="9"/>
      <c r="T15" s="10"/>
      <c r="U15" s="10"/>
      <c r="W15" s="11"/>
    </row>
    <row r="16" spans="1:24" s="1" customFormat="1" ht="18" customHeight="1" x14ac:dyDescent="0.2">
      <c r="A16" s="1292"/>
      <c r="B16" s="967"/>
      <c r="C16" s="971"/>
      <c r="D16" s="12" t="s">
        <v>28</v>
      </c>
      <c r="E16" s="986"/>
      <c r="F16" s="974"/>
      <c r="G16" s="8" t="s">
        <v>87</v>
      </c>
      <c r="H16" s="259">
        <v>39</v>
      </c>
      <c r="I16" s="259">
        <v>39</v>
      </c>
      <c r="J16" s="254">
        <f>I16-H16</f>
        <v>0</v>
      </c>
      <c r="K16" s="131"/>
      <c r="L16" s="259"/>
      <c r="M16" s="323"/>
      <c r="N16" s="131"/>
      <c r="O16" s="259"/>
      <c r="P16" s="323"/>
      <c r="Q16" s="977"/>
      <c r="R16" s="9"/>
      <c r="S16" s="9"/>
      <c r="T16" s="10"/>
      <c r="U16" s="10"/>
    </row>
    <row r="17" spans="1:28" s="1" customFormat="1" ht="27.75" customHeight="1" x14ac:dyDescent="0.2">
      <c r="A17" s="1292"/>
      <c r="B17" s="967"/>
      <c r="C17" s="971"/>
      <c r="D17" s="12" t="s">
        <v>29</v>
      </c>
      <c r="E17" s="985" t="s">
        <v>30</v>
      </c>
      <c r="F17" s="974"/>
      <c r="G17" s="13"/>
      <c r="H17" s="260"/>
      <c r="I17" s="260"/>
      <c r="J17" s="146"/>
      <c r="K17" s="21"/>
      <c r="L17" s="260"/>
      <c r="M17" s="320"/>
      <c r="N17" s="21"/>
      <c r="O17" s="260"/>
      <c r="P17" s="320"/>
      <c r="Q17" s="977"/>
      <c r="R17" s="9"/>
      <c r="S17" s="9"/>
      <c r="T17" s="10"/>
      <c r="U17" s="10"/>
    </row>
    <row r="18" spans="1:28" s="1" customFormat="1" ht="29.25" customHeight="1" x14ac:dyDescent="0.2">
      <c r="A18" s="1292"/>
      <c r="B18" s="967"/>
      <c r="C18" s="971"/>
      <c r="D18" s="12" t="s">
        <v>31</v>
      </c>
      <c r="E18" s="987"/>
      <c r="F18" s="974"/>
      <c r="G18" s="13"/>
      <c r="H18" s="260"/>
      <c r="I18" s="260"/>
      <c r="J18" s="146"/>
      <c r="K18" s="21"/>
      <c r="L18" s="260"/>
      <c r="M18" s="320"/>
      <c r="N18" s="21"/>
      <c r="O18" s="260"/>
      <c r="P18" s="320"/>
      <c r="Q18" s="977"/>
      <c r="R18" s="9"/>
      <c r="S18" s="9"/>
      <c r="T18" s="10"/>
      <c r="U18" s="10"/>
    </row>
    <row r="19" spans="1:28" s="1" customFormat="1" ht="30" customHeight="1" x14ac:dyDescent="0.2">
      <c r="A19" s="1292"/>
      <c r="B19" s="967"/>
      <c r="C19" s="971"/>
      <c r="D19" s="12" t="s">
        <v>32</v>
      </c>
      <c r="E19" s="987"/>
      <c r="F19" s="974"/>
      <c r="G19" s="14"/>
      <c r="H19" s="260"/>
      <c r="I19" s="260"/>
      <c r="J19" s="146"/>
      <c r="K19" s="21"/>
      <c r="L19" s="260"/>
      <c r="M19" s="320"/>
      <c r="N19" s="21"/>
      <c r="O19" s="260"/>
      <c r="P19" s="320"/>
      <c r="Q19" s="977"/>
      <c r="R19" s="15"/>
      <c r="S19" s="15"/>
      <c r="T19" s="16"/>
      <c r="U19" s="16"/>
      <c r="X19" s="11"/>
    </row>
    <row r="20" spans="1:28" s="1" customFormat="1" ht="18.75" customHeight="1" thickBot="1" x14ac:dyDescent="0.25">
      <c r="A20" s="1293"/>
      <c r="B20" s="968"/>
      <c r="C20" s="972"/>
      <c r="D20" s="12" t="s">
        <v>33</v>
      </c>
      <c r="E20" s="988"/>
      <c r="F20" s="975"/>
      <c r="G20" s="17" t="s">
        <v>34</v>
      </c>
      <c r="H20" s="261">
        <f>SUM(H14:H19)</f>
        <v>159.1</v>
      </c>
      <c r="I20" s="261">
        <f>SUM(I14:I19)</f>
        <v>159.1</v>
      </c>
      <c r="J20" s="261">
        <f>SUM(J14:J19)</f>
        <v>0</v>
      </c>
      <c r="K20" s="22">
        <f>SUM(K14:K19)</f>
        <v>121</v>
      </c>
      <c r="L20" s="261">
        <f>SUM(L14:L19)</f>
        <v>121</v>
      </c>
      <c r="M20" s="319"/>
      <c r="N20" s="22">
        <f>SUM(N14:N19)</f>
        <v>121</v>
      </c>
      <c r="O20" s="261">
        <f>SUM(O14:O19)</f>
        <v>121</v>
      </c>
      <c r="P20" s="319"/>
      <c r="Q20" s="978"/>
      <c r="R20" s="19"/>
      <c r="S20" s="19"/>
      <c r="T20" s="20"/>
      <c r="U20" s="20"/>
      <c r="Y20" s="11"/>
    </row>
    <row r="21" spans="1:28" s="1" customFormat="1" ht="26.25" customHeight="1" x14ac:dyDescent="0.2">
      <c r="A21" s="100" t="s">
        <v>16</v>
      </c>
      <c r="B21" s="101" t="s">
        <v>16</v>
      </c>
      <c r="C21" s="989" t="s">
        <v>35</v>
      </c>
      <c r="D21" s="991" t="s">
        <v>36</v>
      </c>
      <c r="E21" s="994" t="s">
        <v>30</v>
      </c>
      <c r="F21" s="973" t="s">
        <v>22</v>
      </c>
      <c r="G21" s="126" t="s">
        <v>37</v>
      </c>
      <c r="H21" s="408">
        <v>345</v>
      </c>
      <c r="I21" s="436">
        <f>345+6.6</f>
        <v>351.6</v>
      </c>
      <c r="J21" s="437">
        <f>I21-H21</f>
        <v>6.6000000000000227</v>
      </c>
      <c r="K21" s="388">
        <v>345</v>
      </c>
      <c r="L21" s="376">
        <v>345</v>
      </c>
      <c r="M21" s="377">
        <f>L21-K21</f>
        <v>0</v>
      </c>
      <c r="N21" s="338">
        <v>345</v>
      </c>
      <c r="O21" s="376">
        <v>345</v>
      </c>
      <c r="P21" s="377"/>
      <c r="Q21" s="979" t="s">
        <v>38</v>
      </c>
      <c r="R21" s="65">
        <v>108</v>
      </c>
      <c r="S21" s="65">
        <v>108</v>
      </c>
      <c r="T21" s="341">
        <v>108</v>
      </c>
      <c r="U21" s="1201" t="s">
        <v>154</v>
      </c>
      <c r="W21" s="11"/>
    </row>
    <row r="22" spans="1:28" s="1" customFormat="1" ht="26.25" customHeight="1" x14ac:dyDescent="0.2">
      <c r="A22" s="458"/>
      <c r="B22" s="459"/>
      <c r="C22" s="970"/>
      <c r="D22" s="992"/>
      <c r="E22" s="987"/>
      <c r="F22" s="974"/>
      <c r="G22" s="407" t="s">
        <v>23</v>
      </c>
      <c r="H22" s="389">
        <v>303.10000000000002</v>
      </c>
      <c r="I22" s="262">
        <v>303.10000000000002</v>
      </c>
      <c r="J22" s="316"/>
      <c r="K22" s="389">
        <v>302</v>
      </c>
      <c r="L22" s="262">
        <v>302</v>
      </c>
      <c r="M22" s="316"/>
      <c r="N22" s="221">
        <v>302</v>
      </c>
      <c r="O22" s="262">
        <v>302</v>
      </c>
      <c r="P22" s="316"/>
      <c r="Q22" s="980"/>
      <c r="R22" s="88"/>
      <c r="S22" s="88"/>
      <c r="T22" s="89"/>
      <c r="U22" s="1202"/>
    </row>
    <row r="23" spans="1:28" s="1" customFormat="1" ht="14.25" customHeight="1" thickBot="1" x14ac:dyDescent="0.25">
      <c r="A23" s="102"/>
      <c r="B23" s="99"/>
      <c r="C23" s="990"/>
      <c r="D23" s="993"/>
      <c r="E23" s="988"/>
      <c r="F23" s="975"/>
      <c r="G23" s="34" t="s">
        <v>34</v>
      </c>
      <c r="H23" s="390">
        <f t="shared" ref="H23:O23" si="0">SUM(H21:H22)</f>
        <v>648.1</v>
      </c>
      <c r="I23" s="261">
        <f t="shared" si="0"/>
        <v>654.70000000000005</v>
      </c>
      <c r="J23" s="394">
        <f t="shared" si="0"/>
        <v>6.6000000000000227</v>
      </c>
      <c r="K23" s="390">
        <f t="shared" si="0"/>
        <v>647</v>
      </c>
      <c r="L23" s="261">
        <f t="shared" si="0"/>
        <v>647</v>
      </c>
      <c r="M23" s="261">
        <f t="shared" si="0"/>
        <v>0</v>
      </c>
      <c r="N23" s="22">
        <f t="shared" si="0"/>
        <v>647</v>
      </c>
      <c r="O23" s="261">
        <f t="shared" si="0"/>
        <v>647</v>
      </c>
      <c r="P23" s="18"/>
      <c r="Q23" s="980"/>
      <c r="R23" s="88"/>
      <c r="S23" s="88"/>
      <c r="T23" s="89"/>
      <c r="U23" s="1202"/>
    </row>
    <row r="24" spans="1:28" s="1" customFormat="1" ht="26.25" customHeight="1" x14ac:dyDescent="0.2">
      <c r="A24" s="100" t="s">
        <v>16</v>
      </c>
      <c r="B24" s="178" t="s">
        <v>16</v>
      </c>
      <c r="C24" s="179" t="s">
        <v>39</v>
      </c>
      <c r="D24" s="981" t="s">
        <v>40</v>
      </c>
      <c r="E24" s="244"/>
      <c r="F24" s="456" t="s">
        <v>22</v>
      </c>
      <c r="G24" s="23" t="s">
        <v>37</v>
      </c>
      <c r="H24" s="408">
        <v>177.8</v>
      </c>
      <c r="I24" s="436">
        <f>177.8+3.4</f>
        <v>181.20000000000002</v>
      </c>
      <c r="J24" s="437">
        <f>I24-H24</f>
        <v>3.4000000000000057</v>
      </c>
      <c r="K24" s="388">
        <v>177.8</v>
      </c>
      <c r="L24" s="376">
        <v>177.8</v>
      </c>
      <c r="M24" s="377">
        <f>L24-K24</f>
        <v>0</v>
      </c>
      <c r="N24" s="338">
        <v>177.8</v>
      </c>
      <c r="O24" s="376">
        <v>177.8</v>
      </c>
      <c r="P24" s="377"/>
      <c r="Q24" s="57" t="s">
        <v>80</v>
      </c>
      <c r="R24" s="24">
        <v>387</v>
      </c>
      <c r="S24" s="24">
        <v>427</v>
      </c>
      <c r="T24" s="183">
        <v>467</v>
      </c>
      <c r="U24" s="1202"/>
    </row>
    <row r="25" spans="1:28" s="1" customFormat="1" ht="66.75" customHeight="1" x14ac:dyDescent="0.2">
      <c r="A25" s="118"/>
      <c r="B25" s="175"/>
      <c r="C25" s="120"/>
      <c r="D25" s="982"/>
      <c r="E25" s="176"/>
      <c r="F25" s="457"/>
      <c r="G25" s="182" t="s">
        <v>41</v>
      </c>
      <c r="H25" s="409">
        <v>3.5</v>
      </c>
      <c r="I25" s="263">
        <v>3.5</v>
      </c>
      <c r="J25" s="325"/>
      <c r="K25" s="315">
        <v>2.8</v>
      </c>
      <c r="L25" s="321">
        <v>2.8</v>
      </c>
      <c r="M25" s="318"/>
      <c r="N25" s="315">
        <v>2.8</v>
      </c>
      <c r="O25" s="321">
        <v>2.8</v>
      </c>
      <c r="P25" s="318"/>
      <c r="Q25" s="59" t="s">
        <v>42</v>
      </c>
      <c r="R25" s="27">
        <v>10</v>
      </c>
      <c r="S25" s="27">
        <v>15</v>
      </c>
      <c r="T25" s="28">
        <v>20</v>
      </c>
      <c r="U25" s="1202"/>
      <c r="Z25" s="11"/>
      <c r="AB25" s="11"/>
    </row>
    <row r="26" spans="1:28" s="1" customFormat="1" ht="18" customHeight="1" x14ac:dyDescent="0.2">
      <c r="A26" s="342"/>
      <c r="B26" s="440"/>
      <c r="C26" s="343"/>
      <c r="D26" s="441"/>
      <c r="E26" s="442"/>
      <c r="F26" s="344"/>
      <c r="G26" s="182" t="s">
        <v>89</v>
      </c>
      <c r="H26" s="409">
        <v>0.7</v>
      </c>
      <c r="I26" s="263">
        <v>0.7</v>
      </c>
      <c r="J26" s="325">
        <f>I26-H26</f>
        <v>0</v>
      </c>
      <c r="K26" s="315"/>
      <c r="L26" s="321"/>
      <c r="M26" s="318"/>
      <c r="N26" s="315"/>
      <c r="O26" s="321"/>
      <c r="P26" s="318"/>
      <c r="Q26" s="59"/>
      <c r="R26" s="27"/>
      <c r="S26" s="27"/>
      <c r="T26" s="28"/>
      <c r="U26" s="435"/>
      <c r="AB26" s="11"/>
    </row>
    <row r="27" spans="1:28" s="1" customFormat="1" ht="93" customHeight="1" x14ac:dyDescent="0.2">
      <c r="A27" s="367"/>
      <c r="B27" s="249"/>
      <c r="C27" s="366"/>
      <c r="D27" s="127"/>
      <c r="E27" s="176"/>
      <c r="F27" s="363"/>
      <c r="G27" s="26" t="s">
        <v>23</v>
      </c>
      <c r="H27" s="410">
        <v>7.6</v>
      </c>
      <c r="I27" s="264">
        <v>7.6</v>
      </c>
      <c r="J27" s="411"/>
      <c r="K27" s="169">
        <v>7.6</v>
      </c>
      <c r="L27" s="263">
        <v>7.6</v>
      </c>
      <c r="M27" s="325"/>
      <c r="N27" s="169">
        <v>7.6</v>
      </c>
      <c r="O27" s="263">
        <v>7.6</v>
      </c>
      <c r="P27" s="325"/>
      <c r="Q27" s="226" t="s">
        <v>81</v>
      </c>
      <c r="R27" s="134">
        <v>1</v>
      </c>
      <c r="S27" s="134">
        <v>1</v>
      </c>
      <c r="T27" s="132">
        <v>1</v>
      </c>
      <c r="U27" s="132"/>
      <c r="W27" s="11"/>
      <c r="X27" s="11"/>
    </row>
    <row r="28" spans="1:28" s="1" customFormat="1" ht="24" customHeight="1" x14ac:dyDescent="0.2">
      <c r="A28" s="367"/>
      <c r="B28" s="249"/>
      <c r="C28" s="366"/>
      <c r="D28" s="127"/>
      <c r="E28" s="176"/>
      <c r="F28" s="363"/>
      <c r="G28" s="29" t="s">
        <v>23</v>
      </c>
      <c r="H28" s="234">
        <v>42.6</v>
      </c>
      <c r="I28" s="265">
        <v>42.6</v>
      </c>
      <c r="J28" s="201"/>
      <c r="K28" s="133">
        <v>42.6</v>
      </c>
      <c r="L28" s="265">
        <v>42.6</v>
      </c>
      <c r="M28" s="257"/>
      <c r="N28" s="133">
        <v>42.6</v>
      </c>
      <c r="O28" s="265">
        <v>42.6</v>
      </c>
      <c r="P28" s="257"/>
      <c r="Q28" s="983" t="s">
        <v>115</v>
      </c>
      <c r="R28" s="103">
        <v>6</v>
      </c>
      <c r="S28" s="103">
        <v>6</v>
      </c>
      <c r="T28" s="104">
        <v>6</v>
      </c>
      <c r="U28" s="104"/>
      <c r="W28" s="11"/>
      <c r="X28" s="11"/>
      <c r="Y28" s="11"/>
    </row>
    <row r="29" spans="1:28" s="1" customFormat="1" ht="16.5" customHeight="1" thickBot="1" x14ac:dyDescent="0.25">
      <c r="A29" s="105"/>
      <c r="B29" s="106"/>
      <c r="C29" s="107"/>
      <c r="D29" s="128"/>
      <c r="E29" s="177"/>
      <c r="F29" s="368"/>
      <c r="G29" s="34" t="s">
        <v>34</v>
      </c>
      <c r="H29" s="390">
        <f t="shared" ref="H29:O29" si="1">SUM(H24:H28)</f>
        <v>232.2</v>
      </c>
      <c r="I29" s="261">
        <f t="shared" si="1"/>
        <v>235.6</v>
      </c>
      <c r="J29" s="394">
        <f t="shared" si="1"/>
        <v>3.4000000000000057</v>
      </c>
      <c r="K29" s="22">
        <f t="shared" si="1"/>
        <v>230.8</v>
      </c>
      <c r="L29" s="261">
        <f t="shared" si="1"/>
        <v>230.8</v>
      </c>
      <c r="M29" s="261">
        <f t="shared" si="1"/>
        <v>0</v>
      </c>
      <c r="N29" s="22">
        <f t="shared" si="1"/>
        <v>230.8</v>
      </c>
      <c r="O29" s="261">
        <f t="shared" si="1"/>
        <v>230.8</v>
      </c>
      <c r="P29" s="18"/>
      <c r="Q29" s="984"/>
      <c r="R29" s="60"/>
      <c r="S29" s="60"/>
      <c r="T29" s="61"/>
      <c r="U29" s="61"/>
      <c r="Z29" s="11"/>
    </row>
    <row r="30" spans="1:28" s="1" customFormat="1" ht="14.25" customHeight="1" thickBot="1" x14ac:dyDescent="0.25">
      <c r="A30" s="108" t="s">
        <v>16</v>
      </c>
      <c r="B30" s="109" t="s">
        <v>16</v>
      </c>
      <c r="C30" s="1002" t="s">
        <v>44</v>
      </c>
      <c r="D30" s="1003"/>
      <c r="E30" s="1003"/>
      <c r="F30" s="1003"/>
      <c r="G30" s="1003"/>
      <c r="H30" s="39">
        <f t="shared" ref="H30:O30" si="2">H29+H23+H20</f>
        <v>1039.3999999999999</v>
      </c>
      <c r="I30" s="266">
        <f t="shared" si="2"/>
        <v>1049.4000000000001</v>
      </c>
      <c r="J30" s="412">
        <f t="shared" si="2"/>
        <v>10.000000000000028</v>
      </c>
      <c r="K30" s="39">
        <f t="shared" si="2"/>
        <v>998.8</v>
      </c>
      <c r="L30" s="266">
        <f t="shared" si="2"/>
        <v>998.8</v>
      </c>
      <c r="M30" s="266">
        <f t="shared" si="2"/>
        <v>0</v>
      </c>
      <c r="N30" s="39">
        <f t="shared" si="2"/>
        <v>998.8</v>
      </c>
      <c r="O30" s="266">
        <f t="shared" si="2"/>
        <v>998.8</v>
      </c>
      <c r="P30" s="391"/>
      <c r="Q30" s="1208"/>
      <c r="R30" s="1209"/>
      <c r="S30" s="1209"/>
      <c r="T30" s="1209"/>
      <c r="U30" s="1210"/>
      <c r="V30" s="11"/>
      <c r="Y30" s="11"/>
    </row>
    <row r="31" spans="1:28" s="1" customFormat="1" ht="14.25" customHeight="1" thickBot="1" x14ac:dyDescent="0.25">
      <c r="A31" s="98" t="s">
        <v>16</v>
      </c>
      <c r="B31" s="110" t="s">
        <v>35</v>
      </c>
      <c r="C31" s="1211" t="s">
        <v>45</v>
      </c>
      <c r="D31" s="998"/>
      <c r="E31" s="998"/>
      <c r="F31" s="998"/>
      <c r="G31" s="998"/>
      <c r="H31" s="998"/>
      <c r="I31" s="998"/>
      <c r="J31" s="998"/>
      <c r="K31" s="998"/>
      <c r="L31" s="998"/>
      <c r="M31" s="998"/>
      <c r="N31" s="998"/>
      <c r="O31" s="998"/>
      <c r="P31" s="998"/>
      <c r="Q31" s="998"/>
      <c r="R31" s="998"/>
      <c r="S31" s="998"/>
      <c r="T31" s="998"/>
      <c r="U31" s="999"/>
      <c r="W31" s="11"/>
      <c r="Z31" s="11"/>
    </row>
    <row r="32" spans="1:28" s="1" customFormat="1" ht="16.5" customHeight="1" x14ac:dyDescent="0.2">
      <c r="A32" s="111" t="s">
        <v>16</v>
      </c>
      <c r="B32" s="112" t="s">
        <v>35</v>
      </c>
      <c r="C32" s="113" t="s">
        <v>16</v>
      </c>
      <c r="D32" s="1011" t="s">
        <v>46</v>
      </c>
      <c r="E32" s="141"/>
      <c r="F32" s="973" t="s">
        <v>22</v>
      </c>
      <c r="G32" s="43" t="s">
        <v>37</v>
      </c>
      <c r="H32" s="37">
        <v>921</v>
      </c>
      <c r="I32" s="275">
        <v>921</v>
      </c>
      <c r="J32" s="269"/>
      <c r="K32" s="37">
        <v>921</v>
      </c>
      <c r="L32" s="275">
        <v>921</v>
      </c>
      <c r="M32" s="269"/>
      <c r="N32" s="37">
        <v>921</v>
      </c>
      <c r="O32" s="275">
        <v>921</v>
      </c>
      <c r="P32" s="210"/>
      <c r="Q32" s="397" t="s">
        <v>83</v>
      </c>
      <c r="R32" s="115">
        <v>55</v>
      </c>
      <c r="S32" s="116" t="s">
        <v>47</v>
      </c>
      <c r="T32" s="117">
        <v>55</v>
      </c>
      <c r="U32" s="293"/>
    </row>
    <row r="33" spans="1:30" s="1" customFormat="1" ht="57" customHeight="1" x14ac:dyDescent="0.2">
      <c r="A33" s="118"/>
      <c r="B33" s="119"/>
      <c r="C33" s="120"/>
      <c r="D33" s="1000"/>
      <c r="E33" s="142"/>
      <c r="F33" s="974"/>
      <c r="G33" s="235" t="s">
        <v>50</v>
      </c>
      <c r="H33" s="168">
        <v>16.600000000000001</v>
      </c>
      <c r="I33" s="276">
        <v>16.600000000000001</v>
      </c>
      <c r="J33" s="270"/>
      <c r="K33" s="168">
        <v>16.600000000000001</v>
      </c>
      <c r="L33" s="276">
        <v>16.600000000000001</v>
      </c>
      <c r="M33" s="270"/>
      <c r="N33" s="168">
        <v>16.600000000000001</v>
      </c>
      <c r="O33" s="276">
        <v>16.600000000000001</v>
      </c>
      <c r="P33" s="165"/>
      <c r="Q33" s="398" t="s">
        <v>48</v>
      </c>
      <c r="R33" s="121" t="s">
        <v>49</v>
      </c>
      <c r="S33" s="121" t="s">
        <v>49</v>
      </c>
      <c r="T33" s="122" t="s">
        <v>49</v>
      </c>
      <c r="U33" s="122"/>
      <c r="W33" s="11"/>
    </row>
    <row r="34" spans="1:30" s="1" customFormat="1" ht="26.25" customHeight="1" x14ac:dyDescent="0.2">
      <c r="A34" s="118"/>
      <c r="B34" s="119"/>
      <c r="C34" s="120"/>
      <c r="D34" s="153"/>
      <c r="E34" s="142"/>
      <c r="F34" s="363"/>
      <c r="G34" s="151"/>
      <c r="H34" s="167"/>
      <c r="I34" s="277"/>
      <c r="J34" s="271"/>
      <c r="K34" s="167"/>
      <c r="L34" s="277"/>
      <c r="M34" s="271"/>
      <c r="N34" s="167"/>
      <c r="O34" s="277"/>
      <c r="P34" s="163"/>
      <c r="Q34" s="1212" t="s">
        <v>82</v>
      </c>
      <c r="R34" s="378" t="s">
        <v>135</v>
      </c>
      <c r="S34" s="378" t="s">
        <v>136</v>
      </c>
      <c r="T34" s="161" t="s">
        <v>137</v>
      </c>
      <c r="U34" s="161"/>
      <c r="W34" s="11"/>
      <c r="X34" s="11"/>
    </row>
    <row r="35" spans="1:30" s="1" customFormat="1" ht="16.5" customHeight="1" thickBot="1" x14ac:dyDescent="0.25">
      <c r="A35" s="105"/>
      <c r="B35" s="106"/>
      <c r="C35" s="107"/>
      <c r="D35" s="144"/>
      <c r="E35" s="145"/>
      <c r="F35" s="368"/>
      <c r="G35" s="46" t="s">
        <v>34</v>
      </c>
      <c r="H35" s="22">
        <f>SUM(H32:H34)</f>
        <v>937.6</v>
      </c>
      <c r="I35" s="261">
        <f>SUM(I32:I34)</f>
        <v>937.6</v>
      </c>
      <c r="J35" s="18"/>
      <c r="K35" s="22">
        <f>SUM(K32:K34)</f>
        <v>937.6</v>
      </c>
      <c r="L35" s="261">
        <f>SUM(L32:L34)</f>
        <v>937.6</v>
      </c>
      <c r="M35" s="18"/>
      <c r="N35" s="22">
        <f>SUM(N32:N34)</f>
        <v>937.6</v>
      </c>
      <c r="O35" s="261">
        <f>SUM(O32:O34)</f>
        <v>937.6</v>
      </c>
      <c r="P35" s="319"/>
      <c r="Q35" s="1213"/>
      <c r="R35" s="352"/>
      <c r="S35" s="352"/>
      <c r="T35" s="353"/>
      <c r="U35" s="160"/>
      <c r="X35" s="11"/>
    </row>
    <row r="36" spans="1:30" s="1" customFormat="1" ht="21" customHeight="1" x14ac:dyDescent="0.2">
      <c r="A36" s="41" t="s">
        <v>16</v>
      </c>
      <c r="B36" s="42" t="s">
        <v>35</v>
      </c>
      <c r="C36" s="94" t="s">
        <v>35</v>
      </c>
      <c r="D36" s="1012" t="s">
        <v>84</v>
      </c>
      <c r="E36" s="1015" t="s">
        <v>94</v>
      </c>
      <c r="F36" s="973" t="s">
        <v>22</v>
      </c>
      <c r="G36" s="43" t="s">
        <v>41</v>
      </c>
      <c r="H36" s="56">
        <v>14.7</v>
      </c>
      <c r="I36" s="438">
        <f>14.7+16.8</f>
        <v>31.5</v>
      </c>
      <c r="J36" s="439">
        <f>I36-H36</f>
        <v>16.8</v>
      </c>
      <c r="K36" s="56">
        <v>14.7</v>
      </c>
      <c r="L36" s="290">
        <v>14.7</v>
      </c>
      <c r="M36" s="285"/>
      <c r="N36" s="63">
        <v>14.7</v>
      </c>
      <c r="O36" s="258">
        <v>14.7</v>
      </c>
      <c r="P36" s="312"/>
      <c r="Q36" s="1018" t="s">
        <v>86</v>
      </c>
      <c r="R36" s="47">
        <v>8</v>
      </c>
      <c r="S36" s="48" t="s">
        <v>51</v>
      </c>
      <c r="T36" s="49">
        <v>8</v>
      </c>
      <c r="U36" s="294"/>
    </row>
    <row r="37" spans="1:30" s="1" customFormat="1" ht="21" customHeight="1" x14ac:dyDescent="0.2">
      <c r="A37" s="93"/>
      <c r="B37" s="44"/>
      <c r="C37" s="308"/>
      <c r="D37" s="1013"/>
      <c r="E37" s="1016"/>
      <c r="F37" s="974"/>
      <c r="G37" s="45" t="s">
        <v>89</v>
      </c>
      <c r="H37" s="148">
        <v>4.2</v>
      </c>
      <c r="I37" s="322">
        <v>4.2</v>
      </c>
      <c r="J37" s="379">
        <f>I37-H37</f>
        <v>0</v>
      </c>
      <c r="K37" s="148"/>
      <c r="L37" s="322"/>
      <c r="M37" s="326"/>
      <c r="N37" s="21"/>
      <c r="O37" s="260"/>
      <c r="P37" s="320"/>
      <c r="Q37" s="1019"/>
      <c r="R37" s="309"/>
      <c r="S37" s="162"/>
      <c r="T37" s="310"/>
      <c r="U37" s="311"/>
    </row>
    <row r="38" spans="1:30" s="1" customFormat="1" ht="15" customHeight="1" thickBot="1" x14ac:dyDescent="0.25">
      <c r="A38" s="32"/>
      <c r="B38" s="33"/>
      <c r="C38" s="95"/>
      <c r="D38" s="1014"/>
      <c r="E38" s="1017"/>
      <c r="F38" s="975"/>
      <c r="G38" s="46" t="s">
        <v>34</v>
      </c>
      <c r="H38" s="22">
        <f>SUM(H36:H37)</f>
        <v>18.899999999999999</v>
      </c>
      <c r="I38" s="261">
        <f>SUM(I36:I37)</f>
        <v>35.700000000000003</v>
      </c>
      <c r="J38" s="18">
        <f>SUM(J36:J37)</f>
        <v>16.8</v>
      </c>
      <c r="K38" s="22">
        <f>SUM(K36:K36)</f>
        <v>14.7</v>
      </c>
      <c r="L38" s="261">
        <f>SUM(L36:L36)</f>
        <v>14.7</v>
      </c>
      <c r="M38" s="18"/>
      <c r="N38" s="22">
        <f>SUM(N36:N36)</f>
        <v>14.7</v>
      </c>
      <c r="O38" s="261">
        <f>SUM(O36:O36)</f>
        <v>14.7</v>
      </c>
      <c r="P38" s="319"/>
      <c r="Q38" s="399"/>
      <c r="R38" s="50"/>
      <c r="S38" s="50"/>
      <c r="T38" s="51"/>
      <c r="U38" s="51"/>
    </row>
    <row r="39" spans="1:30" s="1" customFormat="1" ht="17.25" customHeight="1" x14ac:dyDescent="0.2">
      <c r="A39" s="41" t="s">
        <v>16</v>
      </c>
      <c r="B39" s="42" t="s">
        <v>35</v>
      </c>
      <c r="C39" s="94" t="s">
        <v>39</v>
      </c>
      <c r="D39" s="1020" t="s">
        <v>97</v>
      </c>
      <c r="E39" s="138"/>
      <c r="F39" s="973" t="s">
        <v>22</v>
      </c>
      <c r="G39" s="52" t="s">
        <v>23</v>
      </c>
      <c r="H39" s="166">
        <v>9</v>
      </c>
      <c r="I39" s="278">
        <v>9</v>
      </c>
      <c r="J39" s="272"/>
      <c r="K39" s="56">
        <v>9</v>
      </c>
      <c r="L39" s="290">
        <v>9</v>
      </c>
      <c r="M39" s="285"/>
      <c r="N39" s="56"/>
      <c r="O39" s="290"/>
      <c r="P39" s="312"/>
      <c r="Q39" s="155" t="s">
        <v>98</v>
      </c>
      <c r="R39" s="48" t="s">
        <v>99</v>
      </c>
      <c r="S39" s="48" t="s">
        <v>99</v>
      </c>
      <c r="T39" s="189"/>
      <c r="U39" s="189"/>
      <c r="V39" s="11"/>
      <c r="X39" s="11"/>
    </row>
    <row r="40" spans="1:30" s="1" customFormat="1" ht="17.25" customHeight="1" thickBot="1" x14ac:dyDescent="0.25">
      <c r="A40" s="32"/>
      <c r="B40" s="33"/>
      <c r="C40" s="95"/>
      <c r="D40" s="1021"/>
      <c r="E40" s="194"/>
      <c r="F40" s="975"/>
      <c r="G40" s="46" t="s">
        <v>34</v>
      </c>
      <c r="H40" s="188">
        <f>SUM(H39)</f>
        <v>9</v>
      </c>
      <c r="I40" s="279">
        <f>SUM(I39)</f>
        <v>9</v>
      </c>
      <c r="J40" s="250"/>
      <c r="K40" s="170">
        <f>SUM(K39)</f>
        <v>9</v>
      </c>
      <c r="L40" s="279">
        <f>SUM(L39)</f>
        <v>9</v>
      </c>
      <c r="M40" s="250"/>
      <c r="N40" s="170"/>
      <c r="O40" s="279"/>
      <c r="P40" s="313"/>
      <c r="Q40" s="224" t="s">
        <v>116</v>
      </c>
      <c r="R40" s="50" t="s">
        <v>52</v>
      </c>
      <c r="S40" s="50" t="s">
        <v>52</v>
      </c>
      <c r="T40" s="51"/>
      <c r="U40" s="51"/>
    </row>
    <row r="41" spans="1:30" s="1" customFormat="1" ht="15" customHeight="1" x14ac:dyDescent="0.2">
      <c r="A41" s="41" t="s">
        <v>16</v>
      </c>
      <c r="B41" s="42" t="s">
        <v>35</v>
      </c>
      <c r="C41" s="94" t="s">
        <v>43</v>
      </c>
      <c r="D41" s="1011" t="s">
        <v>103</v>
      </c>
      <c r="E41" s="138"/>
      <c r="F41" s="973" t="s">
        <v>22</v>
      </c>
      <c r="G41" s="180" t="s">
        <v>37</v>
      </c>
      <c r="H41" s="184">
        <v>11.9</v>
      </c>
      <c r="I41" s="280">
        <v>11.9</v>
      </c>
      <c r="J41" s="273"/>
      <c r="K41" s="63">
        <v>18.600000000000001</v>
      </c>
      <c r="L41" s="258">
        <v>18.600000000000001</v>
      </c>
      <c r="M41" s="253"/>
      <c r="N41" s="63">
        <v>18.600000000000001</v>
      </c>
      <c r="O41" s="258">
        <v>18.600000000000001</v>
      </c>
      <c r="P41" s="164"/>
      <c r="Q41" s="155" t="s">
        <v>104</v>
      </c>
      <c r="R41" s="48" t="s">
        <v>105</v>
      </c>
      <c r="S41" s="48" t="s">
        <v>106</v>
      </c>
      <c r="T41" s="189" t="s">
        <v>106</v>
      </c>
      <c r="U41" s="189"/>
      <c r="V41" s="11"/>
      <c r="X41" s="11"/>
    </row>
    <row r="42" spans="1:30" s="1" customFormat="1" ht="15" customHeight="1" thickBot="1" x14ac:dyDescent="0.25">
      <c r="A42" s="32"/>
      <c r="B42" s="33"/>
      <c r="C42" s="95"/>
      <c r="D42" s="1277"/>
      <c r="E42" s="194"/>
      <c r="F42" s="975"/>
      <c r="G42" s="46" t="s">
        <v>34</v>
      </c>
      <c r="H42" s="170">
        <f>H41</f>
        <v>11.9</v>
      </c>
      <c r="I42" s="279">
        <f>I41</f>
        <v>11.9</v>
      </c>
      <c r="J42" s="250"/>
      <c r="K42" s="170">
        <f>K41</f>
        <v>18.600000000000001</v>
      </c>
      <c r="L42" s="279">
        <f>L41</f>
        <v>18.600000000000001</v>
      </c>
      <c r="M42" s="250"/>
      <c r="N42" s="170">
        <f>N41</f>
        <v>18.600000000000001</v>
      </c>
      <c r="O42" s="279">
        <f>O41</f>
        <v>18.600000000000001</v>
      </c>
      <c r="P42" s="313"/>
      <c r="Q42" s="224"/>
      <c r="R42" s="50"/>
      <c r="S42" s="50"/>
      <c r="T42" s="51"/>
      <c r="U42" s="51"/>
    </row>
    <row r="43" spans="1:30" s="1" customFormat="1" ht="26.25" customHeight="1" x14ac:dyDescent="0.2">
      <c r="A43" s="41" t="s">
        <v>16</v>
      </c>
      <c r="B43" s="42" t="s">
        <v>35</v>
      </c>
      <c r="C43" s="94" t="s">
        <v>57</v>
      </c>
      <c r="D43" s="1011" t="s">
        <v>107</v>
      </c>
      <c r="E43" s="138"/>
      <c r="F43" s="362" t="s">
        <v>22</v>
      </c>
      <c r="G43" s="4" t="s">
        <v>23</v>
      </c>
      <c r="H43" s="184">
        <v>50</v>
      </c>
      <c r="I43" s="280">
        <v>50</v>
      </c>
      <c r="J43" s="273"/>
      <c r="K43" s="63">
        <v>50</v>
      </c>
      <c r="L43" s="258">
        <v>50</v>
      </c>
      <c r="M43" s="253"/>
      <c r="N43" s="63">
        <v>50</v>
      </c>
      <c r="O43" s="258">
        <v>50</v>
      </c>
      <c r="P43" s="164"/>
      <c r="Q43" s="1240" t="s">
        <v>121</v>
      </c>
      <c r="R43" s="48" t="s">
        <v>108</v>
      </c>
      <c r="S43" s="48" t="s">
        <v>108</v>
      </c>
      <c r="T43" s="189" t="s">
        <v>108</v>
      </c>
      <c r="U43" s="189"/>
      <c r="V43" s="11"/>
      <c r="X43" s="11"/>
    </row>
    <row r="44" spans="1:30" s="1" customFormat="1" ht="17.25" customHeight="1" x14ac:dyDescent="0.2">
      <c r="A44" s="93"/>
      <c r="B44" s="44"/>
      <c r="C44" s="152"/>
      <c r="D44" s="1000"/>
      <c r="E44" s="139"/>
      <c r="F44" s="363"/>
      <c r="G44" s="154" t="s">
        <v>34</v>
      </c>
      <c r="H44" s="171">
        <f>H43</f>
        <v>50</v>
      </c>
      <c r="I44" s="281">
        <f>I43</f>
        <v>50</v>
      </c>
      <c r="J44" s="274"/>
      <c r="K44" s="171">
        <f>K43</f>
        <v>50</v>
      </c>
      <c r="L44" s="281">
        <f>L43</f>
        <v>50</v>
      </c>
      <c r="M44" s="274"/>
      <c r="N44" s="171">
        <f>N43</f>
        <v>50</v>
      </c>
      <c r="O44" s="281">
        <f>O43</f>
        <v>50</v>
      </c>
      <c r="P44" s="400"/>
      <c r="Q44" s="1241"/>
      <c r="R44" s="162"/>
      <c r="S44" s="162"/>
      <c r="T44" s="135"/>
      <c r="U44" s="135"/>
    </row>
    <row r="45" spans="1:30" s="1" customFormat="1" ht="15.75" customHeight="1" thickBot="1" x14ac:dyDescent="0.25">
      <c r="A45" s="243" t="s">
        <v>16</v>
      </c>
      <c r="B45" s="241" t="s">
        <v>35</v>
      </c>
      <c r="C45" s="1149" t="s">
        <v>44</v>
      </c>
      <c r="D45" s="1150"/>
      <c r="E45" s="1150"/>
      <c r="F45" s="1150"/>
      <c r="G45" s="1294"/>
      <c r="H45" s="267">
        <f>H38+H35+H40+H42+H44</f>
        <v>1027.4000000000001</v>
      </c>
      <c r="I45" s="268">
        <f>I38+I35+I40+I42+I44</f>
        <v>1044.2</v>
      </c>
      <c r="J45" s="268">
        <f>J38+J35+J40+J42+J44</f>
        <v>16.8</v>
      </c>
      <c r="K45" s="267">
        <f>K38+K35+K40+K42+K44</f>
        <v>1029.9000000000001</v>
      </c>
      <c r="L45" s="268">
        <f>L38+L35+L40+L42+L44</f>
        <v>1029.9000000000001</v>
      </c>
      <c r="M45" s="327"/>
      <c r="N45" s="267">
        <f>N38+N35+N40+N42+N44</f>
        <v>1020.9000000000001</v>
      </c>
      <c r="O45" s="268">
        <f>O38+O35+O40+O42+O44</f>
        <v>1020.9000000000001</v>
      </c>
      <c r="P45" s="401"/>
      <c r="Q45" s="1028"/>
      <c r="R45" s="1028"/>
      <c r="S45" s="1028"/>
      <c r="T45" s="1028"/>
      <c r="U45" s="1029"/>
      <c r="V45" s="11"/>
      <c r="W45" s="186"/>
      <c r="X45" s="186"/>
    </row>
    <row r="46" spans="1:30" s="1" customFormat="1" ht="13.5" thickBot="1" x14ac:dyDescent="0.25">
      <c r="A46" s="2" t="s">
        <v>16</v>
      </c>
      <c r="B46" s="40" t="s">
        <v>39</v>
      </c>
      <c r="C46" s="1030" t="s">
        <v>54</v>
      </c>
      <c r="D46" s="1031"/>
      <c r="E46" s="1031"/>
      <c r="F46" s="1031"/>
      <c r="G46" s="1031"/>
      <c r="H46" s="1031"/>
      <c r="I46" s="1031"/>
      <c r="J46" s="1031"/>
      <c r="K46" s="1031"/>
      <c r="L46" s="1031"/>
      <c r="M46" s="1031"/>
      <c r="N46" s="1031"/>
      <c r="O46" s="1031"/>
      <c r="P46" s="1031"/>
      <c r="Q46" s="1031"/>
      <c r="R46" s="1031"/>
      <c r="S46" s="1031"/>
      <c r="T46" s="1031"/>
      <c r="U46" s="1033"/>
      <c r="V46" s="11"/>
      <c r="W46" s="186"/>
    </row>
    <row r="47" spans="1:30" s="1" customFormat="1" ht="27.75" customHeight="1" x14ac:dyDescent="0.2">
      <c r="A47" s="1217" t="s">
        <v>16</v>
      </c>
      <c r="B47" s="1037" t="s">
        <v>39</v>
      </c>
      <c r="C47" s="1080" t="s">
        <v>16</v>
      </c>
      <c r="D47" s="1083" t="s">
        <v>122</v>
      </c>
      <c r="E47" s="245" t="s">
        <v>55</v>
      </c>
      <c r="F47" s="1253" t="s">
        <v>53</v>
      </c>
      <c r="G47" s="180" t="s">
        <v>37</v>
      </c>
      <c r="H47" s="380">
        <v>252</v>
      </c>
      <c r="I47" s="380">
        <v>252</v>
      </c>
      <c r="J47" s="381">
        <f>I47-H47</f>
        <v>0</v>
      </c>
      <c r="K47" s="196">
        <v>0</v>
      </c>
      <c r="L47" s="380">
        <v>0</v>
      </c>
      <c r="M47" s="381">
        <f>L47-K47</f>
        <v>0</v>
      </c>
      <c r="N47" s="196"/>
      <c r="O47" s="380"/>
      <c r="P47" s="381"/>
      <c r="Q47" s="374" t="s">
        <v>95</v>
      </c>
      <c r="R47" s="329">
        <v>100</v>
      </c>
      <c r="S47" s="330"/>
      <c r="T47" s="53"/>
      <c r="U47" s="1262" t="s">
        <v>147</v>
      </c>
      <c r="W47" s="11"/>
      <c r="Y47" s="11"/>
    </row>
    <row r="48" spans="1:30" s="1" customFormat="1" ht="15" customHeight="1" x14ac:dyDescent="0.2">
      <c r="A48" s="1218"/>
      <c r="B48" s="1038"/>
      <c r="C48" s="1081"/>
      <c r="D48" s="1084"/>
      <c r="E48" s="1089" t="s">
        <v>90</v>
      </c>
      <c r="F48" s="1254"/>
      <c r="G48" s="198" t="s">
        <v>23</v>
      </c>
      <c r="H48" s="287">
        <v>20</v>
      </c>
      <c r="I48" s="287">
        <v>20</v>
      </c>
      <c r="J48" s="282"/>
      <c r="K48" s="158"/>
      <c r="L48" s="287"/>
      <c r="M48" s="282"/>
      <c r="N48" s="158"/>
      <c r="O48" s="287"/>
      <c r="P48" s="282"/>
      <c r="Q48" s="1275" t="s">
        <v>113</v>
      </c>
      <c r="R48" s="197">
        <v>1</v>
      </c>
      <c r="S48" s="199"/>
      <c r="T48" s="200"/>
      <c r="U48" s="1263"/>
      <c r="W48" s="11"/>
      <c r="Y48" s="11"/>
      <c r="AD48" s="11"/>
    </row>
    <row r="49" spans="1:26" s="1" customFormat="1" ht="15" customHeight="1" x14ac:dyDescent="0.2">
      <c r="A49" s="1218"/>
      <c r="B49" s="1038"/>
      <c r="C49" s="1081"/>
      <c r="D49" s="1085"/>
      <c r="E49" s="1090"/>
      <c r="F49" s="1255"/>
      <c r="G49" s="198" t="s">
        <v>56</v>
      </c>
      <c r="H49" s="265">
        <v>11.8</v>
      </c>
      <c r="I49" s="265">
        <v>11.8</v>
      </c>
      <c r="J49" s="257"/>
      <c r="K49" s="133"/>
      <c r="L49" s="265"/>
      <c r="M49" s="257"/>
      <c r="N49" s="133"/>
      <c r="O49" s="265"/>
      <c r="P49" s="257"/>
      <c r="Q49" s="1276"/>
      <c r="R49" s="202"/>
      <c r="S49" s="202"/>
      <c r="T49" s="203"/>
      <c r="U49" s="1263"/>
      <c r="W49" s="186"/>
      <c r="Y49" s="11"/>
    </row>
    <row r="50" spans="1:26" s="1" customFormat="1" ht="14.25" customHeight="1" thickBot="1" x14ac:dyDescent="0.25">
      <c r="A50" s="1219"/>
      <c r="B50" s="1039"/>
      <c r="C50" s="1082"/>
      <c r="D50" s="1086"/>
      <c r="E50" s="1091"/>
      <c r="F50" s="1256"/>
      <c r="G50" s="204" t="s">
        <v>34</v>
      </c>
      <c r="H50" s="286">
        <f t="shared" ref="H50:O50" si="3">SUM(H47:H49)</f>
        <v>283.8</v>
      </c>
      <c r="I50" s="286">
        <f t="shared" si="3"/>
        <v>283.8</v>
      </c>
      <c r="J50" s="286">
        <f t="shared" si="3"/>
        <v>0</v>
      </c>
      <c r="K50" s="314">
        <f t="shared" si="3"/>
        <v>0</v>
      </c>
      <c r="L50" s="286">
        <f t="shared" si="3"/>
        <v>0</v>
      </c>
      <c r="M50" s="225">
        <f t="shared" si="3"/>
        <v>0</v>
      </c>
      <c r="N50" s="314">
        <f t="shared" si="3"/>
        <v>0</v>
      </c>
      <c r="O50" s="286">
        <f t="shared" si="3"/>
        <v>0</v>
      </c>
      <c r="P50" s="392"/>
      <c r="Q50" s="375"/>
      <c r="R50" s="202"/>
      <c r="S50" s="205"/>
      <c r="T50" s="206"/>
      <c r="U50" s="1263"/>
      <c r="W50" s="11"/>
    </row>
    <row r="51" spans="1:26" s="1" customFormat="1" ht="30" customHeight="1" x14ac:dyDescent="0.2">
      <c r="A51" s="1217" t="s">
        <v>16</v>
      </c>
      <c r="B51" s="1037" t="s">
        <v>39</v>
      </c>
      <c r="C51" s="1040" t="s">
        <v>35</v>
      </c>
      <c r="D51" s="1258" t="s">
        <v>156</v>
      </c>
      <c r="E51" s="140" t="s">
        <v>90</v>
      </c>
      <c r="F51" s="1253" t="s">
        <v>53</v>
      </c>
      <c r="G51" s="55" t="s">
        <v>37</v>
      </c>
      <c r="H51" s="331">
        <v>300</v>
      </c>
      <c r="I51" s="331">
        <v>340</v>
      </c>
      <c r="J51" s="332">
        <f>I51-H51</f>
        <v>40</v>
      </c>
      <c r="K51" s="393">
        <v>300</v>
      </c>
      <c r="L51" s="331">
        <v>0</v>
      </c>
      <c r="M51" s="332">
        <f>L51-K51</f>
        <v>-300</v>
      </c>
      <c r="N51" s="393">
        <v>512</v>
      </c>
      <c r="O51" s="331">
        <v>0</v>
      </c>
      <c r="P51" s="332">
        <f>O51-N51</f>
        <v>-512</v>
      </c>
      <c r="Q51" s="357" t="s">
        <v>95</v>
      </c>
      <c r="R51" s="413">
        <v>25</v>
      </c>
      <c r="S51" s="413">
        <v>50</v>
      </c>
      <c r="T51" s="414">
        <v>100</v>
      </c>
      <c r="U51" s="1263"/>
      <c r="V51" s="11"/>
      <c r="W51" s="11"/>
      <c r="Y51" s="11"/>
    </row>
    <row r="52" spans="1:26" s="1" customFormat="1" ht="15" customHeight="1" thickBot="1" x14ac:dyDescent="0.25">
      <c r="A52" s="1219"/>
      <c r="B52" s="1039"/>
      <c r="C52" s="1042"/>
      <c r="D52" s="1259"/>
      <c r="E52" s="246" t="s">
        <v>55</v>
      </c>
      <c r="F52" s="1256"/>
      <c r="G52" s="204" t="s">
        <v>34</v>
      </c>
      <c r="H52" s="261">
        <f t="shared" ref="H52:P52" si="4">SUM(H51:H51)</f>
        <v>300</v>
      </c>
      <c r="I52" s="261">
        <f t="shared" si="4"/>
        <v>340</v>
      </c>
      <c r="J52" s="261">
        <f t="shared" si="4"/>
        <v>40</v>
      </c>
      <c r="K52" s="22">
        <f t="shared" si="4"/>
        <v>300</v>
      </c>
      <c r="L52" s="261">
        <f t="shared" si="4"/>
        <v>0</v>
      </c>
      <c r="M52" s="261">
        <f t="shared" si="4"/>
        <v>-300</v>
      </c>
      <c r="N52" s="22">
        <f t="shared" si="4"/>
        <v>512</v>
      </c>
      <c r="O52" s="261">
        <f t="shared" si="4"/>
        <v>0</v>
      </c>
      <c r="P52" s="261">
        <f t="shared" si="4"/>
        <v>-512</v>
      </c>
      <c r="Q52" s="207"/>
      <c r="R52" s="416">
        <v>100</v>
      </c>
      <c r="S52" s="355"/>
      <c r="T52" s="415"/>
      <c r="U52" s="1263"/>
      <c r="X52" s="11"/>
    </row>
    <row r="53" spans="1:26" s="1" customFormat="1" ht="13.5" customHeight="1" x14ac:dyDescent="0.2">
      <c r="A53" s="1217" t="s">
        <v>16</v>
      </c>
      <c r="B53" s="1037" t="s">
        <v>39</v>
      </c>
      <c r="C53" s="1040" t="s">
        <v>39</v>
      </c>
      <c r="D53" s="1266" t="s">
        <v>152</v>
      </c>
      <c r="E53" s="1046" t="s">
        <v>91</v>
      </c>
      <c r="F53" s="1253" t="s">
        <v>53</v>
      </c>
      <c r="G53" s="62" t="s">
        <v>23</v>
      </c>
      <c r="H53" s="275">
        <v>0</v>
      </c>
      <c r="I53" s="275">
        <v>0</v>
      </c>
      <c r="J53" s="269">
        <f>I53-H53</f>
        <v>0</v>
      </c>
      <c r="K53" s="37"/>
      <c r="L53" s="275"/>
      <c r="M53" s="210"/>
      <c r="N53" s="37"/>
      <c r="O53" s="275"/>
      <c r="P53" s="210"/>
      <c r="Q53" s="364" t="s">
        <v>109</v>
      </c>
      <c r="R53" s="358"/>
      <c r="S53" s="358">
        <v>70</v>
      </c>
      <c r="T53" s="360">
        <v>100</v>
      </c>
      <c r="U53" s="1250" t="s">
        <v>153</v>
      </c>
      <c r="W53" s="11"/>
    </row>
    <row r="54" spans="1:26" s="1" customFormat="1" ht="17.25" customHeight="1" x14ac:dyDescent="0.2">
      <c r="A54" s="1218"/>
      <c r="B54" s="1038"/>
      <c r="C54" s="1041"/>
      <c r="D54" s="1267"/>
      <c r="E54" s="1047"/>
      <c r="F54" s="1257"/>
      <c r="G54" s="220" t="s">
        <v>133</v>
      </c>
      <c r="H54" s="288">
        <v>40</v>
      </c>
      <c r="I54" s="425">
        <v>30</v>
      </c>
      <c r="J54" s="426">
        <f>I54-H54</f>
        <v>-10</v>
      </c>
      <c r="K54" s="30"/>
      <c r="L54" s="288"/>
      <c r="M54" s="283"/>
      <c r="N54" s="30"/>
      <c r="O54" s="288"/>
      <c r="P54" s="283"/>
      <c r="Q54" s="365"/>
      <c r="R54" s="359"/>
      <c r="S54" s="359"/>
      <c r="T54" s="361"/>
      <c r="U54" s="1251"/>
      <c r="W54" s="11"/>
    </row>
    <row r="55" spans="1:26" s="1" customFormat="1" ht="17.25" customHeight="1" x14ac:dyDescent="0.2">
      <c r="A55" s="1218"/>
      <c r="B55" s="1038"/>
      <c r="C55" s="1041"/>
      <c r="D55" s="1267"/>
      <c r="E55" s="1047"/>
      <c r="F55" s="1257"/>
      <c r="G55" s="220" t="s">
        <v>88</v>
      </c>
      <c r="H55" s="288"/>
      <c r="I55" s="288"/>
      <c r="J55" s="283"/>
      <c r="K55" s="30">
        <v>1000</v>
      </c>
      <c r="L55" s="288">
        <v>1000</v>
      </c>
      <c r="M55" s="283"/>
      <c r="N55" s="30">
        <v>500</v>
      </c>
      <c r="O55" s="288">
        <v>500</v>
      </c>
      <c r="P55" s="283"/>
      <c r="Q55" s="365"/>
      <c r="R55" s="359"/>
      <c r="S55" s="359"/>
      <c r="T55" s="361"/>
      <c r="U55" s="1251"/>
      <c r="W55" s="11"/>
    </row>
    <row r="56" spans="1:26" s="1" customFormat="1" ht="17.25" customHeight="1" x14ac:dyDescent="0.2">
      <c r="A56" s="1218"/>
      <c r="B56" s="1038"/>
      <c r="C56" s="1041"/>
      <c r="D56" s="1267"/>
      <c r="E56" s="1271"/>
      <c r="F56" s="1257"/>
      <c r="G56" s="58" t="s">
        <v>56</v>
      </c>
      <c r="H56" s="262"/>
      <c r="I56" s="262"/>
      <c r="J56" s="255"/>
      <c r="K56" s="221">
        <v>70</v>
      </c>
      <c r="L56" s="262">
        <v>70</v>
      </c>
      <c r="M56" s="255"/>
      <c r="N56" s="221">
        <v>24</v>
      </c>
      <c r="O56" s="262">
        <v>24</v>
      </c>
      <c r="P56" s="255"/>
      <c r="Q56" s="365"/>
      <c r="R56" s="359"/>
      <c r="S56" s="359"/>
      <c r="T56" s="361"/>
      <c r="U56" s="1251"/>
      <c r="W56" s="11"/>
    </row>
    <row r="57" spans="1:26" s="1" customFormat="1" ht="15.75" customHeight="1" thickBot="1" x14ac:dyDescent="0.25">
      <c r="A57" s="1219"/>
      <c r="B57" s="1039"/>
      <c r="C57" s="1042"/>
      <c r="D57" s="1268"/>
      <c r="E57" s="137" t="s">
        <v>55</v>
      </c>
      <c r="F57" s="1256"/>
      <c r="G57" s="370" t="s">
        <v>34</v>
      </c>
      <c r="H57" s="279">
        <f>SUM(H53:H56)</f>
        <v>40</v>
      </c>
      <c r="I57" s="279">
        <f>SUM(I53:I56)</f>
        <v>30</v>
      </c>
      <c r="J57" s="279">
        <f>SUM(J53:J56)</f>
        <v>-10</v>
      </c>
      <c r="K57" s="170">
        <f>SUM(K53:K56)</f>
        <v>1070</v>
      </c>
      <c r="L57" s="279">
        <f>SUM(L53:L56)</f>
        <v>1070</v>
      </c>
      <c r="M57" s="313"/>
      <c r="N57" s="188">
        <f>SUM(N53:N56)</f>
        <v>524</v>
      </c>
      <c r="O57" s="279">
        <f>SUM(O53:O56)</f>
        <v>524</v>
      </c>
      <c r="P57" s="313"/>
      <c r="Q57" s="306"/>
      <c r="R57" s="35"/>
      <c r="S57" s="60"/>
      <c r="T57" s="61"/>
      <c r="U57" s="1252"/>
    </row>
    <row r="58" spans="1:26" s="382" customFormat="1" ht="21.75" customHeight="1" x14ac:dyDescent="0.2">
      <c r="A58" s="1217" t="s">
        <v>16</v>
      </c>
      <c r="B58" s="1037" t="s">
        <v>39</v>
      </c>
      <c r="C58" s="1040" t="s">
        <v>43</v>
      </c>
      <c r="D58" s="1071" t="s">
        <v>123</v>
      </c>
      <c r="E58" s="1107"/>
      <c r="F58" s="1102" t="s">
        <v>53</v>
      </c>
      <c r="G58" s="348" t="s">
        <v>23</v>
      </c>
      <c r="H58" s="349">
        <v>450</v>
      </c>
      <c r="I58" s="349">
        <v>450</v>
      </c>
      <c r="J58" s="350">
        <f>I58-H58</f>
        <v>0</v>
      </c>
      <c r="K58" s="227"/>
      <c r="L58" s="349"/>
      <c r="M58" s="351"/>
      <c r="N58" s="227"/>
      <c r="O58" s="349"/>
      <c r="P58" s="351"/>
      <c r="Q58" s="1053" t="s">
        <v>140</v>
      </c>
      <c r="R58" s="222">
        <v>100</v>
      </c>
      <c r="S58" s="1244"/>
      <c r="T58" s="1298"/>
      <c r="U58" s="430"/>
      <c r="V58" s="1215"/>
    </row>
    <row r="59" spans="1:26" s="382" customFormat="1" ht="21.75" customHeight="1" x14ac:dyDescent="0.2">
      <c r="A59" s="1218"/>
      <c r="B59" s="1038"/>
      <c r="C59" s="1041"/>
      <c r="D59" s="1075"/>
      <c r="E59" s="1108"/>
      <c r="F59" s="1214"/>
      <c r="G59" s="228" t="s">
        <v>56</v>
      </c>
      <c r="H59" s="262">
        <v>250</v>
      </c>
      <c r="I59" s="262">
        <v>250</v>
      </c>
      <c r="J59" s="255">
        <f>I59-H59</f>
        <v>0</v>
      </c>
      <c r="K59" s="221"/>
      <c r="L59" s="262"/>
      <c r="M59" s="316"/>
      <c r="N59" s="221"/>
      <c r="O59" s="262"/>
      <c r="P59" s="316"/>
      <c r="Q59" s="1054"/>
      <c r="R59" s="229"/>
      <c r="S59" s="1245"/>
      <c r="T59" s="1299"/>
      <c r="U59" s="430"/>
      <c r="V59" s="1215"/>
    </row>
    <row r="60" spans="1:26" s="382" customFormat="1" ht="15.75" customHeight="1" thickBot="1" x14ac:dyDescent="0.25">
      <c r="A60" s="1219"/>
      <c r="B60" s="1039"/>
      <c r="C60" s="1042"/>
      <c r="D60" s="1072"/>
      <c r="E60" s="1079"/>
      <c r="F60" s="1103"/>
      <c r="G60" s="370" t="s">
        <v>34</v>
      </c>
      <c r="H60" s="289">
        <f>SUM(H58:H59)</f>
        <v>700</v>
      </c>
      <c r="I60" s="289">
        <f>SUM(I58:I59)</f>
        <v>700</v>
      </c>
      <c r="J60" s="284">
        <f>SUM(J58:J59)</f>
        <v>0</v>
      </c>
      <c r="K60" s="147"/>
      <c r="L60" s="289"/>
      <c r="M60" s="317"/>
      <c r="N60" s="147"/>
      <c r="O60" s="289"/>
      <c r="P60" s="317"/>
      <c r="Q60" s="1055"/>
      <c r="R60" s="223"/>
      <c r="S60" s="1246"/>
      <c r="T60" s="1300"/>
      <c r="U60" s="431"/>
      <c r="V60" s="1216"/>
    </row>
    <row r="61" spans="1:26" s="1" customFormat="1" ht="27" customHeight="1" x14ac:dyDescent="0.2">
      <c r="A61" s="1217" t="s">
        <v>16</v>
      </c>
      <c r="B61" s="1037" t="s">
        <v>39</v>
      </c>
      <c r="C61" s="1040" t="s">
        <v>57</v>
      </c>
      <c r="D61" s="1059" t="s">
        <v>85</v>
      </c>
      <c r="E61" s="247" t="s">
        <v>55</v>
      </c>
      <c r="F61" s="1102" t="s">
        <v>53</v>
      </c>
      <c r="G61" s="237" t="s">
        <v>23</v>
      </c>
      <c r="H61" s="275">
        <v>0</v>
      </c>
      <c r="I61" s="275">
        <v>0</v>
      </c>
      <c r="J61" s="269">
        <f>I61-H61</f>
        <v>0</v>
      </c>
      <c r="K61" s="37"/>
      <c r="L61" s="275"/>
      <c r="M61" s="210"/>
      <c r="N61" s="37"/>
      <c r="O61" s="275"/>
      <c r="P61" s="210"/>
      <c r="Q61" s="1053" t="s">
        <v>61</v>
      </c>
      <c r="R61" s="222">
        <v>100</v>
      </c>
      <c r="S61" s="1056"/>
      <c r="T61" s="1301"/>
      <c r="U61" s="1250"/>
      <c r="V61" s="1170"/>
    </row>
    <row r="62" spans="1:26" s="1" customFormat="1" ht="27" customHeight="1" x14ac:dyDescent="0.2">
      <c r="A62" s="1218"/>
      <c r="B62" s="1038"/>
      <c r="C62" s="1041"/>
      <c r="D62" s="1060"/>
      <c r="E62" s="1078" t="s">
        <v>90</v>
      </c>
      <c r="F62" s="1214"/>
      <c r="G62" s="333" t="s">
        <v>133</v>
      </c>
      <c r="H62" s="288">
        <v>35</v>
      </c>
      <c r="I62" s="288">
        <v>35</v>
      </c>
      <c r="J62" s="283">
        <f>I62-H62</f>
        <v>0</v>
      </c>
      <c r="K62" s="30"/>
      <c r="L62" s="288"/>
      <c r="M62" s="324"/>
      <c r="N62" s="30"/>
      <c r="O62" s="288"/>
      <c r="P62" s="324"/>
      <c r="Q62" s="1054"/>
      <c r="R62" s="229"/>
      <c r="S62" s="1057"/>
      <c r="T62" s="1302"/>
      <c r="U62" s="1251"/>
      <c r="V62" s="1170"/>
      <c r="Z62" s="11"/>
    </row>
    <row r="63" spans="1:26" s="1" customFormat="1" ht="15.75" customHeight="1" thickBot="1" x14ac:dyDescent="0.25">
      <c r="A63" s="1219"/>
      <c r="B63" s="1039"/>
      <c r="C63" s="1042"/>
      <c r="D63" s="1061"/>
      <c r="E63" s="1079"/>
      <c r="F63" s="1103"/>
      <c r="G63" s="370" t="s">
        <v>34</v>
      </c>
      <c r="H63" s="289">
        <f>SUM(H61:H62)</f>
        <v>35</v>
      </c>
      <c r="I63" s="289">
        <f>SUM(I61:I62)</f>
        <v>35</v>
      </c>
      <c r="J63" s="289">
        <f>SUM(J61:J62)</f>
        <v>0</v>
      </c>
      <c r="K63" s="147">
        <f>SUM(K61:K61)</f>
        <v>0</v>
      </c>
      <c r="L63" s="289">
        <f>SUM(L61:L61)</f>
        <v>0</v>
      </c>
      <c r="M63" s="317"/>
      <c r="N63" s="147">
        <f>SUM(N61:N61)</f>
        <v>0</v>
      </c>
      <c r="O63" s="289">
        <f>SUM(O61:O61)</f>
        <v>0</v>
      </c>
      <c r="P63" s="317"/>
      <c r="Q63" s="1055"/>
      <c r="R63" s="223"/>
      <c r="S63" s="1247"/>
      <c r="T63" s="1303"/>
      <c r="U63" s="1252"/>
      <c r="V63" s="1171"/>
    </row>
    <row r="64" spans="1:26" s="1" customFormat="1" ht="29.25" customHeight="1" x14ac:dyDescent="0.2">
      <c r="A64" s="1217" t="s">
        <v>16</v>
      </c>
      <c r="B64" s="1037" t="s">
        <v>39</v>
      </c>
      <c r="C64" s="1040" t="s">
        <v>58</v>
      </c>
      <c r="D64" s="1059" t="s">
        <v>114</v>
      </c>
      <c r="E64" s="247" t="s">
        <v>55</v>
      </c>
      <c r="F64" s="1102" t="s">
        <v>53</v>
      </c>
      <c r="G64" s="55" t="s">
        <v>23</v>
      </c>
      <c r="H64" s="275"/>
      <c r="I64" s="275"/>
      <c r="J64" s="269"/>
      <c r="K64" s="37">
        <v>40</v>
      </c>
      <c r="L64" s="275">
        <v>40</v>
      </c>
      <c r="M64" s="210"/>
      <c r="N64" s="269">
        <v>295</v>
      </c>
      <c r="O64" s="275">
        <v>295</v>
      </c>
      <c r="P64" s="210"/>
      <c r="Q64" s="211" t="s">
        <v>110</v>
      </c>
      <c r="R64" s="212"/>
      <c r="S64" s="212">
        <v>1</v>
      </c>
      <c r="T64" s="213"/>
      <c r="U64" s="213"/>
    </row>
    <row r="65" spans="1:29" s="1" customFormat="1" ht="16.5" customHeight="1" x14ac:dyDescent="0.2">
      <c r="A65" s="1218"/>
      <c r="B65" s="1038"/>
      <c r="C65" s="1041"/>
      <c r="D65" s="1060"/>
      <c r="E65" s="1078" t="s">
        <v>90</v>
      </c>
      <c r="F65" s="1214"/>
      <c r="G65" s="214"/>
      <c r="H65" s="263"/>
      <c r="I65" s="263"/>
      <c r="J65" s="256"/>
      <c r="K65" s="315"/>
      <c r="L65" s="321"/>
      <c r="M65" s="318"/>
      <c r="N65" s="315"/>
      <c r="O65" s="321"/>
      <c r="P65" s="318"/>
      <c r="Q65" s="215" t="s">
        <v>111</v>
      </c>
      <c r="R65" s="129"/>
      <c r="S65" s="216"/>
      <c r="T65" s="217">
        <v>70</v>
      </c>
      <c r="U65" s="432"/>
      <c r="V65" s="11"/>
      <c r="X65" s="11"/>
    </row>
    <row r="66" spans="1:29" s="1" customFormat="1" ht="18" customHeight="1" thickBot="1" x14ac:dyDescent="0.25">
      <c r="A66" s="1219"/>
      <c r="B66" s="1039"/>
      <c r="C66" s="1042"/>
      <c r="D66" s="1061"/>
      <c r="E66" s="1079"/>
      <c r="F66" s="1103"/>
      <c r="G66" s="370" t="s">
        <v>34</v>
      </c>
      <c r="H66" s="261">
        <f>SUM(H64:H65)</f>
        <v>0</v>
      </c>
      <c r="I66" s="261">
        <f>SUM(I64:I65)</f>
        <v>0</v>
      </c>
      <c r="J66" s="18"/>
      <c r="K66" s="22">
        <f>SUM(K64:K65)</f>
        <v>40</v>
      </c>
      <c r="L66" s="261">
        <f>SUM(L64:L65)</f>
        <v>40</v>
      </c>
      <c r="M66" s="319"/>
      <c r="N66" s="22">
        <f>SUM(N64:N65)</f>
        <v>295</v>
      </c>
      <c r="O66" s="261">
        <f>SUM(O64:O65)</f>
        <v>295</v>
      </c>
      <c r="P66" s="319"/>
      <c r="Q66" s="218" t="s">
        <v>112</v>
      </c>
      <c r="R66" s="129"/>
      <c r="S66" s="216"/>
      <c r="T66" s="219" t="s">
        <v>99</v>
      </c>
      <c r="U66" s="433"/>
      <c r="X66" s="11"/>
    </row>
    <row r="67" spans="1:29" s="1" customFormat="1" ht="19.5" customHeight="1" x14ac:dyDescent="0.2">
      <c r="A67" s="1217" t="s">
        <v>16</v>
      </c>
      <c r="B67" s="1037" t="s">
        <v>39</v>
      </c>
      <c r="C67" s="1040" t="s">
        <v>21</v>
      </c>
      <c r="D67" s="1071" t="s">
        <v>62</v>
      </c>
      <c r="E67" s="1269" t="s">
        <v>90</v>
      </c>
      <c r="F67" s="1102" t="s">
        <v>53</v>
      </c>
      <c r="G67" s="67" t="s">
        <v>23</v>
      </c>
      <c r="H67" s="258"/>
      <c r="I67" s="258"/>
      <c r="J67" s="253"/>
      <c r="K67" s="63">
        <v>223.1</v>
      </c>
      <c r="L67" s="258">
        <v>223.1</v>
      </c>
      <c r="M67" s="253"/>
      <c r="N67" s="63"/>
      <c r="O67" s="258"/>
      <c r="P67" s="253"/>
      <c r="Q67" s="1239" t="s">
        <v>63</v>
      </c>
      <c r="R67" s="1242"/>
      <c r="S67" s="65">
        <v>1</v>
      </c>
      <c r="T67" s="66"/>
      <c r="U67" s="434"/>
      <c r="V67" s="11"/>
      <c r="Y67" s="11"/>
    </row>
    <row r="68" spans="1:29" s="1" customFormat="1" ht="15.75" customHeight="1" thickBot="1" x14ac:dyDescent="0.25">
      <c r="A68" s="1219"/>
      <c r="B68" s="1039"/>
      <c r="C68" s="1042"/>
      <c r="D68" s="1072"/>
      <c r="E68" s="1270"/>
      <c r="F68" s="1103"/>
      <c r="G68" s="370" t="s">
        <v>34</v>
      </c>
      <c r="H68" s="289"/>
      <c r="I68" s="289"/>
      <c r="J68" s="284"/>
      <c r="K68" s="147">
        <f>SUM(K67:K67)</f>
        <v>223.1</v>
      </c>
      <c r="L68" s="289">
        <f>SUM(L67:L67)</f>
        <v>223.1</v>
      </c>
      <c r="M68" s="284"/>
      <c r="N68" s="147"/>
      <c r="O68" s="289"/>
      <c r="P68" s="284"/>
      <c r="Q68" s="1025"/>
      <c r="R68" s="1243"/>
      <c r="S68" s="60"/>
      <c r="T68" s="61"/>
      <c r="U68" s="36"/>
    </row>
    <row r="69" spans="1:29" s="1" customFormat="1" ht="39" customHeight="1" x14ac:dyDescent="0.2">
      <c r="A69" s="463" t="s">
        <v>16</v>
      </c>
      <c r="B69" s="467" t="s">
        <v>39</v>
      </c>
      <c r="C69" s="465" t="s">
        <v>59</v>
      </c>
      <c r="D69" s="451" t="s">
        <v>119</v>
      </c>
      <c r="E69" s="454" t="s">
        <v>90</v>
      </c>
      <c r="F69" s="466" t="s">
        <v>96</v>
      </c>
      <c r="G69" s="55" t="s">
        <v>23</v>
      </c>
      <c r="H69" s="290">
        <v>140.19999999999999</v>
      </c>
      <c r="I69" s="290">
        <v>140.19999999999999</v>
      </c>
      <c r="J69" s="285"/>
      <c r="K69" s="56"/>
      <c r="L69" s="290"/>
      <c r="M69" s="312"/>
      <c r="N69" s="56"/>
      <c r="O69" s="290"/>
      <c r="P69" s="312"/>
      <c r="Q69" s="445"/>
      <c r="R69" s="446"/>
      <c r="S69" s="24"/>
      <c r="T69" s="25"/>
      <c r="U69" s="447"/>
    </row>
    <row r="70" spans="1:29" s="1" customFormat="1" ht="29.25" customHeight="1" x14ac:dyDescent="0.2">
      <c r="A70" s="448"/>
      <c r="B70" s="449"/>
      <c r="C70" s="461"/>
      <c r="D70" s="444" t="s">
        <v>124</v>
      </c>
      <c r="E70" s="443"/>
      <c r="F70" s="453"/>
      <c r="G70" s="214"/>
      <c r="H70" s="262"/>
      <c r="I70" s="262"/>
      <c r="J70" s="255"/>
      <c r="K70" s="21"/>
      <c r="L70" s="260"/>
      <c r="M70" s="320"/>
      <c r="N70" s="21"/>
      <c r="O70" s="260"/>
      <c r="P70" s="320"/>
      <c r="Q70" s="420" t="s">
        <v>125</v>
      </c>
      <c r="R70" s="421">
        <v>162.66999999999999</v>
      </c>
      <c r="S70" s="27"/>
      <c r="T70" s="28"/>
      <c r="U70" s="1274" t="s">
        <v>157</v>
      </c>
      <c r="Y70" s="11"/>
      <c r="AC70" s="11"/>
    </row>
    <row r="71" spans="1:29" s="1" customFormat="1" ht="42" customHeight="1" x14ac:dyDescent="0.2">
      <c r="A71" s="448"/>
      <c r="B71" s="449"/>
      <c r="C71" s="450"/>
      <c r="D71" s="417"/>
      <c r="E71" s="455"/>
      <c r="F71" s="453"/>
      <c r="G71" s="214"/>
      <c r="H71" s="262"/>
      <c r="I71" s="262"/>
      <c r="J71" s="255"/>
      <c r="K71" s="21"/>
      <c r="L71" s="260"/>
      <c r="M71" s="320"/>
      <c r="N71" s="21"/>
      <c r="O71" s="260"/>
      <c r="P71" s="320"/>
      <c r="Q71" s="418" t="s">
        <v>148</v>
      </c>
      <c r="R71" s="419">
        <v>100</v>
      </c>
      <c r="S71" s="27"/>
      <c r="T71" s="28"/>
      <c r="U71" s="1274"/>
      <c r="Y71" s="11"/>
      <c r="AC71" s="11"/>
    </row>
    <row r="72" spans="1:29" s="1" customFormat="1" ht="21" customHeight="1" x14ac:dyDescent="0.2">
      <c r="A72" s="448"/>
      <c r="B72" s="449"/>
      <c r="C72" s="450"/>
      <c r="D72" s="452" t="s">
        <v>120</v>
      </c>
      <c r="E72" s="462"/>
      <c r="F72" s="453"/>
      <c r="G72" s="214"/>
      <c r="H72" s="262"/>
      <c r="I72" s="262"/>
      <c r="J72" s="255"/>
      <c r="K72" s="21"/>
      <c r="L72" s="260"/>
      <c r="M72" s="320"/>
      <c r="N72" s="21"/>
      <c r="O72" s="260"/>
      <c r="P72" s="320"/>
      <c r="Q72" s="1024" t="s">
        <v>117</v>
      </c>
      <c r="R72" s="248">
        <v>100</v>
      </c>
      <c r="S72" s="88"/>
      <c r="T72" s="89"/>
      <c r="U72" s="1274"/>
    </row>
    <row r="73" spans="1:29" s="1" customFormat="1" ht="13.5" customHeight="1" thickBot="1" x14ac:dyDescent="0.25">
      <c r="A73" s="464"/>
      <c r="B73" s="468"/>
      <c r="C73" s="469"/>
      <c r="D73" s="231"/>
      <c r="E73" s="232"/>
      <c r="F73" s="233"/>
      <c r="G73" s="230" t="s">
        <v>34</v>
      </c>
      <c r="H73" s="261">
        <f>SUM(H69:H72)</f>
        <v>140.19999999999999</v>
      </c>
      <c r="I73" s="261">
        <f>SUM(I69:I72)</f>
        <v>140.19999999999999</v>
      </c>
      <c r="J73" s="18"/>
      <c r="K73" s="22"/>
      <c r="L73" s="261"/>
      <c r="M73" s="319"/>
      <c r="N73" s="22"/>
      <c r="O73" s="261"/>
      <c r="P73" s="319"/>
      <c r="Q73" s="1025"/>
      <c r="R73" s="460"/>
      <c r="S73" s="60"/>
      <c r="T73" s="470"/>
      <c r="U73" s="1265"/>
    </row>
    <row r="74" spans="1:29" s="1" customFormat="1" ht="38.25" customHeight="1" x14ac:dyDescent="0.2">
      <c r="A74" s="1217" t="s">
        <v>16</v>
      </c>
      <c r="B74" s="1037" t="s">
        <v>39</v>
      </c>
      <c r="C74" s="1040" t="s">
        <v>60</v>
      </c>
      <c r="D74" s="1272" t="s">
        <v>138</v>
      </c>
      <c r="E74" s="1269"/>
      <c r="F74" s="1102" t="s">
        <v>96</v>
      </c>
      <c r="G74" s="67" t="s">
        <v>23</v>
      </c>
      <c r="H74" s="258">
        <v>40</v>
      </c>
      <c r="I74" s="258">
        <v>40</v>
      </c>
      <c r="J74" s="253">
        <f>I74-H74</f>
        <v>0</v>
      </c>
      <c r="K74" s="63"/>
      <c r="L74" s="258"/>
      <c r="M74" s="253"/>
      <c r="N74" s="63"/>
      <c r="O74" s="258"/>
      <c r="P74" s="253"/>
      <c r="Q74" s="1239" t="s">
        <v>142</v>
      </c>
      <c r="R74" s="1242">
        <v>100</v>
      </c>
      <c r="S74" s="65"/>
      <c r="T74" s="383"/>
      <c r="U74" s="1264"/>
      <c r="V74" s="11"/>
      <c r="Y74" s="11"/>
    </row>
    <row r="75" spans="1:29" s="1" customFormat="1" ht="16.5" customHeight="1" thickBot="1" x14ac:dyDescent="0.25">
      <c r="A75" s="1219"/>
      <c r="B75" s="1039"/>
      <c r="C75" s="1042"/>
      <c r="D75" s="1273"/>
      <c r="E75" s="1270"/>
      <c r="F75" s="1103"/>
      <c r="G75" s="370" t="s">
        <v>34</v>
      </c>
      <c r="H75" s="289">
        <f>SUM(H74)</f>
        <v>40</v>
      </c>
      <c r="I75" s="289">
        <f>SUM(I74)</f>
        <v>40</v>
      </c>
      <c r="J75" s="289">
        <f>SUM(J74)</f>
        <v>0</v>
      </c>
      <c r="K75" s="147"/>
      <c r="L75" s="289"/>
      <c r="M75" s="284"/>
      <c r="N75" s="147"/>
      <c r="O75" s="289"/>
      <c r="P75" s="284"/>
      <c r="Q75" s="1025"/>
      <c r="R75" s="1243"/>
      <c r="S75" s="60"/>
      <c r="T75" s="354"/>
      <c r="U75" s="1265"/>
    </row>
    <row r="76" spans="1:29" s="1" customFormat="1" ht="21" customHeight="1" x14ac:dyDescent="0.2">
      <c r="A76" s="1217" t="s">
        <v>16</v>
      </c>
      <c r="B76" s="1037" t="s">
        <v>39</v>
      </c>
      <c r="C76" s="1040" t="s">
        <v>141</v>
      </c>
      <c r="D76" s="1071" t="s">
        <v>143</v>
      </c>
      <c r="E76" s="1260" t="s">
        <v>55</v>
      </c>
      <c r="F76" s="1248" t="s">
        <v>52</v>
      </c>
      <c r="G76" s="55" t="s">
        <v>23</v>
      </c>
      <c r="H76" s="384">
        <v>550</v>
      </c>
      <c r="I76" s="384">
        <v>550</v>
      </c>
      <c r="J76" s="385">
        <f>I76-H76</f>
        <v>0</v>
      </c>
      <c r="K76" s="37"/>
      <c r="L76" s="275"/>
      <c r="M76" s="269"/>
      <c r="N76" s="37"/>
      <c r="O76" s="275"/>
      <c r="P76" s="269"/>
      <c r="Q76" s="1070" t="s">
        <v>144</v>
      </c>
      <c r="R76" s="346">
        <v>100</v>
      </c>
      <c r="S76" s="346"/>
      <c r="T76" s="347"/>
      <c r="U76" s="1264"/>
      <c r="V76" s="11"/>
      <c r="W76" s="11"/>
    </row>
    <row r="77" spans="1:29" s="1" customFormat="1" ht="15.75" customHeight="1" thickBot="1" x14ac:dyDescent="0.25">
      <c r="A77" s="1219"/>
      <c r="B77" s="1039"/>
      <c r="C77" s="1042"/>
      <c r="D77" s="1072"/>
      <c r="E77" s="1261"/>
      <c r="F77" s="1249"/>
      <c r="G77" s="204" t="s">
        <v>34</v>
      </c>
      <c r="H77" s="386">
        <f>SUM(H76)</f>
        <v>550</v>
      </c>
      <c r="I77" s="387">
        <f>SUM(I76:I76)</f>
        <v>550</v>
      </c>
      <c r="J77" s="387">
        <f>SUM(J76:J76)</f>
        <v>0</v>
      </c>
      <c r="K77" s="22"/>
      <c r="L77" s="261"/>
      <c r="M77" s="18"/>
      <c r="N77" s="22"/>
      <c r="O77" s="261"/>
      <c r="P77" s="18"/>
      <c r="Q77" s="1010"/>
      <c r="R77" s="208"/>
      <c r="S77" s="208"/>
      <c r="T77" s="209"/>
      <c r="U77" s="1265"/>
      <c r="X77" s="11"/>
    </row>
    <row r="78" spans="1:29" s="1" customFormat="1" ht="254.25" customHeight="1" x14ac:dyDescent="0.2">
      <c r="A78" s="1217" t="s">
        <v>16</v>
      </c>
      <c r="B78" s="1037" t="s">
        <v>39</v>
      </c>
      <c r="C78" s="1040" t="s">
        <v>149</v>
      </c>
      <c r="D78" s="1295" t="s">
        <v>150</v>
      </c>
      <c r="E78" s="1260"/>
      <c r="F78" s="1248" t="s">
        <v>22</v>
      </c>
      <c r="G78" s="55" t="s">
        <v>133</v>
      </c>
      <c r="H78" s="384"/>
      <c r="I78" s="422">
        <v>10</v>
      </c>
      <c r="J78" s="423">
        <f>I78-H78</f>
        <v>10</v>
      </c>
      <c r="K78" s="37"/>
      <c r="L78" s="275"/>
      <c r="M78" s="269"/>
      <c r="N78" s="37"/>
      <c r="O78" s="275"/>
      <c r="P78" s="269"/>
      <c r="Q78" s="1070" t="s">
        <v>151</v>
      </c>
      <c r="R78" s="346">
        <v>100</v>
      </c>
      <c r="S78" s="346"/>
      <c r="T78" s="347"/>
      <c r="U78" s="1250" t="s">
        <v>155</v>
      </c>
      <c r="V78" s="11"/>
      <c r="W78" s="11"/>
    </row>
    <row r="79" spans="1:29" s="1" customFormat="1" ht="15.75" customHeight="1" thickBot="1" x14ac:dyDescent="0.25">
      <c r="A79" s="1219"/>
      <c r="B79" s="1039"/>
      <c r="C79" s="1042"/>
      <c r="D79" s="1296"/>
      <c r="E79" s="1261"/>
      <c r="F79" s="1249"/>
      <c r="G79" s="204" t="s">
        <v>34</v>
      </c>
      <c r="H79" s="386">
        <f>SUM(H78)</f>
        <v>0</v>
      </c>
      <c r="I79" s="387">
        <f>SUM(I78:I78)</f>
        <v>10</v>
      </c>
      <c r="J79" s="387">
        <f>SUM(J78:J78)</f>
        <v>10</v>
      </c>
      <c r="K79" s="22"/>
      <c r="L79" s="261"/>
      <c r="M79" s="18"/>
      <c r="N79" s="22"/>
      <c r="O79" s="261"/>
      <c r="P79" s="18"/>
      <c r="Q79" s="1010"/>
      <c r="R79" s="208"/>
      <c r="S79" s="208"/>
      <c r="T79" s="209"/>
      <c r="U79" s="1252"/>
      <c r="X79" s="11"/>
    </row>
    <row r="80" spans="1:29" s="1" customFormat="1" ht="15" customHeight="1" thickBot="1" x14ac:dyDescent="0.25">
      <c r="A80" s="68" t="s">
        <v>16</v>
      </c>
      <c r="B80" s="38" t="s">
        <v>39</v>
      </c>
      <c r="C80" s="1093" t="s">
        <v>44</v>
      </c>
      <c r="D80" s="1094"/>
      <c r="E80" s="1094"/>
      <c r="F80" s="1094"/>
      <c r="G80" s="1095"/>
      <c r="H80" s="172">
        <f>H68+H60+H57+H66+H77+H50+H73+H63+H52+H75</f>
        <v>2089</v>
      </c>
      <c r="I80" s="396">
        <f>I68+I60+I57+I66+I77+I50+I73+I63+I52+I75+I79</f>
        <v>2129</v>
      </c>
      <c r="J80" s="395">
        <f>J68+J60+J57+J66+J77+J50+J73+J63+J52+J75+J79</f>
        <v>40</v>
      </c>
      <c r="K80" s="172">
        <f t="shared" ref="K80:P80" si="5">K68+K60+K57+K66+K77+K50+K73+K63+K52</f>
        <v>1633.1</v>
      </c>
      <c r="L80" s="172">
        <f t="shared" si="5"/>
        <v>1333.1</v>
      </c>
      <c r="M80" s="172">
        <f t="shared" si="5"/>
        <v>-300</v>
      </c>
      <c r="N80" s="172">
        <f t="shared" si="5"/>
        <v>1331</v>
      </c>
      <c r="O80" s="396">
        <f t="shared" si="5"/>
        <v>819</v>
      </c>
      <c r="P80" s="396">
        <f t="shared" si="5"/>
        <v>-512</v>
      </c>
      <c r="Q80" s="1096"/>
      <c r="R80" s="1097"/>
      <c r="S80" s="1097"/>
      <c r="T80" s="1097"/>
      <c r="U80" s="1098"/>
    </row>
    <row r="81" spans="1:24" s="1" customFormat="1" ht="13.5" thickBot="1" x14ac:dyDescent="0.25">
      <c r="A81" s="242" t="s">
        <v>16</v>
      </c>
      <c r="B81" s="1225" t="s">
        <v>64</v>
      </c>
      <c r="C81" s="1226"/>
      <c r="D81" s="1226"/>
      <c r="E81" s="1226"/>
      <c r="F81" s="1226"/>
      <c r="G81" s="1227"/>
      <c r="H81" s="69">
        <f t="shared" ref="H81:M81" si="6">H80+H45+H30</f>
        <v>4155.8</v>
      </c>
      <c r="I81" s="291">
        <f t="shared" si="6"/>
        <v>4222.6000000000004</v>
      </c>
      <c r="J81" s="291">
        <f t="shared" si="6"/>
        <v>66.800000000000026</v>
      </c>
      <c r="K81" s="69">
        <f t="shared" si="6"/>
        <v>3661.8</v>
      </c>
      <c r="L81" s="291">
        <f t="shared" si="6"/>
        <v>3361.8</v>
      </c>
      <c r="M81" s="291">
        <f t="shared" si="6"/>
        <v>-300</v>
      </c>
      <c r="N81" s="69">
        <f>N80+N45+N30</f>
        <v>3350.7</v>
      </c>
      <c r="O81" s="291">
        <f>O80+O45+O30</f>
        <v>2838.7</v>
      </c>
      <c r="P81" s="291">
        <f>P80+P45+P30</f>
        <v>-512</v>
      </c>
      <c r="Q81" s="1228"/>
      <c r="R81" s="1229"/>
      <c r="S81" s="1229"/>
      <c r="T81" s="1229"/>
      <c r="U81" s="1230"/>
    </row>
    <row r="82" spans="1:24" s="1" customFormat="1" ht="13.5" thickBot="1" x14ac:dyDescent="0.25">
      <c r="A82" s="70" t="s">
        <v>65</v>
      </c>
      <c r="B82" s="1231" t="s">
        <v>66</v>
      </c>
      <c r="C82" s="1232"/>
      <c r="D82" s="1232"/>
      <c r="E82" s="1232"/>
      <c r="F82" s="1232"/>
      <c r="G82" s="1233"/>
      <c r="H82" s="71">
        <f t="shared" ref="H82:P82" si="7">H81</f>
        <v>4155.8</v>
      </c>
      <c r="I82" s="292">
        <f t="shared" si="7"/>
        <v>4222.6000000000004</v>
      </c>
      <c r="J82" s="292">
        <f t="shared" si="7"/>
        <v>66.800000000000026</v>
      </c>
      <c r="K82" s="71">
        <f t="shared" si="7"/>
        <v>3661.8</v>
      </c>
      <c r="L82" s="292">
        <f t="shared" si="7"/>
        <v>3361.8</v>
      </c>
      <c r="M82" s="292">
        <f t="shared" si="7"/>
        <v>-300</v>
      </c>
      <c r="N82" s="71">
        <f t="shared" si="7"/>
        <v>3350.7</v>
      </c>
      <c r="O82" s="292">
        <f t="shared" si="7"/>
        <v>2838.7</v>
      </c>
      <c r="P82" s="292">
        <f t="shared" si="7"/>
        <v>-512</v>
      </c>
      <c r="Q82" s="1234"/>
      <c r="R82" s="1235"/>
      <c r="S82" s="1235"/>
      <c r="T82" s="1235"/>
      <c r="U82" s="1236"/>
    </row>
    <row r="83" spans="1:24" s="1" customFormat="1" ht="21.75" customHeight="1" thickBot="1" x14ac:dyDescent="0.25">
      <c r="A83" s="72"/>
      <c r="B83" s="1237" t="s">
        <v>67</v>
      </c>
      <c r="C83" s="1237"/>
      <c r="D83" s="1237"/>
      <c r="E83" s="1237"/>
      <c r="F83" s="1237"/>
      <c r="G83" s="1237"/>
      <c r="H83" s="1237"/>
      <c r="I83" s="1237"/>
      <c r="J83" s="1237"/>
      <c r="K83" s="1237"/>
      <c r="L83" s="1237"/>
      <c r="M83" s="1237"/>
      <c r="N83" s="1237"/>
      <c r="O83" s="1237"/>
      <c r="P83" s="1237"/>
      <c r="Q83" s="73"/>
      <c r="R83" s="190"/>
      <c r="S83" s="190"/>
      <c r="T83" s="191"/>
      <c r="U83" s="190"/>
      <c r="V83" s="186"/>
    </row>
    <row r="84" spans="1:24" s="1" customFormat="1" ht="81.75" customHeight="1" x14ac:dyDescent="0.2">
      <c r="A84" s="74"/>
      <c r="B84" s="1123" t="s">
        <v>68</v>
      </c>
      <c r="C84" s="1124"/>
      <c r="D84" s="1124"/>
      <c r="E84" s="1124"/>
      <c r="F84" s="1124"/>
      <c r="G84" s="1125"/>
      <c r="H84" s="238" t="s">
        <v>128</v>
      </c>
      <c r="I84" s="305" t="s">
        <v>130</v>
      </c>
      <c r="J84" s="345" t="s">
        <v>93</v>
      </c>
      <c r="K84" s="328" t="s">
        <v>69</v>
      </c>
      <c r="L84" s="356" t="s">
        <v>145</v>
      </c>
      <c r="M84" s="345" t="s">
        <v>93</v>
      </c>
      <c r="N84" s="328" t="s">
        <v>100</v>
      </c>
      <c r="O84" s="356" t="s">
        <v>146</v>
      </c>
      <c r="P84" s="402" t="s">
        <v>93</v>
      </c>
      <c r="Q84" s="373"/>
      <c r="R84" s="1238"/>
      <c r="S84" s="1238"/>
      <c r="T84" s="191"/>
      <c r="U84" s="429"/>
    </row>
    <row r="85" spans="1:24" s="1" customFormat="1" ht="15" customHeight="1" x14ac:dyDescent="0.2">
      <c r="A85" s="74"/>
      <c r="B85" s="1222" t="s">
        <v>70</v>
      </c>
      <c r="C85" s="1223"/>
      <c r="D85" s="1223"/>
      <c r="E85" s="1223"/>
      <c r="F85" s="1223"/>
      <c r="G85" s="1224"/>
      <c r="H85" s="173">
        <f t="shared" ref="H85:P85" si="8">SUM(H86:H92)</f>
        <v>3877.4</v>
      </c>
      <c r="I85" s="301">
        <f t="shared" si="8"/>
        <v>3944.2000000000003</v>
      </c>
      <c r="J85" s="334">
        <f t="shared" si="8"/>
        <v>66.800000000000225</v>
      </c>
      <c r="K85" s="173">
        <f t="shared" si="8"/>
        <v>2575.1999999999998</v>
      </c>
      <c r="L85" s="301">
        <f t="shared" si="8"/>
        <v>2275.1999999999998</v>
      </c>
      <c r="M85" s="334">
        <f t="shared" si="8"/>
        <v>-300</v>
      </c>
      <c r="N85" s="173">
        <f t="shared" si="8"/>
        <v>2810.1</v>
      </c>
      <c r="O85" s="301">
        <f t="shared" si="8"/>
        <v>2298.1</v>
      </c>
      <c r="P85" s="403">
        <f t="shared" si="8"/>
        <v>-512</v>
      </c>
      <c r="Q85" s="371"/>
      <c r="R85" s="1220"/>
      <c r="S85" s="1220"/>
      <c r="T85" s="191"/>
      <c r="U85" s="427"/>
    </row>
    <row r="86" spans="1:24" s="1" customFormat="1" ht="15" customHeight="1" x14ac:dyDescent="0.2">
      <c r="A86" s="74"/>
      <c r="B86" s="1116" t="s">
        <v>71</v>
      </c>
      <c r="C86" s="1117"/>
      <c r="D86" s="1117"/>
      <c r="E86" s="1117"/>
      <c r="F86" s="1117"/>
      <c r="G86" s="1118"/>
      <c r="H86" s="251">
        <f>SUMIF(G14:G76,"SB",H14:H76)</f>
        <v>1623.5</v>
      </c>
      <c r="I86" s="302">
        <f>SUMIF(G14:G76,"SB",I14:I76)</f>
        <v>1623.5</v>
      </c>
      <c r="J86" s="298">
        <f>I86-H86</f>
        <v>0</v>
      </c>
      <c r="K86" s="251">
        <f>SUMIF(G14:G72,G14,K14:K72)</f>
        <v>685.30000000000007</v>
      </c>
      <c r="L86" s="302">
        <f>SUMIF(G14:G72,"sb",L14:L72)</f>
        <v>685.30000000000007</v>
      </c>
      <c r="M86" s="335">
        <f>SUMIF(G14:G72,I14,M14:M72)</f>
        <v>0</v>
      </c>
      <c r="N86" s="251">
        <f>SUMIF(G14:G76,"sb",N14:N76)</f>
        <v>708.2</v>
      </c>
      <c r="O86" s="302">
        <f>SUMIF(G14:G76,"sb",O14:O76)</f>
        <v>708.2</v>
      </c>
      <c r="P86" s="404">
        <f>O86-N86</f>
        <v>0</v>
      </c>
      <c r="Q86" s="372"/>
      <c r="R86" s="1221"/>
      <c r="S86" s="1221"/>
      <c r="T86" s="191"/>
      <c r="U86" s="428"/>
    </row>
    <row r="87" spans="1:24" s="1" customFormat="1" ht="15" customHeight="1" x14ac:dyDescent="0.2">
      <c r="A87" s="74"/>
      <c r="B87" s="1113" t="s">
        <v>134</v>
      </c>
      <c r="C87" s="1114"/>
      <c r="D87" s="1114"/>
      <c r="E87" s="1114"/>
      <c r="F87" s="1114"/>
      <c r="G87" s="1115"/>
      <c r="H87" s="251">
        <f>SUMIF(G14:G76,"sb(l)",H14:H76)</f>
        <v>75</v>
      </c>
      <c r="I87" s="302">
        <f>SUMIF(G15:G78,"SB(L)",I15:I78)</f>
        <v>75</v>
      </c>
      <c r="J87" s="298">
        <f>I87-H87</f>
        <v>0</v>
      </c>
      <c r="K87" s="251"/>
      <c r="L87" s="302"/>
      <c r="M87" s="335"/>
      <c r="N87" s="251"/>
      <c r="O87" s="302"/>
      <c r="P87" s="404">
        <f t="shared" ref="P87:P92" si="9">O87-N87</f>
        <v>0</v>
      </c>
      <c r="Q87" s="372"/>
      <c r="R87" s="372"/>
      <c r="S87" s="372"/>
      <c r="T87" s="191"/>
      <c r="U87" s="428"/>
    </row>
    <row r="88" spans="1:24" s="1" customFormat="1" ht="30" customHeight="1" x14ac:dyDescent="0.2">
      <c r="A88" s="74"/>
      <c r="B88" s="1113" t="s">
        <v>72</v>
      </c>
      <c r="C88" s="1114"/>
      <c r="D88" s="1114"/>
      <c r="E88" s="1114"/>
      <c r="F88" s="1114"/>
      <c r="G88" s="1115"/>
      <c r="H88" s="251">
        <f>SUMIF(G14:G76,G15,H14:H76)</f>
        <v>109.1</v>
      </c>
      <c r="I88" s="302">
        <f>SUMIF(H14:H72,H15,I14:I72)</f>
        <v>109.1</v>
      </c>
      <c r="J88" s="298"/>
      <c r="K88" s="251">
        <f>SUMIF(G14:G67,G15,K14:K67)</f>
        <v>110</v>
      </c>
      <c r="L88" s="302">
        <f>SUMIF(H14:H67,H15,L14:L67)</f>
        <v>110</v>
      </c>
      <c r="M88" s="335">
        <f>SUMIF(G14:G67,I15,M14:M67)</f>
        <v>0</v>
      </c>
      <c r="N88" s="251">
        <f>SUMIF(G14:G76,G15,N14:N76)</f>
        <v>110</v>
      </c>
      <c r="O88" s="302">
        <f>SUMIF(G14:G76,G15,O14:O76)</f>
        <v>110</v>
      </c>
      <c r="P88" s="404">
        <f t="shared" si="9"/>
        <v>0</v>
      </c>
      <c r="Q88" s="372"/>
      <c r="R88" s="1221"/>
      <c r="S88" s="1221"/>
      <c r="T88" s="191"/>
      <c r="U88" s="428"/>
    </row>
    <row r="89" spans="1:24" s="1" customFormat="1" ht="30" customHeight="1" x14ac:dyDescent="0.2">
      <c r="A89" s="74"/>
      <c r="B89" s="1113" t="s">
        <v>132</v>
      </c>
      <c r="C89" s="1114"/>
      <c r="D89" s="1114"/>
      <c r="E89" s="1114"/>
      <c r="F89" s="1114"/>
      <c r="G89" s="1115"/>
      <c r="H89" s="251">
        <f>SUMIF(G14:G77,G16,H14:H77)</f>
        <v>39</v>
      </c>
      <c r="I89" s="302">
        <f>SUMIF(G14:G73,"sb(aal)",I14:I73)</f>
        <v>39</v>
      </c>
      <c r="J89" s="298">
        <f>I89-H89</f>
        <v>0</v>
      </c>
      <c r="K89" s="251"/>
      <c r="L89" s="302"/>
      <c r="M89" s="335"/>
      <c r="N89" s="251"/>
      <c r="O89" s="302"/>
      <c r="P89" s="404">
        <f t="shared" si="9"/>
        <v>0</v>
      </c>
      <c r="Q89" s="372"/>
      <c r="R89" s="372"/>
      <c r="S89" s="372"/>
      <c r="T89" s="191"/>
      <c r="U89" s="428"/>
    </row>
    <row r="90" spans="1:24" s="1" customFormat="1" ht="15" customHeight="1" x14ac:dyDescent="0.2">
      <c r="A90" s="74"/>
      <c r="B90" s="1116" t="s">
        <v>73</v>
      </c>
      <c r="C90" s="1117"/>
      <c r="D90" s="1117"/>
      <c r="E90" s="1117"/>
      <c r="F90" s="1117"/>
      <c r="G90" s="1118"/>
      <c r="H90" s="251">
        <f>SUMIF(G14:G76,"sb(sp)",H14:H76)</f>
        <v>18.2</v>
      </c>
      <c r="I90" s="302">
        <f>SUMIF(G14:G72,"sb(sp)",I14:I72)</f>
        <v>35</v>
      </c>
      <c r="J90" s="298">
        <f>I90-H90</f>
        <v>16.8</v>
      </c>
      <c r="K90" s="251">
        <f>SUMIF(G14:G67,"sb(sp)",K14:K67)</f>
        <v>17.5</v>
      </c>
      <c r="L90" s="302">
        <f>SUMIF(G14:G67,"sb(sp)",L14:L67)</f>
        <v>17.5</v>
      </c>
      <c r="M90" s="335">
        <f>SUMIF(G14:G67,"sb(sp)",M14:M67)</f>
        <v>0</v>
      </c>
      <c r="N90" s="251">
        <f>SUMIF(G14:G76,"sb(sp)",N14:N76)</f>
        <v>17.5</v>
      </c>
      <c r="O90" s="302">
        <f>SUMIF(G14:G76,"sb(sp)",O14:O76)</f>
        <v>17.5</v>
      </c>
      <c r="P90" s="404">
        <f t="shared" si="9"/>
        <v>0</v>
      </c>
      <c r="Q90" s="372"/>
      <c r="R90" s="1221"/>
      <c r="S90" s="1221"/>
      <c r="T90" s="191"/>
      <c r="U90" s="428"/>
    </row>
    <row r="91" spans="1:24" s="1" customFormat="1" ht="27" customHeight="1" x14ac:dyDescent="0.2">
      <c r="A91" s="74"/>
      <c r="B91" s="1113" t="s">
        <v>131</v>
      </c>
      <c r="C91" s="1114"/>
      <c r="D91" s="1114"/>
      <c r="E91" s="1114"/>
      <c r="F91" s="1114"/>
      <c r="G91" s="1115"/>
      <c r="H91" s="251">
        <f>SUMIF(G14:G77,"sb(spl)",H14:H77)</f>
        <v>4.9000000000000004</v>
      </c>
      <c r="I91" s="302">
        <f>SUMIF(G15:G73,"sb(spl)",I15:I73)</f>
        <v>4.9000000000000004</v>
      </c>
      <c r="J91" s="298">
        <f>I91-H91</f>
        <v>0</v>
      </c>
      <c r="K91" s="251"/>
      <c r="L91" s="302"/>
      <c r="M91" s="335"/>
      <c r="N91" s="251"/>
      <c r="O91" s="302"/>
      <c r="P91" s="404">
        <f t="shared" si="9"/>
        <v>0</v>
      </c>
      <c r="Q91" s="372"/>
      <c r="R91" s="372"/>
      <c r="S91" s="372"/>
      <c r="T91" s="191"/>
      <c r="U91" s="428"/>
    </row>
    <row r="92" spans="1:24" s="1" customFormat="1" ht="15" customHeight="1" x14ac:dyDescent="0.2">
      <c r="A92" s="74"/>
      <c r="B92" s="1116" t="s">
        <v>74</v>
      </c>
      <c r="C92" s="1117"/>
      <c r="D92" s="1117"/>
      <c r="E92" s="1117"/>
      <c r="F92" s="1117"/>
      <c r="G92" s="1118"/>
      <c r="H92" s="251">
        <f>SUMIF(G14:G76,G32,H14:H76)</f>
        <v>2007.7</v>
      </c>
      <c r="I92" s="302">
        <f>SUMIF(G14:G72,"sb(vb)",I14:I72)</f>
        <v>2057.7000000000003</v>
      </c>
      <c r="J92" s="298">
        <f>I92-H92</f>
        <v>50.000000000000227</v>
      </c>
      <c r="K92" s="251">
        <f>SUMIF(G14:G67,G32,K14:K67)</f>
        <v>1762.3999999999999</v>
      </c>
      <c r="L92" s="302">
        <f>SUMIF(G14:G67,"sb(vb)",L14:L67)</f>
        <v>1462.3999999999999</v>
      </c>
      <c r="M92" s="335">
        <f>L92-K92</f>
        <v>-300</v>
      </c>
      <c r="N92" s="251">
        <f>SUMIF(G14:G76,G32,N14:N76)</f>
        <v>1974.3999999999999</v>
      </c>
      <c r="O92" s="302">
        <f>SUMIF(G14:G76,G32,O14:O76)</f>
        <v>1462.3999999999999</v>
      </c>
      <c r="P92" s="404">
        <f t="shared" si="9"/>
        <v>-512</v>
      </c>
      <c r="Q92" s="372"/>
      <c r="R92" s="1221"/>
      <c r="S92" s="1221"/>
      <c r="T92" s="191"/>
      <c r="U92" s="428"/>
    </row>
    <row r="93" spans="1:24" s="1" customFormat="1" ht="15" customHeight="1" x14ac:dyDescent="0.2">
      <c r="A93" s="74"/>
      <c r="B93" s="1222" t="s">
        <v>75</v>
      </c>
      <c r="C93" s="1223"/>
      <c r="D93" s="1223"/>
      <c r="E93" s="1223"/>
      <c r="F93" s="1223"/>
      <c r="G93" s="1224"/>
      <c r="H93" s="252">
        <f t="shared" ref="H93:P93" si="10">SUM(H94:H96)</f>
        <v>278.40000000000003</v>
      </c>
      <c r="I93" s="304">
        <f t="shared" si="10"/>
        <v>278.40000000000003</v>
      </c>
      <c r="J93" s="300">
        <f t="shared" si="10"/>
        <v>0</v>
      </c>
      <c r="K93" s="252">
        <f t="shared" si="10"/>
        <v>1086.5999999999999</v>
      </c>
      <c r="L93" s="304">
        <f t="shared" si="10"/>
        <v>1086.5999999999999</v>
      </c>
      <c r="M93" s="300">
        <f t="shared" si="10"/>
        <v>0</v>
      </c>
      <c r="N93" s="252">
        <f t="shared" si="10"/>
        <v>540.6</v>
      </c>
      <c r="O93" s="304">
        <f t="shared" si="10"/>
        <v>540.6</v>
      </c>
      <c r="P93" s="405">
        <f t="shared" si="10"/>
        <v>0</v>
      </c>
      <c r="Q93" s="371"/>
      <c r="R93" s="1220"/>
      <c r="S93" s="1220"/>
      <c r="T93" s="191"/>
      <c r="U93" s="427"/>
    </row>
    <row r="94" spans="1:24" s="1" customFormat="1" ht="15" customHeight="1" x14ac:dyDescent="0.2">
      <c r="A94" s="74"/>
      <c r="B94" s="1113" t="s">
        <v>77</v>
      </c>
      <c r="C94" s="1114"/>
      <c r="D94" s="1114"/>
      <c r="E94" s="1114"/>
      <c r="F94" s="1114"/>
      <c r="G94" s="1115"/>
      <c r="H94" s="174">
        <f>SUMIF(G14:G72,"es",H14:H72)</f>
        <v>0</v>
      </c>
      <c r="I94" s="303">
        <f>SUMIF(G14:G72,"es",I14:I72)</f>
        <v>0</v>
      </c>
      <c r="J94" s="299"/>
      <c r="K94" s="174">
        <f>SUMIF(G14:G72,"es",K14:K72)</f>
        <v>1000</v>
      </c>
      <c r="L94" s="303">
        <f>SUMIF(G14:G72,"es",L14:L72)</f>
        <v>1000</v>
      </c>
      <c r="M94" s="336">
        <f>SUMIF(I14:I72,"es",M14:M72)</f>
        <v>0</v>
      </c>
      <c r="N94" s="174">
        <f>SUMIF(G14:G76,"es",N14:N76)</f>
        <v>500</v>
      </c>
      <c r="O94" s="303">
        <f>SUMIF(G14:G76,"es",O14:O76)</f>
        <v>500</v>
      </c>
      <c r="P94" s="406">
        <f>O94-N94</f>
        <v>0</v>
      </c>
      <c r="Q94" s="372"/>
      <c r="R94" s="372"/>
      <c r="S94" s="372"/>
      <c r="T94" s="191"/>
      <c r="U94" s="428"/>
      <c r="X94" s="11"/>
    </row>
    <row r="95" spans="1:24" s="80" customFormat="1" ht="15" customHeight="1" x14ac:dyDescent="0.2">
      <c r="A95" s="76"/>
      <c r="B95" s="1120" t="s">
        <v>76</v>
      </c>
      <c r="C95" s="1121"/>
      <c r="D95" s="1121"/>
      <c r="E95" s="1121"/>
      <c r="F95" s="1121"/>
      <c r="G95" s="1122"/>
      <c r="H95" s="158">
        <f>SUMIF(G14:G72,"PSDF",H14:H72)</f>
        <v>16.600000000000001</v>
      </c>
      <c r="I95" s="287">
        <f>SUMIF(G14:G72,"PSDF",I14:I72)</f>
        <v>16.600000000000001</v>
      </c>
      <c r="J95" s="282"/>
      <c r="K95" s="158">
        <f>SUMIF(G14:G67,"PSDF",K14:K67)</f>
        <v>16.600000000000001</v>
      </c>
      <c r="L95" s="287">
        <f>SUMIF(G14:G67,"PSDF",L14:L67)</f>
        <v>16.600000000000001</v>
      </c>
      <c r="M95" s="337">
        <f>SUMIF(G14:G67,"PSDF",M14:M67)</f>
        <v>0</v>
      </c>
      <c r="N95" s="158">
        <f>SUMIF(G14:G76,"PSDF",N14:N76)</f>
        <v>16.600000000000001</v>
      </c>
      <c r="O95" s="287">
        <f>SUMIF(G14:G76,"PSDF",O14:O76)</f>
        <v>16.600000000000001</v>
      </c>
      <c r="P95" s="406">
        <f>O95-N95</f>
        <v>0</v>
      </c>
      <c r="Q95" s="78"/>
      <c r="R95" s="192"/>
      <c r="S95" s="79"/>
      <c r="T95" s="193"/>
      <c r="U95" s="79"/>
    </row>
    <row r="96" spans="1:24" s="1" customFormat="1" ht="15" customHeight="1" x14ac:dyDescent="0.2">
      <c r="A96" s="74"/>
      <c r="B96" s="1116" t="s">
        <v>78</v>
      </c>
      <c r="C96" s="1117"/>
      <c r="D96" s="1117"/>
      <c r="E96" s="1117"/>
      <c r="F96" s="1117"/>
      <c r="G96" s="1118"/>
      <c r="H96" s="251">
        <f>SUMIF(G14:G72,"kt",H14:H72)</f>
        <v>261.8</v>
      </c>
      <c r="I96" s="302">
        <f>SUMIF(G14:G72,"kt",I14:I72)</f>
        <v>261.8</v>
      </c>
      <c r="J96" s="298">
        <f>I96-H96</f>
        <v>0</v>
      </c>
      <c r="K96" s="251">
        <f>SUMIF(G14:G67,"kt",K14:K67)</f>
        <v>70</v>
      </c>
      <c r="L96" s="302">
        <f>SUMIF(G14:G67,"kt",L14:L67)</f>
        <v>70</v>
      </c>
      <c r="M96" s="335">
        <f>SUMIF(G14:G67,"kt",M14:M67)</f>
        <v>0</v>
      </c>
      <c r="N96" s="251">
        <f>SUMIF(G14:G76,"kt",N14:N76)</f>
        <v>24</v>
      </c>
      <c r="O96" s="302">
        <f>SUMIF(G14:G76,"kt",O14:O76)</f>
        <v>24</v>
      </c>
      <c r="P96" s="406">
        <f>O96-N96</f>
        <v>0</v>
      </c>
      <c r="Q96" s="372"/>
      <c r="R96" s="1221"/>
      <c r="S96" s="1221"/>
      <c r="T96" s="191"/>
      <c r="U96" s="428"/>
    </row>
    <row r="97" spans="1:21" s="1" customFormat="1" ht="15" customHeight="1" thickBot="1" x14ac:dyDescent="0.25">
      <c r="A97" s="81"/>
      <c r="B97" s="1154" t="s">
        <v>79</v>
      </c>
      <c r="C97" s="1155"/>
      <c r="D97" s="1155"/>
      <c r="E97" s="1155"/>
      <c r="F97" s="1155"/>
      <c r="G97" s="1156"/>
      <c r="H97" s="147">
        <f>H85+H93</f>
        <v>4155.8</v>
      </c>
      <c r="I97" s="289">
        <f>I85+I93</f>
        <v>4222.6000000000004</v>
      </c>
      <c r="J97" s="289">
        <f>J85+J93</f>
        <v>66.800000000000225</v>
      </c>
      <c r="K97" s="147">
        <f t="shared" ref="K97:P97" si="11">K93+K85</f>
        <v>3661.7999999999997</v>
      </c>
      <c r="L97" s="289">
        <f t="shared" si="11"/>
        <v>3361.7999999999997</v>
      </c>
      <c r="M97" s="289">
        <f t="shared" si="11"/>
        <v>-300</v>
      </c>
      <c r="N97" s="147">
        <f t="shared" si="11"/>
        <v>3350.7</v>
      </c>
      <c r="O97" s="289">
        <f t="shared" si="11"/>
        <v>2838.7</v>
      </c>
      <c r="P97" s="424">
        <f t="shared" si="11"/>
        <v>-512</v>
      </c>
      <c r="Q97" s="371"/>
      <c r="R97" s="1220"/>
      <c r="S97" s="1220"/>
      <c r="T97" s="191"/>
      <c r="U97" s="427"/>
    </row>
    <row r="98" spans="1:21" s="1" customFormat="1" ht="12.75" x14ac:dyDescent="0.2">
      <c r="A98" s="82"/>
      <c r="B98" s="83"/>
      <c r="C98" s="83"/>
      <c r="D98" s="83"/>
      <c r="E98" s="130"/>
      <c r="F98" s="150"/>
      <c r="G98" s="84"/>
      <c r="H98" s="86"/>
      <c r="I98" s="86"/>
      <c r="J98" s="86"/>
      <c r="K98" s="85"/>
      <c r="L98" s="85"/>
      <c r="M98" s="85"/>
      <c r="N98" s="85"/>
      <c r="O98" s="85"/>
      <c r="P98" s="85"/>
      <c r="Q98" s="74"/>
      <c r="R98" s="92"/>
      <c r="S98" s="92"/>
      <c r="T98" s="191"/>
      <c r="U98" s="92"/>
    </row>
    <row r="99" spans="1:21" s="1" customFormat="1" ht="12.75" x14ac:dyDescent="0.2">
      <c r="A99" s="74"/>
      <c r="B99" s="74"/>
      <c r="C99" s="74"/>
      <c r="D99" s="87"/>
      <c r="E99" s="92"/>
      <c r="F99" s="150"/>
      <c r="G99" s="84"/>
      <c r="H99" s="123"/>
      <c r="I99" s="123"/>
      <c r="J99" s="123"/>
      <c r="K99" s="124"/>
      <c r="L99" s="124"/>
      <c r="M99" s="124"/>
      <c r="N99" s="124"/>
      <c r="O99" s="124"/>
      <c r="P99" s="124"/>
      <c r="Q99" s="87"/>
      <c r="R99" s="92"/>
      <c r="S99" s="92"/>
      <c r="T99" s="191"/>
      <c r="U99" s="92"/>
    </row>
    <row r="100" spans="1:21" s="1" customFormat="1" ht="12.75" x14ac:dyDescent="0.2">
      <c r="A100" s="74"/>
      <c r="B100" s="74"/>
      <c r="C100" s="74"/>
      <c r="D100" s="87"/>
      <c r="E100" s="92"/>
      <c r="F100" s="150"/>
      <c r="G100" s="84"/>
      <c r="H100" s="86"/>
      <c r="I100" s="86"/>
      <c r="J100" s="86"/>
      <c r="K100" s="85"/>
      <c r="L100" s="85"/>
      <c r="M100" s="85"/>
      <c r="N100" s="85"/>
      <c r="O100" s="85"/>
      <c r="P100" s="85"/>
      <c r="Q100" s="74"/>
      <c r="R100" s="92"/>
      <c r="S100" s="92"/>
      <c r="T100" s="191"/>
      <c r="U100" s="92"/>
    </row>
    <row r="101" spans="1:21" x14ac:dyDescent="0.25">
      <c r="I101" s="185"/>
    </row>
    <row r="102" spans="1:21" x14ac:dyDescent="0.25">
      <c r="G102" s="185"/>
    </row>
  </sheetData>
  <mergeCells count="178">
    <mergeCell ref="A78:A79"/>
    <mergeCell ref="B78:B79"/>
    <mergeCell ref="C78:C79"/>
    <mergeCell ref="D78:D79"/>
    <mergeCell ref="E78:E79"/>
    <mergeCell ref="F78:F79"/>
    <mergeCell ref="Q78:Q79"/>
    <mergeCell ref="U78:U79"/>
    <mergeCell ref="T1:U1"/>
    <mergeCell ref="J7:J9"/>
    <mergeCell ref="T8:T9"/>
    <mergeCell ref="T58:T60"/>
    <mergeCell ref="T61:T63"/>
    <mergeCell ref="Q7:T7"/>
    <mergeCell ref="U7:U9"/>
    <mergeCell ref="E17:E18"/>
    <mergeCell ref="E19:E20"/>
    <mergeCell ref="S8:S9"/>
    <mergeCell ref="A3:U3"/>
    <mergeCell ref="A4:U4"/>
    <mergeCell ref="A5:U5"/>
    <mergeCell ref="A6:U6"/>
    <mergeCell ref="A7:A9"/>
    <mergeCell ref="B7:B9"/>
    <mergeCell ref="A51:A52"/>
    <mergeCell ref="B51:B52"/>
    <mergeCell ref="C51:C52"/>
    <mergeCell ref="R8:R9"/>
    <mergeCell ref="A10:U10"/>
    <mergeCell ref="A11:U11"/>
    <mergeCell ref="B12:U12"/>
    <mergeCell ref="C13:U13"/>
    <mergeCell ref="A14:A20"/>
    <mergeCell ref="A47:A50"/>
    <mergeCell ref="B47:B50"/>
    <mergeCell ref="Q8:Q9"/>
    <mergeCell ref="B14:B20"/>
    <mergeCell ref="C14:C20"/>
    <mergeCell ref="F14:F20"/>
    <mergeCell ref="Q14:Q20"/>
    <mergeCell ref="E15:E16"/>
    <mergeCell ref="Q21:Q23"/>
    <mergeCell ref="D24:D25"/>
    <mergeCell ref="C45:G45"/>
    <mergeCell ref="Q45:U45"/>
    <mergeCell ref="C46:U46"/>
    <mergeCell ref="D32:D33"/>
    <mergeCell ref="F32:F33"/>
    <mergeCell ref="B76:B77"/>
    <mergeCell ref="C76:C77"/>
    <mergeCell ref="D76:D77"/>
    <mergeCell ref="C7:C9"/>
    <mergeCell ref="B67:B68"/>
    <mergeCell ref="C67:C68"/>
    <mergeCell ref="D67:D68"/>
    <mergeCell ref="E48:E50"/>
    <mergeCell ref="Q48:Q49"/>
    <mergeCell ref="L7:L9"/>
    <mergeCell ref="F7:F9"/>
    <mergeCell ref="G7:G9"/>
    <mergeCell ref="H7:H9"/>
    <mergeCell ref="K7:K9"/>
    <mergeCell ref="C74:C75"/>
    <mergeCell ref="B53:B57"/>
    <mergeCell ref="C53:C57"/>
    <mergeCell ref="N7:N9"/>
    <mergeCell ref="P7:P9"/>
    <mergeCell ref="D39:D40"/>
    <mergeCell ref="F39:F40"/>
    <mergeCell ref="D41:D42"/>
    <mergeCell ref="F41:F42"/>
    <mergeCell ref="D43:D44"/>
    <mergeCell ref="C47:C50"/>
    <mergeCell ref="D47:D50"/>
    <mergeCell ref="F47:F50"/>
    <mergeCell ref="F53:F57"/>
    <mergeCell ref="D51:D52"/>
    <mergeCell ref="F51:F52"/>
    <mergeCell ref="E76:E77"/>
    <mergeCell ref="U47:U52"/>
    <mergeCell ref="Q76:Q77"/>
    <mergeCell ref="U74:U75"/>
    <mergeCell ref="U76:U77"/>
    <mergeCell ref="D53:D57"/>
    <mergeCell ref="E67:E68"/>
    <mergeCell ref="F67:F68"/>
    <mergeCell ref="E53:E56"/>
    <mergeCell ref="D74:D75"/>
    <mergeCell ref="E74:E75"/>
    <mergeCell ref="F74:F75"/>
    <mergeCell ref="U53:U57"/>
    <mergeCell ref="U70:U73"/>
    <mergeCell ref="Q43:Q44"/>
    <mergeCell ref="A76:A77"/>
    <mergeCell ref="A53:A57"/>
    <mergeCell ref="A74:A75"/>
    <mergeCell ref="B74:B75"/>
    <mergeCell ref="A67:A68"/>
    <mergeCell ref="B96:G96"/>
    <mergeCell ref="R96:S96"/>
    <mergeCell ref="R67:R68"/>
    <mergeCell ref="Q72:Q73"/>
    <mergeCell ref="C80:G80"/>
    <mergeCell ref="Q80:U80"/>
    <mergeCell ref="Q58:Q60"/>
    <mergeCell ref="S58:S60"/>
    <mergeCell ref="B91:G91"/>
    <mergeCell ref="B89:G89"/>
    <mergeCell ref="B87:G87"/>
    <mergeCell ref="B95:G95"/>
    <mergeCell ref="S61:S63"/>
    <mergeCell ref="R74:R75"/>
    <mergeCell ref="Q74:Q75"/>
    <mergeCell ref="F76:F77"/>
    <mergeCell ref="U61:U63"/>
    <mergeCell ref="A64:A66"/>
    <mergeCell ref="B97:G97"/>
    <mergeCell ref="R97:S97"/>
    <mergeCell ref="I7:I9"/>
    <mergeCell ref="B90:G90"/>
    <mergeCell ref="R90:S90"/>
    <mergeCell ref="B92:G92"/>
    <mergeCell ref="R92:S92"/>
    <mergeCell ref="B94:G94"/>
    <mergeCell ref="B93:G93"/>
    <mergeCell ref="R93:S93"/>
    <mergeCell ref="B85:G85"/>
    <mergeCell ref="R85:S85"/>
    <mergeCell ref="B86:G86"/>
    <mergeCell ref="R86:S86"/>
    <mergeCell ref="B88:G88"/>
    <mergeCell ref="R88:S88"/>
    <mergeCell ref="B81:G81"/>
    <mergeCell ref="Q81:U81"/>
    <mergeCell ref="B82:G82"/>
    <mergeCell ref="Q82:U82"/>
    <mergeCell ref="B83:P83"/>
    <mergeCell ref="B84:G84"/>
    <mergeCell ref="R84:S84"/>
    <mergeCell ref="Q67:Q68"/>
    <mergeCell ref="B64:B66"/>
    <mergeCell ref="C64:C66"/>
    <mergeCell ref="D64:D66"/>
    <mergeCell ref="F64:F66"/>
    <mergeCell ref="E65:E66"/>
    <mergeCell ref="V58:V60"/>
    <mergeCell ref="A61:A63"/>
    <mergeCell ref="B61:B63"/>
    <mergeCell ref="C61:C63"/>
    <mergeCell ref="D61:D63"/>
    <mergeCell ref="F61:F63"/>
    <mergeCell ref="Q61:Q63"/>
    <mergeCell ref="A58:A60"/>
    <mergeCell ref="B58:B60"/>
    <mergeCell ref="C58:C60"/>
    <mergeCell ref="D58:D60"/>
    <mergeCell ref="E58:E60"/>
    <mergeCell ref="F58:F60"/>
    <mergeCell ref="V61:V63"/>
    <mergeCell ref="E62:E63"/>
    <mergeCell ref="O7:O9"/>
    <mergeCell ref="Q28:Q29"/>
    <mergeCell ref="F21:F23"/>
    <mergeCell ref="Q36:Q37"/>
    <mergeCell ref="C21:C23"/>
    <mergeCell ref="D21:D23"/>
    <mergeCell ref="E21:E23"/>
    <mergeCell ref="M7:M9"/>
    <mergeCell ref="C30:G30"/>
    <mergeCell ref="Q30:U30"/>
    <mergeCell ref="C31:U31"/>
    <mergeCell ref="D7:D9"/>
    <mergeCell ref="E7:E9"/>
    <mergeCell ref="Q34:Q35"/>
    <mergeCell ref="D36:D38"/>
    <mergeCell ref="E36:E38"/>
    <mergeCell ref="U21:U25"/>
    <mergeCell ref="F36:F38"/>
  </mergeCells>
  <printOptions horizontalCentered="1"/>
  <pageMargins left="0.11811023622047245" right="0.11811023622047245" top="0.74803149606299213" bottom="0.15748031496062992" header="0.31496062992125984" footer="0.31496062992125984"/>
  <pageSetup paperSize="9" scale="77" orientation="landscape" r:id="rId1"/>
  <rowBreaks count="3" manualBreakCount="3">
    <brk id="46" max="20" man="1"/>
    <brk id="73" max="20" man="1"/>
    <brk id="82"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13 programa</vt:lpstr>
      <vt:lpstr>Lyginamasis</vt:lpstr>
      <vt:lpstr>Lyginamasis variantas</vt:lpstr>
      <vt:lpstr>'13 programa'!Print_Area</vt:lpstr>
      <vt:lpstr>Lyginamasis!Print_Area</vt:lpstr>
      <vt:lpstr>'Lyginamasis variantas'!Print_Area</vt:lpstr>
      <vt:lpstr>'13 programa'!Print_Titles</vt:lpstr>
      <vt:lpstr>Lyginamasis!Print_Titles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2018-07-05T13:12:45Z</cp:lastPrinted>
  <dcterms:created xsi:type="dcterms:W3CDTF">2015-11-25T11:03:52Z</dcterms:created>
  <dcterms:modified xsi:type="dcterms:W3CDTF">2018-07-16T13:53:59Z</dcterms:modified>
</cp:coreProperties>
</file>