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AS-217\"/>
    </mc:Choice>
  </mc:AlternateContent>
  <bookViews>
    <workbookView xWindow="0" yWindow="0" windowWidth="20490" windowHeight="7755"/>
  </bookViews>
  <sheets>
    <sheet name="12 programa" sheetId="7" r:id="rId1"/>
    <sheet name="Lyginamasis" sheetId="8" r:id="rId2"/>
  </sheets>
  <definedNames>
    <definedName name="_xlnm.Print_Area" localSheetId="0">'12 programa'!$A$1:$N$196</definedName>
    <definedName name="_xlnm.Print_Area" localSheetId="1">Lyginamasis!$A$1:$U$197</definedName>
    <definedName name="_xlnm.Print_Titles" localSheetId="0">'12 programa'!$6:$8</definedName>
    <definedName name="_xlnm.Print_Titles" localSheetId="1">Lyginamasis!$6:$8</definedName>
  </definedNames>
  <calcPr calcId="162913"/>
</workbook>
</file>

<file path=xl/calcChain.xml><?xml version="1.0" encoding="utf-8"?>
<calcChain xmlns="http://schemas.openxmlformats.org/spreadsheetml/2006/main">
  <c r="O132" i="8" l="1"/>
  <c r="L132" i="8"/>
  <c r="I189" i="8" l="1"/>
  <c r="I192" i="8"/>
  <c r="H143" i="7" l="1"/>
  <c r="I148" i="8"/>
  <c r="K148" i="8" l="1"/>
  <c r="L148" i="8"/>
  <c r="L149" i="8" s="1"/>
  <c r="N148" i="8"/>
  <c r="O148" i="8"/>
  <c r="O149" i="8" s="1"/>
  <c r="H148" i="8"/>
  <c r="P148" i="8"/>
  <c r="P149" i="8" s="1"/>
  <c r="P176" i="8" s="1"/>
  <c r="P177" i="8" s="1"/>
  <c r="O193" i="8"/>
  <c r="O192" i="8"/>
  <c r="O191" i="8"/>
  <c r="O189" i="8"/>
  <c r="O187" i="8"/>
  <c r="O186" i="8"/>
  <c r="O185" i="8"/>
  <c r="O184" i="8"/>
  <c r="O182" i="8"/>
  <c r="N193" i="8"/>
  <c r="N192" i="8"/>
  <c r="N191" i="8"/>
  <c r="N189" i="8"/>
  <c r="N187" i="8"/>
  <c r="N186" i="8"/>
  <c r="N185" i="8"/>
  <c r="N182" i="8"/>
  <c r="O174" i="8"/>
  <c r="O170" i="8"/>
  <c r="O157" i="8"/>
  <c r="O153" i="8"/>
  <c r="O128" i="8"/>
  <c r="O125" i="8"/>
  <c r="O121" i="8"/>
  <c r="O117" i="8"/>
  <c r="O113" i="8"/>
  <c r="O115" i="8" s="1"/>
  <c r="O112" i="8"/>
  <c r="O104" i="8"/>
  <c r="O94" i="8"/>
  <c r="O92" i="8"/>
  <c r="O50" i="8"/>
  <c r="O47" i="8"/>
  <c r="O45" i="8"/>
  <c r="O43" i="8"/>
  <c r="O38" i="8"/>
  <c r="O36" i="8"/>
  <c r="O33" i="8"/>
  <c r="O29" i="8"/>
  <c r="O27" i="8"/>
  <c r="O25" i="8"/>
  <c r="O23" i="8"/>
  <c r="O21" i="8"/>
  <c r="N184" i="8"/>
  <c r="N174" i="8"/>
  <c r="N170" i="8"/>
  <c r="N157" i="8"/>
  <c r="N153" i="8"/>
  <c r="N149" i="8"/>
  <c r="N128" i="8"/>
  <c r="N125" i="8"/>
  <c r="N121" i="8"/>
  <c r="N117" i="8"/>
  <c r="N115" i="8"/>
  <c r="N112" i="8"/>
  <c r="N104" i="8"/>
  <c r="N94" i="8"/>
  <c r="N92" i="8"/>
  <c r="N50" i="8"/>
  <c r="N47" i="8"/>
  <c r="N45" i="8"/>
  <c r="N43" i="8"/>
  <c r="N38" i="8"/>
  <c r="N36" i="8"/>
  <c r="N33" i="8"/>
  <c r="N29" i="8"/>
  <c r="N27" i="8"/>
  <c r="N25" i="8"/>
  <c r="N23" i="8"/>
  <c r="N21" i="8"/>
  <c r="L193" i="8"/>
  <c r="L192" i="8"/>
  <c r="L191" i="8"/>
  <c r="L189" i="8"/>
  <c r="L187" i="8"/>
  <c r="L186" i="8"/>
  <c r="L185" i="8"/>
  <c r="L184" i="8"/>
  <c r="L182" i="8"/>
  <c r="L174" i="8"/>
  <c r="L170" i="8"/>
  <c r="L157" i="8"/>
  <c r="L153" i="8"/>
  <c r="L128" i="8"/>
  <c r="L125" i="8"/>
  <c r="L121" i="8"/>
  <c r="L117" i="8"/>
  <c r="L115" i="8"/>
  <c r="L112" i="8"/>
  <c r="L104" i="8"/>
  <c r="L94" i="8"/>
  <c r="L92" i="8"/>
  <c r="L50" i="8"/>
  <c r="L47" i="8"/>
  <c r="L45" i="8"/>
  <c r="L43" i="8"/>
  <c r="L38" i="8"/>
  <c r="L36" i="8"/>
  <c r="L33" i="8"/>
  <c r="L29" i="8"/>
  <c r="L27" i="8"/>
  <c r="L25" i="8"/>
  <c r="L23" i="8"/>
  <c r="L21" i="8"/>
  <c r="P181" i="8" l="1"/>
  <c r="P194" i="8" s="1"/>
  <c r="M148" i="8"/>
  <c r="M149" i="8" s="1"/>
  <c r="M176" i="8" s="1"/>
  <c r="M177" i="8" s="1"/>
  <c r="L160" i="8"/>
  <c r="L175" i="8" s="1"/>
  <c r="O41" i="8"/>
  <c r="O190" i="8"/>
  <c r="O51" i="8"/>
  <c r="O129" i="8"/>
  <c r="O181" i="8"/>
  <c r="O160" i="8"/>
  <c r="O175" i="8" s="1"/>
  <c r="O176" i="8" s="1"/>
  <c r="O177" i="8" s="1"/>
  <c r="N160" i="8"/>
  <c r="N190" i="8"/>
  <c r="N41" i="8"/>
  <c r="N51" i="8" s="1"/>
  <c r="N129" i="8"/>
  <c r="N181" i="8"/>
  <c r="N175" i="8"/>
  <c r="L190" i="8"/>
  <c r="L181" i="8"/>
  <c r="L129" i="8"/>
  <c r="L41" i="8"/>
  <c r="L51" i="8" s="1"/>
  <c r="J148" i="8" l="1"/>
  <c r="J149" i="8" s="1"/>
  <c r="L194" i="8"/>
  <c r="O194" i="8"/>
  <c r="N194" i="8"/>
  <c r="N176" i="8"/>
  <c r="N177" i="8" s="1"/>
  <c r="L176" i="8"/>
  <c r="L177" i="8" s="1"/>
  <c r="I95" i="8" l="1"/>
  <c r="J95" i="8" s="1"/>
  <c r="J104" i="8" s="1"/>
  <c r="J93" i="8"/>
  <c r="J94" i="8" s="1"/>
  <c r="J46" i="8"/>
  <c r="J47" i="8" s="1"/>
  <c r="J32" i="8"/>
  <c r="I13" i="8"/>
  <c r="J13" i="8" s="1"/>
  <c r="J21" i="8" s="1"/>
  <c r="H182" i="7" l="1"/>
  <c r="I174" i="8"/>
  <c r="H174" i="8"/>
  <c r="J172" i="8"/>
  <c r="J173" i="8"/>
  <c r="J174" i="8" s="1"/>
  <c r="I188" i="8"/>
  <c r="J188" i="8" s="1"/>
  <c r="J162" i="8"/>
  <c r="J170" i="8" s="1"/>
  <c r="J118" i="8"/>
  <c r="J56" i="8"/>
  <c r="J55" i="8"/>
  <c r="J175" i="8" l="1"/>
  <c r="H149" i="8" l="1"/>
  <c r="H126" i="8"/>
  <c r="H128" i="8" s="1"/>
  <c r="H125" i="8"/>
  <c r="H121" i="8"/>
  <c r="H117" i="8"/>
  <c r="H115" i="8"/>
  <c r="H112" i="8"/>
  <c r="H104" i="8"/>
  <c r="H94" i="8"/>
  <c r="H92" i="8"/>
  <c r="H50" i="8"/>
  <c r="H47" i="8"/>
  <c r="H45" i="8"/>
  <c r="H43" i="8"/>
  <c r="H38" i="8"/>
  <c r="H36" i="8"/>
  <c r="H33" i="8"/>
  <c r="H29" i="8"/>
  <c r="H27" i="8"/>
  <c r="H25" i="8"/>
  <c r="H23" i="8"/>
  <c r="H21" i="8"/>
  <c r="H129" i="8" l="1"/>
  <c r="H41" i="8"/>
  <c r="H51" i="8" s="1"/>
  <c r="I121" i="8"/>
  <c r="H119" i="7" l="1"/>
  <c r="I193" i="8" l="1"/>
  <c r="I191" i="8"/>
  <c r="I187" i="8"/>
  <c r="I186" i="8"/>
  <c r="I185" i="8"/>
  <c r="I184" i="8"/>
  <c r="I190" i="8" l="1"/>
  <c r="J120" i="8" l="1"/>
  <c r="J58" i="8"/>
  <c r="J53" i="8"/>
  <c r="J45" i="8"/>
  <c r="J25" i="8"/>
  <c r="J92" i="8" l="1"/>
  <c r="J33" i="8"/>
  <c r="J43" i="8"/>
  <c r="J121" i="8"/>
  <c r="J129" i="8" l="1"/>
  <c r="J23" i="8"/>
  <c r="J41" i="8" s="1"/>
  <c r="J51" i="8" s="1"/>
  <c r="J176" i="8" l="1"/>
  <c r="J177" i="8" s="1"/>
  <c r="I183" i="8"/>
  <c r="I170" i="8"/>
  <c r="I159" i="8"/>
  <c r="I157" i="8"/>
  <c r="I153" i="8"/>
  <c r="I149" i="8"/>
  <c r="I126" i="8"/>
  <c r="I125" i="8"/>
  <c r="I117" i="8"/>
  <c r="I115" i="8"/>
  <c r="I112" i="8"/>
  <c r="I104" i="8"/>
  <c r="I94" i="8"/>
  <c r="I92" i="8"/>
  <c r="I50" i="8"/>
  <c r="I47" i="8"/>
  <c r="I45" i="8"/>
  <c r="I43" i="8"/>
  <c r="I38" i="8"/>
  <c r="I36" i="8"/>
  <c r="I33" i="8"/>
  <c r="I29" i="8"/>
  <c r="I27" i="8"/>
  <c r="I25" i="8"/>
  <c r="I23" i="8"/>
  <c r="I21" i="8"/>
  <c r="K193" i="8"/>
  <c r="H193" i="8"/>
  <c r="K192" i="8"/>
  <c r="H192" i="8"/>
  <c r="J192" i="8" s="1"/>
  <c r="J190" i="8" s="1"/>
  <c r="K191" i="8"/>
  <c r="H191" i="8"/>
  <c r="K189" i="8"/>
  <c r="H189" i="8"/>
  <c r="J189" i="8" s="1"/>
  <c r="K187" i="8"/>
  <c r="H187" i="8"/>
  <c r="K186" i="8"/>
  <c r="H186" i="8"/>
  <c r="K185" i="8"/>
  <c r="H185" i="8"/>
  <c r="J185" i="8" s="1"/>
  <c r="K184" i="8"/>
  <c r="H184" i="8"/>
  <c r="J184" i="8" s="1"/>
  <c r="H183" i="8"/>
  <c r="K182" i="8"/>
  <c r="M181" i="8" s="1"/>
  <c r="M194" i="8" s="1"/>
  <c r="K174" i="8"/>
  <c r="K170" i="8"/>
  <c r="H170" i="8"/>
  <c r="H159" i="8"/>
  <c r="K157" i="8"/>
  <c r="H157" i="8"/>
  <c r="K153" i="8"/>
  <c r="H153" i="8"/>
  <c r="K149" i="8"/>
  <c r="K128" i="8"/>
  <c r="H182" i="8"/>
  <c r="K125" i="8"/>
  <c r="K121" i="8"/>
  <c r="K117" i="8"/>
  <c r="K115" i="8"/>
  <c r="K112" i="8"/>
  <c r="K104" i="8"/>
  <c r="K94" i="8"/>
  <c r="K92" i="8"/>
  <c r="K50" i="8"/>
  <c r="K47" i="8"/>
  <c r="K45" i="8"/>
  <c r="K43" i="8"/>
  <c r="K38" i="8"/>
  <c r="K36" i="8"/>
  <c r="K33" i="8"/>
  <c r="K29" i="8"/>
  <c r="K27" i="8"/>
  <c r="K25" i="8"/>
  <c r="K23" i="8"/>
  <c r="K21" i="8"/>
  <c r="I128" i="8" l="1"/>
  <c r="I182" i="8"/>
  <c r="I181" i="8" s="1"/>
  <c r="K160" i="8"/>
  <c r="K175" i="8" s="1"/>
  <c r="H190" i="8"/>
  <c r="K181" i="8"/>
  <c r="H160" i="8"/>
  <c r="H175" i="8" s="1"/>
  <c r="K190" i="8"/>
  <c r="I160" i="8"/>
  <c r="I175" i="8" s="1"/>
  <c r="K41" i="8"/>
  <c r="K51" i="8" s="1"/>
  <c r="K129" i="8"/>
  <c r="H181" i="8"/>
  <c r="I41" i="8"/>
  <c r="I51" i="8" s="1"/>
  <c r="I129" i="8"/>
  <c r="I194" i="8" l="1"/>
  <c r="J181" i="8"/>
  <c r="J194" i="8" s="1"/>
  <c r="H194" i="8"/>
  <c r="K194" i="8"/>
  <c r="K176" i="8"/>
  <c r="K177" i="8" s="1"/>
  <c r="I176" i="8"/>
  <c r="I177" i="8" s="1"/>
  <c r="H176" i="8"/>
  <c r="H177" i="8" s="1"/>
  <c r="H152" i="7"/>
  <c r="H166" i="7" l="1"/>
  <c r="H123" i="7"/>
  <c r="H110" i="7"/>
  <c r="H102" i="7"/>
  <c r="H90" i="7"/>
  <c r="J21" i="7"/>
  <c r="I21" i="7"/>
  <c r="H21" i="7"/>
  <c r="H19" i="7"/>
  <c r="H187" i="7" l="1"/>
  <c r="H186" i="7"/>
  <c r="J185" i="7"/>
  <c r="I185" i="7"/>
  <c r="H185" i="7"/>
  <c r="H181" i="7"/>
  <c r="I180" i="7"/>
  <c r="I179" i="7"/>
  <c r="I178" i="7"/>
  <c r="H178" i="7"/>
  <c r="J169" i="7"/>
  <c r="I169" i="7"/>
  <c r="H169" i="7"/>
  <c r="J166" i="7"/>
  <c r="I166" i="7"/>
  <c r="H154" i="7"/>
  <c r="J152" i="7"/>
  <c r="I152" i="7"/>
  <c r="J148" i="7"/>
  <c r="I148" i="7"/>
  <c r="H148" i="7"/>
  <c r="J143" i="7"/>
  <c r="J144" i="7" s="1"/>
  <c r="I143" i="7"/>
  <c r="I144" i="7" s="1"/>
  <c r="J126" i="7"/>
  <c r="I126" i="7"/>
  <c r="H124" i="7"/>
  <c r="H126" i="7" s="1"/>
  <c r="J123" i="7"/>
  <c r="I123" i="7"/>
  <c r="J119" i="7"/>
  <c r="I119" i="7"/>
  <c r="J115" i="7"/>
  <c r="I115" i="7"/>
  <c r="H115" i="7"/>
  <c r="I113" i="7"/>
  <c r="H113" i="7"/>
  <c r="J111" i="7"/>
  <c r="J113" i="7" s="1"/>
  <c r="J110" i="7"/>
  <c r="I110" i="7"/>
  <c r="J102" i="7"/>
  <c r="I102" i="7"/>
  <c r="J92" i="7"/>
  <c r="I92" i="7"/>
  <c r="H92" i="7"/>
  <c r="J48" i="7"/>
  <c r="I48" i="7"/>
  <c r="H48" i="7"/>
  <c r="J45" i="7"/>
  <c r="I45" i="7"/>
  <c r="H45" i="7"/>
  <c r="J43" i="7"/>
  <c r="I43" i="7"/>
  <c r="H43" i="7"/>
  <c r="J41" i="7"/>
  <c r="I41" i="7"/>
  <c r="H41" i="7"/>
  <c r="J36" i="7"/>
  <c r="I36" i="7"/>
  <c r="H36" i="7"/>
  <c r="J34" i="7"/>
  <c r="I34" i="7"/>
  <c r="H34" i="7"/>
  <c r="J31" i="7"/>
  <c r="I31" i="7"/>
  <c r="H31" i="7"/>
  <c r="J27" i="7"/>
  <c r="I27" i="7"/>
  <c r="H27" i="7"/>
  <c r="J25" i="7"/>
  <c r="I25" i="7"/>
  <c r="H25" i="7"/>
  <c r="J23" i="7"/>
  <c r="I23" i="7"/>
  <c r="H23" i="7"/>
  <c r="J19" i="7"/>
  <c r="I19" i="7"/>
  <c r="H39" i="7" l="1"/>
  <c r="H184" i="7"/>
  <c r="H177" i="7"/>
  <c r="H155" i="7"/>
  <c r="H170" i="7" s="1"/>
  <c r="H183" i="7"/>
  <c r="I39" i="7"/>
  <c r="I49" i="7" s="1"/>
  <c r="I155" i="7"/>
  <c r="I170" i="7" s="1"/>
  <c r="J39" i="7"/>
  <c r="J49" i="7" s="1"/>
  <c r="H179" i="7"/>
  <c r="J155" i="7"/>
  <c r="J170" i="7" s="1"/>
  <c r="J176" i="7"/>
  <c r="H176" i="7"/>
  <c r="H144" i="7"/>
  <c r="H180" i="7"/>
  <c r="I181" i="7"/>
  <c r="I186" i="7" l="1"/>
  <c r="I187" i="7"/>
  <c r="H127" i="7"/>
  <c r="I183" i="7"/>
  <c r="H49" i="7"/>
  <c r="I176" i="7"/>
  <c r="H175" i="7"/>
  <c r="H188" i="7" s="1"/>
  <c r="I184" i="7" l="1"/>
  <c r="I175" i="7"/>
  <c r="H171" i="7"/>
  <c r="H172" i="7" s="1"/>
  <c r="I90" i="7"/>
  <c r="J187" i="7" s="1"/>
  <c r="J181" i="7"/>
  <c r="I188" i="7" l="1"/>
  <c r="J179" i="7"/>
  <c r="J186" i="7"/>
  <c r="J184" i="7" s="1"/>
  <c r="J180" i="7"/>
  <c r="J178" i="7"/>
  <c r="I127" i="7"/>
  <c r="I171" i="7" s="1"/>
  <c r="I172" i="7" s="1"/>
  <c r="J183" i="7" l="1"/>
  <c r="J175" i="7" s="1"/>
  <c r="J188" i="7" s="1"/>
  <c r="J90" i="7"/>
  <c r="J127" i="7" s="1"/>
  <c r="J171" i="7" s="1"/>
  <c r="J172" i="7" s="1"/>
</calcChain>
</file>

<file path=xl/comments1.xml><?xml version="1.0" encoding="utf-8"?>
<comments xmlns="http://schemas.openxmlformats.org/spreadsheetml/2006/main">
  <authors>
    <author>Snieguole Kacerauskaite</author>
    <author>Saulina Paulauskiene</author>
  </authors>
  <commentList>
    <comment ref="K95" authorId="0" shapeId="0">
      <text>
        <r>
          <rPr>
            <sz val="9"/>
            <color indexed="81"/>
            <rFont val="Tahoma"/>
            <family val="2"/>
            <charset val="186"/>
          </rPr>
          <t xml:space="preserve">VšĮ Klaipėdos specialioji mokykla - daugiafunkcinis centras „Svetliačiok“
</t>
        </r>
      </text>
    </comment>
    <comment ref="K97" authorId="0" shapeId="0">
      <text>
        <r>
          <rPr>
            <sz val="9"/>
            <color indexed="81"/>
            <rFont val="Tahoma"/>
            <family val="2"/>
            <charset val="186"/>
          </rPr>
          <t xml:space="preserve">LPF „Dienvidis“ ir LPF „DPJC“
</t>
        </r>
      </text>
    </comment>
    <comment ref="D130"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33"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L141" authorId="1" shapeId="0">
      <text>
        <r>
          <rPr>
            <b/>
            <sz val="9"/>
            <color indexed="81"/>
            <rFont val="Tahoma"/>
            <family val="2"/>
            <charset val="186"/>
          </rPr>
          <t>Saulina Paulauskiene:</t>
        </r>
        <r>
          <rPr>
            <sz val="9"/>
            <color indexed="81"/>
            <rFont val="Tahoma"/>
            <family val="2"/>
            <charset val="186"/>
          </rPr>
          <t xml:space="preserve">
nuo sausio prisidėjo globos namai Rytas</t>
        </r>
      </text>
    </comment>
  </commentList>
</comments>
</file>

<file path=xl/comments2.xml><?xml version="1.0" encoding="utf-8"?>
<comments xmlns="http://schemas.openxmlformats.org/spreadsheetml/2006/main">
  <authors>
    <author>Snieguole Kacerauskaite</author>
    <author>Saulina Paulauskiene</author>
  </authors>
  <commentList>
    <comment ref="Q97" authorId="0" shapeId="0">
      <text>
        <r>
          <rPr>
            <sz val="9"/>
            <color indexed="81"/>
            <rFont val="Tahoma"/>
            <family val="2"/>
            <charset val="186"/>
          </rPr>
          <t xml:space="preserve">VšĮ Klaipėdos specialioji mokykla - daugiafunkcinis centras „Svetliačiok“
</t>
        </r>
      </text>
    </comment>
    <comment ref="Q99" authorId="0" shapeId="0">
      <text>
        <r>
          <rPr>
            <sz val="9"/>
            <color indexed="81"/>
            <rFont val="Tahoma"/>
            <family val="2"/>
            <charset val="186"/>
          </rPr>
          <t xml:space="preserve">LPF „Dienvidis“ ir LPF „DPJC“
</t>
        </r>
      </text>
    </comment>
    <comment ref="D135"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38"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R146"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sharedStrings.xml><?xml version="1.0" encoding="utf-8"?>
<sst xmlns="http://schemas.openxmlformats.org/spreadsheetml/2006/main" count="906" uniqueCount="278">
  <si>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</si>
  <si>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</si>
  <si>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</si>
  <si>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</si>
  <si>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</si>
  <si>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</si>
  <si>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</si>
  <si>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</si>
  <si>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</si>
  <si>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</si>
  <si>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kriterijaus</t>
  </si>
  <si>
    <t>Planas</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</si>
  <si>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</si>
  <si>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</si>
  <si>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</si>
  <si>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</si>
  <si>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</si>
  <si>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</si>
  <si>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</si>
  <si>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</si>
  <si>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</si>
  <si>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</si>
  <si>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</si>
  <si>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</si>
  <si>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</si>
  <si>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</si>
  <si>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</si>
  <si>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</si>
  <si>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</si>
  <si>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</si>
  <si>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</si>
  <si>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</si>
  <si>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</si>
  <si>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</si>
  <si>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</si>
  <si>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</si>
  <si>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</si>
  <si>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</si>
  <si>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</si>
  <si>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</si>
  <si>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</si>
  <si>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</si>
  <si>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</si>
  <si>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</si>
  <si>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</si>
  <si>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</si>
  <si>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</si>
  <si>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</si>
  <si>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</si>
  <si>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</si>
  <si>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</si>
  <si>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</si>
  <si>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</si>
  <si>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</si>
  <si>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</si>
  <si>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</si>
  <si>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</si>
  <si>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</si>
  <si>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</si>
  <si>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</si>
  <si>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</si>
  <si>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</si>
  <si>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</si>
  <si>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</si>
  <si>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</si>
  <si>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</si>
  <si>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I</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</si>
  <si>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</si>
  <si>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</si>
  <si>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</si>
  <si>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</si>
  <si>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</si>
  <si>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</si>
  <si>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</si>
  <si>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</si>
  <si>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</si>
  <si>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</si>
  <si>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</si>
  <si>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</si>
  <si>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</si>
  <si>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Iš viso tikslui:</t>
  </si>
  <si>
    <t>12</t>
  </si>
  <si>
    <t xml:space="preserve">Iš viso programai: </t>
  </si>
  <si>
    <t>Finansavimo šaltinių suvestinė</t>
  </si>
  <si>
    <t>Finansavimo šaltiniai</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</si>
  <si>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</si>
  <si>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</si>
  <si>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</si>
  <si>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</si>
  <si>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</si>
  <si>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</si>
  <si>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</si>
  <si>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</si>
  <si>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Vietų skaičius įstaigoje</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</si>
  <si>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</si>
  <si>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</si>
  <si>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</si>
  <si>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</si>
  <si>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</si>
  <si>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</si>
  <si>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</si>
  <si>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</si>
  <si>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</si>
  <si>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</si>
  <si>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</si>
  <si>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</si>
  <si>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</si>
  <si>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</si>
  <si>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</si>
  <si>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</si>
  <si>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</si>
  <si>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</si>
  <si>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</si>
  <si>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</si>
  <si>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</si>
  <si>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</si>
  <si>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</si>
  <si>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</si>
  <si>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</si>
  <si>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</si>
  <si>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</si>
  <si>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</si>
  <si>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</si>
  <si>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</si>
  <si>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</si>
  <si>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</si>
  <si>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</si>
  <si>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</si>
  <si>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Paslaugų gavėjų skaičius</t>
  </si>
  <si>
    <t>Parengta paraiška, vnt.</t>
  </si>
  <si>
    <t>Projekto „Kompleksinės paslaugos šeimai Klaipėdos mieste“ įgyvendinimas</t>
  </si>
  <si>
    <t xml:space="preserve"> </t>
  </si>
  <si>
    <t>2019-ųjų metų lėšų projektas</t>
  </si>
  <si>
    <t>2019-ieji metai</t>
  </si>
  <si>
    <t>2019 m. lėšų projektas</t>
  </si>
  <si>
    <t>13</t>
  </si>
  <si>
    <t>280/55</t>
  </si>
  <si>
    <t>Nupirkta butų</t>
  </si>
  <si>
    <t>Socialinių būstų pirkimas</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</si>
  <si>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</si>
  <si>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</si>
  <si>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</si>
  <si>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</si>
  <si>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</si>
  <si>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t>Centralizuotas paviršinių (lietaus) nuotekų tvarkymas (paslaugos apmokėjimas)</t>
  </si>
  <si>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</si>
  <si>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</si>
  <si>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</si>
  <si>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</si>
  <si>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Prižiūrima eksploatuojamų keltuvų, vnt.</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</si>
  <si>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</si>
  <si>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</si>
  <si>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</si>
  <si>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</si>
  <si>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</si>
  <si>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</si>
  <si>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</si>
  <si>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</si>
  <si>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</si>
  <si>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 xml:space="preserve">Klaipėdos miesto integruotų investicijų teritorijos vietos veiklos grupės 2016–2022 metų vietos plėtros įgyvendinimas ir veiklų administravimas </t>
  </si>
  <si>
    <t>Atlikta rekonstravimo darbų, proc.</t>
  </si>
  <si>
    <t>Atliktas rekonstravimas, proc</t>
  </si>
  <si>
    <t xml:space="preserve">Butų pirkimas politiniams kaliniams ir tremtiniams bei jų šeimų nariams </t>
  </si>
  <si>
    <t>Lyginamasis variantas</t>
  </si>
  <si>
    <t>Skirtumas</t>
  </si>
  <si>
    <t>Paaiškinimas</t>
  </si>
  <si>
    <t>SB(L)</t>
  </si>
  <si>
    <r>
      <t xml:space="preserve">Apyvartos lėšų likutis </t>
    </r>
    <r>
      <rPr>
        <b/>
        <sz val="10"/>
        <rFont val="Times New Roman"/>
        <family val="1"/>
        <charset val="186"/>
      </rPr>
      <t>SB(L)</t>
    </r>
  </si>
  <si>
    <t xml:space="preserve"> - projekto „Atrask save Lietuvoje“ įgyvendinimas</t>
  </si>
  <si>
    <t xml:space="preserve"> - projekto „Lietuva – kitataučių užuovėja“ įgyvendinimas;</t>
  </si>
  <si>
    <t>SB(ES)</t>
  </si>
  <si>
    <t>SB(ESA)</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</si>
  <si>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</si>
  <si>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</si>
  <si>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</si>
  <si>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16 vietų automobilių stovėjimo aikštelės įrengimas šalia žemės sklypo Irklų g. 2</t>
  </si>
  <si>
    <t xml:space="preserve">Įrengta automobilių stovėjimo aikštelė, proc. </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</si>
  <si>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</si>
  <si>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</si>
  <si>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</si>
  <si>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Iš dalies finansuota projektų</t>
  </si>
  <si>
    <r>
      <t xml:space="preserve">Europos Sąjungos finansinės paramos lėšų likučio metų pradžioje lėšos </t>
    </r>
    <r>
      <rPr>
        <b/>
        <sz val="10"/>
        <rFont val="Times New Roman"/>
        <family val="1"/>
        <charset val="186"/>
      </rPr>
      <t>SB(ESL)</t>
    </r>
  </si>
  <si>
    <t>SB(ESL)</t>
  </si>
  <si>
    <t>Asmenų, pasinaudojusių įdiegtomis inovatyviosiomis  paslaugomis, skaičius</t>
  </si>
  <si>
    <t>2018-ųjų metų asignavimų planas</t>
  </si>
  <si>
    <t>2020-ųjų metų lėšų projektas</t>
  </si>
  <si>
    <t>2020-ieji metai</t>
  </si>
  <si>
    <t>2020 m. lėšų projektas</t>
  </si>
  <si>
    <t>Atlikta statybos darbų, proc.</t>
  </si>
  <si>
    <t>Atlikta rangos darbų, proc.</t>
  </si>
  <si>
    <t>1260</t>
  </si>
  <si>
    <t>700</t>
  </si>
  <si>
    <t>Vidutinis prižiūrimų vaikų skaičius per mėnesį (Šeimos ir vaiko gerovės centras)</t>
  </si>
  <si>
    <t>Paramos teikimas labiausiai skurstantiems asmenims, įgyvendinant projektą „Parama maisto produktais IV“ (projekto Nr. EPSF-2016-V-04-01)</t>
  </si>
  <si>
    <t>Vidutinis paramos gavėjo ir (ar) bendrai su juo gyvenančių asmenų skaičius per mėnesį</t>
  </si>
  <si>
    <t>1000/800</t>
  </si>
  <si>
    <t>Suteikta paramos rūbais, avalyne, kt., asmenų skaičius</t>
  </si>
  <si>
    <t>Išduota techninės pagalbos priemonių, vnt./asm.</t>
  </si>
  <si>
    <t>Suteikta transporto paslaugų, asm.</t>
  </si>
  <si>
    <t>160</t>
  </si>
  <si>
    <t xml:space="preserve"> - projekto „Matyk kitą kelią“ įgyvendinimas</t>
  </si>
  <si>
    <t>Pravesta mokymų specialistams ir asmenims su regėjimo negalia, skaičius</t>
  </si>
  <si>
    <t>70</t>
  </si>
  <si>
    <t>42</t>
  </si>
  <si>
    <t>63</t>
  </si>
  <si>
    <t xml:space="preserve">Dienos socialinės globos paslaugos įstaigoje gavėjų skaičius </t>
  </si>
  <si>
    <t>Pagalbos į namus paslaugos gavėjų skaičius</t>
  </si>
  <si>
    <t>Dienos socialinės globos paslaugos asmens namuose, gavėjų skaičius</t>
  </si>
  <si>
    <t>14000</t>
  </si>
  <si>
    <t>Intervencijų į šeimas skaičius</t>
  </si>
  <si>
    <t xml:space="preserve">Vietų skaičius trumpalaikės soc. globos paslaugai gauti </t>
  </si>
  <si>
    <t>Asmenų, pradėjusių gyventi savarankiškai skaičius</t>
  </si>
  <si>
    <t>Planinis vaikų skaičius</t>
  </si>
  <si>
    <t>Įstaigų skaičius</t>
  </si>
  <si>
    <t>Dienos socialinę globą per mėn. gaunančių vaikų su negalia skaičius dienos socialinės globos centre</t>
  </si>
  <si>
    <t xml:space="preserve">Pagalbos į namus paslaugos gavėjų skaičius per mėnesį </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</si>
  <si>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</si>
  <si>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</si>
  <si>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</si>
  <si>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</si>
  <si>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</si>
  <si>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</si>
  <si>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Parengta piliečių chartija, vnt.</t>
  </si>
  <si>
    <t xml:space="preserve">Parengta vadybos kokybės sistemos ar metodo įgyvendinimo / įdiegimo įstaigose dokumentacija, vnt. </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</si>
  <si>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</si>
  <si>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</si>
  <si>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Sutrumpėjęs nuomininkų pasirinktos valstybės garantijos įvykdymo terminas, mėnesiai</t>
  </si>
  <si>
    <t>Įsigyti baldai ir įranga, proc.</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</si>
  <si>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</si>
  <si>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</si>
  <si>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</si>
  <si>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</si>
  <si>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</si>
  <si>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</si>
  <si>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</si>
  <si>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</si>
  <si>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</si>
  <si>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</si>
  <si>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</si>
  <si>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</si>
  <si>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</si>
  <si>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</si>
  <si>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</si>
  <si>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</si>
  <si>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</si>
  <si>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</si>
  <si>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</si>
  <si>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</si>
  <si>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Siūlomas keisti 2018-ųjų metų asignavimų planas</t>
  </si>
  <si>
    <t>Keičiama pagal 2018 m. vasario 21 d. savivaldybės tarybos sprendimu Nr. T2-21 patvirtintą 2018 m. savivaldybės biudžetą</t>
  </si>
  <si>
    <r>
      <t xml:space="preserve">Pajamų įmokų už paslaugas likutis </t>
    </r>
    <r>
      <rPr>
        <b/>
        <sz val="10"/>
        <rFont val="Times New Roman"/>
        <family val="1"/>
      </rPr>
      <t>SB(SPL)</t>
    </r>
  </si>
  <si>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</si>
  <si>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r>
      <t xml:space="preserve">1080 </t>
    </r>
    <r>
      <rPr>
        <strike/>
        <sz val="10"/>
        <color rgb="FFFF0000"/>
        <rFont val="Times New Roman"/>
        <family val="1"/>
      </rPr>
      <t>1340</t>
    </r>
  </si>
  <si>
    <r>
      <t xml:space="preserve">5200  </t>
    </r>
    <r>
      <rPr>
        <strike/>
        <sz val="10"/>
        <color rgb="FFFF0000"/>
        <rFont val="Times New Roman"/>
        <family val="1"/>
      </rPr>
      <t>4660</t>
    </r>
  </si>
  <si>
    <t>Netiksliai buvo suplanuotos lėšos darbuotojų mokymams</t>
  </si>
  <si>
    <r>
      <t xml:space="preserve">420 </t>
    </r>
    <r>
      <rPr>
        <strike/>
        <sz val="10"/>
        <color rgb="FFFF0000"/>
        <rFont val="Times New Roman"/>
        <family val="1"/>
        <charset val="186"/>
      </rPr>
      <t>350</t>
    </r>
  </si>
  <si>
    <t>Siūloma padidinti finansavimo apimtį priemonei, nes pakeitus materialinės paramos skyrimo tvarką, kurioje praplėstos paramos gavėjų kategorijos ir  rūšys, padidėjo gavėjų skaičius</t>
  </si>
  <si>
    <r>
      <t>85</t>
    </r>
    <r>
      <rPr>
        <strike/>
        <sz val="10"/>
        <color rgb="FFFF0000"/>
        <rFont val="Times New Roman"/>
        <family val="1"/>
        <charset val="186"/>
      </rPr>
      <t xml:space="preserve"> 74</t>
    </r>
  </si>
  <si>
    <r>
      <t xml:space="preserve">150 </t>
    </r>
    <r>
      <rPr>
        <strike/>
        <sz val="10"/>
        <color rgb="FFFF0000"/>
        <rFont val="Times New Roman"/>
        <family val="1"/>
      </rPr>
      <t>200</t>
    </r>
  </si>
  <si>
    <t>Siūloma sumažinti finansavimo apimtį papriemonei (-13 tūkst. €), nes sumažėjo paslaugos gavėjų skaičius, galinčių naudotis paslauga, nes padidėjo pensijos dydis</t>
  </si>
  <si>
    <r>
      <t xml:space="preserve">15 </t>
    </r>
    <r>
      <rPr>
        <strike/>
        <sz val="10"/>
        <color rgb="FFFF0000"/>
        <rFont val="Times New Roman"/>
        <family val="1"/>
      </rPr>
      <t>20</t>
    </r>
  </si>
  <si>
    <t xml:space="preserve">Siūloma sumažinti finansavimo apimtį papriemonei (2,9 tūkst. €), nes vėliau nei planuota įvyko paslaugos pirkimas, paslauga pradėta teikti tik nuo kovo mėn. </t>
  </si>
  <si>
    <t>2019-ųjų metų asignavimų planas</t>
  </si>
  <si>
    <t>Siūlomas keisti 2019-ųjų metų asignavimų planas</t>
  </si>
  <si>
    <t>2019 metų asignavimų planas</t>
  </si>
  <si>
    <t>Siūlomas keisti 2019 metų asignavimų planas</t>
  </si>
  <si>
    <t>2020-ųjų metų asignavimų planas</t>
  </si>
  <si>
    <t>Siūlomas keisti 2020-ųjų metų asignavimų planas</t>
  </si>
  <si>
    <t>2020 metų asignavimų planas</t>
  </si>
  <si>
    <t>Siūlomas keisti 2020 metų asignavimų planas</t>
  </si>
  <si>
    <t>Siūloma padidinti finansavimo apimtį priemonei, nes išaugo socialinės globos paslaugos teikimo kaina senyvo amžiaus asmenims ir asmenims su negalia ne savivaldybės institucijose bei išaugo apgyvendintų asmenų skaičius</t>
  </si>
  <si>
    <t>Priemonės finansavimo apimtis planuota pagal sutartyje numatytus įkainius. Siūloma sumažinti finansavimo apimtį papriemonei (-104 tūkst. €), nes padidėjus pensijoms bei neįgalumo išmokoms daugiau ir didesne dalimi paslaugą gaunančių asmenų, įvertinus jų finansines galimybes, už paslaugą turi sumokėti patys (pagal teisės aktus paslaugos gavėjai turi mokėti  20 proc. nuo gaunamų pajamų)</t>
  </si>
  <si>
    <t>Reikalinga patikslinti finansavimo apimtis pagal  finansavimo šaltinius</t>
  </si>
  <si>
    <t>Pasikeitus Piniginės socialinės paramos mažas pajamas gaunančių asmenų įstatymui ir valstybės remiamų pajamų dydžiui,  padidėjo kompensacijas gaunančių asmenų skaičius bei išmokos dydis</t>
  </si>
  <si>
    <t>Siūloma mažinti finansavimo apimtį priemonei, nes dėl augančių gyventojų pajamų ir mažėjančios bedarbystės sumažėjo pašalpas gaunančių asmenų skaičius</t>
  </si>
  <si>
    <t>____________________________________</t>
  </si>
  <si>
    <t>Klaipėdos miesto savivaldybės socialinės atskirties mažinimo programos (Nr. 12) aprašymo                            priedas</t>
  </si>
  <si>
    <t>Koreguota pagal pastabas ir pasiūlymus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</si>
</sst>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1"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10"/>
      <color rgb="FFFF0000"/>
      <name val="Times New Roman"/>
      <family val="1"/>
      <charset val="186"/>
    </font>
    <font>
      <b/>
      <sz val="12"/>
      <name val="Times New Roman"/>
      <family val="1"/>
      <charset val="186"/>
    </font>
    <font>
      <strike/>
      <sz val="10"/>
      <color rgb="FFFF0000"/>
      <name val="Times New Roman"/>
      <family val="1"/>
    </font>
    <font>
      <strike/>
      <sz val="10"/>
      <color rgb="FFFF0000"/>
      <name val="Times New Roman"/>
      <family val="1"/>
      <charset val="186"/>
    </font>
    <font>
      <sz val="10"/>
      <color rgb="FFFF0000"/>
      <name val="Arial"/>
      <family val="2"/>
      <charset val="186"/>
    </font>
    <font>
      <sz val="9"/>
      <name val="Arial"/>
      <family val="2"/>
      <charset val="186"/>
    </font>
    <font>
      <i/>
      <sz val="9"/>
      <name val="Times New Roman"/>
      <family val="1"/>
      <charset val="186"/>
    </font>
    <font>
      <sz val="9"/>
      <name val="Calibri"/>
      <family val="2"/>
      <charset val="186"/>
      <scheme val="minor"/>
    </font>
    <font>
      <b/>
      <sz val="9"/>
      <name val="Times New Roman"/>
      <family val="1"/>
    </font>
    <font>
      <i/>
      <sz val="10"/>
      <color rgb="FFFF0000"/>
      <name val="Times New Roman"/>
      <family val="1"/>
      <charset val="186"/>
    </font>
  </fonts>
  <fills count="11">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
      <patternFill patternType="solid">
        <fgColor rgb="FFCCFF99"/>
        <bgColor indexed="64"/>
      </patternFill>
    </fill>
  </fills>
  <borders count="78">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630">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3" fillId="2" borderId="34" xfId="0" applyNumberFormat="1" applyFont="1" applyFill="1" applyBorder="1" applyAlignment="1">
      <alignment horizontal="center" vertical="top"/>
    </xf>
    <xf numFmtId="3" fontId="3" fillId="2"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3" fontId="4" fillId="0" borderId="3"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16"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164" fontId="4" fillId="4" borderId="16"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4" fillId="3"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3" fontId="3" fillId="5" borderId="40" xfId="0" applyNumberFormat="1" applyFont="1" applyFill="1" applyBorder="1" applyAlignment="1">
      <alignment horizontal="center" vertical="top"/>
    </xf>
    <xf numFmtId="164" fontId="3" fillId="5" borderId="42" xfId="0" applyNumberFormat="1" applyFont="1" applyFill="1" applyBorder="1" applyAlignment="1">
      <alignment horizontal="center" vertical="top"/>
    </xf>
    <xf numFmtId="164" fontId="3" fillId="5" borderId="40"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3" fontId="4" fillId="3" borderId="42"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5"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4" borderId="48" xfId="0" applyNumberFormat="1" applyFont="1" applyFill="1" applyBorder="1" applyAlignment="1">
      <alignment horizontal="center" vertical="top" wrapText="1"/>
    </xf>
    <xf numFmtId="164" fontId="4" fillId="4" borderId="49"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xf>
    <xf numFmtId="164" fontId="4" fillId="3" borderId="4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164" fontId="3" fillId="5" borderId="58"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5" borderId="58"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5" borderId="58" xfId="0" applyNumberFormat="1" applyFont="1" applyFill="1" applyBorder="1" applyAlignment="1">
      <alignment horizontal="center" vertical="top" wrapText="1"/>
    </xf>
    <xf numFmtId="49" fontId="6" fillId="0" borderId="5" xfId="0" applyNumberFormat="1" applyFont="1" applyBorder="1" applyAlignment="1">
      <alignment horizontal="center" vertical="top"/>
    </xf>
    <xf numFmtId="164" fontId="4" fillId="0" borderId="40"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164" fontId="4" fillId="4" borderId="16" xfId="0" applyNumberFormat="1" applyFont="1" applyFill="1" applyBorder="1" applyAlignment="1">
      <alignment horizontal="center" vertical="top" wrapText="1"/>
    </xf>
    <xf numFmtId="164" fontId="4" fillId="0" borderId="16" xfId="0" applyNumberFormat="1" applyFont="1" applyFill="1" applyBorder="1" applyAlignment="1">
      <alignment horizontal="center" vertical="top" wrapText="1"/>
    </xf>
    <xf numFmtId="164" fontId="4" fillId="0" borderId="16" xfId="0" applyNumberFormat="1" applyFont="1" applyBorder="1" applyAlignment="1">
      <alignment horizontal="center" vertical="top"/>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164" fontId="1" fillId="4" borderId="37" xfId="0" applyNumberFormat="1" applyFont="1" applyFill="1" applyBorder="1" applyAlignment="1">
      <alignment horizontal="center" vertical="top"/>
    </xf>
    <xf numFmtId="3" fontId="1" fillId="0" borderId="0" xfId="0" applyNumberFormat="1" applyFont="1" applyAlignment="1">
      <alignment vertical="top"/>
    </xf>
    <xf numFmtId="3" fontId="6" fillId="5" borderId="58" xfId="0" applyNumberFormat="1" applyFont="1" applyFill="1" applyBorder="1" applyAlignment="1">
      <alignment horizontal="center" vertical="top"/>
    </xf>
    <xf numFmtId="164" fontId="6" fillId="5" borderId="55" xfId="0" applyNumberFormat="1" applyFont="1" applyFill="1" applyBorder="1" applyAlignment="1">
      <alignment horizontal="center" vertical="top"/>
    </xf>
    <xf numFmtId="164" fontId="6" fillId="5" borderId="58" xfId="0" applyNumberFormat="1" applyFont="1" applyFill="1" applyBorder="1" applyAlignment="1">
      <alignment horizontal="center" vertical="top"/>
    </xf>
    <xf numFmtId="3" fontId="1" fillId="0" borderId="0" xfId="0" applyNumberFormat="1" applyFont="1" applyBorder="1" applyAlignment="1">
      <alignment vertical="top"/>
    </xf>
    <xf numFmtId="3" fontId="3" fillId="2" borderId="4"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3" borderId="48" xfId="0" applyNumberFormat="1" applyFont="1" applyFill="1" applyBorder="1" applyAlignment="1">
      <alignment vertical="top" wrapText="1"/>
    </xf>
    <xf numFmtId="0" fontId="4" fillId="3" borderId="46" xfId="0" applyFont="1" applyFill="1" applyBorder="1" applyAlignment="1">
      <alignment vertical="top" wrapText="1"/>
    </xf>
    <xf numFmtId="164" fontId="4" fillId="3" borderId="16" xfId="0" applyNumberFormat="1" applyFont="1" applyFill="1" applyBorder="1" applyAlignment="1">
      <alignment horizontal="center" vertical="top"/>
    </xf>
    <xf numFmtId="164" fontId="4" fillId="3" borderId="49"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66"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49" fontId="6" fillId="4" borderId="14" xfId="0" applyNumberFormat="1" applyFont="1" applyFill="1" applyBorder="1" applyAlignment="1">
      <alignment horizontal="center" vertical="top"/>
    </xf>
    <xf numFmtId="164" fontId="4" fillId="4" borderId="40" xfId="0" applyNumberFormat="1" applyFont="1" applyFill="1" applyBorder="1" applyAlignment="1">
      <alignment horizontal="center" vertical="top" wrapText="1"/>
    </xf>
    <xf numFmtId="164" fontId="4" fillId="4" borderId="42" xfId="0" applyNumberFormat="1" applyFont="1" applyFill="1" applyBorder="1" applyAlignment="1">
      <alignment horizontal="center" vertical="top" wrapText="1"/>
    </xf>
    <xf numFmtId="3" fontId="4" fillId="4"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4" fillId="3" borderId="42" xfId="0" applyNumberFormat="1" applyFont="1" applyFill="1" applyBorder="1" applyAlignment="1">
      <alignment vertical="top" wrapText="1"/>
    </xf>
    <xf numFmtId="3" fontId="6" fillId="0" borderId="54" xfId="0" applyNumberFormat="1" applyFont="1" applyBorder="1" applyAlignment="1">
      <alignment horizontal="center" vertical="top"/>
    </xf>
    <xf numFmtId="164" fontId="1" fillId="3" borderId="30" xfId="0" applyNumberFormat="1" applyFont="1" applyFill="1" applyBorder="1" applyAlignment="1">
      <alignment horizontal="center" vertical="top"/>
    </xf>
    <xf numFmtId="3" fontId="3" fillId="2" borderId="64"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4" borderId="7" xfId="0" applyNumberFormat="1" applyFont="1" applyFill="1" applyBorder="1" applyAlignment="1">
      <alignment vertical="top" wrapText="1"/>
    </xf>
    <xf numFmtId="164" fontId="1" fillId="3" borderId="46" xfId="0" applyNumberFormat="1" applyFont="1" applyFill="1" applyBorder="1" applyAlignment="1">
      <alignment horizontal="center" vertical="top"/>
    </xf>
    <xf numFmtId="3" fontId="4" fillId="0" borderId="44"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3" fillId="0" borderId="13"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5" xfId="0"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3" borderId="39" xfId="0" applyNumberFormat="1" applyFont="1" applyFill="1" applyBorder="1" applyAlignment="1">
      <alignment horizontal="center" vertical="top"/>
    </xf>
    <xf numFmtId="164" fontId="6" fillId="2" borderId="8" xfId="0" applyNumberFormat="1" applyFont="1" applyFill="1" applyBorder="1" applyAlignment="1">
      <alignment horizontal="center" vertical="top"/>
    </xf>
    <xf numFmtId="3" fontId="3" fillId="0" borderId="0" xfId="0" applyNumberFormat="1" applyFont="1" applyFill="1" applyBorder="1" applyAlignment="1">
      <alignment vertical="center" wrapText="1"/>
    </xf>
    <xf numFmtId="164" fontId="1" fillId="0" borderId="7" xfId="0" applyNumberFormat="1" applyFont="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3" fontId="1" fillId="4" borderId="0" xfId="0" applyNumberFormat="1" applyFont="1" applyFill="1" applyBorder="1" applyAlignment="1">
      <alignment horizontal="center" vertical="top"/>
    </xf>
    <xf numFmtId="164" fontId="6" fillId="5" borderId="68"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0" borderId="62" xfId="0" applyNumberFormat="1" applyFont="1" applyFill="1" applyBorder="1" applyAlignment="1">
      <alignment vertical="top" wrapText="1"/>
    </xf>
    <xf numFmtId="3" fontId="4" fillId="3"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3" borderId="41" xfId="0" applyNumberFormat="1" applyFont="1" applyFill="1" applyBorder="1" applyAlignment="1">
      <alignment horizontal="center" vertical="top" wrapText="1"/>
    </xf>
    <xf numFmtId="3" fontId="3" fillId="0" borderId="61" xfId="0" applyNumberFormat="1" applyFont="1" applyBorder="1" applyAlignment="1">
      <alignment horizontal="center" vertical="top" wrapText="1"/>
    </xf>
    <xf numFmtId="0" fontId="4" fillId="0" borderId="11"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3" fontId="4" fillId="3" borderId="61"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3" borderId="49" xfId="0" applyNumberFormat="1" applyFont="1" applyFill="1" applyBorder="1" applyAlignment="1">
      <alignment vertical="top" wrapText="1"/>
    </xf>
    <xf numFmtId="49" fontId="3" fillId="4" borderId="22" xfId="0" applyNumberFormat="1" applyFont="1" applyFill="1" applyBorder="1" applyAlignment="1">
      <alignment horizontal="center" vertical="top"/>
    </xf>
    <xf numFmtId="3" fontId="4" fillId="4" borderId="29" xfId="0" applyNumberFormat="1" applyFont="1" applyFill="1" applyBorder="1" applyAlignment="1">
      <alignment horizontal="center" vertical="top" wrapText="1"/>
    </xf>
    <xf numFmtId="3" fontId="4" fillId="3" borderId="0" xfId="0" applyNumberFormat="1" applyFont="1" applyFill="1" applyBorder="1" applyAlignment="1">
      <alignment horizontal="center" vertical="top"/>
    </xf>
    <xf numFmtId="3" fontId="4" fillId="3" borderId="1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wrapText="1"/>
    </xf>
    <xf numFmtId="164" fontId="1" fillId="0" borderId="27"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3" borderId="46" xfId="0" applyNumberFormat="1" applyFont="1" applyFill="1" applyBorder="1" applyAlignment="1">
      <alignment vertical="top" wrapText="1"/>
    </xf>
    <xf numFmtId="49" fontId="3" fillId="0" borderId="72" xfId="0" applyNumberFormat="1" applyFont="1" applyBorder="1" applyAlignment="1">
      <alignment horizontal="center" vertical="top"/>
    </xf>
    <xf numFmtId="3" fontId="12" fillId="0" borderId="0" xfId="0" applyNumberFormat="1" applyFont="1"/>
    <xf numFmtId="3" fontId="14" fillId="0" borderId="0" xfId="0" applyNumberFormat="1" applyFont="1" applyAlignment="1">
      <alignment vertical="top"/>
    </xf>
    <xf numFmtId="164" fontId="2" fillId="0" borderId="0" xfId="0" applyNumberFormat="1" applyFont="1" applyAlignment="1">
      <alignment horizontal="center" vertical="top"/>
    </xf>
    <xf numFmtId="0" fontId="15" fillId="0" borderId="0" xfId="0" applyFont="1"/>
    <xf numFmtId="164" fontId="4" fillId="3" borderId="49" xfId="0" applyNumberFormat="1" applyFont="1" applyFill="1" applyBorder="1" applyAlignment="1">
      <alignment horizontal="center" vertical="top" wrapText="1"/>
    </xf>
    <xf numFmtId="0" fontId="15"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4" borderId="54" xfId="0" applyNumberFormat="1" applyFont="1" applyFill="1" applyBorder="1" applyAlignment="1">
      <alignment horizontal="center" vertical="top"/>
    </xf>
    <xf numFmtId="164" fontId="4" fillId="0" borderId="41"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3" fontId="4" fillId="0" borderId="70"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0" fontId="4" fillId="0" borderId="70" xfId="0" applyFont="1" applyFill="1" applyBorder="1" applyAlignment="1">
      <alignment horizontal="center" vertical="top"/>
    </xf>
    <xf numFmtId="0" fontId="4" fillId="0" borderId="14" xfId="0" applyFont="1" applyFill="1" applyBorder="1" applyAlignment="1">
      <alignment horizontal="center" vertical="top"/>
    </xf>
    <xf numFmtId="164" fontId="4" fillId="3" borderId="41"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4" borderId="49" xfId="0" applyNumberFormat="1" applyFont="1" applyFill="1" applyBorder="1" applyAlignment="1">
      <alignment horizontal="center" vertical="top"/>
    </xf>
    <xf numFmtId="164" fontId="4" fillId="0" borderId="0" xfId="0" applyNumberFormat="1" applyFont="1" applyAlignment="1">
      <alignment vertical="top"/>
    </xf>
    <xf numFmtId="164" fontId="4" fillId="0" borderId="0" xfId="0" applyNumberFormat="1" applyFont="1" applyBorder="1" applyAlignment="1">
      <alignment vertical="top"/>
    </xf>
    <xf numFmtId="164" fontId="6" fillId="4" borderId="0" xfId="0" applyNumberFormat="1" applyFont="1" applyFill="1" applyBorder="1" applyAlignment="1">
      <alignment horizontal="center" vertical="top"/>
    </xf>
    <xf numFmtId="165" fontId="1" fillId="4" borderId="16" xfId="0" applyNumberFormat="1" applyFont="1" applyFill="1" applyBorder="1" applyAlignment="1">
      <alignment horizontal="center" vertical="top" wrapText="1"/>
    </xf>
    <xf numFmtId="164" fontId="6" fillId="4" borderId="0" xfId="0" applyNumberFormat="1" applyFont="1" applyFill="1" applyBorder="1" applyAlignment="1">
      <alignment horizontal="center" vertical="top" wrapText="1"/>
    </xf>
    <xf numFmtId="164" fontId="2" fillId="0" borderId="0" xfId="0" applyNumberFormat="1" applyFont="1"/>
    <xf numFmtId="164" fontId="1" fillId="3" borderId="41" xfId="0" applyNumberFormat="1" applyFont="1" applyFill="1" applyBorder="1" applyAlignment="1">
      <alignment horizontal="center" vertical="top"/>
    </xf>
    <xf numFmtId="3" fontId="4" fillId="3" borderId="15" xfId="0" applyNumberFormat="1" applyFont="1" applyFill="1" applyBorder="1" applyAlignment="1">
      <alignment horizontal="center" vertical="top" wrapText="1"/>
    </xf>
    <xf numFmtId="164" fontId="15" fillId="0" borderId="0" xfId="0" applyNumberFormat="1" applyFont="1" applyAlignment="1">
      <alignment horizontal="center"/>
    </xf>
    <xf numFmtId="3" fontId="6" fillId="4" borderId="27" xfId="0" applyNumberFormat="1" applyFont="1" applyFill="1" applyBorder="1" applyAlignment="1">
      <alignment vertical="top" wrapText="1"/>
    </xf>
    <xf numFmtId="164" fontId="1" fillId="0" borderId="42" xfId="0" applyNumberFormat="1" applyFont="1" applyFill="1" applyBorder="1" applyAlignment="1">
      <alignment horizontal="center" vertical="top"/>
    </xf>
    <xf numFmtId="164" fontId="7" fillId="0" borderId="7" xfId="0" applyNumberFormat="1" applyFont="1" applyBorder="1" applyAlignment="1">
      <alignment horizontal="center" vertical="center" wrapText="1"/>
    </xf>
    <xf numFmtId="3" fontId="4" fillId="3"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6" xfId="0" applyNumberFormat="1" applyFont="1" applyBorder="1" applyAlignment="1">
      <alignment horizontal="center" vertical="top"/>
    </xf>
    <xf numFmtId="3" fontId="4" fillId="0" borderId="0" xfId="0" applyNumberFormat="1" applyFont="1" applyBorder="1" applyAlignment="1">
      <alignment horizontal="center" vertical="top" wrapText="1"/>
    </xf>
    <xf numFmtId="3" fontId="1" fillId="2" borderId="14"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3" fontId="1" fillId="2" borderId="13" xfId="0" applyNumberFormat="1" applyFont="1" applyFill="1" applyBorder="1" applyAlignment="1">
      <alignment horizontal="center" vertical="top"/>
    </xf>
    <xf numFmtId="3" fontId="3" fillId="0" borderId="50"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0" fontId="15" fillId="0" borderId="0" xfId="0" applyFont="1" applyAlignment="1">
      <alignment horizontal="center" vertical="top"/>
    </xf>
    <xf numFmtId="3" fontId="1" fillId="0" borderId="39" xfId="0" applyNumberFormat="1" applyFont="1" applyFill="1" applyBorder="1" applyAlignment="1">
      <alignment vertical="center" textRotation="90" wrapText="1"/>
    </xf>
    <xf numFmtId="0" fontId="4" fillId="3" borderId="48" xfId="0" applyFont="1" applyFill="1" applyBorder="1" applyAlignment="1">
      <alignment horizontal="center" vertical="top" wrapText="1"/>
    </xf>
    <xf numFmtId="164" fontId="4" fillId="3" borderId="27" xfId="0" applyNumberFormat="1" applyFont="1" applyFill="1" applyBorder="1" applyAlignment="1">
      <alignment horizontal="center" vertical="top" wrapText="1"/>
    </xf>
    <xf numFmtId="3" fontId="3" fillId="2" borderId="44" xfId="0" applyNumberFormat="1" applyFont="1" applyFill="1" applyBorder="1" applyAlignment="1">
      <alignment horizontal="center" vertical="top"/>
    </xf>
    <xf numFmtId="49" fontId="3" fillId="4" borderId="44" xfId="0" applyNumberFormat="1" applyFont="1" applyFill="1" applyBorder="1" applyAlignment="1">
      <alignment horizontal="center" vertical="top"/>
    </xf>
    <xf numFmtId="164" fontId="1" fillId="3" borderId="7" xfId="0" applyNumberFormat="1" applyFont="1" applyFill="1" applyBorder="1" applyAlignment="1">
      <alignment horizontal="center" vertical="top"/>
    </xf>
    <xf numFmtId="164" fontId="1" fillId="3" borderId="37" xfId="0" applyNumberFormat="1" applyFont="1" applyFill="1" applyBorder="1" applyAlignment="1">
      <alignment horizontal="center" vertical="top"/>
    </xf>
    <xf numFmtId="164" fontId="1" fillId="3" borderId="6" xfId="0" applyNumberFormat="1" applyFont="1" applyFill="1" applyBorder="1" applyAlignment="1">
      <alignment horizontal="center" vertical="top"/>
    </xf>
    <xf numFmtId="0" fontId="6" fillId="5" borderId="58" xfId="0"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3" borderId="45"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48" xfId="0" applyNumberFormat="1" applyFont="1" applyFill="1" applyBorder="1" applyAlignment="1">
      <alignment horizontal="left" vertical="top" wrapText="1"/>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164" fontId="1" fillId="0" borderId="16" xfId="0" applyNumberFormat="1" applyFont="1" applyBorder="1" applyAlignment="1">
      <alignment horizontal="center" vertical="top"/>
    </xf>
    <xf numFmtId="164" fontId="1" fillId="3" borderId="42" xfId="0" applyNumberFormat="1" applyFont="1" applyFill="1" applyBorder="1" applyAlignment="1">
      <alignment horizontal="center" vertical="top"/>
    </xf>
    <xf numFmtId="164" fontId="1" fillId="3" borderId="40"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3" fontId="1" fillId="3" borderId="46"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4" borderId="46"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3" fontId="1" fillId="4" borderId="16"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3" fontId="4" fillId="0" borderId="0"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4" fillId="3" borderId="16" xfId="0" applyNumberFormat="1" applyFont="1" applyFill="1" applyBorder="1" applyAlignment="1">
      <alignment horizontal="center" vertical="top" wrapText="1"/>
    </xf>
    <xf numFmtId="3" fontId="1" fillId="0" borderId="7" xfId="0" applyNumberFormat="1" applyFont="1" applyBorder="1" applyAlignment="1">
      <alignment vertical="top" wrapText="1"/>
    </xf>
    <xf numFmtId="3" fontId="1" fillId="3" borderId="44"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3" borderId="13" xfId="0" applyNumberFormat="1" applyFont="1" applyFill="1" applyBorder="1" applyAlignment="1">
      <alignment horizontal="center" vertical="top" wrapText="1"/>
    </xf>
    <xf numFmtId="3" fontId="1" fillId="3" borderId="16" xfId="0" applyNumberFormat="1" applyFont="1" applyFill="1" applyBorder="1" applyAlignment="1">
      <alignment vertical="top" wrapText="1"/>
    </xf>
    <xf numFmtId="0" fontId="17" fillId="0" borderId="62" xfId="0" applyFont="1" applyBorder="1" applyAlignment="1">
      <alignment vertical="top" wrapText="1"/>
    </xf>
    <xf numFmtId="0" fontId="4" fillId="0" borderId="40" xfId="0" applyFont="1" applyFill="1" applyBorder="1" applyAlignment="1">
      <alignment horizontal="center" vertical="top"/>
    </xf>
    <xf numFmtId="3" fontId="4" fillId="3" borderId="16" xfId="0" applyNumberFormat="1" applyFont="1" applyFill="1" applyBorder="1" applyAlignment="1">
      <alignment horizontal="center" vertical="top"/>
    </xf>
    <xf numFmtId="164" fontId="1" fillId="3" borderId="41" xfId="0" applyNumberFormat="1" applyFont="1" applyFill="1" applyBorder="1" applyAlignment="1">
      <alignment horizontal="center" vertical="top" wrapText="1"/>
    </xf>
    <xf numFmtId="3" fontId="4" fillId="4" borderId="37" xfId="0" applyNumberFormat="1" applyFont="1" applyFill="1" applyBorder="1" applyAlignment="1">
      <alignment vertical="top" wrapText="1"/>
    </xf>
    <xf numFmtId="3" fontId="4" fillId="4" borderId="37"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165" fontId="1" fillId="0" borderId="40" xfId="0" applyNumberFormat="1" applyFont="1" applyBorder="1" applyAlignment="1">
      <alignment horizontal="center" vertical="top"/>
    </xf>
    <xf numFmtId="3" fontId="4" fillId="3" borderId="54" xfId="0" applyNumberFormat="1" applyFont="1" applyFill="1" applyBorder="1" applyAlignment="1">
      <alignment horizontal="center" vertical="top" wrapText="1"/>
    </xf>
    <xf numFmtId="3" fontId="4" fillId="3"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0" fontId="4" fillId="3" borderId="41" xfId="0" applyFont="1" applyFill="1" applyBorder="1" applyAlignment="1">
      <alignment horizontal="left" vertical="top" wrapText="1"/>
    </xf>
    <xf numFmtId="3" fontId="4" fillId="0" borderId="37" xfId="0" applyNumberFormat="1" applyFont="1" applyFill="1" applyBorder="1" applyAlignment="1">
      <alignment horizontal="center" vertical="center"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164" fontId="1" fillId="3" borderId="65" xfId="0" applyNumberFormat="1" applyFont="1" applyFill="1" applyBorder="1" applyAlignment="1">
      <alignment horizontal="center" vertical="top"/>
    </xf>
    <xf numFmtId="0" fontId="1" fillId="3"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49" fontId="3" fillId="4" borderId="14"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0" fontId="4" fillId="3" borderId="42" xfId="0" applyFont="1" applyFill="1" applyBorder="1" applyAlignment="1">
      <alignment horizontal="left" vertical="top" wrapText="1"/>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4" fillId="3" borderId="46" xfId="0" applyNumberFormat="1" applyFont="1" applyFill="1" applyBorder="1" applyAlignment="1">
      <alignment horizontal="center" vertical="top"/>
    </xf>
    <xf numFmtId="0" fontId="4" fillId="3" borderId="40" xfId="0" applyFont="1" applyFill="1" applyBorder="1" applyAlignment="1">
      <alignment horizontal="center" vertical="top" wrapText="1"/>
    </xf>
    <xf numFmtId="0" fontId="4" fillId="3" borderId="16" xfId="0" applyFont="1" applyFill="1" applyBorder="1" applyAlignment="1">
      <alignment horizontal="center" vertical="top" wrapText="1"/>
    </xf>
    <xf numFmtId="164" fontId="1" fillId="0" borderId="37" xfId="0" applyNumberFormat="1" applyFont="1" applyFill="1" applyBorder="1" applyAlignment="1">
      <alignment horizontal="center" vertical="top"/>
    </xf>
    <xf numFmtId="0" fontId="4" fillId="0" borderId="46" xfId="0" applyFont="1" applyFill="1" applyBorder="1" applyAlignment="1">
      <alignment vertical="top" wrapText="1"/>
    </xf>
    <xf numFmtId="3" fontId="4" fillId="0" borderId="41" xfId="0" applyNumberFormat="1" applyFont="1" applyFill="1" applyBorder="1" applyAlignment="1">
      <alignment vertical="center" textRotation="90" wrapText="1"/>
    </xf>
    <xf numFmtId="3" fontId="1" fillId="0" borderId="7"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1" fillId="4" borderId="7"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164" fontId="4" fillId="4"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164" fontId="3" fillId="5" borderId="18"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0"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3" borderId="13"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3" fillId="5" borderId="44"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4" fillId="3"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2" borderId="34"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4" fillId="4" borderId="51"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73"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4" fillId="4" borderId="13" xfId="0" applyNumberFormat="1" applyFont="1" applyFill="1" applyBorder="1" applyAlignment="1">
      <alignment horizontal="center" vertical="top" wrapText="1"/>
    </xf>
    <xf numFmtId="164" fontId="4" fillId="3"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6" fillId="5"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4" borderId="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4" fillId="3" borderId="28"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50"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4" fillId="4" borderId="3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4" borderId="44" xfId="0" applyNumberFormat="1" applyFont="1" applyFill="1" applyBorder="1" applyAlignment="1">
      <alignment horizontal="center" vertical="top" wrapText="1"/>
    </xf>
    <xf numFmtId="164" fontId="6" fillId="2" borderId="34" xfId="0" applyNumberFormat="1" applyFont="1" applyFill="1" applyBorder="1" applyAlignment="1">
      <alignment horizontal="center" vertical="top"/>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6" fillId="5" borderId="34"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xf>
    <xf numFmtId="3" fontId="4" fillId="0" borderId="42" xfId="0" applyNumberFormat="1" applyFont="1" applyFill="1" applyBorder="1" applyAlignment="1">
      <alignment vertical="top" wrapText="1"/>
    </xf>
    <xf numFmtId="3" fontId="6"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164" fontId="1" fillId="0" borderId="44" xfId="0" applyNumberFormat="1" applyFont="1" applyBorder="1" applyAlignment="1">
      <alignment horizontal="center" vertical="top" wrapText="1"/>
    </xf>
    <xf numFmtId="164" fontId="1" fillId="0" borderId="48" xfId="0" applyNumberFormat="1" applyFont="1" applyBorder="1" applyAlignment="1">
      <alignment horizontal="center" vertical="top" wrapText="1"/>
    </xf>
    <xf numFmtId="164" fontId="1" fillId="0" borderId="38" xfId="0" applyNumberFormat="1" applyFont="1" applyBorder="1" applyAlignment="1">
      <alignment horizontal="center" vertical="top" wrapText="1"/>
    </xf>
    <xf numFmtId="3" fontId="4" fillId="0" borderId="37" xfId="0" applyNumberFormat="1" applyFont="1" applyFill="1" applyBorder="1" applyAlignment="1">
      <alignment horizontal="center" vertical="center" textRotation="90" wrapText="1"/>
    </xf>
    <xf numFmtId="165" fontId="1" fillId="0" borderId="32" xfId="0" applyNumberFormat="1" applyFont="1" applyBorder="1" applyAlignment="1">
      <alignment horizontal="center" vertical="top"/>
    </xf>
    <xf numFmtId="3" fontId="4" fillId="3" borderId="30" xfId="0" applyNumberFormat="1" applyFont="1" applyFill="1" applyBorder="1" applyAlignment="1">
      <alignment horizontal="center" vertical="top"/>
    </xf>
    <xf numFmtId="3" fontId="4" fillId="3" borderId="17"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3" fontId="4" fillId="3" borderId="70" xfId="0" applyNumberFormat="1" applyFont="1" applyFill="1" applyBorder="1" applyAlignment="1">
      <alignment horizontal="center" vertical="top"/>
    </xf>
    <xf numFmtId="3" fontId="1" fillId="3" borderId="48"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164" fontId="1" fillId="4"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3" fillId="2" borderId="50" xfId="0" applyNumberFormat="1" applyFont="1" applyFill="1" applyBorder="1" applyAlignment="1">
      <alignment horizontal="center" vertical="top" wrapText="1"/>
    </xf>
    <xf numFmtId="3" fontId="2" fillId="0" borderId="49" xfId="0" applyNumberFormat="1" applyFont="1" applyBorder="1" applyAlignment="1">
      <alignment horizontal="center" vertical="center" wrapText="1"/>
    </xf>
    <xf numFmtId="3" fontId="4" fillId="0" borderId="51" xfId="0" applyNumberFormat="1" applyFont="1" applyFill="1" applyBorder="1" applyAlignment="1">
      <alignment horizontal="center" vertical="top" wrapText="1"/>
    </xf>
    <xf numFmtId="3" fontId="1" fillId="0" borderId="52" xfId="0" applyNumberFormat="1" applyFont="1" applyFill="1" applyBorder="1" applyAlignment="1">
      <alignment vertical="center" textRotation="90" wrapText="1"/>
    </xf>
    <xf numFmtId="3" fontId="4" fillId="3" borderId="30" xfId="0" applyNumberFormat="1" applyFont="1" applyFill="1" applyBorder="1" applyAlignment="1">
      <alignment horizontal="left" vertical="top" wrapText="1"/>
    </xf>
    <xf numFmtId="49" fontId="3" fillId="4" borderId="50" xfId="0" applyNumberFormat="1" applyFont="1" applyFill="1" applyBorder="1" applyAlignment="1">
      <alignment horizontal="center" vertical="top"/>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164" fontId="3" fillId="2" borderId="9" xfId="0" applyNumberFormat="1" applyFont="1" applyFill="1" applyBorder="1" applyAlignment="1">
      <alignment horizontal="center" vertical="top"/>
    </xf>
    <xf numFmtId="164" fontId="6" fillId="2" borderId="63" xfId="0" applyNumberFormat="1" applyFont="1" applyFill="1" applyBorder="1" applyAlignment="1">
      <alignment horizontal="center" vertical="top"/>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5" borderId="8"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49" fontId="1" fillId="3" borderId="52"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53" xfId="0" applyNumberFormat="1" applyFont="1" applyFill="1" applyBorder="1" applyAlignment="1">
      <alignment horizontal="center" vertical="top"/>
    </xf>
    <xf numFmtId="0" fontId="4" fillId="3" borderId="39" xfId="0" applyFont="1" applyFill="1" applyBorder="1" applyAlignment="1">
      <alignment horizontal="center" vertical="top" wrapText="1"/>
    </xf>
    <xf numFmtId="0" fontId="4" fillId="3" borderId="54" xfId="0" applyFont="1" applyFill="1" applyBorder="1" applyAlignment="1">
      <alignment horizontal="center" vertical="top" wrapText="1"/>
    </xf>
    <xf numFmtId="3" fontId="4" fillId="3" borderId="12"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3" borderId="31"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xf>
    <xf numFmtId="3" fontId="1" fillId="3" borderId="48" xfId="0" applyNumberFormat="1" applyFont="1" applyFill="1" applyBorder="1" applyAlignment="1">
      <alignment vertical="top" wrapText="1"/>
    </xf>
    <xf numFmtId="164" fontId="1" fillId="4" borderId="18"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1" fillId="4" borderId="6" xfId="0" applyNumberFormat="1" applyFont="1" applyFill="1" applyBorder="1" applyAlignment="1">
      <alignment horizontal="center" vertical="top"/>
    </xf>
    <xf numFmtId="164" fontId="1" fillId="4" borderId="1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5" fontId="1" fillId="0" borderId="65" xfId="0" applyNumberFormat="1" applyFont="1" applyBorder="1" applyAlignment="1">
      <alignment horizontal="center" vertical="top"/>
    </xf>
    <xf numFmtId="164" fontId="4" fillId="4" borderId="15"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wrapText="1"/>
    </xf>
    <xf numFmtId="164" fontId="4" fillId="3" borderId="0" xfId="0" applyNumberFormat="1" applyFont="1" applyFill="1" applyBorder="1" applyAlignment="1">
      <alignment vertical="top"/>
    </xf>
    <xf numFmtId="3" fontId="4" fillId="3" borderId="0" xfId="0" applyNumberFormat="1" applyFont="1" applyFill="1" applyBorder="1" applyAlignment="1">
      <alignment vertical="top"/>
    </xf>
    <xf numFmtId="164" fontId="1" fillId="4" borderId="19"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0" fontId="14" fillId="0" borderId="0" xfId="0" applyFont="1" applyAlignment="1">
      <alignment horizontal="left" vertical="center"/>
    </xf>
    <xf numFmtId="3" fontId="1" fillId="0" borderId="41" xfId="0" applyNumberFormat="1" applyFont="1" applyBorder="1" applyAlignment="1">
      <alignment horizontal="center" vertical="top" textRotation="90"/>
    </xf>
    <xf numFmtId="3" fontId="6" fillId="0" borderId="45" xfId="0" applyNumberFormat="1" applyFont="1" applyBorder="1" applyAlignment="1">
      <alignment horizontal="center" vertical="top" wrapText="1"/>
    </xf>
    <xf numFmtId="3" fontId="1" fillId="0" borderId="39" xfId="0" applyNumberFormat="1" applyFont="1" applyBorder="1" applyAlignment="1">
      <alignment horizontal="center" vertical="top" textRotation="90"/>
    </xf>
    <xf numFmtId="164" fontId="6" fillId="5" borderId="42" xfId="0" applyNumberFormat="1" applyFont="1" applyFill="1" applyBorder="1" applyAlignment="1">
      <alignment horizontal="center" vertical="top"/>
    </xf>
    <xf numFmtId="164" fontId="6" fillId="5" borderId="44" xfId="0" applyNumberFormat="1" applyFont="1" applyFill="1" applyBorder="1" applyAlignment="1">
      <alignment horizontal="center" vertical="top"/>
    </xf>
    <xf numFmtId="164" fontId="6" fillId="5" borderId="3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4" fillId="4" borderId="6"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4" fillId="4" borderId="32" xfId="0" applyNumberFormat="1" applyFont="1" applyFill="1" applyBorder="1" applyAlignment="1">
      <alignment horizontal="center" vertical="top" wrapText="1"/>
    </xf>
    <xf numFmtId="165" fontId="1" fillId="0" borderId="15" xfId="0" applyNumberFormat="1" applyFont="1" applyBorder="1" applyAlignment="1">
      <alignment horizontal="center" vertical="top"/>
    </xf>
    <xf numFmtId="165" fontId="1" fillId="0" borderId="15" xfId="0" applyNumberFormat="1" applyFont="1" applyFill="1" applyBorder="1" applyAlignment="1">
      <alignment horizontal="center" vertical="top"/>
    </xf>
    <xf numFmtId="165" fontId="1" fillId="4" borderId="15"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1" fillId="3" borderId="32" xfId="0" applyNumberFormat="1" applyFont="1" applyFill="1" applyBorder="1" applyAlignment="1">
      <alignment horizontal="center" vertical="top" wrapText="1"/>
    </xf>
    <xf numFmtId="164" fontId="21" fillId="4" borderId="18" xfId="0" applyNumberFormat="1" applyFont="1" applyFill="1" applyBorder="1" applyAlignment="1">
      <alignment horizontal="center" vertical="top"/>
    </xf>
    <xf numFmtId="3" fontId="4" fillId="3" borderId="43"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164" fontId="21" fillId="3" borderId="50" xfId="0" applyNumberFormat="1" applyFont="1" applyFill="1" applyBorder="1" applyAlignment="1">
      <alignment horizontal="center" vertical="top"/>
    </xf>
    <xf numFmtId="164" fontId="21" fillId="3" borderId="51" xfId="0" applyNumberFormat="1" applyFont="1" applyFill="1" applyBorder="1" applyAlignment="1">
      <alignment horizontal="center" vertical="top"/>
    </xf>
    <xf numFmtId="164" fontId="3" fillId="5" borderId="75" xfId="0" applyNumberFormat="1" applyFont="1" applyFill="1" applyBorder="1" applyAlignment="1">
      <alignment horizontal="center" vertical="top"/>
    </xf>
    <xf numFmtId="164" fontId="3" fillId="5" borderId="57"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3" borderId="40" xfId="0" applyNumberFormat="1" applyFont="1" applyFill="1" applyBorder="1" applyAlignment="1">
      <alignment vertical="top" wrapText="1"/>
    </xf>
    <xf numFmtId="164" fontId="6" fillId="5" borderId="32" xfId="0" applyNumberFormat="1" applyFont="1" applyFill="1" applyBorder="1" applyAlignment="1">
      <alignment horizontal="center" vertical="top"/>
    </xf>
    <xf numFmtId="164" fontId="1" fillId="0" borderId="4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3" borderId="32"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3" borderId="65" xfId="0" applyNumberFormat="1" applyFont="1" applyFill="1" applyBorder="1" applyAlignment="1">
      <alignment horizontal="center" vertical="top" wrapText="1"/>
    </xf>
    <xf numFmtId="3" fontId="6" fillId="5" borderId="40" xfId="0" applyNumberFormat="1" applyFont="1" applyFill="1" applyBorder="1" applyAlignment="1">
      <alignment horizontal="center" vertical="top"/>
    </xf>
    <xf numFmtId="3" fontId="4" fillId="3" borderId="41" xfId="0" applyNumberFormat="1" applyFont="1" applyFill="1" applyBorder="1" applyAlignment="1">
      <alignment vertical="top" wrapText="1"/>
    </xf>
    <xf numFmtId="3" fontId="4" fillId="0" borderId="2" xfId="0" applyNumberFormat="1" applyFont="1" applyBorder="1" applyAlignment="1">
      <alignment horizontal="center" vertical="top" textRotation="90"/>
    </xf>
    <xf numFmtId="3" fontId="3" fillId="0" borderId="66" xfId="0" applyNumberFormat="1" applyFont="1" applyBorder="1" applyAlignment="1">
      <alignment horizontal="center" vertical="top" wrapText="1"/>
    </xf>
    <xf numFmtId="164" fontId="4" fillId="4" borderId="29" xfId="0" applyNumberFormat="1" applyFont="1" applyFill="1" applyBorder="1" applyAlignment="1">
      <alignment horizontal="center" vertical="top" wrapText="1"/>
    </xf>
    <xf numFmtId="3" fontId="4" fillId="4" borderId="38" xfId="0" applyNumberFormat="1" applyFont="1" applyFill="1" applyBorder="1" applyAlignment="1">
      <alignment vertical="top" wrapText="1"/>
    </xf>
    <xf numFmtId="164" fontId="21" fillId="3" borderId="13" xfId="0" applyNumberFormat="1" applyFont="1" applyFill="1" applyBorder="1" applyAlignment="1">
      <alignment horizontal="center" vertical="top"/>
    </xf>
    <xf numFmtId="164" fontId="21" fillId="3" borderId="0" xfId="0" applyNumberFormat="1" applyFont="1" applyFill="1" applyBorder="1" applyAlignment="1">
      <alignment horizontal="center" vertical="top"/>
    </xf>
    <xf numFmtId="164" fontId="4" fillId="0" borderId="15" xfId="0" applyNumberFormat="1" applyFont="1" applyFill="1" applyBorder="1" applyAlignment="1">
      <alignment horizontal="center" vertical="top"/>
    </xf>
    <xf numFmtId="3" fontId="10" fillId="0" borderId="52" xfId="0" applyNumberFormat="1" applyFont="1" applyFill="1" applyBorder="1" applyAlignment="1">
      <alignment horizontal="center" vertical="center" textRotation="90"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164" fontId="1" fillId="4" borderId="7"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4" borderId="42" xfId="0" applyNumberFormat="1" applyFont="1" applyFill="1" applyBorder="1" applyAlignment="1">
      <alignment horizontal="center" vertical="top" wrapText="1"/>
    </xf>
    <xf numFmtId="3" fontId="3" fillId="5" borderId="42" xfId="0" applyNumberFormat="1" applyFont="1" applyFill="1" applyBorder="1" applyAlignment="1">
      <alignment horizontal="center" vertical="top" wrapText="1"/>
    </xf>
    <xf numFmtId="3" fontId="4" fillId="3" borderId="72"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3"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4" borderId="35"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2" xfId="0" applyFont="1" applyFill="1" applyBorder="1" applyAlignment="1">
      <alignment horizontal="center" vertical="top"/>
    </xf>
    <xf numFmtId="3" fontId="1" fillId="0" borderId="57" xfId="0" applyNumberFormat="1" applyFont="1" applyBorder="1" applyAlignment="1">
      <alignment horizontal="center" vertical="center" textRotation="90"/>
    </xf>
    <xf numFmtId="165" fontId="3" fillId="5" borderId="55" xfId="0" applyNumberFormat="1" applyFont="1" applyFill="1" applyBorder="1" applyAlignment="1">
      <alignment horizontal="center" vertical="top"/>
    </xf>
    <xf numFmtId="165" fontId="4" fillId="0" borderId="37" xfId="0" applyNumberFormat="1" applyFont="1" applyBorder="1" applyAlignment="1">
      <alignment horizontal="center" vertical="top" wrapText="1"/>
    </xf>
    <xf numFmtId="165" fontId="3" fillId="5" borderId="55" xfId="0" applyNumberFormat="1" applyFont="1" applyFill="1" applyBorder="1" applyAlignment="1">
      <alignment horizontal="center" vertical="top" wrapText="1"/>
    </xf>
    <xf numFmtId="165" fontId="6" fillId="2" borderId="33" xfId="0" applyNumberFormat="1" applyFont="1" applyFill="1" applyBorder="1" applyAlignment="1">
      <alignment horizontal="center" vertical="top"/>
    </xf>
    <xf numFmtId="164" fontId="1" fillId="0" borderId="46" xfId="0" applyNumberFormat="1" applyFont="1" applyFill="1" applyBorder="1" applyAlignment="1">
      <alignment horizontal="center" vertical="top"/>
    </xf>
    <xf numFmtId="164" fontId="3" fillId="5" borderId="26" xfId="0" applyNumberFormat="1" applyFont="1" applyFill="1" applyBorder="1" applyAlignment="1">
      <alignment horizontal="center" vertical="top"/>
    </xf>
    <xf numFmtId="164" fontId="3" fillId="2" borderId="77"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5" fontId="3" fillId="5" borderId="69" xfId="0" applyNumberFormat="1" applyFont="1" applyFill="1" applyBorder="1" applyAlignment="1">
      <alignment horizontal="center" vertical="top" wrapText="1"/>
    </xf>
    <xf numFmtId="165" fontId="1" fillId="4" borderId="48" xfId="0" applyNumberFormat="1" applyFont="1" applyFill="1" applyBorder="1" applyAlignment="1">
      <alignment horizontal="center" vertical="top" wrapText="1"/>
    </xf>
    <xf numFmtId="165" fontId="1" fillId="4" borderId="65" xfId="0" applyNumberFormat="1" applyFont="1" applyFill="1" applyBorder="1" applyAlignment="1">
      <alignment horizontal="center" vertical="top" wrapText="1"/>
    </xf>
    <xf numFmtId="165" fontId="3" fillId="5" borderId="46" xfId="0" applyNumberFormat="1" applyFont="1" applyFill="1" applyBorder="1" applyAlignment="1">
      <alignment horizontal="center" vertical="top" wrapText="1"/>
    </xf>
    <xf numFmtId="164" fontId="1" fillId="0" borderId="18"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3" fillId="2" borderId="68" xfId="0" applyNumberFormat="1" applyFont="1" applyFill="1" applyBorder="1" applyAlignment="1">
      <alignment horizontal="center" vertical="top"/>
    </xf>
    <xf numFmtId="3" fontId="4" fillId="3" borderId="5" xfId="0" applyNumberFormat="1" applyFont="1" applyFill="1" applyBorder="1" applyAlignment="1">
      <alignment horizontal="center" vertical="top" wrapText="1"/>
    </xf>
    <xf numFmtId="3" fontId="1" fillId="3" borderId="61" xfId="0" applyNumberFormat="1" applyFont="1" applyFill="1" applyBorder="1" applyAlignment="1">
      <alignment horizontal="center" vertical="top"/>
    </xf>
    <xf numFmtId="49" fontId="1" fillId="3" borderId="54" xfId="0" applyNumberFormat="1" applyFont="1" applyFill="1" applyBorder="1" applyAlignment="1">
      <alignment horizontal="center" vertical="top"/>
    </xf>
    <xf numFmtId="3" fontId="4" fillId="4" borderId="61"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0" fontId="1" fillId="0" borderId="0" xfId="0" applyNumberFormat="1" applyFont="1" applyAlignment="1">
      <alignment horizontal="center" vertical="top"/>
    </xf>
    <xf numFmtId="0" fontId="18" fillId="0" borderId="0" xfId="0" applyFont="1" applyAlignment="1">
      <alignment horizontal="center" vertical="top"/>
    </xf>
    <xf numFmtId="3" fontId="4" fillId="3" borderId="45" xfId="0" applyNumberFormat="1" applyFont="1" applyFill="1" applyBorder="1" applyAlignment="1">
      <alignment horizontal="center" vertical="top" wrapText="1"/>
    </xf>
    <xf numFmtId="164" fontId="3" fillId="5" borderId="41" xfId="0" applyNumberFormat="1" applyFont="1" applyFill="1" applyBorder="1" applyAlignment="1">
      <alignment horizontal="center" vertical="top"/>
    </xf>
    <xf numFmtId="164" fontId="3" fillId="5" borderId="46" xfId="0" applyNumberFormat="1" applyFont="1" applyFill="1" applyBorder="1" applyAlignment="1">
      <alignment horizontal="center" vertical="top"/>
    </xf>
    <xf numFmtId="3" fontId="4" fillId="0" borderId="27" xfId="0" applyNumberFormat="1" applyFont="1" applyFill="1" applyBorder="1" applyAlignment="1">
      <alignment vertical="top" wrapText="1"/>
    </xf>
    <xf numFmtId="3" fontId="3" fillId="3" borderId="40" xfId="0" applyNumberFormat="1" applyFont="1" applyFill="1" applyBorder="1" applyAlignment="1">
      <alignment horizontal="center" vertical="top"/>
    </xf>
    <xf numFmtId="0" fontId="1" fillId="0" borderId="0" xfId="0" applyFont="1" applyBorder="1" applyAlignment="1">
      <alignment horizontal="center" vertical="top"/>
    </xf>
    <xf numFmtId="165" fontId="6" fillId="5" borderId="55" xfId="0" applyNumberFormat="1" applyFont="1" applyFill="1" applyBorder="1" applyAlignment="1">
      <alignment horizontal="center" vertical="top" wrapText="1"/>
    </xf>
    <xf numFmtId="3" fontId="1" fillId="3" borderId="12" xfId="0" applyNumberFormat="1" applyFont="1" applyFill="1" applyBorder="1" applyAlignment="1">
      <alignment horizontal="center" vertical="top"/>
    </xf>
    <xf numFmtId="3" fontId="1" fillId="3"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0" borderId="31" xfId="0" applyNumberFormat="1" applyFont="1" applyFill="1" applyBorder="1" applyAlignment="1">
      <alignment horizontal="center" vertical="top" wrapText="1"/>
    </xf>
    <xf numFmtId="3" fontId="1" fillId="3" borderId="31" xfId="0" applyNumberFormat="1" applyFont="1" applyFill="1" applyBorder="1" applyAlignment="1">
      <alignment horizontal="center" vertical="top" wrapText="1"/>
    </xf>
    <xf numFmtId="3" fontId="4" fillId="0" borderId="76"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3" fontId="4" fillId="4" borderId="41" xfId="0" applyNumberFormat="1" applyFont="1" applyFill="1" applyBorder="1" applyAlignment="1">
      <alignment vertical="top" wrapText="1"/>
    </xf>
    <xf numFmtId="3" fontId="1" fillId="4" borderId="49" xfId="0" applyNumberFormat="1" applyFont="1" applyFill="1" applyBorder="1" applyAlignment="1">
      <alignment vertical="top" wrapText="1"/>
    </xf>
    <xf numFmtId="165" fontId="1" fillId="0" borderId="16" xfId="0" applyNumberFormat="1" applyFont="1" applyBorder="1" applyAlignment="1">
      <alignment horizontal="center" vertical="top"/>
    </xf>
    <xf numFmtId="3" fontId="1" fillId="4"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4" borderId="45" xfId="0" applyNumberFormat="1" applyFont="1" applyFill="1" applyBorder="1" applyAlignment="1">
      <alignment horizontal="center" vertical="top" wrapText="1"/>
    </xf>
    <xf numFmtId="165" fontId="4" fillId="3" borderId="0" xfId="0" applyNumberFormat="1" applyFont="1" applyFill="1" applyBorder="1" applyAlignment="1">
      <alignment horizontal="left" vertical="top"/>
    </xf>
    <xf numFmtId="3" fontId="1" fillId="3" borderId="0" xfId="0" applyNumberFormat="1" applyFont="1" applyFill="1" applyBorder="1" applyAlignment="1">
      <alignment vertical="top"/>
    </xf>
    <xf numFmtId="164" fontId="4" fillId="3" borderId="48" xfId="0" applyNumberFormat="1" applyFont="1" applyFill="1" applyBorder="1" applyAlignment="1">
      <alignment horizontal="center" vertical="top"/>
    </xf>
    <xf numFmtId="49" fontId="4" fillId="0" borderId="72"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3" fontId="4" fillId="3" borderId="14" xfId="0" applyNumberFormat="1" applyFont="1" applyFill="1" applyBorder="1" applyAlignment="1">
      <alignment horizontal="center" vertical="top"/>
    </xf>
    <xf numFmtId="164" fontId="4" fillId="3" borderId="31" xfId="0" applyNumberFormat="1" applyFont="1" applyFill="1" applyBorder="1" applyAlignment="1">
      <alignment horizontal="center" vertical="top"/>
    </xf>
    <xf numFmtId="164" fontId="1" fillId="3" borderId="12" xfId="0" applyNumberFormat="1" applyFont="1" applyFill="1" applyBorder="1" applyAlignment="1">
      <alignment horizontal="center" vertical="top" wrapText="1"/>
    </xf>
    <xf numFmtId="3" fontId="1" fillId="3" borderId="18" xfId="0" applyNumberFormat="1" applyFont="1" applyFill="1" applyBorder="1" applyAlignment="1">
      <alignment horizontal="left" vertical="top" wrapText="1"/>
    </xf>
    <xf numFmtId="3" fontId="1" fillId="3" borderId="45" xfId="0" applyNumberFormat="1" applyFont="1" applyFill="1" applyBorder="1" applyAlignment="1">
      <alignment horizontal="center" vertical="top"/>
    </xf>
    <xf numFmtId="164" fontId="6" fillId="5" borderId="30" xfId="0" applyNumberFormat="1" applyFont="1" applyFill="1" applyBorder="1" applyAlignment="1">
      <alignment horizontal="center" vertical="top"/>
    </xf>
    <xf numFmtId="164" fontId="6" fillId="5" borderId="12" xfId="0" applyNumberFormat="1" applyFont="1" applyFill="1" applyBorder="1" applyAlignment="1">
      <alignment horizontal="center" vertical="top"/>
    </xf>
    <xf numFmtId="164" fontId="6" fillId="5" borderId="18" xfId="0" applyNumberFormat="1" applyFont="1" applyFill="1" applyBorder="1" applyAlignment="1">
      <alignment horizontal="center" vertical="top"/>
    </xf>
    <xf numFmtId="164" fontId="6" fillId="5" borderId="46"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3" borderId="42" xfId="0" applyNumberFormat="1" applyFont="1" applyFill="1" applyBorder="1" applyAlignment="1">
      <alignment horizontal="center" vertical="top"/>
    </xf>
    <xf numFmtId="164" fontId="6" fillId="3"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0" borderId="38" xfId="0" applyNumberFormat="1" applyFont="1" applyFill="1" applyBorder="1" applyAlignment="1">
      <alignment horizontal="center" vertical="top"/>
    </xf>
    <xf numFmtId="164" fontId="4" fillId="3"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164" fontId="1" fillId="0" borderId="48"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5" fontId="1" fillId="0" borderId="18" xfId="0" applyNumberFormat="1" applyFont="1" applyBorder="1" applyAlignment="1">
      <alignment horizontal="left" vertical="top" wrapText="1"/>
    </xf>
    <xf numFmtId="2" fontId="1" fillId="3" borderId="12" xfId="0" applyNumberFormat="1" applyFont="1" applyFill="1" applyBorder="1" applyAlignment="1">
      <alignment horizontal="center" vertical="top"/>
    </xf>
    <xf numFmtId="2" fontId="1" fillId="3" borderId="47" xfId="0" applyNumberFormat="1" applyFont="1" applyFill="1" applyBorder="1" applyAlignment="1">
      <alignment horizontal="center" vertical="top"/>
    </xf>
    <xf numFmtId="49" fontId="1" fillId="3" borderId="44"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164" fontId="4" fillId="3" borderId="12"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wrapText="1"/>
    </xf>
    <xf numFmtId="164" fontId="4" fillId="3" borderId="46"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xf>
    <xf numFmtId="3" fontId="4" fillId="3" borderId="18" xfId="0" applyNumberFormat="1" applyFont="1" applyFill="1" applyBorder="1" applyAlignment="1">
      <alignment vertical="top" wrapText="1"/>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4" borderId="2"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1" fillId="0" borderId="6"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164" fontId="6" fillId="5" borderId="40" xfId="0" applyNumberFormat="1" applyFont="1" applyFill="1" applyBorder="1" applyAlignment="1">
      <alignment horizontal="center" vertical="top"/>
    </xf>
    <xf numFmtId="3" fontId="4" fillId="0" borderId="51" xfId="0" applyNumberFormat="1" applyFont="1" applyFill="1" applyBorder="1" applyAlignment="1">
      <alignment horizontal="left" vertical="top" wrapText="1"/>
    </xf>
    <xf numFmtId="1" fontId="4" fillId="0" borderId="69"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165" fontId="3" fillId="5" borderId="58" xfId="0" applyNumberFormat="1" applyFont="1" applyFill="1" applyBorder="1" applyAlignment="1">
      <alignment horizontal="center" vertical="top"/>
    </xf>
    <xf numFmtId="0" fontId="4" fillId="0" borderId="74" xfId="0" applyNumberFormat="1" applyFont="1" applyFill="1" applyBorder="1" applyAlignment="1">
      <alignment horizontal="center" vertical="top"/>
    </xf>
    <xf numFmtId="0" fontId="4" fillId="0" borderId="17" xfId="0" applyNumberFormat="1" applyFont="1" applyFill="1" applyBorder="1" applyAlignment="1">
      <alignment horizontal="center" vertical="top"/>
    </xf>
    <xf numFmtId="165" fontId="4" fillId="0" borderId="42" xfId="0" applyNumberFormat="1" applyFont="1" applyBorder="1" applyAlignment="1">
      <alignment horizontal="center" vertical="top" wrapText="1"/>
    </xf>
    <xf numFmtId="0" fontId="4" fillId="0" borderId="70"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164" fontId="4" fillId="0" borderId="7"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3" fontId="4" fillId="0" borderId="28" xfId="0" applyNumberFormat="1" applyFont="1" applyFill="1" applyBorder="1" applyAlignment="1">
      <alignment horizontal="left" vertical="top" wrapText="1"/>
    </xf>
    <xf numFmtId="3" fontId="4" fillId="0" borderId="74" xfId="0" applyNumberFormat="1" applyFont="1" applyFill="1" applyBorder="1" applyAlignment="1">
      <alignment horizontal="center" vertical="top"/>
    </xf>
    <xf numFmtId="3" fontId="3" fillId="3" borderId="43" xfId="0" applyNumberFormat="1" applyFont="1" applyFill="1" applyBorder="1" applyAlignment="1">
      <alignment horizontal="center" vertical="top" wrapText="1"/>
    </xf>
    <xf numFmtId="164" fontId="4" fillId="3" borderId="48" xfId="0" applyNumberFormat="1" applyFont="1" applyFill="1" applyBorder="1" applyAlignment="1">
      <alignment horizontal="center" vertical="top" wrapText="1"/>
    </xf>
    <xf numFmtId="3" fontId="3" fillId="3" borderId="39" xfId="0" applyNumberFormat="1" applyFont="1" applyFill="1" applyBorder="1" applyAlignment="1">
      <alignment vertical="top" wrapText="1"/>
    </xf>
    <xf numFmtId="0" fontId="4" fillId="3" borderId="14" xfId="0" applyFont="1" applyFill="1" applyBorder="1" applyAlignment="1">
      <alignment horizontal="center" vertical="top" wrapText="1"/>
    </xf>
    <xf numFmtId="3" fontId="1" fillId="3" borderId="70" xfId="0" applyNumberFormat="1" applyFont="1" applyFill="1" applyBorder="1" applyAlignment="1">
      <alignment horizontal="center" vertical="top"/>
    </xf>
    <xf numFmtId="164" fontId="1" fillId="3" borderId="16" xfId="0" applyNumberFormat="1" applyFont="1" applyFill="1" applyBorder="1" applyAlignment="1">
      <alignment horizontal="center" vertical="top" wrapText="1"/>
    </xf>
    <xf numFmtId="3" fontId="1" fillId="0" borderId="39" xfId="0" applyNumberFormat="1" applyFont="1" applyBorder="1" applyAlignment="1">
      <alignment horizontal="center" vertical="center" textRotation="90"/>
    </xf>
    <xf numFmtId="3" fontId="1" fillId="3"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1" fillId="3" borderId="44" xfId="0" applyNumberFormat="1" applyFont="1" applyFill="1" applyBorder="1" applyAlignment="1">
      <alignment horizontal="center" vertical="top" wrapText="1"/>
    </xf>
    <xf numFmtId="3" fontId="3" fillId="5" borderId="30"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xf>
    <xf numFmtId="3" fontId="1" fillId="4" borderId="42"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wrapText="1"/>
    </xf>
    <xf numFmtId="164" fontId="6" fillId="2" borderId="64" xfId="0" applyNumberFormat="1" applyFont="1" applyFill="1" applyBorder="1" applyAlignment="1">
      <alignment horizontal="center" vertical="top"/>
    </xf>
    <xf numFmtId="49" fontId="1" fillId="3" borderId="45" xfId="0" applyNumberFormat="1" applyFont="1" applyFill="1" applyBorder="1" applyAlignment="1">
      <alignment horizontal="center" vertical="top"/>
    </xf>
    <xf numFmtId="3" fontId="2" fillId="0" borderId="23" xfId="0" applyNumberFormat="1" applyFont="1" applyFill="1" applyBorder="1" applyAlignment="1">
      <alignment vertical="top"/>
    </xf>
    <xf numFmtId="3" fontId="19" fillId="0" borderId="66" xfId="0" applyNumberFormat="1" applyFont="1" applyFill="1" applyBorder="1" applyAlignment="1">
      <alignment horizontal="center" vertical="top"/>
    </xf>
    <xf numFmtId="3" fontId="19" fillId="0" borderId="54" xfId="0" applyNumberFormat="1" applyFont="1" applyFill="1" applyBorder="1" applyAlignment="1">
      <alignment horizontal="center" vertical="top"/>
    </xf>
    <xf numFmtId="3" fontId="19" fillId="0" borderId="2" xfId="0" applyNumberFormat="1" applyFont="1" applyFill="1" applyBorder="1" applyAlignment="1">
      <alignment horizontal="center" vertical="top"/>
    </xf>
    <xf numFmtId="3" fontId="19" fillId="0" borderId="39" xfId="0" applyNumberFormat="1" applyFont="1" applyFill="1" applyBorder="1" applyAlignment="1">
      <alignment horizontal="center" vertical="top"/>
    </xf>
    <xf numFmtId="3" fontId="19" fillId="0" borderId="74" xfId="0" applyNumberFormat="1" applyFont="1" applyFill="1" applyBorder="1" applyAlignment="1">
      <alignment horizontal="center" vertical="top"/>
    </xf>
    <xf numFmtId="3" fontId="19" fillId="0" borderId="14"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 fillId="3" borderId="13" xfId="0" applyNumberFormat="1" applyFont="1" applyFill="1" applyBorder="1" applyAlignment="1">
      <alignment horizontal="center" vertical="top"/>
    </xf>
    <xf numFmtId="164" fontId="4" fillId="4" borderId="48" xfId="0" applyNumberFormat="1" applyFont="1" applyFill="1" applyBorder="1" applyAlignment="1">
      <alignment horizontal="center" vertical="top"/>
    </xf>
    <xf numFmtId="3" fontId="4" fillId="3" borderId="18" xfId="0" applyNumberFormat="1" applyFont="1" applyFill="1" applyBorder="1" applyAlignment="1">
      <alignment horizontal="left" vertical="top" wrapText="1"/>
    </xf>
    <xf numFmtId="164" fontId="4" fillId="3" borderId="40" xfId="0" applyNumberFormat="1" applyFont="1" applyFill="1" applyBorder="1" applyAlignment="1">
      <alignment horizontal="center" vertical="top" wrapText="1"/>
    </xf>
    <xf numFmtId="3" fontId="1" fillId="3" borderId="54" xfId="0" applyNumberFormat="1" applyFont="1" applyFill="1" applyBorder="1" applyAlignment="1">
      <alignment horizontal="center" vertical="top" wrapText="1"/>
    </xf>
    <xf numFmtId="3" fontId="1" fillId="0" borderId="31" xfId="0" applyNumberFormat="1" applyFont="1" applyFill="1" applyBorder="1" applyAlignment="1">
      <alignment horizontal="left" vertical="top" wrapText="1"/>
    </xf>
    <xf numFmtId="49" fontId="17" fillId="0" borderId="43" xfId="0" applyNumberFormat="1" applyFont="1" applyFill="1" applyBorder="1" applyAlignment="1">
      <alignment horizontal="center" vertical="top" textRotation="90"/>
    </xf>
    <xf numFmtId="49" fontId="17" fillId="0" borderId="44" xfId="0" applyNumberFormat="1" applyFont="1" applyFill="1" applyBorder="1" applyAlignment="1">
      <alignment horizontal="center" vertical="top" textRotation="90"/>
    </xf>
    <xf numFmtId="49" fontId="17" fillId="0" borderId="45" xfId="0" applyNumberFormat="1" applyFont="1" applyFill="1" applyBorder="1" applyAlignment="1">
      <alignment horizontal="center" vertical="top" textRotation="90"/>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5" fontId="3" fillId="5" borderId="58" xfId="0" applyNumberFormat="1" applyFont="1" applyFill="1" applyBorder="1" applyAlignment="1">
      <alignment horizontal="center" vertical="top" wrapText="1"/>
    </xf>
    <xf numFmtId="165" fontId="6" fillId="5" borderId="56" xfId="0" applyNumberFormat="1" applyFont="1" applyFill="1" applyBorder="1" applyAlignment="1">
      <alignment horizontal="center" vertical="top" wrapText="1"/>
    </xf>
    <xf numFmtId="165" fontId="6" fillId="5" borderId="58" xfId="0" applyNumberFormat="1" applyFont="1" applyFill="1" applyBorder="1" applyAlignment="1">
      <alignment horizontal="center" vertical="top" wrapText="1"/>
    </xf>
    <xf numFmtId="0" fontId="1" fillId="3" borderId="40" xfId="0" applyFont="1" applyFill="1" applyBorder="1" applyAlignment="1">
      <alignment horizontal="center" vertical="top"/>
    </xf>
    <xf numFmtId="164" fontId="1" fillId="3" borderId="30" xfId="0" applyNumberFormat="1" applyFont="1" applyFill="1" applyBorder="1" applyAlignment="1">
      <alignment horizontal="center" vertical="top" wrapText="1"/>
    </xf>
    <xf numFmtId="164" fontId="6" fillId="2" borderId="9" xfId="0" applyNumberFormat="1" applyFont="1" applyFill="1" applyBorder="1" applyAlignment="1">
      <alignment horizontal="center" vertical="top"/>
    </xf>
    <xf numFmtId="164" fontId="6" fillId="2" borderId="68" xfId="0" applyNumberFormat="1" applyFont="1" applyFill="1" applyBorder="1" applyAlignment="1">
      <alignment horizontal="center" vertical="top"/>
    </xf>
    <xf numFmtId="165" fontId="4" fillId="3" borderId="0" xfId="0" applyNumberFormat="1" applyFont="1" applyFill="1" applyAlignment="1">
      <alignment vertical="top"/>
    </xf>
    <xf numFmtId="164" fontId="4" fillId="3" borderId="1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165" fontId="4" fillId="3" borderId="0" xfId="0" applyNumberFormat="1" applyFont="1" applyFill="1" applyBorder="1" applyAlignment="1">
      <alignment vertical="top"/>
    </xf>
    <xf numFmtId="165" fontId="1" fillId="3" borderId="0" xfId="0" applyNumberFormat="1" applyFont="1" applyFill="1" applyBorder="1" applyAlignment="1">
      <alignment vertical="top"/>
    </xf>
    <xf numFmtId="165" fontId="12" fillId="3" borderId="0" xfId="0" applyNumberFormat="1" applyFont="1" applyFill="1"/>
    <xf numFmtId="165" fontId="14" fillId="3" borderId="0" xfId="0" applyNumberFormat="1" applyFont="1" applyFill="1" applyAlignment="1">
      <alignment vertical="top"/>
    </xf>
    <xf numFmtId="165" fontId="1" fillId="3" borderId="0" xfId="0" applyNumberFormat="1" applyFont="1" applyFill="1" applyAlignment="1">
      <alignment vertical="top"/>
    </xf>
    <xf numFmtId="165" fontId="4" fillId="3" borderId="0" xfId="0" applyNumberFormat="1" applyFont="1" applyFill="1" applyBorder="1" applyAlignment="1">
      <alignment horizontal="center" vertical="top"/>
    </xf>
    <xf numFmtId="165" fontId="2" fillId="3" borderId="0" xfId="0" applyNumberFormat="1" applyFont="1" applyFill="1"/>
    <xf numFmtId="165" fontId="2" fillId="3" borderId="0" xfId="0" applyNumberFormat="1" applyFont="1" applyFill="1" applyBorder="1"/>
    <xf numFmtId="165" fontId="15" fillId="3" borderId="0" xfId="0" applyNumberFormat="1" applyFont="1" applyFill="1"/>
    <xf numFmtId="3" fontId="4" fillId="3" borderId="5" xfId="0" applyNumberFormat="1" applyFont="1" applyFill="1" applyBorder="1" applyAlignment="1">
      <alignment horizontal="center" vertical="top"/>
    </xf>
    <xf numFmtId="3" fontId="4" fillId="3" borderId="61" xfId="0" applyNumberFormat="1" applyFont="1" applyFill="1" applyBorder="1" applyAlignment="1">
      <alignment horizontal="center" vertical="top"/>
    </xf>
    <xf numFmtId="165" fontId="6" fillId="2" borderId="8" xfId="0" applyNumberFormat="1" applyFont="1" applyFill="1" applyBorder="1" applyAlignment="1">
      <alignment horizontal="center" vertical="top"/>
    </xf>
    <xf numFmtId="164" fontId="1" fillId="0" borderId="0" xfId="0" applyNumberFormat="1" applyFont="1" applyBorder="1" applyAlignment="1">
      <alignment horizontal="center" vertical="top"/>
    </xf>
    <xf numFmtId="0" fontId="1" fillId="0" borderId="0" xfId="0" applyFont="1" applyFill="1" applyBorder="1" applyAlignment="1">
      <alignment horizontal="left" vertical="top" wrapText="1"/>
    </xf>
    <xf numFmtId="3" fontId="1" fillId="3" borderId="40"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3" fontId="3" fillId="0" borderId="60" xfId="0" applyNumberFormat="1" applyFont="1" applyBorder="1" applyAlignment="1">
      <alignment horizontal="center" vertical="top"/>
    </xf>
    <xf numFmtId="3" fontId="1" fillId="3" borderId="16"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5"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3" fillId="0" borderId="54"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3" borderId="40"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4" fillId="0" borderId="59" xfId="0" applyNumberFormat="1" applyFont="1" applyFill="1" applyBorder="1" applyAlignment="1">
      <alignment horizontal="center" vertical="center" textRotation="90" wrapText="1"/>
    </xf>
    <xf numFmtId="3" fontId="1" fillId="0" borderId="7" xfId="0" applyNumberFormat="1" applyFont="1" applyBorder="1" applyAlignment="1">
      <alignment horizontal="center" vertical="top" wrapText="1"/>
    </xf>
    <xf numFmtId="49" fontId="3" fillId="0" borderId="54"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3" fontId="1" fillId="3" borderId="42" xfId="0" applyNumberFormat="1" applyFont="1" applyFill="1" applyBorder="1" applyAlignment="1">
      <alignment horizontal="left"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43"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0" borderId="61" xfId="0" applyNumberFormat="1" applyFont="1" applyFill="1" applyBorder="1" applyAlignment="1">
      <alignment horizontal="center" vertical="top"/>
    </xf>
    <xf numFmtId="3" fontId="4" fillId="0" borderId="52" xfId="0" applyNumberFormat="1" applyFont="1" applyFill="1" applyBorder="1" applyAlignment="1">
      <alignment horizontal="center" vertical="center" textRotation="90" wrapText="1"/>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49" fontId="3" fillId="0" borderId="14" xfId="0" applyNumberFormat="1" applyFont="1" applyBorder="1" applyAlignment="1">
      <alignment horizontal="center" vertical="top"/>
    </xf>
    <xf numFmtId="0" fontId="4" fillId="0" borderId="16" xfId="0"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3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4"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1" fillId="3" borderId="16" xfId="0" applyNumberFormat="1" applyFont="1" applyFill="1" applyBorder="1" applyAlignment="1">
      <alignment horizontal="left" vertical="top" wrapText="1"/>
    </xf>
    <xf numFmtId="0" fontId="4" fillId="0" borderId="40" xfId="0"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0" borderId="43" xfId="0" applyNumberFormat="1" applyFont="1" applyFill="1" applyBorder="1" applyAlignment="1">
      <alignment horizontal="center" vertical="top"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3" fontId="4" fillId="3" borderId="42"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0" borderId="40" xfId="0" applyNumberFormat="1" applyFont="1" applyBorder="1" applyAlignment="1">
      <alignment horizontal="center" vertical="top" wrapText="1"/>
    </xf>
    <xf numFmtId="3" fontId="4" fillId="3" borderId="40"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xf>
    <xf numFmtId="164" fontId="7" fillId="0" borderId="8" xfId="0" applyNumberFormat="1" applyFont="1" applyBorder="1" applyAlignment="1">
      <alignment horizontal="center" vertical="center" wrapText="1"/>
    </xf>
    <xf numFmtId="3" fontId="1" fillId="3" borderId="41" xfId="0" applyNumberFormat="1" applyFont="1" applyFill="1" applyBorder="1" applyAlignment="1">
      <alignment vertical="top" wrapText="1"/>
    </xf>
    <xf numFmtId="164" fontId="3" fillId="5" borderId="16" xfId="0" applyNumberFormat="1" applyFont="1" applyFill="1" applyBorder="1" applyAlignment="1">
      <alignment horizontal="center" vertical="top"/>
    </xf>
    <xf numFmtId="164" fontId="6" fillId="3" borderId="40" xfId="0" applyNumberFormat="1" applyFont="1" applyFill="1" applyBorder="1" applyAlignment="1">
      <alignment horizontal="center" vertical="top"/>
    </xf>
    <xf numFmtId="165" fontId="6" fillId="2" borderId="68" xfId="0" applyNumberFormat="1" applyFont="1" applyFill="1" applyBorder="1" applyAlignment="1">
      <alignment horizontal="center" vertical="top"/>
    </xf>
    <xf numFmtId="3" fontId="1" fillId="3" borderId="42" xfId="0" applyNumberFormat="1" applyFont="1" applyFill="1" applyBorder="1" applyAlignment="1">
      <alignment vertical="top" wrapText="1"/>
    </xf>
    <xf numFmtId="3" fontId="1" fillId="3" borderId="62" xfId="0" applyNumberFormat="1" applyFont="1" applyFill="1" applyBorder="1" applyAlignment="1">
      <alignment vertical="top" wrapText="1"/>
    </xf>
    <xf numFmtId="3" fontId="4" fillId="3" borderId="4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wrapText="1"/>
    </xf>
    <xf numFmtId="3" fontId="1" fillId="3" borderId="11" xfId="0" applyNumberFormat="1" applyFont="1" applyFill="1" applyBorder="1" applyAlignment="1">
      <alignment horizontal="center" vertical="top"/>
    </xf>
    <xf numFmtId="3" fontId="1" fillId="3" borderId="43" xfId="0" applyNumberFormat="1" applyFont="1" applyFill="1" applyBorder="1" applyAlignment="1">
      <alignment horizontal="center" vertical="top"/>
    </xf>
    <xf numFmtId="3" fontId="1" fillId="3"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4" fillId="3"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3" borderId="37" xfId="0" applyFont="1" applyFill="1" applyBorder="1" applyAlignment="1">
      <alignment horizontal="left" vertical="top" wrapText="1"/>
    </xf>
    <xf numFmtId="0" fontId="1" fillId="3" borderId="42" xfId="0" applyFont="1" applyFill="1" applyBorder="1" applyAlignment="1">
      <alignment horizontal="left" vertical="top" wrapText="1"/>
    </xf>
    <xf numFmtId="3" fontId="1" fillId="3"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3"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1" fillId="3" borderId="43"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0" borderId="11" xfId="0" applyNumberFormat="1" applyFont="1" applyFill="1" applyBorder="1" applyAlignment="1">
      <alignment horizontal="center" vertical="top"/>
    </xf>
    <xf numFmtId="3" fontId="4" fillId="3"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0" fontId="4" fillId="0" borderId="43"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4" borderId="36"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165" fontId="3" fillId="5" borderId="19" xfId="0" applyNumberFormat="1" applyFont="1" applyFill="1" applyBorder="1" applyAlignment="1">
      <alignment horizontal="center" vertical="top" wrapText="1"/>
    </xf>
    <xf numFmtId="164" fontId="7" fillId="0" borderId="68" xfId="0" applyNumberFormat="1" applyFont="1" applyBorder="1" applyAlignment="1">
      <alignment horizontal="center" vertical="center" wrapText="1"/>
    </xf>
    <xf numFmtId="164" fontId="4" fillId="0" borderId="19" xfId="0" applyNumberFormat="1" applyFont="1" applyFill="1" applyBorder="1" applyAlignment="1">
      <alignment horizontal="center" vertical="top"/>
    </xf>
    <xf numFmtId="164" fontId="4" fillId="3" borderId="65" xfId="0" applyNumberFormat="1" applyFont="1" applyFill="1" applyBorder="1" applyAlignment="1">
      <alignment horizontal="center" vertical="top"/>
    </xf>
    <xf numFmtId="164" fontId="3" fillId="5" borderId="69" xfId="0" applyNumberFormat="1" applyFont="1" applyFill="1" applyBorder="1" applyAlignment="1">
      <alignment horizontal="center" vertical="top"/>
    </xf>
    <xf numFmtId="164" fontId="3" fillId="5" borderId="71" xfId="0" applyNumberFormat="1" applyFont="1" applyFill="1" applyBorder="1" applyAlignment="1">
      <alignment horizontal="center" vertical="top"/>
    </xf>
    <xf numFmtId="164" fontId="4" fillId="3" borderId="32" xfId="0" applyNumberFormat="1" applyFont="1" applyFill="1" applyBorder="1" applyAlignment="1">
      <alignment horizontal="center" vertical="top"/>
    </xf>
    <xf numFmtId="164" fontId="6" fillId="5" borderId="19"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4" fillId="3" borderId="15" xfId="0" applyNumberFormat="1" applyFont="1" applyFill="1" applyBorder="1" applyAlignment="1">
      <alignment horizontal="center" vertical="top"/>
    </xf>
    <xf numFmtId="3" fontId="3" fillId="0" borderId="54" xfId="0" applyNumberFormat="1" applyFont="1" applyBorder="1" applyAlignment="1">
      <alignment vertical="top"/>
    </xf>
    <xf numFmtId="3" fontId="4" fillId="0" borderId="42" xfId="0" applyNumberFormat="1" applyFont="1" applyFill="1" applyBorder="1" applyAlignment="1">
      <alignment vertical="center" textRotation="90" wrapText="1"/>
    </xf>
    <xf numFmtId="3" fontId="1" fillId="3"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3" borderId="11" xfId="0" applyNumberFormat="1" applyFont="1" applyFill="1" applyBorder="1" applyAlignment="1">
      <alignment horizontal="center" vertical="top"/>
    </xf>
    <xf numFmtId="49" fontId="1" fillId="3" borderId="12" xfId="0" applyNumberFormat="1" applyFont="1" applyFill="1" applyBorder="1" applyAlignment="1">
      <alignment horizontal="center" vertical="top"/>
    </xf>
    <xf numFmtId="49" fontId="1" fillId="3" borderId="47" xfId="0" applyNumberFormat="1" applyFont="1" applyFill="1" applyBorder="1" applyAlignment="1">
      <alignment horizontal="center" vertical="top"/>
    </xf>
    <xf numFmtId="0" fontId="1" fillId="3" borderId="0" xfId="0" applyFont="1" applyFill="1" applyBorder="1" applyAlignment="1">
      <alignment horizontal="center" vertical="center"/>
    </xf>
    <xf numFmtId="3" fontId="17" fillId="0" borderId="16" xfId="0" applyNumberFormat="1" applyFont="1" applyFill="1" applyBorder="1" applyAlignment="1">
      <alignment horizontal="center" vertical="top"/>
    </xf>
    <xf numFmtId="164" fontId="17" fillId="3" borderId="0"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xf>
    <xf numFmtId="0" fontId="4" fillId="0" borderId="30" xfId="0" applyFont="1" applyFill="1" applyBorder="1" applyAlignment="1">
      <alignment horizontal="left" vertical="top" wrapText="1"/>
    </xf>
    <xf numFmtId="165" fontId="4" fillId="0" borderId="40" xfId="0" applyNumberFormat="1" applyFont="1" applyBorder="1" applyAlignment="1">
      <alignment horizontal="center" vertical="top" wrapText="1"/>
    </xf>
    <xf numFmtId="0" fontId="4" fillId="3" borderId="43" xfId="0"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52" xfId="0" applyNumberFormat="1" applyFont="1" applyFill="1" applyBorder="1" applyAlignment="1">
      <alignment horizontal="center" vertical="top"/>
    </xf>
    <xf numFmtId="3" fontId="4" fillId="3" borderId="5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0" fontId="4" fillId="3" borderId="70" xfId="0" applyFont="1" applyFill="1" applyBorder="1" applyAlignment="1">
      <alignment horizontal="center" vertical="top" wrapText="1"/>
    </xf>
    <xf numFmtId="3" fontId="1" fillId="0" borderId="43" xfId="0" applyNumberFormat="1" applyFont="1" applyBorder="1" applyAlignment="1">
      <alignment horizontal="center" vertical="center" textRotation="90"/>
    </xf>
    <xf numFmtId="165" fontId="1" fillId="0" borderId="16" xfId="0" applyNumberFormat="1" applyFont="1" applyFill="1" applyBorder="1" applyAlignment="1">
      <alignment horizontal="center" vertical="top"/>
    </xf>
    <xf numFmtId="3" fontId="3" fillId="0" borderId="65"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0" fontId="1" fillId="3" borderId="27" xfId="0" applyFont="1" applyFill="1" applyBorder="1" applyAlignment="1">
      <alignment vertical="top" wrapText="1"/>
    </xf>
    <xf numFmtId="0" fontId="1" fillId="0" borderId="18" xfId="0" applyFont="1" applyFill="1" applyBorder="1" applyAlignment="1">
      <alignment vertical="top" wrapText="1"/>
    </xf>
    <xf numFmtId="49" fontId="6" fillId="4" borderId="61" xfId="0" applyNumberFormat="1" applyFont="1" applyFill="1" applyBorder="1" applyAlignment="1">
      <alignment horizontal="center" vertical="top" wrapText="1"/>
    </xf>
    <xf numFmtId="3" fontId="4" fillId="0" borderId="48" xfId="0" applyNumberFormat="1" applyFont="1" applyFill="1" applyBorder="1" applyAlignment="1">
      <alignment horizontal="left" vertical="top" wrapText="1"/>
    </xf>
    <xf numFmtId="0" fontId="4" fillId="0" borderId="48" xfId="0" applyFont="1" applyFill="1" applyBorder="1" applyAlignment="1">
      <alignment horizontal="left" vertical="top" wrapText="1"/>
    </xf>
    <xf numFmtId="3" fontId="4" fillId="0" borderId="48" xfId="0" applyNumberFormat="1" applyFont="1" applyBorder="1" applyAlignment="1">
      <alignment horizontal="center" vertical="top" wrapText="1"/>
    </xf>
    <xf numFmtId="3" fontId="6" fillId="0" borderId="72" xfId="0" applyNumberFormat="1" applyFont="1" applyBorder="1" applyAlignment="1">
      <alignment horizontal="center" vertical="top"/>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2" xfId="0" applyNumberFormat="1" applyFont="1" applyBorder="1" applyAlignment="1">
      <alignment horizontal="center" vertical="top"/>
    </xf>
    <xf numFmtId="3" fontId="4" fillId="0" borderId="53" xfId="0" applyNumberFormat="1" applyFont="1" applyBorder="1" applyAlignment="1">
      <alignment horizontal="center" vertical="top"/>
    </xf>
    <xf numFmtId="165" fontId="1" fillId="0" borderId="48" xfId="0" applyNumberFormat="1" applyFont="1" applyBorder="1" applyAlignment="1">
      <alignment horizontal="center" vertical="top"/>
    </xf>
    <xf numFmtId="0" fontId="4" fillId="3" borderId="12" xfId="0" applyFont="1" applyFill="1" applyBorder="1" applyAlignment="1">
      <alignment horizontal="center" vertical="top"/>
    </xf>
    <xf numFmtId="0" fontId="4" fillId="3" borderId="47" xfId="0" applyFont="1" applyFill="1" applyBorder="1" applyAlignment="1">
      <alignment horizontal="center" vertical="top"/>
    </xf>
    <xf numFmtId="3" fontId="4" fillId="3" borderId="37" xfId="0" applyNumberFormat="1" applyFont="1" applyFill="1" applyBorder="1" applyAlignment="1">
      <alignment horizontal="center" vertical="top"/>
    </xf>
    <xf numFmtId="164" fontId="4" fillId="3"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164" fontId="6" fillId="3" borderId="41" xfId="0" applyNumberFormat="1" applyFont="1" applyFill="1" applyBorder="1" applyAlignment="1">
      <alignment horizontal="center" vertical="top"/>
    </xf>
    <xf numFmtId="164" fontId="6" fillId="3" borderId="13" xfId="0" applyNumberFormat="1" applyFont="1" applyFill="1" applyBorder="1" applyAlignment="1">
      <alignment horizontal="center" vertical="top"/>
    </xf>
    <xf numFmtId="164" fontId="6" fillId="3" borderId="0" xfId="0" applyNumberFormat="1" applyFont="1" applyFill="1" applyBorder="1" applyAlignment="1">
      <alignment horizontal="center" vertical="top"/>
    </xf>
    <xf numFmtId="3" fontId="3" fillId="3" borderId="52" xfId="0" applyNumberFormat="1" applyFont="1" applyFill="1" applyBorder="1" applyAlignment="1">
      <alignment vertical="top" wrapText="1"/>
    </xf>
    <xf numFmtId="3" fontId="1" fillId="4" borderId="41" xfId="0" applyNumberFormat="1" applyFont="1" applyFill="1" applyBorder="1" applyAlignment="1">
      <alignment horizontal="center" vertical="top" wrapText="1"/>
    </xf>
    <xf numFmtId="164" fontId="4" fillId="3" borderId="65" xfId="0" applyNumberFormat="1" applyFont="1" applyFill="1" applyBorder="1" applyAlignment="1">
      <alignment horizontal="center" vertical="top" wrapText="1"/>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164" fontId="1" fillId="3" borderId="40"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3" fillId="2" borderId="22" xfId="0" applyNumberFormat="1" applyFont="1" applyFill="1" applyBorder="1" applyAlignment="1">
      <alignment horizontal="center" vertical="top"/>
    </xf>
    <xf numFmtId="49" fontId="3" fillId="0" borderId="22" xfId="0" applyNumberFormat="1" applyFont="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49" fontId="3" fillId="0" borderId="70" xfId="0" applyNumberFormat="1" applyFont="1" applyBorder="1" applyAlignment="1">
      <alignment horizontal="center" vertical="top"/>
    </xf>
    <xf numFmtId="3" fontId="3" fillId="7" borderId="33"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7" borderId="52" xfId="0" applyNumberFormat="1" applyFont="1" applyFill="1" applyBorder="1" applyAlignment="1">
      <alignment horizontal="center" vertical="top"/>
    </xf>
    <xf numFmtId="3" fontId="3" fillId="7" borderId="43"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7" borderId="8"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3" fillId="7" borderId="62" xfId="0" applyNumberFormat="1" applyFont="1" applyFill="1" applyBorder="1" applyAlignment="1">
      <alignment horizontal="center" vertical="top"/>
    </xf>
    <xf numFmtId="3" fontId="3" fillId="7" borderId="36"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3" fontId="3" fillId="7" borderId="52"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xf>
    <xf numFmtId="3" fontId="3" fillId="7" borderId="23" xfId="0" applyNumberFormat="1" applyFont="1" applyFill="1" applyBorder="1" applyAlignment="1">
      <alignment horizontal="center" vertical="top"/>
    </xf>
    <xf numFmtId="164" fontId="3" fillId="7" borderId="68" xfId="0" applyNumberFormat="1" applyFont="1" applyFill="1" applyBorder="1" applyAlignment="1">
      <alignment horizontal="center" vertical="top"/>
    </xf>
    <xf numFmtId="164" fontId="3" fillId="7" borderId="10" xfId="0" applyNumberFormat="1" applyFont="1" applyFill="1" applyBorder="1" applyAlignment="1">
      <alignment horizontal="center" vertical="top"/>
    </xf>
    <xf numFmtId="164" fontId="3" fillId="7" borderId="9"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164" fontId="3" fillId="8" borderId="25" xfId="0" applyNumberFormat="1" applyFont="1" applyFill="1" applyBorder="1" applyAlignment="1">
      <alignment horizontal="center" vertical="top" wrapText="1"/>
    </xf>
    <xf numFmtId="164" fontId="3" fillId="8" borderId="24" xfId="0" applyNumberFormat="1" applyFont="1" applyFill="1" applyBorder="1" applyAlignment="1">
      <alignment horizontal="center" vertical="top" wrapText="1"/>
    </xf>
    <xf numFmtId="164" fontId="3" fillId="8" borderId="1" xfId="0" applyNumberFormat="1" applyFont="1" applyFill="1" applyBorder="1" applyAlignment="1">
      <alignment horizontal="center" vertical="top" wrapText="1"/>
    </xf>
    <xf numFmtId="164" fontId="6" fillId="8" borderId="8" xfId="0" applyNumberFormat="1" applyFont="1" applyFill="1" applyBorder="1" applyAlignment="1">
      <alignment horizontal="center" vertical="top" wrapText="1"/>
    </xf>
    <xf numFmtId="164" fontId="6" fillId="8" borderId="68" xfId="0" applyNumberFormat="1" applyFont="1" applyFill="1" applyBorder="1" applyAlignment="1">
      <alignment horizontal="center" vertical="top" wrapText="1"/>
    </xf>
    <xf numFmtId="164" fontId="3" fillId="7" borderId="64"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7" borderId="34"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164" fontId="6" fillId="8" borderId="34" xfId="0" applyNumberFormat="1" applyFont="1" applyFill="1" applyBorder="1" applyAlignment="1">
      <alignment horizontal="center" vertical="top" wrapText="1"/>
    </xf>
    <xf numFmtId="3" fontId="3" fillId="9" borderId="34" xfId="0" applyNumberFormat="1" applyFont="1" applyFill="1" applyBorder="1" applyAlignment="1">
      <alignment horizontal="center" vertical="top"/>
    </xf>
    <xf numFmtId="164" fontId="6" fillId="3" borderId="44" xfId="0"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7" fillId="3" borderId="13" xfId="0" applyNumberFormat="1" applyFont="1" applyFill="1" applyBorder="1" applyAlignment="1">
      <alignment horizontal="center" vertical="top" wrapText="1"/>
    </xf>
    <xf numFmtId="164" fontId="7" fillId="0" borderId="9" xfId="0" applyNumberFormat="1" applyFont="1" applyBorder="1" applyAlignment="1">
      <alignment horizontal="center" vertical="center" wrapText="1"/>
    </xf>
    <xf numFmtId="164" fontId="7" fillId="0" borderId="34" xfId="0" applyNumberFormat="1" applyFont="1" applyBorder="1" applyAlignment="1">
      <alignment horizontal="center" vertical="center" wrapText="1"/>
    </xf>
    <xf numFmtId="164" fontId="1" fillId="4" borderId="37" xfId="0" applyNumberFormat="1" applyFont="1" applyFill="1" applyBorder="1" applyAlignment="1">
      <alignment horizontal="center" vertical="top" wrapText="1"/>
    </xf>
    <xf numFmtId="164" fontId="21" fillId="3" borderId="12" xfId="0" applyNumberFormat="1" applyFont="1" applyFill="1" applyBorder="1" applyAlignment="1">
      <alignment horizontal="center" vertical="top"/>
    </xf>
    <xf numFmtId="164" fontId="20" fillId="3" borderId="31" xfId="0" applyNumberFormat="1" applyFont="1" applyFill="1" applyBorder="1" applyAlignment="1">
      <alignment horizontal="center" vertical="top"/>
    </xf>
    <xf numFmtId="164" fontId="1" fillId="0" borderId="0" xfId="0" applyNumberFormat="1" applyFont="1" applyAlignment="1">
      <alignment horizontal="center" vertical="top"/>
    </xf>
    <xf numFmtId="164" fontId="6" fillId="5" borderId="55"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1" fillId="4" borderId="49" xfId="0" applyNumberFormat="1" applyFont="1" applyFill="1" applyBorder="1" applyAlignment="1">
      <alignment horizontal="center" vertical="top" wrapText="1"/>
    </xf>
    <xf numFmtId="164" fontId="3" fillId="5" borderId="75" xfId="0" applyNumberFormat="1" applyFont="1" applyFill="1" applyBorder="1" applyAlignment="1">
      <alignment horizontal="center" vertical="top" wrapText="1"/>
    </xf>
    <xf numFmtId="164" fontId="3" fillId="5" borderId="20"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3" fillId="5" borderId="30" xfId="0" applyNumberFormat="1" applyFont="1" applyFill="1" applyBorder="1" applyAlignment="1">
      <alignment horizontal="center" vertical="top" wrapText="1"/>
    </xf>
    <xf numFmtId="164" fontId="3" fillId="5" borderId="18" xfId="0" applyNumberFormat="1" applyFont="1" applyFill="1" applyBorder="1" applyAlignment="1">
      <alignment horizontal="center" vertical="top" wrapText="1"/>
    </xf>
    <xf numFmtId="164" fontId="3" fillId="5" borderId="12" xfId="0" applyNumberFormat="1" applyFont="1" applyFill="1" applyBorder="1" applyAlignment="1">
      <alignment horizontal="center" vertical="top" wrapText="1"/>
    </xf>
    <xf numFmtId="164" fontId="3" fillId="5" borderId="69" xfId="0" applyNumberFormat="1" applyFont="1" applyFill="1" applyBorder="1" applyAlignment="1">
      <alignment horizontal="center" vertical="top" wrapText="1"/>
    </xf>
    <xf numFmtId="164" fontId="1" fillId="0" borderId="15" xfId="0" applyNumberFormat="1" applyFont="1" applyBorder="1" applyAlignment="1">
      <alignment horizontal="center" vertical="top"/>
    </xf>
    <xf numFmtId="164" fontId="1" fillId="4" borderId="13"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20" fillId="3" borderId="12" xfId="0" applyNumberFormat="1" applyFont="1" applyFill="1" applyBorder="1" applyAlignment="1">
      <alignment horizontal="center" vertical="top" wrapText="1"/>
    </xf>
    <xf numFmtId="164" fontId="21" fillId="4" borderId="13" xfId="0" applyNumberFormat="1" applyFont="1" applyFill="1" applyBorder="1" applyAlignment="1">
      <alignment horizontal="center" vertical="top"/>
    </xf>
    <xf numFmtId="164" fontId="21" fillId="4"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center"/>
    </xf>
    <xf numFmtId="164" fontId="1" fillId="3" borderId="13" xfId="0" applyNumberFormat="1" applyFont="1" applyFill="1" applyBorder="1" applyAlignment="1">
      <alignment horizontal="center" vertical="center"/>
    </xf>
    <xf numFmtId="164" fontId="6" fillId="5"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3" fillId="5" borderId="19" xfId="0" applyNumberFormat="1" applyFont="1" applyFill="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49" fontId="3" fillId="0" borderId="13" xfId="0" applyNumberFormat="1" applyFont="1" applyBorder="1" applyAlignment="1">
      <alignment horizontal="center" vertical="top"/>
    </xf>
    <xf numFmtId="3" fontId="4" fillId="0" borderId="5"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4" fillId="0" borderId="5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0" fontId="1" fillId="0" borderId="51" xfId="0"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4" borderId="4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3" fontId="1" fillId="3" borderId="48" xfId="0" applyNumberFormat="1" applyFont="1" applyFill="1" applyBorder="1" applyAlignment="1">
      <alignment horizontal="left" vertical="top" wrapText="1"/>
    </xf>
    <xf numFmtId="3" fontId="3" fillId="2" borderId="50"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4" fillId="3"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0" fontId="4" fillId="0" borderId="16" xfId="0" applyFont="1" applyFill="1" applyBorder="1" applyAlignment="1">
      <alignment horizontal="left" vertical="top" wrapText="1"/>
    </xf>
    <xf numFmtId="3" fontId="6" fillId="0" borderId="61" xfId="0" applyNumberFormat="1" applyFont="1" applyBorder="1" applyAlignment="1">
      <alignment horizontal="center" vertical="top"/>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1"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0" xfId="0" applyNumberFormat="1" applyFont="1" applyBorder="1" applyAlignment="1">
      <alignment horizontal="center" vertical="center" wrapText="1"/>
    </xf>
    <xf numFmtId="3" fontId="4" fillId="0" borderId="52"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1" fillId="3"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164" fontId="1" fillId="4" borderId="4"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3" fontId="4" fillId="0"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wrapText="1"/>
    </xf>
    <xf numFmtId="3" fontId="21" fillId="0" borderId="46" xfId="0" applyNumberFormat="1" applyFont="1" applyFill="1" applyBorder="1" applyAlignment="1">
      <alignment horizontal="center" vertical="top"/>
    </xf>
    <xf numFmtId="164" fontId="21" fillId="4" borderId="11" xfId="0" applyNumberFormat="1" applyFont="1" applyFill="1" applyBorder="1" applyAlignment="1">
      <alignment horizontal="center" vertical="top"/>
    </xf>
    <xf numFmtId="164" fontId="4" fillId="3" borderId="36" xfId="0" applyNumberFormat="1" applyFont="1" applyFill="1" applyBorder="1" applyAlignment="1">
      <alignment horizontal="center" vertical="top" wrapText="1"/>
    </xf>
    <xf numFmtId="164" fontId="4" fillId="3" borderId="19"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3" fillId="5" borderId="24" xfId="0" applyNumberFormat="1" applyFont="1" applyFill="1" applyBorder="1" applyAlignment="1">
      <alignment horizontal="center" vertical="top"/>
    </xf>
    <xf numFmtId="164" fontId="20" fillId="3" borderId="4" xfId="0" applyNumberFormat="1" applyFont="1" applyFill="1" applyBorder="1" applyAlignment="1">
      <alignment horizontal="center" vertical="top" wrapText="1"/>
    </xf>
    <xf numFmtId="164" fontId="20" fillId="3" borderId="6" xfId="0" applyNumberFormat="1" applyFont="1" applyFill="1" applyBorder="1" applyAlignment="1">
      <alignment horizontal="center" vertical="top" wrapText="1"/>
    </xf>
    <xf numFmtId="164" fontId="20" fillId="3" borderId="19" xfId="0" applyNumberFormat="1" applyFont="1" applyFill="1" applyBorder="1" applyAlignment="1">
      <alignment horizontal="center" vertical="top" wrapText="1"/>
    </xf>
    <xf numFmtId="3" fontId="20" fillId="0" borderId="42" xfId="0" applyNumberFormat="1" applyFont="1" applyFill="1" applyBorder="1" applyAlignment="1">
      <alignment horizontal="center" vertical="top"/>
    </xf>
    <xf numFmtId="164" fontId="20" fillId="4" borderId="42" xfId="0" applyNumberFormat="1" applyFont="1" applyFill="1" applyBorder="1" applyAlignment="1">
      <alignment horizontal="center" vertical="top" wrapText="1"/>
    </xf>
    <xf numFmtId="164" fontId="20" fillId="4" borderId="44" xfId="0" applyNumberFormat="1" applyFont="1" applyFill="1" applyBorder="1" applyAlignment="1">
      <alignment horizontal="center" vertical="top" wrapText="1"/>
    </xf>
    <xf numFmtId="3" fontId="6" fillId="0" borderId="29" xfId="0" applyNumberFormat="1" applyFont="1" applyBorder="1" applyAlignment="1">
      <alignment vertical="top" wrapText="1"/>
    </xf>
    <xf numFmtId="3" fontId="3" fillId="7" borderId="37" xfId="0" applyNumberFormat="1" applyFont="1" applyFill="1" applyBorder="1" applyAlignment="1">
      <alignment horizontal="center" vertical="top"/>
    </xf>
    <xf numFmtId="49" fontId="3" fillId="0" borderId="6" xfId="0" applyNumberFormat="1" applyFont="1" applyBorder="1" applyAlignment="1">
      <alignment horizontal="center" vertical="top"/>
    </xf>
    <xf numFmtId="3" fontId="20" fillId="4" borderId="46" xfId="0" applyNumberFormat="1" applyFont="1" applyFill="1" applyBorder="1" applyAlignment="1">
      <alignment horizontal="center" vertical="top" wrapText="1"/>
    </xf>
    <xf numFmtId="164" fontId="20" fillId="4"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0" fillId="3" borderId="0" xfId="0" applyNumberFormat="1" applyFont="1" applyFill="1" applyBorder="1" applyAlignment="1">
      <alignment horizontal="center" vertical="top"/>
    </xf>
    <xf numFmtId="3" fontId="20" fillId="0" borderId="11" xfId="0" applyNumberFormat="1" applyFont="1" applyFill="1" applyBorder="1" applyAlignment="1">
      <alignment horizontal="center" vertical="top" wrapText="1"/>
    </xf>
    <xf numFmtId="0" fontId="7" fillId="0" borderId="12" xfId="0" applyFont="1" applyBorder="1" applyAlignment="1">
      <alignment vertical="top" wrapText="1"/>
    </xf>
    <xf numFmtId="3" fontId="3" fillId="9" borderId="64" xfId="0" applyNumberFormat="1" applyFont="1" applyFill="1" applyBorder="1" applyAlignment="1">
      <alignment horizontal="center" vertical="top"/>
    </xf>
    <xf numFmtId="3" fontId="20" fillId="0" borderId="52"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20" fillId="0" borderId="36" xfId="0" applyNumberFormat="1" applyFont="1" applyFill="1" applyBorder="1" applyAlignment="1">
      <alignment horizontal="center" vertical="top" wrapText="1"/>
    </xf>
    <xf numFmtId="164" fontId="20" fillId="3" borderId="12"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1" fillId="0" borderId="4" xfId="0" applyNumberFormat="1" applyFont="1" applyFill="1" applyBorder="1" applyAlignment="1">
      <alignment horizontal="center" vertical="top"/>
    </xf>
    <xf numFmtId="164" fontId="21" fillId="0" borderId="35" xfId="0" applyNumberFormat="1" applyFont="1" applyFill="1" applyBorder="1" applyAlignment="1">
      <alignment horizontal="center" vertical="top"/>
    </xf>
    <xf numFmtId="3" fontId="21" fillId="0" borderId="36" xfId="0" applyNumberFormat="1" applyFont="1" applyFill="1" applyBorder="1" applyAlignment="1">
      <alignment horizontal="center" vertical="top" wrapText="1"/>
    </xf>
    <xf numFmtId="164" fontId="21" fillId="4" borderId="4" xfId="0" applyNumberFormat="1" applyFont="1" applyFill="1" applyBorder="1" applyAlignment="1">
      <alignment horizontal="center" vertical="top" wrapText="1"/>
    </xf>
    <xf numFmtId="164" fontId="21" fillId="4" borderId="35" xfId="0" applyNumberFormat="1" applyFont="1" applyFill="1" applyBorder="1" applyAlignment="1">
      <alignment horizontal="center" vertical="top" wrapText="1"/>
    </xf>
    <xf numFmtId="3" fontId="20" fillId="0" borderId="48" xfId="0" applyNumberFormat="1" applyFont="1" applyFill="1" applyBorder="1" applyAlignment="1">
      <alignment vertical="top" wrapText="1"/>
    </xf>
    <xf numFmtId="3" fontId="20" fillId="3" borderId="48" xfId="0" applyNumberFormat="1" applyFont="1" applyFill="1" applyBorder="1" applyAlignment="1">
      <alignment vertical="top" wrapText="1"/>
    </xf>
    <xf numFmtId="2" fontId="7" fillId="0" borderId="12" xfId="0" applyNumberFormat="1" applyFont="1" applyBorder="1" applyAlignment="1">
      <alignment vertical="top" wrapText="1"/>
    </xf>
    <xf numFmtId="1" fontId="20" fillId="0" borderId="39" xfId="0" applyNumberFormat="1" applyFont="1" applyFill="1" applyBorder="1" applyAlignment="1">
      <alignment horizontal="center" vertical="top"/>
    </xf>
    <xf numFmtId="3" fontId="10" fillId="0" borderId="46"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8" xfId="0" applyNumberFormat="1" applyFont="1" applyFill="1" applyBorder="1" applyAlignment="1">
      <alignment horizontal="center" vertical="top"/>
    </xf>
    <xf numFmtId="3" fontId="10" fillId="3" borderId="16" xfId="0" applyNumberFormat="1" applyFont="1" applyFill="1" applyBorder="1" applyAlignment="1">
      <alignment horizontal="left" vertical="top" wrapText="1"/>
    </xf>
    <xf numFmtId="3" fontId="10" fillId="3" borderId="48" xfId="0" applyNumberFormat="1" applyFont="1" applyFill="1" applyBorder="1" applyAlignment="1">
      <alignment horizontal="center" vertical="top" wrapText="1"/>
    </xf>
    <xf numFmtId="49" fontId="10" fillId="0" borderId="48" xfId="0" applyNumberFormat="1" applyFont="1" applyFill="1" applyBorder="1" applyAlignment="1">
      <alignment horizontal="center" vertical="top"/>
    </xf>
    <xf numFmtId="49" fontId="10" fillId="0" borderId="16" xfId="0" applyNumberFormat="1" applyFont="1" applyFill="1" applyBorder="1" applyAlignment="1">
      <alignment horizontal="center" vertical="top"/>
    </xf>
    <xf numFmtId="3" fontId="7" fillId="3" borderId="46" xfId="0" applyNumberFormat="1" applyFont="1" applyFill="1" applyBorder="1" applyAlignment="1">
      <alignment horizontal="center" vertical="top"/>
    </xf>
    <xf numFmtId="3" fontId="7" fillId="3" borderId="40" xfId="0" applyNumberFormat="1" applyFont="1" applyFill="1" applyBorder="1" applyAlignment="1">
      <alignment horizontal="center" vertical="top"/>
    </xf>
    <xf numFmtId="3" fontId="7" fillId="0" borderId="48" xfId="0" applyNumberFormat="1" applyFont="1" applyFill="1" applyBorder="1" applyAlignment="1">
      <alignment horizontal="center" vertical="top" wrapText="1"/>
    </xf>
    <xf numFmtId="3" fontId="7" fillId="0" borderId="16" xfId="0" applyNumberFormat="1" applyFont="1" applyFill="1" applyBorder="1" applyAlignment="1">
      <alignment horizontal="center" vertical="top" wrapText="1"/>
    </xf>
    <xf numFmtId="3" fontId="7" fillId="0" borderId="40" xfId="0" applyNumberFormat="1" applyFont="1" applyFill="1" applyBorder="1" applyAlignment="1">
      <alignment horizontal="center" vertical="top" wrapText="1"/>
    </xf>
    <xf numFmtId="3" fontId="10" fillId="0" borderId="25" xfId="0" applyNumberFormat="1" applyFont="1" applyFill="1" applyBorder="1" applyAlignment="1">
      <alignment horizontal="center" vertical="top" wrapText="1"/>
    </xf>
    <xf numFmtId="3" fontId="10" fillId="3" borderId="54" xfId="0" applyNumberFormat="1" applyFont="1" applyFill="1" applyBorder="1" applyAlignment="1">
      <alignment horizontal="left" vertical="top" wrapText="1"/>
    </xf>
    <xf numFmtId="3" fontId="10" fillId="0" borderId="60" xfId="0" applyNumberFormat="1" applyFont="1" applyFill="1" applyBorder="1" applyAlignment="1">
      <alignment horizontal="center" vertical="top"/>
    </xf>
    <xf numFmtId="3" fontId="7" fillId="0" borderId="66" xfId="0" applyNumberFormat="1" applyFont="1" applyFill="1" applyBorder="1" applyAlignment="1">
      <alignment horizontal="center" vertical="top"/>
    </xf>
    <xf numFmtId="3" fontId="7" fillId="0" borderId="54" xfId="0" applyNumberFormat="1" applyFont="1" applyFill="1" applyBorder="1" applyAlignment="1">
      <alignment horizontal="center" vertical="top"/>
    </xf>
    <xf numFmtId="3" fontId="26" fillId="0" borderId="60" xfId="0" applyNumberFormat="1" applyFont="1" applyFill="1" applyBorder="1" applyAlignment="1">
      <alignment vertical="top"/>
    </xf>
    <xf numFmtId="3" fontId="10" fillId="3" borderId="45" xfId="0" applyNumberFormat="1" applyFont="1" applyFill="1" applyBorder="1" applyAlignment="1">
      <alignment horizontal="center" vertical="top" wrapText="1"/>
    </xf>
    <xf numFmtId="3" fontId="7" fillId="0" borderId="65" xfId="0" applyNumberFormat="1" applyFont="1" applyFill="1" applyBorder="1" applyAlignment="1">
      <alignment horizontal="center" vertical="top"/>
    </xf>
    <xf numFmtId="49" fontId="7" fillId="3" borderId="53" xfId="0" applyNumberFormat="1" applyFont="1" applyFill="1" applyBorder="1" applyAlignment="1">
      <alignment horizontal="center" vertical="top"/>
    </xf>
    <xf numFmtId="2" fontId="7" fillId="3" borderId="47" xfId="0" applyNumberFormat="1" applyFont="1" applyFill="1" applyBorder="1" applyAlignment="1">
      <alignment horizontal="center" vertical="top"/>
    </xf>
    <xf numFmtId="3" fontId="7" fillId="0" borderId="47" xfId="0" applyNumberFormat="1" applyFont="1" applyFill="1" applyBorder="1" applyAlignment="1">
      <alignment horizontal="center" vertical="top"/>
    </xf>
    <xf numFmtId="49" fontId="27" fillId="0" borderId="45" xfId="0" applyNumberFormat="1" applyFont="1" applyFill="1" applyBorder="1" applyAlignment="1">
      <alignment horizontal="center" vertical="top" textRotation="90"/>
    </xf>
    <xf numFmtId="49" fontId="7" fillId="3" borderId="47" xfId="0" applyNumberFormat="1" applyFont="1" applyFill="1" applyBorder="1" applyAlignment="1">
      <alignment horizontal="center" vertical="top"/>
    </xf>
    <xf numFmtId="49" fontId="7" fillId="3" borderId="54" xfId="0" applyNumberFormat="1" applyFont="1" applyFill="1" applyBorder="1" applyAlignment="1">
      <alignment horizontal="center" vertical="top"/>
    </xf>
    <xf numFmtId="49" fontId="10" fillId="0" borderId="47" xfId="0" applyNumberFormat="1" applyFont="1" applyFill="1" applyBorder="1" applyAlignment="1">
      <alignment horizontal="center" vertical="top" wrapText="1"/>
    </xf>
    <xf numFmtId="49" fontId="10" fillId="0" borderId="54"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54" xfId="0" applyNumberFormat="1" applyFont="1" applyFill="1" applyBorder="1" applyAlignment="1">
      <alignment horizontal="center" vertical="top"/>
    </xf>
    <xf numFmtId="0" fontId="28" fillId="0" borderId="48" xfId="0" applyFont="1" applyBorder="1" applyAlignment="1">
      <alignment horizontal="center" vertical="top"/>
    </xf>
    <xf numFmtId="3" fontId="10" fillId="0" borderId="32" xfId="0" applyNumberFormat="1" applyFont="1" applyFill="1" applyBorder="1" applyAlignment="1">
      <alignment horizontal="center" vertical="top"/>
    </xf>
    <xf numFmtId="3" fontId="10" fillId="0" borderId="24" xfId="0" applyNumberFormat="1" applyFont="1" applyFill="1" applyBorder="1" applyAlignment="1">
      <alignment horizontal="center" vertical="top"/>
    </xf>
    <xf numFmtId="3" fontId="10" fillId="3" borderId="61" xfId="0" applyNumberFormat="1" applyFont="1" applyFill="1" applyBorder="1" applyAlignment="1">
      <alignment horizontal="center" vertical="top" wrapText="1"/>
    </xf>
    <xf numFmtId="3" fontId="10" fillId="0" borderId="53" xfId="0" applyNumberFormat="1" applyFont="1" applyFill="1" applyBorder="1" applyAlignment="1">
      <alignment horizontal="center" vertical="top" wrapText="1"/>
    </xf>
    <xf numFmtId="49" fontId="10" fillId="0" borderId="53" xfId="0" applyNumberFormat="1" applyFont="1" applyFill="1" applyBorder="1" applyAlignment="1">
      <alignment horizontal="center" vertical="top"/>
    </xf>
    <xf numFmtId="3" fontId="10" fillId="0" borderId="53" xfId="0" applyNumberFormat="1" applyFont="1" applyBorder="1" applyAlignment="1">
      <alignment horizontal="center" vertical="top"/>
    </xf>
    <xf numFmtId="3" fontId="10" fillId="0" borderId="19" xfId="0" applyNumberFormat="1" applyFont="1" applyFill="1" applyBorder="1" applyAlignment="1">
      <alignment horizontal="center" vertical="top" wrapText="1"/>
    </xf>
    <xf numFmtId="3" fontId="10" fillId="0" borderId="6" xfId="0" applyNumberFormat="1" applyFont="1" applyFill="1" applyBorder="1" applyAlignment="1">
      <alignment horizontal="center" vertical="top"/>
    </xf>
    <xf numFmtId="3" fontId="10" fillId="0" borderId="15" xfId="0" applyNumberFormat="1" applyFont="1" applyFill="1" applyBorder="1" applyAlignment="1">
      <alignment horizontal="center" vertical="top"/>
    </xf>
    <xf numFmtId="49" fontId="10" fillId="0" borderId="60" xfId="0" applyNumberFormat="1" applyFont="1" applyFill="1" applyBorder="1" applyAlignment="1">
      <alignment horizontal="center" vertical="top"/>
    </xf>
    <xf numFmtId="0" fontId="10" fillId="0" borderId="66" xfId="0" applyNumberFormat="1" applyFont="1" applyFill="1" applyBorder="1" applyAlignment="1">
      <alignment horizontal="center" vertical="top"/>
    </xf>
    <xf numFmtId="0" fontId="10" fillId="0" borderId="47" xfId="0" applyNumberFormat="1" applyFont="1" applyFill="1" applyBorder="1" applyAlignment="1">
      <alignment horizontal="center" vertical="top"/>
    </xf>
    <xf numFmtId="0" fontId="10" fillId="0" borderId="45"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3" fontId="10" fillId="0" borderId="15"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3" borderId="45" xfId="0" applyNumberFormat="1" applyFont="1" applyFill="1" applyBorder="1" applyAlignment="1">
      <alignment horizontal="center" vertical="top"/>
    </xf>
    <xf numFmtId="3" fontId="10" fillId="0" borderId="60" xfId="0" applyNumberFormat="1" applyFont="1" applyFill="1" applyBorder="1" applyAlignment="1">
      <alignment vertical="top"/>
    </xf>
    <xf numFmtId="3" fontId="10" fillId="0" borderId="61" xfId="0" applyNumberFormat="1" applyFont="1" applyFill="1" applyBorder="1" applyAlignment="1">
      <alignment horizontal="center" vertical="top"/>
    </xf>
    <xf numFmtId="3" fontId="10" fillId="3" borderId="47" xfId="0" applyNumberFormat="1" applyFont="1" applyFill="1" applyBorder="1" applyAlignment="1">
      <alignment horizontal="center" vertical="top"/>
    </xf>
    <xf numFmtId="3" fontId="10" fillId="3" borderId="61" xfId="0" applyNumberFormat="1" applyFont="1" applyFill="1" applyBorder="1" applyAlignment="1">
      <alignment horizontal="center" vertical="top"/>
    </xf>
    <xf numFmtId="3" fontId="10" fillId="3" borderId="15" xfId="0" applyNumberFormat="1" applyFont="1" applyFill="1" applyBorder="1" applyAlignment="1">
      <alignment horizontal="center" vertical="top" wrapText="1"/>
    </xf>
    <xf numFmtId="3" fontId="10" fillId="3" borderId="15" xfId="0" applyNumberFormat="1" applyFont="1" applyFill="1" applyBorder="1" applyAlignment="1">
      <alignment horizontal="center" vertical="top"/>
    </xf>
    <xf numFmtId="3" fontId="10" fillId="3" borderId="65" xfId="0" applyNumberFormat="1" applyFont="1" applyFill="1" applyBorder="1" applyAlignment="1">
      <alignment horizontal="center" vertical="top"/>
    </xf>
    <xf numFmtId="0" fontId="10" fillId="3" borderId="45" xfId="0" applyFont="1" applyFill="1" applyBorder="1" applyAlignment="1">
      <alignment horizontal="center" vertical="top" wrapText="1"/>
    </xf>
    <xf numFmtId="0" fontId="10" fillId="3" borderId="54" xfId="0" applyFont="1" applyFill="1" applyBorder="1" applyAlignment="1">
      <alignment horizontal="center" vertical="top" wrapText="1"/>
    </xf>
    <xf numFmtId="3" fontId="7" fillId="3" borderId="15" xfId="0" applyNumberFormat="1" applyFont="1" applyFill="1" applyBorder="1" applyAlignment="1">
      <alignment horizontal="center" vertical="top" wrapText="1"/>
    </xf>
    <xf numFmtId="3" fontId="7" fillId="0" borderId="32" xfId="0" applyNumberFormat="1" applyFont="1" applyBorder="1" applyAlignment="1">
      <alignment horizontal="center" vertical="top"/>
    </xf>
    <xf numFmtId="3" fontId="7" fillId="4" borderId="65" xfId="0" applyNumberFormat="1" applyFont="1" applyFill="1" applyBorder="1" applyAlignment="1">
      <alignment horizontal="center" vertical="top" wrapText="1"/>
    </xf>
    <xf numFmtId="3" fontId="10" fillId="0" borderId="32" xfId="0" applyNumberFormat="1" applyFont="1" applyBorder="1" applyAlignment="1">
      <alignment horizontal="center" vertical="top" wrapText="1"/>
    </xf>
    <xf numFmtId="3" fontId="7" fillId="0" borderId="15" xfId="0" applyNumberFormat="1" applyFont="1" applyFill="1" applyBorder="1" applyAlignment="1">
      <alignment horizontal="center" vertical="top"/>
    </xf>
    <xf numFmtId="3" fontId="7" fillId="3" borderId="32" xfId="0" applyNumberFormat="1" applyFont="1" applyFill="1" applyBorder="1" applyAlignment="1">
      <alignment horizontal="center" vertical="top" wrapText="1"/>
    </xf>
    <xf numFmtId="3" fontId="10" fillId="0" borderId="65" xfId="0" applyNumberFormat="1" applyFont="1" applyFill="1" applyBorder="1" applyAlignment="1">
      <alignment horizontal="center" vertical="top"/>
    </xf>
    <xf numFmtId="0" fontId="10" fillId="3" borderId="47" xfId="0" applyFont="1" applyFill="1" applyBorder="1" applyAlignment="1">
      <alignment horizontal="center" vertical="top"/>
    </xf>
    <xf numFmtId="0" fontId="10" fillId="0" borderId="53" xfId="0" applyFont="1" applyFill="1" applyBorder="1" applyAlignment="1">
      <alignment horizontal="center" vertical="top"/>
    </xf>
    <xf numFmtId="0" fontId="10" fillId="0" borderId="54" xfId="0" applyFont="1" applyFill="1" applyBorder="1" applyAlignment="1">
      <alignment horizontal="center" vertical="top"/>
    </xf>
    <xf numFmtId="0" fontId="10" fillId="0" borderId="45" xfId="0" applyFont="1" applyFill="1" applyBorder="1" applyAlignment="1">
      <alignment horizontal="center" vertical="top"/>
    </xf>
    <xf numFmtId="3" fontId="10" fillId="0" borderId="15" xfId="0" applyNumberFormat="1" applyFont="1" applyBorder="1" applyAlignment="1">
      <alignment horizontal="center" vertical="top" wrapText="1"/>
    </xf>
    <xf numFmtId="3" fontId="29" fillId="0" borderId="0" xfId="0" applyNumberFormat="1" applyFont="1" applyFill="1" applyBorder="1" applyAlignment="1">
      <alignment horizontal="center" vertical="center" wrapText="1"/>
    </xf>
    <xf numFmtId="164" fontId="7" fillId="4" borderId="0" xfId="0" applyNumberFormat="1" applyFont="1" applyFill="1" applyBorder="1" applyAlignment="1">
      <alignment horizontal="center" vertical="top" wrapText="1"/>
    </xf>
    <xf numFmtId="3" fontId="7" fillId="4" borderId="0" xfId="0" applyNumberFormat="1" applyFont="1" applyFill="1" applyBorder="1" applyAlignment="1">
      <alignment horizontal="center" vertical="top" wrapText="1"/>
    </xf>
    <xf numFmtId="3" fontId="26" fillId="0" borderId="0" xfId="0" applyNumberFormat="1" applyFont="1" applyAlignment="1">
      <alignment horizontal="center"/>
    </xf>
    <xf numFmtId="0" fontId="28" fillId="0" borderId="0" xfId="0" applyFont="1" applyAlignment="1">
      <alignment horizontal="center"/>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4" borderId="0"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40"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164" fontId="21" fillId="3" borderId="18"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164" fontId="4" fillId="4" borderId="65" xfId="0" applyNumberFormat="1" applyFont="1" applyFill="1" applyBorder="1" applyAlignment="1">
      <alignment horizontal="center" vertical="top"/>
    </xf>
    <xf numFmtId="164" fontId="3" fillId="5" borderId="65" xfId="0" applyNumberFormat="1" applyFont="1" applyFill="1" applyBorder="1" applyAlignment="1">
      <alignment horizontal="center" vertical="top"/>
    </xf>
    <xf numFmtId="164" fontId="4" fillId="3" borderId="15"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xf>
    <xf numFmtId="164" fontId="6" fillId="3" borderId="32" xfId="0" applyNumberFormat="1" applyFont="1" applyFill="1" applyBorder="1" applyAlignment="1">
      <alignment horizontal="center" vertical="top"/>
    </xf>
    <xf numFmtId="164" fontId="6" fillId="2" borderId="10"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6" fillId="5" borderId="57"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wrapText="1"/>
    </xf>
    <xf numFmtId="164" fontId="6" fillId="5" borderId="57"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164" fontId="3" fillId="2" borderId="10"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4" fillId="0" borderId="1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3" fillId="5" borderId="26" xfId="0" applyNumberFormat="1" applyFont="1" applyFill="1" applyBorder="1" applyAlignment="1">
      <alignment horizontal="center" vertical="top" wrapText="1"/>
    </xf>
    <xf numFmtId="164" fontId="1" fillId="0" borderId="49"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6" fillId="8" borderId="77" xfId="0" applyNumberFormat="1" applyFont="1" applyFill="1" applyBorder="1" applyAlignment="1">
      <alignment horizontal="center" vertical="top" wrapText="1"/>
    </xf>
    <xf numFmtId="164" fontId="6" fillId="5" borderId="77" xfId="0" applyNumberFormat="1" applyFont="1" applyFill="1" applyBorder="1" applyAlignment="1">
      <alignment horizontal="center" vertical="top" wrapText="1"/>
    </xf>
    <xf numFmtId="164" fontId="7" fillId="0" borderId="10" xfId="0" applyNumberFormat="1" applyFont="1" applyBorder="1" applyAlignment="1">
      <alignment horizontal="center" vertical="center" wrapText="1"/>
    </xf>
    <xf numFmtId="164" fontId="6" fillId="8" borderId="10" xfId="0" applyNumberFormat="1" applyFont="1" applyFill="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65"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3" fillId="5" borderId="67" xfId="0" applyNumberFormat="1" applyFont="1" applyFill="1" applyBorder="1" applyAlignment="1">
      <alignment horizontal="center" vertical="top"/>
    </xf>
    <xf numFmtId="164" fontId="4" fillId="0" borderId="32" xfId="0" applyNumberFormat="1" applyFont="1" applyBorder="1" applyAlignment="1">
      <alignment horizontal="center" vertical="top" wrapText="1"/>
    </xf>
    <xf numFmtId="164" fontId="3" fillId="2" borderId="64" xfId="0" applyNumberFormat="1" applyFont="1" applyFill="1" applyBorder="1" applyAlignment="1">
      <alignment horizontal="center" vertical="top"/>
    </xf>
    <xf numFmtId="164" fontId="3" fillId="5" borderId="67"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49" fontId="6" fillId="4" borderId="14" xfId="0" applyNumberFormat="1" applyFont="1" applyFill="1" applyBorder="1" applyAlignment="1">
      <alignment horizontal="center" vertical="top" wrapText="1"/>
    </xf>
    <xf numFmtId="3" fontId="6" fillId="4" borderId="41" xfId="0" applyNumberFormat="1" applyFont="1" applyFill="1" applyBorder="1" applyAlignment="1">
      <alignment vertical="top" wrapText="1"/>
    </xf>
    <xf numFmtId="3" fontId="1" fillId="0" borderId="41" xfId="0" applyNumberFormat="1" applyFont="1" applyFill="1" applyBorder="1" applyAlignment="1">
      <alignment horizontal="center" vertical="top" textRotation="180" wrapText="1"/>
    </xf>
    <xf numFmtId="3" fontId="4" fillId="4" borderId="3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4" fillId="4" borderId="54" xfId="0" applyNumberFormat="1" applyFont="1" applyFill="1" applyBorder="1" applyAlignment="1">
      <alignment horizontal="center" vertical="top" wrapText="1"/>
    </xf>
    <xf numFmtId="3" fontId="10" fillId="4" borderId="15" xfId="0" applyNumberFormat="1" applyFont="1" applyFill="1" applyBorder="1" applyAlignment="1">
      <alignment horizontal="center" vertical="top" wrapText="1"/>
    </xf>
    <xf numFmtId="3" fontId="3" fillId="3" borderId="54" xfId="0" applyNumberFormat="1" applyFont="1" applyFill="1" applyBorder="1" applyAlignment="1">
      <alignment vertical="top"/>
    </xf>
    <xf numFmtId="0" fontId="4" fillId="3" borderId="46" xfId="0" applyFont="1" applyFill="1" applyBorder="1" applyAlignment="1">
      <alignment horizontal="center" vertical="top" wrapText="1"/>
    </xf>
    <xf numFmtId="3" fontId="6" fillId="4" borderId="16" xfId="0" applyNumberFormat="1" applyFont="1" applyFill="1" applyBorder="1" applyAlignment="1">
      <alignment vertical="top" wrapText="1"/>
    </xf>
    <xf numFmtId="164" fontId="20" fillId="3" borderId="13" xfId="0" applyNumberFormat="1" applyFont="1" applyFill="1" applyBorder="1" applyAlignment="1">
      <alignment horizontal="center" vertical="top" wrapText="1"/>
    </xf>
    <xf numFmtId="164" fontId="20" fillId="3" borderId="15" xfId="0" applyNumberFormat="1" applyFont="1" applyFill="1" applyBorder="1" applyAlignment="1">
      <alignment horizontal="center" vertical="top" wrapText="1"/>
    </xf>
    <xf numFmtId="3" fontId="6" fillId="4" borderId="7" xfId="0" applyNumberFormat="1" applyFont="1" applyFill="1" applyBorder="1" applyAlignment="1">
      <alignment vertical="top" wrapText="1"/>
    </xf>
    <xf numFmtId="3" fontId="10" fillId="4" borderId="6" xfId="0" applyNumberFormat="1" applyFont="1" applyFill="1" applyBorder="1" applyAlignment="1">
      <alignment horizontal="center" vertical="top" wrapText="1"/>
    </xf>
    <xf numFmtId="0" fontId="4" fillId="3" borderId="16" xfId="0" applyFont="1" applyFill="1" applyBorder="1" applyAlignment="1">
      <alignment horizontal="left" vertical="top" wrapText="1"/>
    </xf>
    <xf numFmtId="164" fontId="21" fillId="0" borderId="12" xfId="0" applyNumberFormat="1" applyFont="1" applyBorder="1" applyAlignment="1">
      <alignment horizontal="center" vertical="top" wrapText="1"/>
    </xf>
    <xf numFmtId="164" fontId="21" fillId="0" borderId="13" xfId="0" applyNumberFormat="1" applyFont="1" applyBorder="1" applyAlignment="1">
      <alignment horizontal="center" vertical="top" wrapText="1"/>
    </xf>
    <xf numFmtId="164" fontId="21" fillId="0" borderId="47" xfId="0" applyNumberFormat="1" applyFont="1" applyBorder="1" applyAlignment="1">
      <alignment horizontal="center" vertical="top" wrapText="1"/>
    </xf>
    <xf numFmtId="164" fontId="21" fillId="0" borderId="26" xfId="0" applyNumberFormat="1" applyFont="1" applyBorder="1" applyAlignment="1">
      <alignment horizontal="center" vertical="top" wrapText="1"/>
    </xf>
    <xf numFmtId="3" fontId="20" fillId="3" borderId="52" xfId="0" applyNumberFormat="1" applyFont="1" applyFill="1" applyBorder="1" applyAlignment="1">
      <alignment horizontal="center" vertical="top" wrapText="1"/>
    </xf>
    <xf numFmtId="3" fontId="4" fillId="3" borderId="50" xfId="0" applyNumberFormat="1" applyFont="1" applyFill="1" applyBorder="1" applyAlignment="1">
      <alignment horizontal="center" vertical="top"/>
    </xf>
    <xf numFmtId="3" fontId="20" fillId="3" borderId="11" xfId="0" applyNumberFormat="1" applyFont="1" applyFill="1" applyBorder="1" applyAlignment="1">
      <alignment horizontal="center" vertical="top" wrapText="1"/>
    </xf>
    <xf numFmtId="0" fontId="7" fillId="3" borderId="46" xfId="0" applyFont="1" applyFill="1" applyBorder="1" applyAlignment="1">
      <alignment vertical="top" wrapText="1"/>
    </xf>
    <xf numFmtId="3" fontId="6" fillId="3" borderId="41" xfId="0" applyNumberFormat="1" applyFont="1" applyFill="1" applyBorder="1" applyAlignment="1">
      <alignment vertical="top" wrapText="1"/>
    </xf>
    <xf numFmtId="3" fontId="4" fillId="0" borderId="49" xfId="0" applyNumberFormat="1" applyFont="1" applyFill="1" applyBorder="1" applyAlignment="1">
      <alignment horizontal="center" vertical="center" textRotation="90" wrapText="1"/>
    </xf>
    <xf numFmtId="3" fontId="4" fillId="0" borderId="37" xfId="0" applyNumberFormat="1" applyFont="1" applyFill="1" applyBorder="1" applyAlignment="1">
      <alignment horizontal="left" vertical="top" wrapText="1"/>
    </xf>
    <xf numFmtId="3" fontId="4" fillId="0" borderId="72" xfId="0" applyNumberFormat="1" applyFont="1" applyFill="1" applyBorder="1" applyAlignment="1">
      <alignment horizontal="center"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xf>
    <xf numFmtId="49" fontId="17" fillId="0" borderId="11" xfId="0" applyNumberFormat="1" applyFont="1" applyFill="1" applyBorder="1" applyAlignment="1">
      <alignment horizontal="center" vertical="top" textRotation="90"/>
    </xf>
    <xf numFmtId="49" fontId="17" fillId="0" borderId="12" xfId="0" applyNumberFormat="1" applyFont="1" applyFill="1" applyBorder="1" applyAlignment="1">
      <alignment horizontal="center" vertical="top" textRotation="90"/>
    </xf>
    <xf numFmtId="49" fontId="17" fillId="0" borderId="47" xfId="0" applyNumberFormat="1" applyFont="1" applyFill="1" applyBorder="1" applyAlignment="1">
      <alignment horizontal="center" vertical="top" textRotation="90"/>
    </xf>
    <xf numFmtId="49" fontId="3" fillId="0" borderId="50" xfId="0" applyNumberFormat="1" applyFont="1" applyBorder="1" applyAlignment="1">
      <alignment horizontal="center" vertical="top" wrapText="1"/>
    </xf>
    <xf numFmtId="164" fontId="1" fillId="3" borderId="40" xfId="0" applyNumberFormat="1" applyFont="1" applyFill="1" applyBorder="1" applyAlignment="1">
      <alignment horizontal="center" vertical="top" wrapText="1"/>
    </xf>
    <xf numFmtId="164" fontId="1" fillId="3" borderId="48"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3" fillId="0" borderId="45" xfId="0" applyNumberFormat="1" applyFont="1" applyBorder="1" applyAlignment="1">
      <alignment horizontal="center" vertical="top"/>
    </xf>
    <xf numFmtId="3" fontId="3" fillId="0" borderId="53" xfId="0" applyNumberFormat="1" applyFont="1" applyBorder="1" applyAlignment="1">
      <alignment horizontal="center" vertical="top"/>
    </xf>
    <xf numFmtId="164" fontId="1" fillId="0" borderId="4" xfId="0" applyNumberFormat="1" applyFont="1" applyBorder="1" applyAlignment="1">
      <alignment horizontal="center" vertical="top" wrapText="1"/>
    </xf>
    <xf numFmtId="164" fontId="1" fillId="0" borderId="6" xfId="0" applyNumberFormat="1" applyFont="1" applyBorder="1" applyAlignment="1">
      <alignment horizontal="center" vertical="top" wrapText="1"/>
    </xf>
    <xf numFmtId="3" fontId="4" fillId="3" borderId="48" xfId="0" applyNumberFormat="1" applyFont="1" applyFill="1" applyBorder="1" applyAlignment="1">
      <alignment horizontal="left" vertical="top" wrapText="1"/>
    </xf>
    <xf numFmtId="3" fontId="3" fillId="3" borderId="39" xfId="0" applyNumberFormat="1" applyFont="1" applyFill="1" applyBorder="1" applyAlignment="1">
      <alignment horizontal="center" vertical="top" wrapText="1"/>
    </xf>
    <xf numFmtId="0" fontId="4" fillId="3" borderId="40" xfId="0" applyFont="1" applyFill="1" applyBorder="1" applyAlignment="1">
      <alignment horizontal="left" vertical="top" wrapText="1"/>
    </xf>
    <xf numFmtId="3" fontId="3" fillId="3" borderId="53" xfId="0" applyNumberFormat="1" applyFont="1" applyFill="1" applyBorder="1" applyAlignment="1">
      <alignment vertical="top"/>
    </xf>
    <xf numFmtId="3" fontId="4" fillId="3" borderId="48" xfId="0" applyNumberFormat="1" applyFont="1" applyFill="1" applyBorder="1" applyAlignment="1">
      <alignment horizontal="center" vertical="top"/>
    </xf>
    <xf numFmtId="0" fontId="4" fillId="3" borderId="48" xfId="0" applyFont="1" applyFill="1" applyBorder="1" applyAlignment="1">
      <alignment horizontal="left" vertical="top" wrapText="1"/>
    </xf>
    <xf numFmtId="3" fontId="1" fillId="10" borderId="42" xfId="0" applyNumberFormat="1" applyFont="1" applyFill="1" applyBorder="1" applyAlignment="1">
      <alignment vertical="top" wrapText="1"/>
    </xf>
    <xf numFmtId="3" fontId="1" fillId="10" borderId="43" xfId="0" applyNumberFormat="1" applyFont="1" applyFill="1" applyBorder="1" applyAlignment="1">
      <alignment horizontal="center" vertical="top"/>
    </xf>
    <xf numFmtId="3" fontId="1" fillId="10" borderId="70" xfId="0" applyNumberFormat="1" applyFont="1" applyFill="1" applyBorder="1" applyAlignment="1">
      <alignment horizontal="center" vertical="top"/>
    </xf>
    <xf numFmtId="3" fontId="1" fillId="10" borderId="45" xfId="0" applyNumberFormat="1" applyFont="1" applyFill="1" applyBorder="1" applyAlignment="1">
      <alignment horizontal="center" vertical="top"/>
    </xf>
    <xf numFmtId="3" fontId="1" fillId="10" borderId="49" xfId="0" applyNumberFormat="1" applyFont="1" applyFill="1" applyBorder="1" applyAlignment="1">
      <alignment horizontal="left" vertical="top" wrapText="1"/>
    </xf>
    <xf numFmtId="3" fontId="1" fillId="10" borderId="52" xfId="0" applyNumberFormat="1" applyFont="1" applyFill="1" applyBorder="1" applyAlignment="1">
      <alignment horizontal="center" vertical="top"/>
    </xf>
    <xf numFmtId="3" fontId="1" fillId="10" borderId="72" xfId="0" applyNumberFormat="1" applyFont="1" applyFill="1" applyBorder="1" applyAlignment="1">
      <alignment horizontal="center" vertical="top"/>
    </xf>
    <xf numFmtId="3" fontId="1" fillId="10" borderId="53" xfId="0" applyNumberFormat="1" applyFont="1" applyFill="1" applyBorder="1" applyAlignment="1">
      <alignment horizontal="center" vertical="top"/>
    </xf>
    <xf numFmtId="3" fontId="4" fillId="10" borderId="48" xfId="0" applyNumberFormat="1" applyFont="1" applyFill="1" applyBorder="1" applyAlignment="1">
      <alignment horizontal="center" vertical="top"/>
    </xf>
    <xf numFmtId="164" fontId="1" fillId="10" borderId="49" xfId="0" applyNumberFormat="1" applyFont="1" applyFill="1" applyBorder="1" applyAlignment="1">
      <alignment horizontal="center" vertical="top" wrapText="1"/>
    </xf>
    <xf numFmtId="3" fontId="1" fillId="10" borderId="48" xfId="0" applyNumberFormat="1" applyFont="1" applyFill="1" applyBorder="1" applyAlignment="1">
      <alignment horizontal="left" vertical="top" wrapText="1"/>
    </xf>
    <xf numFmtId="3" fontId="3" fillId="10" borderId="52" xfId="0" applyNumberFormat="1" applyFont="1" applyFill="1" applyBorder="1" applyAlignment="1">
      <alignment vertical="top" wrapText="1"/>
    </xf>
    <xf numFmtId="3" fontId="3" fillId="10" borderId="54" xfId="0" applyNumberFormat="1" applyFont="1" applyFill="1" applyBorder="1" applyAlignment="1">
      <alignment vertical="top"/>
    </xf>
    <xf numFmtId="3" fontId="17" fillId="10" borderId="16" xfId="0" applyNumberFormat="1" applyFont="1" applyFill="1" applyBorder="1" applyAlignment="1">
      <alignment horizontal="center" vertical="top"/>
    </xf>
    <xf numFmtId="164" fontId="17" fillId="10" borderId="41" xfId="0" applyNumberFormat="1" applyFont="1" applyFill="1" applyBorder="1" applyAlignment="1">
      <alignment horizontal="center" vertical="top" wrapText="1"/>
    </xf>
    <xf numFmtId="164" fontId="17" fillId="10" borderId="13" xfId="0" applyNumberFormat="1" applyFont="1" applyFill="1" applyBorder="1" applyAlignment="1">
      <alignment horizontal="center" vertical="top" wrapText="1"/>
    </xf>
    <xf numFmtId="164" fontId="30" fillId="10" borderId="0" xfId="0" applyNumberFormat="1" applyFont="1" applyFill="1" applyBorder="1" applyAlignment="1">
      <alignment horizontal="center" vertical="top" wrapText="1"/>
    </xf>
    <xf numFmtId="164" fontId="30" fillId="10" borderId="13" xfId="0" applyNumberFormat="1" applyFont="1" applyFill="1" applyBorder="1" applyAlignment="1">
      <alignment horizontal="center" vertical="top" wrapText="1"/>
    </xf>
    <xf numFmtId="164" fontId="30" fillId="10" borderId="15" xfId="0" applyNumberFormat="1" applyFont="1" applyFill="1" applyBorder="1" applyAlignment="1">
      <alignment horizontal="center" vertical="top" wrapText="1"/>
    </xf>
    <xf numFmtId="164" fontId="17" fillId="10" borderId="0" xfId="0" applyNumberFormat="1" applyFont="1" applyFill="1" applyBorder="1" applyAlignment="1">
      <alignment horizontal="center" vertical="top" wrapText="1"/>
    </xf>
    <xf numFmtId="3" fontId="1" fillId="10" borderId="16" xfId="0" applyNumberFormat="1" applyFont="1" applyFill="1" applyBorder="1" applyAlignment="1">
      <alignment vertical="top" wrapText="1"/>
    </xf>
    <xf numFmtId="3" fontId="24" fillId="10" borderId="70" xfId="0" applyNumberFormat="1" applyFont="1" applyFill="1" applyBorder="1" applyAlignment="1">
      <alignment horizontal="center" vertical="top"/>
    </xf>
    <xf numFmtId="3" fontId="4" fillId="10" borderId="49" xfId="0" applyNumberFormat="1" applyFont="1" applyFill="1" applyBorder="1" applyAlignment="1">
      <alignment vertical="center" textRotation="90" wrapText="1"/>
    </xf>
    <xf numFmtId="3" fontId="3" fillId="10" borderId="53" xfId="0" applyNumberFormat="1" applyFont="1" applyFill="1" applyBorder="1" applyAlignment="1">
      <alignment vertical="top"/>
    </xf>
    <xf numFmtId="164" fontId="1" fillId="10" borderId="50" xfId="0" applyNumberFormat="1" applyFont="1" applyFill="1" applyBorder="1" applyAlignment="1">
      <alignment horizontal="center" vertical="top" wrapText="1"/>
    </xf>
    <xf numFmtId="164" fontId="1" fillId="10" borderId="51" xfId="0" applyNumberFormat="1" applyFont="1" applyFill="1" applyBorder="1" applyAlignment="1">
      <alignment horizontal="center" vertical="top" wrapText="1"/>
    </xf>
    <xf numFmtId="164" fontId="1" fillId="10" borderId="65" xfId="0" applyNumberFormat="1" applyFont="1" applyFill="1" applyBorder="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3" fillId="0" borderId="54" xfId="0" applyNumberFormat="1" applyFont="1" applyBorder="1" applyAlignment="1">
      <alignment horizontal="center" vertical="top"/>
    </xf>
    <xf numFmtId="3" fontId="4" fillId="3" borderId="41"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16" fillId="0" borderId="43" xfId="0" applyNumberFormat="1" applyFont="1" applyFill="1" applyBorder="1" applyAlignment="1">
      <alignment horizontal="center" vertical="center" textRotation="90" wrapText="1"/>
    </xf>
    <xf numFmtId="3" fontId="16" fillId="0"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wrapText="1"/>
    </xf>
    <xf numFmtId="3" fontId="1" fillId="3" borderId="39" xfId="0" applyNumberFormat="1" applyFont="1" applyFill="1" applyBorder="1" applyAlignment="1">
      <alignment horizontal="center" vertical="center" textRotation="90" wrapText="1"/>
    </xf>
    <xf numFmtId="3" fontId="1" fillId="3" borderId="52"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1" fillId="3" borderId="43" xfId="0" applyNumberFormat="1" applyFont="1" applyFill="1" applyBorder="1" applyAlignment="1">
      <alignment horizontal="left" vertical="center" textRotation="90" wrapText="1"/>
    </xf>
    <xf numFmtId="3" fontId="1" fillId="3" borderId="52" xfId="0" applyNumberFormat="1" applyFont="1" applyFill="1" applyBorder="1" applyAlignment="1">
      <alignment horizontal="left" vertical="center" textRotation="90"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1" fillId="0" borderId="0" xfId="0" applyFont="1" applyAlignment="1">
      <alignment horizontal="left" vertical="top" wrapText="1"/>
    </xf>
    <xf numFmtId="3" fontId="3" fillId="6" borderId="27"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8" borderId="30" xfId="0" applyNumberFormat="1" applyFont="1" applyFill="1" applyBorder="1" applyAlignment="1">
      <alignment horizontal="left" vertical="top" wrapText="1"/>
    </xf>
    <xf numFmtId="3" fontId="5" fillId="8" borderId="31" xfId="0" applyNumberFormat="1" applyFont="1" applyFill="1" applyBorder="1" applyAlignment="1">
      <alignment horizontal="left" vertical="top" wrapText="1"/>
    </xf>
    <xf numFmtId="3" fontId="5" fillId="8" borderId="32" xfId="0" applyNumberFormat="1" applyFont="1" applyFill="1" applyBorder="1" applyAlignment="1">
      <alignment horizontal="left" vertical="top" wrapText="1"/>
    </xf>
    <xf numFmtId="3" fontId="3" fillId="7" borderId="9" xfId="0" applyNumberFormat="1" applyFont="1" applyFill="1" applyBorder="1" applyAlignment="1">
      <alignment horizontal="left" vertical="top"/>
    </xf>
    <xf numFmtId="3" fontId="3" fillId="7" borderId="10" xfId="0" applyNumberFormat="1" applyFont="1" applyFill="1" applyBorder="1" applyAlignment="1">
      <alignment horizontal="left" vertical="top"/>
    </xf>
    <xf numFmtId="3" fontId="3" fillId="9" borderId="9" xfId="0" applyNumberFormat="1" applyFont="1" applyFill="1" applyBorder="1" applyAlignment="1">
      <alignment horizontal="left" vertical="top" wrapText="1"/>
    </xf>
    <xf numFmtId="3" fontId="3" fillId="9" borderId="35" xfId="0" applyNumberFormat="1" applyFont="1" applyFill="1" applyBorder="1" applyAlignment="1">
      <alignment horizontal="left" vertical="top" wrapText="1"/>
    </xf>
    <xf numFmtId="3" fontId="3" fillId="9" borderId="6" xfId="0" applyNumberFormat="1" applyFont="1" applyFill="1" applyBorder="1" applyAlignment="1">
      <alignment horizontal="left" vertical="top" wrapText="1"/>
    </xf>
    <xf numFmtId="3" fontId="6" fillId="3" borderId="37"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11" fillId="0" borderId="0" xfId="0" applyNumberFormat="1" applyFont="1" applyAlignment="1">
      <alignment horizontal="center"/>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3" fillId="0" borderId="53" xfId="0" applyNumberFormat="1" applyFont="1" applyBorder="1" applyAlignment="1">
      <alignment horizontal="center" vertical="top"/>
    </xf>
    <xf numFmtId="3" fontId="1" fillId="3" borderId="49"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2" xfId="0" applyNumberFormat="1" applyFont="1" applyFill="1" applyBorder="1" applyAlignment="1">
      <alignment horizontal="center" vertical="center" textRotation="90" wrapText="1"/>
    </xf>
    <xf numFmtId="3" fontId="3" fillId="0" borderId="45" xfId="0" applyNumberFormat="1" applyFont="1" applyBorder="1" applyAlignment="1">
      <alignment horizontal="center" vertical="top"/>
    </xf>
    <xf numFmtId="3" fontId="6" fillId="5" borderId="55" xfId="0" applyNumberFormat="1" applyFont="1" applyFill="1" applyBorder="1" applyAlignment="1">
      <alignment horizontal="right" vertical="top" wrapText="1"/>
    </xf>
    <xf numFmtId="3" fontId="6" fillId="5" borderId="56" xfId="0" applyNumberFormat="1" applyFont="1" applyFill="1" applyBorder="1" applyAlignment="1">
      <alignment horizontal="right" vertical="top" wrapText="1"/>
    </xf>
    <xf numFmtId="3" fontId="6" fillId="5" borderId="57" xfId="0" applyNumberFormat="1" applyFont="1" applyFill="1" applyBorder="1" applyAlignment="1">
      <alignment horizontal="right" vertical="top" wrapText="1"/>
    </xf>
    <xf numFmtId="3" fontId="4"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3" fontId="3" fillId="2" borderId="9" xfId="0" applyNumberFormat="1" applyFont="1" applyFill="1" applyBorder="1" applyAlignment="1">
      <alignment horizontal="left" vertical="top"/>
    </xf>
    <xf numFmtId="3" fontId="3" fillId="2" borderId="10" xfId="0" applyNumberFormat="1" applyFont="1" applyFill="1" applyBorder="1" applyAlignment="1">
      <alignment horizontal="left" vertical="top"/>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3" borderId="7" xfId="0" applyNumberFormat="1" applyFont="1" applyFill="1" applyBorder="1" applyAlignment="1">
      <alignment horizontal="left" vertical="top" wrapText="1"/>
    </xf>
    <xf numFmtId="0" fontId="10" fillId="3" borderId="62" xfId="0" applyFont="1" applyFill="1" applyBorder="1" applyAlignment="1">
      <alignment horizontal="left" vertical="top" wrapText="1"/>
    </xf>
    <xf numFmtId="3" fontId="3" fillId="2" borderId="63" xfId="0" applyNumberFormat="1" applyFont="1" applyFill="1" applyBorder="1" applyAlignment="1">
      <alignment horizontal="right" vertical="top"/>
    </xf>
    <xf numFmtId="3" fontId="4" fillId="2" borderId="34" xfId="0" applyNumberFormat="1" applyFont="1" applyFill="1" applyBorder="1" applyAlignment="1">
      <alignment horizontal="right" vertical="top"/>
    </xf>
    <xf numFmtId="3" fontId="4" fillId="2" borderId="64" xfId="0" applyNumberFormat="1" applyFont="1" applyFill="1" applyBorder="1" applyAlignment="1">
      <alignment horizontal="right" vertical="top"/>
    </xf>
    <xf numFmtId="3" fontId="4" fillId="2" borderId="8"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2" fillId="0" borderId="6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3" fontId="4" fillId="0" borderId="11" xfId="0" applyNumberFormat="1" applyFont="1" applyFill="1" applyBorder="1" applyAlignment="1">
      <alignment horizontal="center" vertical="top"/>
    </xf>
    <xf numFmtId="0" fontId="15" fillId="0" borderId="11" xfId="0" applyFont="1" applyBorder="1" applyAlignment="1">
      <alignment horizontal="center" vertical="top"/>
    </xf>
    <xf numFmtId="3" fontId="4" fillId="0" borderId="12" xfId="0" applyNumberFormat="1" applyFont="1" applyFill="1" applyBorder="1" applyAlignment="1">
      <alignment horizontal="center" vertical="top"/>
    </xf>
    <xf numFmtId="0" fontId="15" fillId="0" borderId="12" xfId="0" applyFont="1" applyBorder="1" applyAlignment="1">
      <alignment horizontal="center" vertical="top"/>
    </xf>
    <xf numFmtId="3" fontId="4" fillId="0" borderId="47" xfId="0" applyNumberFormat="1" applyFont="1" applyFill="1" applyBorder="1" applyAlignment="1">
      <alignment horizontal="center" vertical="top"/>
    </xf>
    <xf numFmtId="0" fontId="15" fillId="0" borderId="47" xfId="0" applyFont="1" applyBorder="1" applyAlignment="1">
      <alignment horizontal="center" vertical="top"/>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4" fillId="3" borderId="48" xfId="0" applyNumberFormat="1" applyFont="1" applyFill="1" applyBorder="1" applyAlignment="1">
      <alignment horizontal="left" vertical="top" wrapText="1"/>
    </xf>
    <xf numFmtId="3" fontId="4" fillId="0" borderId="30" xfId="0" applyNumberFormat="1" applyFont="1" applyFill="1" applyBorder="1" applyAlignment="1">
      <alignment horizontal="left" vertical="top" wrapText="1"/>
    </xf>
    <xf numFmtId="0" fontId="15" fillId="0" borderId="30" xfId="0" applyFont="1" applyBorder="1" applyAlignment="1">
      <alignment horizontal="left" vertical="top"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3" fillId="3" borderId="7" xfId="0" applyNumberFormat="1" applyFont="1" applyFill="1" applyBorder="1" applyAlignment="1">
      <alignment horizontal="left" vertical="top" wrapText="1"/>
    </xf>
    <xf numFmtId="3" fontId="3" fillId="3" borderId="48" xfId="0" applyNumberFormat="1" applyFont="1" applyFill="1" applyBorder="1" applyAlignment="1">
      <alignment horizontal="left" vertical="top" wrapText="1"/>
    </xf>
    <xf numFmtId="0" fontId="4" fillId="3" borderId="40" xfId="0" applyFont="1" applyFill="1" applyBorder="1" applyAlignment="1">
      <alignment horizontal="left" vertical="top" wrapText="1"/>
    </xf>
    <xf numFmtId="0" fontId="4" fillId="3" borderId="25"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 xfId="0" applyFont="1" applyFill="1" applyBorder="1" applyAlignment="1">
      <alignment horizontal="left" vertical="top" wrapText="1"/>
    </xf>
    <xf numFmtId="3" fontId="4" fillId="0" borderId="16"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3" fontId="6" fillId="7" borderId="36"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2" borderId="4" xfId="0" applyNumberFormat="1" applyFont="1" applyFill="1" applyBorder="1" applyAlignment="1">
      <alignment horizontal="center" vertical="top"/>
    </xf>
    <xf numFmtId="3" fontId="6" fillId="2"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3" fontId="1" fillId="0" borderId="16"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49" fontId="3" fillId="7" borderId="36" xfId="0" applyNumberFormat="1" applyFont="1" applyFill="1" applyBorder="1" applyAlignment="1">
      <alignment horizontal="center" vertical="top"/>
    </xf>
    <xf numFmtId="49" fontId="3" fillId="7" borderId="39" xfId="0" applyNumberFormat="1" applyFont="1" applyFill="1" applyBorder="1" applyAlignment="1">
      <alignment horizontal="center" vertical="top"/>
    </xf>
    <xf numFmtId="49" fontId="3" fillId="7" borderId="5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1" fillId="3" borderId="62"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1" fillId="0" borderId="5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3" fillId="3" borderId="40" xfId="0" applyNumberFormat="1" applyFont="1" applyFill="1" applyBorder="1" applyAlignment="1">
      <alignment horizontal="left" vertical="top" wrapText="1"/>
    </xf>
    <xf numFmtId="3" fontId="3" fillId="3" borderId="16" xfId="0" applyNumberFormat="1" applyFont="1" applyFill="1" applyBorder="1" applyAlignment="1">
      <alignment horizontal="left" vertical="top" wrapText="1"/>
    </xf>
    <xf numFmtId="3" fontId="3" fillId="10" borderId="40" xfId="0" applyNumberFormat="1" applyFont="1" applyFill="1" applyBorder="1" applyAlignment="1">
      <alignment horizontal="left" vertical="top" wrapText="1"/>
    </xf>
    <xf numFmtId="3" fontId="3" fillId="10" borderId="16" xfId="0" applyNumberFormat="1" applyFont="1" applyFill="1" applyBorder="1" applyAlignment="1">
      <alignment horizontal="left" vertical="top" wrapText="1"/>
    </xf>
    <xf numFmtId="3" fontId="3" fillId="2" borderId="9" xfId="0" applyNumberFormat="1" applyFont="1" applyFill="1" applyBorder="1" applyAlignment="1">
      <alignment horizontal="right" vertical="top"/>
    </xf>
    <xf numFmtId="3" fontId="3" fillId="2" borderId="64" xfId="0" applyNumberFormat="1" applyFont="1" applyFill="1" applyBorder="1" applyAlignment="1">
      <alignment horizontal="right" vertical="top"/>
    </xf>
    <xf numFmtId="3" fontId="3" fillId="2" borderId="10" xfId="0" applyNumberFormat="1" applyFont="1" applyFill="1" applyBorder="1" applyAlignment="1">
      <alignment horizontal="right" vertical="top"/>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2"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3" fontId="6" fillId="2" borderId="9" xfId="0" applyNumberFormat="1" applyFont="1" applyFill="1" applyBorder="1" applyAlignment="1">
      <alignment horizontal="left" vertical="top"/>
    </xf>
    <xf numFmtId="3" fontId="6" fillId="2" borderId="10" xfId="0" applyNumberFormat="1" applyFont="1" applyFill="1" applyBorder="1" applyAlignment="1">
      <alignment horizontal="left" vertical="top"/>
    </xf>
    <xf numFmtId="3" fontId="3" fillId="2" borderId="64" xfId="0" applyNumberFormat="1" applyFont="1" applyFill="1" applyBorder="1" applyAlignment="1">
      <alignment horizontal="left" vertical="top"/>
    </xf>
    <xf numFmtId="3" fontId="1" fillId="3" borderId="40" xfId="0" applyNumberFormat="1" applyFont="1" applyFill="1" applyBorder="1" applyAlignment="1">
      <alignment horizontal="left" vertical="top" wrapText="1"/>
    </xf>
    <xf numFmtId="164" fontId="1" fillId="3" borderId="40" xfId="0" applyNumberFormat="1" applyFont="1" applyFill="1" applyBorder="1" applyAlignment="1">
      <alignment horizontal="center" vertical="top" wrapText="1"/>
    </xf>
    <xf numFmtId="164" fontId="1" fillId="3" borderId="48" xfId="0" applyNumberFormat="1" applyFont="1" applyFill="1" applyBorder="1" applyAlignment="1">
      <alignment horizontal="center" vertical="top" wrapText="1"/>
    </xf>
    <xf numFmtId="3" fontId="3" fillId="5" borderId="55" xfId="0" applyNumberFormat="1" applyFont="1" applyFill="1" applyBorder="1" applyAlignment="1">
      <alignment horizontal="right" vertical="top" wrapText="1"/>
    </xf>
    <xf numFmtId="3" fontId="3" fillId="5" borderId="56" xfId="0" applyNumberFormat="1" applyFont="1" applyFill="1" applyBorder="1" applyAlignment="1">
      <alignment horizontal="right" vertical="top" wrapText="1"/>
    </xf>
    <xf numFmtId="3" fontId="3" fillId="5" borderId="57" xfId="0" applyNumberFormat="1" applyFont="1" applyFill="1" applyBorder="1" applyAlignment="1">
      <alignment horizontal="right" vertical="top" wrapText="1"/>
    </xf>
    <xf numFmtId="3" fontId="4" fillId="5" borderId="55" xfId="0" applyNumberFormat="1" applyFont="1" applyFill="1" applyBorder="1" applyAlignment="1">
      <alignment horizontal="center" vertical="top"/>
    </xf>
    <xf numFmtId="3" fontId="4" fillId="5" borderId="56"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3" fontId="1" fillId="4" borderId="40"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4" fillId="0" borderId="43"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3" fontId="6" fillId="5" borderId="30" xfId="0" applyNumberFormat="1" applyFont="1" applyFill="1" applyBorder="1" applyAlignment="1">
      <alignment horizontal="right" vertical="top" wrapText="1"/>
    </xf>
    <xf numFmtId="3" fontId="6" fillId="5" borderId="18" xfId="0" applyNumberFormat="1" applyFont="1" applyFill="1" applyBorder="1" applyAlignment="1">
      <alignment horizontal="right" vertical="top" wrapText="1"/>
    </xf>
    <xf numFmtId="3" fontId="3" fillId="4" borderId="40" xfId="0" applyNumberFormat="1" applyFont="1" applyFill="1" applyBorder="1" applyAlignment="1">
      <alignment horizontal="left" vertical="top" wrapText="1"/>
    </xf>
    <xf numFmtId="3" fontId="3" fillId="4" borderId="16" xfId="0" applyNumberFormat="1" applyFont="1" applyFill="1" applyBorder="1" applyAlignment="1">
      <alignment horizontal="left" vertical="top" wrapText="1"/>
    </xf>
    <xf numFmtId="3" fontId="3" fillId="8" borderId="64" xfId="0" applyNumberFormat="1" applyFont="1" applyFill="1" applyBorder="1" applyAlignment="1">
      <alignment horizontal="right" vertical="center"/>
    </xf>
    <xf numFmtId="3" fontId="3" fillId="8" borderId="9" xfId="0" applyNumberFormat="1" applyFont="1" applyFill="1" applyBorder="1" applyAlignment="1">
      <alignment horizontal="right" vertical="center"/>
    </xf>
    <xf numFmtId="3" fontId="4" fillId="8" borderId="8" xfId="0" applyNumberFormat="1" applyFont="1" applyFill="1" applyBorder="1" applyAlignment="1">
      <alignment horizontal="center" vertical="center" wrapText="1"/>
    </xf>
    <xf numFmtId="3" fontId="4" fillId="8" borderId="9" xfId="0" applyNumberFormat="1" applyFont="1" applyFill="1" applyBorder="1" applyAlignment="1">
      <alignment horizontal="center" vertical="center" wrapText="1"/>
    </xf>
    <xf numFmtId="3" fontId="4" fillId="8" borderId="10" xfId="0" applyNumberFormat="1" applyFont="1" applyFill="1" applyBorder="1" applyAlignment="1">
      <alignment horizontal="center" vertical="center"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1" fillId="4" borderId="0" xfId="0" applyNumberFormat="1" applyFont="1" applyFill="1" applyBorder="1" applyAlignment="1">
      <alignment horizontal="center" vertical="center" wrapText="1"/>
    </xf>
    <xf numFmtId="3" fontId="4" fillId="0" borderId="25" xfId="0" applyNumberFormat="1" applyFont="1" applyFill="1" applyBorder="1" applyAlignment="1">
      <alignment horizontal="left" vertical="top" wrapText="1"/>
    </xf>
    <xf numFmtId="0" fontId="4" fillId="0" borderId="25" xfId="0" applyFont="1" applyFill="1" applyBorder="1" applyAlignment="1">
      <alignment horizontal="left" vertical="top" wrapText="1"/>
    </xf>
    <xf numFmtId="3" fontId="3" fillId="7" borderId="1" xfId="0" applyNumberFormat="1" applyFont="1" applyFill="1" applyBorder="1" applyAlignment="1">
      <alignment horizontal="right" vertical="top"/>
    </xf>
    <xf numFmtId="3" fontId="4" fillId="7" borderId="8"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7" borderId="10" xfId="0" applyNumberFormat="1" applyFont="1" applyFill="1" applyBorder="1" applyAlignment="1">
      <alignment horizontal="center" vertical="top"/>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1" fillId="4" borderId="0" xfId="0" applyNumberFormat="1" applyFont="1" applyFill="1" applyBorder="1" applyAlignment="1">
      <alignment horizontal="center" vertical="top" wrapText="1"/>
    </xf>
    <xf numFmtId="3" fontId="3" fillId="8" borderId="3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77" xfId="0" applyNumberFormat="1" applyFont="1" applyFill="1" applyBorder="1" applyAlignment="1">
      <alignment horizontal="left" vertical="top" wrapText="1"/>
    </xf>
    <xf numFmtId="3" fontId="6" fillId="4" borderId="0" xfId="0" applyNumberFormat="1" applyFont="1" applyFill="1" applyBorder="1" applyAlignment="1">
      <alignment horizontal="center"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3" fillId="5" borderId="33" xfId="0" applyNumberFormat="1" applyFont="1" applyFill="1" applyBorder="1" applyAlignment="1">
      <alignment horizontal="right" vertical="top" wrapText="1"/>
    </xf>
    <xf numFmtId="3" fontId="3" fillId="5" borderId="34" xfId="0" applyNumberFormat="1" applyFont="1" applyFill="1" applyBorder="1" applyAlignment="1">
      <alignment horizontal="right" vertical="top" wrapText="1"/>
    </xf>
    <xf numFmtId="3" fontId="3" fillId="5" borderId="77" xfId="0" applyNumberFormat="1" applyFont="1" applyFill="1" applyBorder="1" applyAlignment="1">
      <alignment horizontal="right" vertical="top" wrapText="1"/>
    </xf>
    <xf numFmtId="1" fontId="10" fillId="0" borderId="40" xfId="0" applyNumberFormat="1" applyFont="1" applyFill="1" applyBorder="1" applyAlignment="1">
      <alignment horizontal="left" vertical="top" wrapText="1"/>
    </xf>
    <xf numFmtId="1" fontId="10" fillId="0" borderId="25" xfId="0" applyNumberFormat="1" applyFont="1" applyFill="1" applyBorder="1" applyAlignment="1">
      <alignment horizontal="left" vertical="top" wrapText="1"/>
    </xf>
    <xf numFmtId="0" fontId="22" fillId="0" borderId="0" xfId="0" applyFont="1" applyAlignment="1">
      <alignment horizontal="right" vertical="top" wrapText="1"/>
    </xf>
    <xf numFmtId="3" fontId="3" fillId="9" borderId="8" xfId="0" applyNumberFormat="1" applyFont="1" applyFill="1" applyBorder="1" applyAlignment="1">
      <alignment horizontal="left" vertical="top" wrapText="1"/>
    </xf>
    <xf numFmtId="3" fontId="3" fillId="9" borderId="10"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3" fontId="10" fillId="0" borderId="7" xfId="0" applyNumberFormat="1" applyFont="1" applyBorder="1" applyAlignment="1">
      <alignment horizontal="center" vertical="center" wrapText="1"/>
    </xf>
    <xf numFmtId="3" fontId="10" fillId="0" borderId="16" xfId="0" applyNumberFormat="1" applyFont="1" applyBorder="1" applyAlignment="1">
      <alignment horizontal="center" vertical="center" wrapText="1"/>
    </xf>
    <xf numFmtId="3" fontId="10" fillId="0" borderId="25" xfId="0" applyNumberFormat="1" applyFont="1" applyBorder="1" applyAlignment="1">
      <alignment horizontal="center" vertical="center" wrapText="1"/>
    </xf>
    <xf numFmtId="3" fontId="7" fillId="0" borderId="7" xfId="0" applyNumberFormat="1" applyFont="1" applyFill="1" applyBorder="1" applyAlignment="1">
      <alignment horizontal="left" vertical="top" wrapText="1"/>
    </xf>
    <xf numFmtId="3" fontId="7" fillId="0" borderId="25" xfId="0" applyNumberFormat="1" applyFont="1" applyFill="1" applyBorder="1" applyAlignment="1">
      <alignment horizontal="left" vertical="top" wrapText="1"/>
    </xf>
    <xf numFmtId="3" fontId="20" fillId="0" borderId="37" xfId="0" applyNumberFormat="1" applyFont="1" applyFill="1" applyBorder="1" applyAlignment="1">
      <alignment horizontal="center" vertical="top" wrapText="1"/>
    </xf>
    <xf numFmtId="3" fontId="25" fillId="0" borderId="62" xfId="0" applyNumberFormat="1" applyFont="1" applyFill="1" applyBorder="1" applyAlignment="1">
      <alignment horizontal="center" vertical="top"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165" fontId="7" fillId="3" borderId="7" xfId="0" applyNumberFormat="1" applyFont="1" applyFill="1" applyBorder="1" applyAlignment="1">
      <alignment horizontal="left" vertical="top" wrapText="1"/>
    </xf>
    <xf numFmtId="165" fontId="7" fillId="3" borderId="16" xfId="0" applyNumberFormat="1" applyFont="1" applyFill="1" applyBorder="1" applyAlignment="1">
      <alignment horizontal="left" vertical="top" wrapText="1"/>
    </xf>
    <xf numFmtId="165" fontId="7" fillId="3" borderId="48" xfId="0" applyNumberFormat="1" applyFont="1" applyFill="1" applyBorder="1" applyAlignment="1">
      <alignment horizontal="left" vertical="top" wrapText="1"/>
    </xf>
    <xf numFmtId="3" fontId="6" fillId="3" borderId="7" xfId="0" applyNumberFormat="1" applyFont="1" applyFill="1" applyBorder="1" applyAlignment="1">
      <alignment horizontal="left" vertical="top" wrapText="1"/>
    </xf>
    <xf numFmtId="3" fontId="6" fillId="3" borderId="16" xfId="0" applyNumberFormat="1" applyFont="1" applyFill="1" applyBorder="1" applyAlignment="1">
      <alignment horizontal="left" vertical="top" wrapText="1"/>
    </xf>
    <xf numFmtId="164" fontId="10" fillId="3" borderId="40" xfId="0" applyNumberFormat="1" applyFont="1" applyFill="1" applyBorder="1" applyAlignment="1">
      <alignment horizontal="left" vertical="top" wrapText="1"/>
    </xf>
    <xf numFmtId="164" fontId="10" fillId="3" borderId="16" xfId="0" applyNumberFormat="1" applyFont="1" applyFill="1" applyBorder="1" applyAlignment="1">
      <alignment horizontal="left" vertical="top" wrapText="1"/>
    </xf>
    <xf numFmtId="164" fontId="10" fillId="3" borderId="48" xfId="0" applyNumberFormat="1" applyFont="1" applyFill="1" applyBorder="1" applyAlignment="1">
      <alignment horizontal="left" vertical="top" wrapText="1"/>
    </xf>
    <xf numFmtId="3" fontId="16" fillId="0" borderId="39" xfId="0" applyNumberFormat="1" applyFont="1" applyFill="1" applyBorder="1" applyAlignment="1">
      <alignment horizontal="center" vertical="center" textRotation="90" wrapText="1"/>
    </xf>
    <xf numFmtId="3" fontId="10" fillId="0" borderId="40" xfId="0" applyNumberFormat="1" applyFont="1" applyFill="1" applyBorder="1" applyAlignment="1">
      <alignment horizontal="left" vertical="top" wrapText="1"/>
    </xf>
    <xf numFmtId="3" fontId="10" fillId="0" borderId="48"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7" fillId="3" borderId="7" xfId="0" applyNumberFormat="1" applyFont="1" applyFill="1" applyBorder="1" applyAlignment="1">
      <alignment horizontal="left" vertical="top" wrapText="1"/>
    </xf>
    <xf numFmtId="3" fontId="7" fillId="3" borderId="16" xfId="0" applyNumberFormat="1" applyFont="1" applyFill="1" applyBorder="1" applyAlignment="1">
      <alignment horizontal="left" vertical="top" wrapText="1"/>
    </xf>
    <xf numFmtId="3" fontId="7" fillId="3" borderId="48" xfId="0" applyNumberFormat="1" applyFont="1" applyFill="1" applyBorder="1" applyAlignment="1">
      <alignment horizontal="left" vertical="top" wrapText="1"/>
    </xf>
    <xf numFmtId="3" fontId="10" fillId="0" borderId="7" xfId="0" applyNumberFormat="1" applyFont="1" applyFill="1" applyBorder="1" applyAlignment="1">
      <alignment horizontal="left" vertical="top" wrapText="1"/>
    </xf>
    <xf numFmtId="3" fontId="10" fillId="0" borderId="25" xfId="0" applyNumberFormat="1" applyFont="1" applyFill="1" applyBorder="1" applyAlignment="1">
      <alignment horizontal="left" vertical="top" wrapText="1"/>
    </xf>
    <xf numFmtId="3" fontId="21" fillId="0" borderId="7" xfId="0" applyNumberFormat="1" applyFont="1" applyFill="1" applyBorder="1" applyAlignment="1">
      <alignment horizontal="left" vertical="top" wrapText="1"/>
    </xf>
    <xf numFmtId="3" fontId="21" fillId="0" borderId="25" xfId="0" applyNumberFormat="1" applyFont="1" applyFill="1" applyBorder="1" applyAlignment="1">
      <alignment horizontal="left" vertical="top" wrapText="1"/>
    </xf>
    <xf numFmtId="0" fontId="20" fillId="3" borderId="40" xfId="0" applyFont="1" applyFill="1" applyBorder="1" applyAlignment="1">
      <alignment horizontal="left" vertical="top" wrapText="1"/>
    </xf>
    <xf numFmtId="0" fontId="20" fillId="3" borderId="25" xfId="0" applyFont="1" applyFill="1" applyBorder="1" applyAlignment="1">
      <alignment horizontal="left" vertical="top" wrapText="1"/>
    </xf>
    <xf numFmtId="3" fontId="6" fillId="0" borderId="60" xfId="0" applyNumberFormat="1" applyFont="1" applyBorder="1" applyAlignment="1">
      <alignment horizontal="center" vertical="top" wrapText="1"/>
    </xf>
    <xf numFmtId="3" fontId="3" fillId="10" borderId="48" xfId="0" applyNumberFormat="1" applyFont="1" applyFill="1" applyBorder="1" applyAlignment="1">
      <alignment horizontal="left" vertical="top" wrapText="1"/>
    </xf>
    <xf numFmtId="3" fontId="1" fillId="10" borderId="40" xfId="0" applyNumberFormat="1" applyFont="1" applyFill="1" applyBorder="1" applyAlignment="1">
      <alignment horizontal="left" vertical="top" wrapText="1"/>
    </xf>
    <xf numFmtId="3" fontId="1" fillId="10"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7" fillId="3" borderId="40" xfId="0" applyNumberFormat="1"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1" fillId="3" borderId="15" xfId="0" applyNumberFormat="1" applyFont="1" applyFill="1" applyBorder="1" applyAlignment="1">
      <alignment horizontal="left" vertical="top" wrapText="1"/>
    </xf>
    <xf numFmtId="3" fontId="4" fillId="0" borderId="0" xfId="0" applyNumberFormat="1" applyFont="1" applyBorder="1" applyAlignment="1">
      <alignment horizontal="center" vertical="center" wrapText="1"/>
    </xf>
    <xf numFmtId="3" fontId="1" fillId="4" borderId="0" xfId="0" applyNumberFormat="1" applyFont="1" applyFill="1" applyBorder="1" applyAlignment="1">
      <alignment horizontal="left" vertical="top" wrapText="1"/>
    </xf>
    <xf numFmtId="3" fontId="1" fillId="0" borderId="0" xfId="0" applyNumberFormat="1" applyFont="1" applyAlignment="1">
      <alignment vertical="top"/>
    </xf>
    <xf numFmtId="49" fontId="7" fillId="3" borderId="7" xfId="0" applyNumberFormat="1" applyFont="1" applyFill="1" applyBorder="1" applyAlignment="1">
      <alignment horizontal="left" vertical="top" wrapText="1"/>
    </xf>
    <xf numFmtId="49" fontId="7" fillId="3" borderId="25" xfId="0" applyNumberFormat="1" applyFont="1" applyFill="1" applyBorder="1" applyAlignment="1">
      <alignment horizontal="left" vertical="top" wrapText="1"/>
    </xf>
    <xf numFmtId="3" fontId="4" fillId="0" borderId="53" xfId="0" applyNumberFormat="1" applyFont="1" applyFill="1" applyBorder="1" applyAlignment="1">
      <alignment horizontal="center" vertical="top"/>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10" fillId="0" borderId="16" xfId="0" applyNumberFormat="1" applyFont="1" applyFill="1" applyBorder="1" applyAlignment="1">
      <alignment horizontal="left" vertical="top" wrapText="1"/>
    </xf>
  </cellXfs>
  <cellStyles count="1">
    <cellStyle name="Įprastas" xfId="0" builtinId="0"/>
  </cellStyles>
  <dxfs count="0"/>
  <tableStyles count="0" defaultTableStyle="TableStyleMedium2" defaultPivotStyle="PivotStyleLight16"/>
  <colors>
    <mruColors>
      <color rgb="FFCCFF99"/>
      <color rgb="FFCCFFCC"/>
      <color rgb="FFFFFF99"/>
      <color rgb="FFFFCC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97"/>
  <sheetViews>
    <sheetView tabSelected="1" zoomScaleNormal="100" zoomScaleSheetLayoutView="100" workbookViewId="0"/>
  </sheetViews>
  <sheetFormatPr defaultColWidth="9.140625" defaultRowHeight="15" x14ac:dyDescent="0.25"/>
  <cols>
    <col min="1" max="3" width="3.28515625" style="155" customWidth="1"/>
    <col min="4" max="4" width="25.28515625" style="153" customWidth="1"/>
    <col min="5" max="5" width="3.28515625" style="201" customWidth="1"/>
    <col min="6" max="6" width="3.140625" style="494" customWidth="1"/>
    <col min="7" max="7" width="8.5703125" style="153" customWidth="1"/>
    <col min="8" max="8" width="8.7109375" style="155" customWidth="1"/>
    <col min="9" max="10" width="8.140625" style="155" customWidth="1"/>
    <col min="11" max="11" width="24.28515625" style="153" customWidth="1"/>
    <col min="12" max="12" width="5.42578125" style="155" customWidth="1"/>
    <col min="13" max="13" width="5.28515625" style="155" customWidth="1"/>
    <col min="14" max="14" width="6" style="155" customWidth="1"/>
    <col min="15" max="16384" width="9.140625" style="153"/>
  </cols>
  <sheetData>
    <row r="1" spans="1:15" s="277" customFormat="1" ht="55.5" customHeight="1" x14ac:dyDescent="0.25">
      <c r="A1" s="274"/>
      <c r="B1" s="274"/>
      <c r="C1" s="274"/>
      <c r="D1" s="274"/>
      <c r="E1" s="275"/>
      <c r="F1" s="493"/>
      <c r="G1" s="276"/>
      <c r="H1" s="276"/>
      <c r="I1" s="276"/>
      <c r="J1" s="500"/>
      <c r="K1" s="1342" t="s">
        <v>276</v>
      </c>
      <c r="L1" s="1342"/>
      <c r="M1" s="1342"/>
      <c r="N1" s="1342"/>
    </row>
    <row r="2" spans="1:15" s="150" customFormat="1" ht="16.5" customHeight="1" x14ac:dyDescent="0.25">
      <c r="A2" s="1371" t="s">
        <v>232</v>
      </c>
      <c r="B2" s="1371"/>
      <c r="C2" s="1371"/>
      <c r="D2" s="1371"/>
      <c r="E2" s="1371"/>
      <c r="F2" s="1371"/>
      <c r="G2" s="1371"/>
      <c r="H2" s="1371"/>
      <c r="I2" s="1371"/>
      <c r="J2" s="1371"/>
      <c r="K2" s="1371"/>
      <c r="L2" s="1371"/>
      <c r="M2" s="1371"/>
      <c r="N2" s="1371"/>
    </row>
    <row r="3" spans="1:15" s="151" customFormat="1" ht="16.5" customHeight="1" x14ac:dyDescent="0.25">
      <c r="A3" s="1372" t="s">
        <v>0</v>
      </c>
      <c r="B3" s="1372"/>
      <c r="C3" s="1372"/>
      <c r="D3" s="1372"/>
      <c r="E3" s="1372"/>
      <c r="F3" s="1372"/>
      <c r="G3" s="1372"/>
      <c r="H3" s="1372"/>
      <c r="I3" s="1372"/>
      <c r="J3" s="1372"/>
      <c r="K3" s="1372"/>
      <c r="L3" s="1372"/>
      <c r="M3" s="1372"/>
      <c r="N3" s="1372"/>
    </row>
    <row r="4" spans="1:15" s="151" customFormat="1" ht="16.5" customHeight="1" x14ac:dyDescent="0.25">
      <c r="A4" s="1373" t="s">
        <v>1</v>
      </c>
      <c r="B4" s="1373"/>
      <c r="C4" s="1373"/>
      <c r="D4" s="1373"/>
      <c r="E4" s="1373"/>
      <c r="F4" s="1373"/>
      <c r="G4" s="1373"/>
      <c r="H4" s="1373"/>
      <c r="I4" s="1373"/>
      <c r="J4" s="1373"/>
      <c r="K4" s="1373"/>
      <c r="L4" s="1373"/>
      <c r="M4" s="1373"/>
      <c r="N4" s="1373"/>
    </row>
    <row r="5" spans="1:15" s="2" customFormat="1" ht="21.75" customHeight="1" thickBot="1" x14ac:dyDescent="0.25">
      <c r="A5" s="1303" t="s">
        <v>2</v>
      </c>
      <c r="B5" s="1303"/>
      <c r="C5" s="1303"/>
      <c r="D5" s="1303"/>
      <c r="E5" s="1303"/>
      <c r="F5" s="1303"/>
      <c r="G5" s="1303"/>
      <c r="H5" s="1303"/>
      <c r="I5" s="1303"/>
      <c r="J5" s="1303"/>
      <c r="K5" s="1303"/>
      <c r="L5" s="1303"/>
      <c r="M5" s="1303"/>
      <c r="N5" s="1303"/>
    </row>
    <row r="6" spans="1:15" s="3" customFormat="1" ht="18.75" customHeight="1" x14ac:dyDescent="0.25">
      <c r="A6" s="1304" t="s">
        <v>3</v>
      </c>
      <c r="B6" s="1307" t="s">
        <v>4</v>
      </c>
      <c r="C6" s="1310" t="s">
        <v>5</v>
      </c>
      <c r="D6" s="1313" t="s">
        <v>6</v>
      </c>
      <c r="E6" s="1316" t="s">
        <v>7</v>
      </c>
      <c r="F6" s="1365" t="s">
        <v>8</v>
      </c>
      <c r="G6" s="1368" t="s">
        <v>9</v>
      </c>
      <c r="H6" s="1356" t="s">
        <v>184</v>
      </c>
      <c r="I6" s="1356" t="s">
        <v>132</v>
      </c>
      <c r="J6" s="1356" t="s">
        <v>185</v>
      </c>
      <c r="K6" s="1358" t="s">
        <v>10</v>
      </c>
      <c r="L6" s="1359"/>
      <c r="M6" s="1359"/>
      <c r="N6" s="1360"/>
    </row>
    <row r="7" spans="1:15" s="3" customFormat="1" ht="21" customHeight="1" x14ac:dyDescent="0.25">
      <c r="A7" s="1305"/>
      <c r="B7" s="1308"/>
      <c r="C7" s="1311"/>
      <c r="D7" s="1314"/>
      <c r="E7" s="1317"/>
      <c r="F7" s="1366"/>
      <c r="G7" s="1369"/>
      <c r="H7" s="1357"/>
      <c r="I7" s="1357"/>
      <c r="J7" s="1357"/>
      <c r="K7" s="1361" t="s">
        <v>6</v>
      </c>
      <c r="L7" s="1363" t="s">
        <v>11</v>
      </c>
      <c r="M7" s="1363"/>
      <c r="N7" s="1364"/>
    </row>
    <row r="8" spans="1:15" s="3" customFormat="1" ht="82.5" customHeight="1" thickBot="1" x14ac:dyDescent="0.3">
      <c r="A8" s="1306"/>
      <c r="B8" s="1309"/>
      <c r="C8" s="1312"/>
      <c r="D8" s="1315"/>
      <c r="E8" s="1318"/>
      <c r="F8" s="1367"/>
      <c r="G8" s="1370"/>
      <c r="H8" s="1357"/>
      <c r="I8" s="1357"/>
      <c r="J8" s="1357"/>
      <c r="K8" s="1362"/>
      <c r="L8" s="4" t="s">
        <v>12</v>
      </c>
      <c r="M8" s="4" t="s">
        <v>133</v>
      </c>
      <c r="N8" s="467" t="s">
        <v>186</v>
      </c>
    </row>
    <row r="9" spans="1:15" s="2" customFormat="1" ht="16.5" customHeight="1" x14ac:dyDescent="0.25">
      <c r="A9" s="1343" t="s">
        <v>13</v>
      </c>
      <c r="B9" s="1344"/>
      <c r="C9" s="1344"/>
      <c r="D9" s="1344"/>
      <c r="E9" s="1344"/>
      <c r="F9" s="1344"/>
      <c r="G9" s="1344"/>
      <c r="H9" s="1344"/>
      <c r="I9" s="1344"/>
      <c r="J9" s="1344"/>
      <c r="K9" s="1344"/>
      <c r="L9" s="1344"/>
      <c r="M9" s="1344"/>
      <c r="N9" s="1345"/>
    </row>
    <row r="10" spans="1:15" s="2" customFormat="1" ht="16.5" customHeight="1" thickBot="1" x14ac:dyDescent="0.3">
      <c r="A10" s="1346" t="s">
        <v>14</v>
      </c>
      <c r="B10" s="1347"/>
      <c r="C10" s="1347"/>
      <c r="D10" s="1347"/>
      <c r="E10" s="1347"/>
      <c r="F10" s="1347"/>
      <c r="G10" s="1347"/>
      <c r="H10" s="1347"/>
      <c r="I10" s="1347"/>
      <c r="J10" s="1347"/>
      <c r="K10" s="1347"/>
      <c r="L10" s="1347"/>
      <c r="M10" s="1347"/>
      <c r="N10" s="1348"/>
      <c r="O10" s="3"/>
    </row>
    <row r="11" spans="1:15" s="3" customFormat="1" ht="16.5" customHeight="1" thickBot="1" x14ac:dyDescent="0.3">
      <c r="A11" s="857" t="s">
        <v>15</v>
      </c>
      <c r="B11" s="1349" t="s">
        <v>16</v>
      </c>
      <c r="C11" s="1349"/>
      <c r="D11" s="1349"/>
      <c r="E11" s="1349"/>
      <c r="F11" s="1349"/>
      <c r="G11" s="1349"/>
      <c r="H11" s="1349"/>
      <c r="I11" s="1349"/>
      <c r="J11" s="1349"/>
      <c r="K11" s="1349"/>
      <c r="L11" s="1349"/>
      <c r="M11" s="1349"/>
      <c r="N11" s="1350"/>
    </row>
    <row r="12" spans="1:15" s="3" customFormat="1" ht="28.5" customHeight="1" thickBot="1" x14ac:dyDescent="0.3">
      <c r="A12" s="858" t="s">
        <v>15</v>
      </c>
      <c r="B12" s="888" t="s">
        <v>15</v>
      </c>
      <c r="C12" s="1351" t="s">
        <v>17</v>
      </c>
      <c r="D12" s="1351"/>
      <c r="E12" s="1351"/>
      <c r="F12" s="1351"/>
      <c r="G12" s="1352"/>
      <c r="H12" s="1352"/>
      <c r="I12" s="1352"/>
      <c r="J12" s="1352"/>
      <c r="K12" s="1352"/>
      <c r="L12" s="1352"/>
      <c r="M12" s="1352"/>
      <c r="N12" s="1353"/>
    </row>
    <row r="13" spans="1:15" s="3" customFormat="1" ht="30" customHeight="1" x14ac:dyDescent="0.25">
      <c r="A13" s="859" t="s">
        <v>15</v>
      </c>
      <c r="B13" s="6" t="s">
        <v>15</v>
      </c>
      <c r="C13" s="7" t="s">
        <v>15</v>
      </c>
      <c r="D13" s="1354" t="s">
        <v>18</v>
      </c>
      <c r="E13" s="253"/>
      <c r="F13" s="218" t="s">
        <v>19</v>
      </c>
      <c r="G13" s="270" t="s">
        <v>22</v>
      </c>
      <c r="H13" s="366">
        <v>3002.6</v>
      </c>
      <c r="I13" s="481">
        <v>3028.7</v>
      </c>
      <c r="J13" s="397">
        <v>3028.7</v>
      </c>
      <c r="K13" s="498" t="s">
        <v>23</v>
      </c>
      <c r="L13" s="107">
        <v>1080</v>
      </c>
      <c r="M13" s="8">
        <v>1340</v>
      </c>
      <c r="N13" s="108">
        <v>1340</v>
      </c>
    </row>
    <row r="14" spans="1:15" s="3" customFormat="1" ht="39.75" customHeight="1" x14ac:dyDescent="0.25">
      <c r="A14" s="860"/>
      <c r="B14" s="9"/>
      <c r="C14" s="10"/>
      <c r="D14" s="1355"/>
      <c r="E14" s="692"/>
      <c r="F14" s="667"/>
      <c r="G14" s="263" t="s">
        <v>20</v>
      </c>
      <c r="H14" s="306">
        <v>780.3</v>
      </c>
      <c r="I14" s="233">
        <v>780.3</v>
      </c>
      <c r="J14" s="306">
        <v>780.3</v>
      </c>
      <c r="K14" s="147" t="s">
        <v>24</v>
      </c>
      <c r="L14" s="759">
        <v>5200</v>
      </c>
      <c r="M14" s="710">
        <v>4660</v>
      </c>
      <c r="N14" s="711">
        <v>4660</v>
      </c>
    </row>
    <row r="15" spans="1:15" s="3" customFormat="1" ht="54" customHeight="1" x14ac:dyDescent="0.25">
      <c r="A15" s="860"/>
      <c r="B15" s="9"/>
      <c r="C15" s="10"/>
      <c r="D15" s="1355"/>
      <c r="E15" s="692"/>
      <c r="F15" s="667"/>
      <c r="G15" s="237"/>
      <c r="H15" s="305"/>
      <c r="I15" s="780"/>
      <c r="J15" s="398"/>
      <c r="K15" s="71" t="s">
        <v>25</v>
      </c>
      <c r="L15" s="759">
        <v>100</v>
      </c>
      <c r="M15" s="710">
        <v>100</v>
      </c>
      <c r="N15" s="711">
        <v>100</v>
      </c>
    </row>
    <row r="16" spans="1:15" s="3" customFormat="1" ht="54.75" customHeight="1" x14ac:dyDescent="0.25">
      <c r="A16" s="860"/>
      <c r="B16" s="9"/>
      <c r="C16" s="10"/>
      <c r="D16" s="731" t="s">
        <v>21</v>
      </c>
      <c r="E16" s="692"/>
      <c r="F16" s="667"/>
      <c r="G16" s="11"/>
      <c r="H16" s="278"/>
      <c r="I16" s="13"/>
      <c r="J16" s="15"/>
      <c r="K16" s="71" t="s">
        <v>103</v>
      </c>
      <c r="L16" s="217">
        <v>5</v>
      </c>
      <c r="M16" s="131">
        <v>5</v>
      </c>
      <c r="N16" s="711">
        <v>5</v>
      </c>
    </row>
    <row r="17" spans="1:15" s="3" customFormat="1" ht="41.25" customHeight="1" x14ac:dyDescent="0.25">
      <c r="A17" s="860"/>
      <c r="B17" s="9"/>
      <c r="C17" s="10"/>
      <c r="D17" s="731"/>
      <c r="E17" s="692"/>
      <c r="F17" s="667"/>
      <c r="G17" s="11"/>
      <c r="H17" s="279"/>
      <c r="I17" s="74"/>
      <c r="J17" s="781"/>
      <c r="K17" s="89" t="s">
        <v>102</v>
      </c>
      <c r="L17" s="14">
        <v>180</v>
      </c>
      <c r="M17" s="162">
        <v>180</v>
      </c>
      <c r="N17" s="452">
        <v>180</v>
      </c>
    </row>
    <row r="18" spans="1:15" s="3" customFormat="1" ht="36.75" customHeight="1" x14ac:dyDescent="0.25">
      <c r="A18" s="860"/>
      <c r="B18" s="9"/>
      <c r="C18" s="10"/>
      <c r="D18" s="442"/>
      <c r="E18" s="692"/>
      <c r="F18" s="667"/>
      <c r="G18" s="17"/>
      <c r="H18" s="280"/>
      <c r="I18" s="615"/>
      <c r="J18" s="280"/>
      <c r="K18" s="1321" t="s">
        <v>104</v>
      </c>
      <c r="L18" s="14">
        <v>40</v>
      </c>
      <c r="M18" s="162">
        <v>45</v>
      </c>
      <c r="N18" s="452">
        <v>50</v>
      </c>
    </row>
    <row r="19" spans="1:15" s="3" customFormat="1" ht="17.25" customHeight="1" x14ac:dyDescent="0.25">
      <c r="A19" s="860"/>
      <c r="B19" s="9"/>
      <c r="C19" s="685"/>
      <c r="D19" s="656"/>
      <c r="E19" s="692"/>
      <c r="F19" s="667"/>
      <c r="G19" s="18" t="s">
        <v>26</v>
      </c>
      <c r="H19" s="281">
        <f>SUM(H13:H18)</f>
        <v>3782.8999999999996</v>
      </c>
      <c r="I19" s="732">
        <f>SUM(I13:I18)</f>
        <v>3809</v>
      </c>
      <c r="J19" s="281">
        <f>SUM(J13:J18)</f>
        <v>3809</v>
      </c>
      <c r="K19" s="1322"/>
      <c r="L19" s="722"/>
      <c r="M19" s="232"/>
      <c r="N19" s="727"/>
    </row>
    <row r="20" spans="1:15" s="3" customFormat="1" ht="73.5" customHeight="1" x14ac:dyDescent="0.25">
      <c r="A20" s="860"/>
      <c r="B20" s="9"/>
      <c r="C20" s="10"/>
      <c r="D20" s="1320" t="s">
        <v>27</v>
      </c>
      <c r="E20" s="1324" t="s">
        <v>119</v>
      </c>
      <c r="F20" s="667"/>
      <c r="G20" s="729" t="s">
        <v>20</v>
      </c>
      <c r="H20" s="185">
        <v>1976.4</v>
      </c>
      <c r="I20" s="167">
        <v>2432.8000000000002</v>
      </c>
      <c r="J20" s="625">
        <v>2432.8000000000002</v>
      </c>
      <c r="K20" s="1340" t="s">
        <v>28</v>
      </c>
      <c r="L20" s="22">
        <v>657</v>
      </c>
      <c r="M20" s="23">
        <v>657</v>
      </c>
      <c r="N20" s="187">
        <v>657</v>
      </c>
    </row>
    <row r="21" spans="1:15" s="3" customFormat="1" ht="16.5" customHeight="1" x14ac:dyDescent="0.25">
      <c r="A21" s="860"/>
      <c r="B21" s="9"/>
      <c r="C21" s="685"/>
      <c r="D21" s="1323"/>
      <c r="E21" s="1325"/>
      <c r="F21" s="667"/>
      <c r="G21" s="24" t="s">
        <v>26</v>
      </c>
      <c r="H21" s="166">
        <f>SUM(H20:H20)</f>
        <v>1976.4</v>
      </c>
      <c r="I21" s="497">
        <f>SUM(I20:I20)</f>
        <v>2432.8000000000002</v>
      </c>
      <c r="J21" s="417">
        <f>SUM(J20:J20)</f>
        <v>2432.8000000000002</v>
      </c>
      <c r="K21" s="1341"/>
      <c r="L21" s="724"/>
      <c r="M21" s="459"/>
      <c r="N21" s="138"/>
    </row>
    <row r="22" spans="1:15" s="3" customFormat="1" ht="27.75" customHeight="1" x14ac:dyDescent="0.25">
      <c r="A22" s="860"/>
      <c r="B22" s="9"/>
      <c r="C22" s="10"/>
      <c r="D22" s="1320" t="s">
        <v>29</v>
      </c>
      <c r="E22" s="254"/>
      <c r="F22" s="667"/>
      <c r="G22" s="17" t="s">
        <v>20</v>
      </c>
      <c r="H22" s="75">
        <v>480.1</v>
      </c>
      <c r="I22" s="520">
        <v>436.5</v>
      </c>
      <c r="J22" s="775">
        <v>436.5</v>
      </c>
      <c r="K22" s="1332" t="s">
        <v>30</v>
      </c>
      <c r="L22" s="1326">
        <v>36</v>
      </c>
      <c r="M22" s="1328">
        <v>36</v>
      </c>
      <c r="N22" s="725">
        <v>36</v>
      </c>
    </row>
    <row r="23" spans="1:15" s="3" customFormat="1" ht="16.5" customHeight="1" x14ac:dyDescent="0.25">
      <c r="A23" s="860"/>
      <c r="B23" s="9"/>
      <c r="C23" s="685"/>
      <c r="D23" s="1323"/>
      <c r="E23" s="255"/>
      <c r="F23" s="667"/>
      <c r="G23" s="24" t="s">
        <v>26</v>
      </c>
      <c r="H23" s="166">
        <f>+H22</f>
        <v>480.1</v>
      </c>
      <c r="I23" s="497">
        <f>+I22</f>
        <v>436.5</v>
      </c>
      <c r="J23" s="776">
        <f>+J22</f>
        <v>436.5</v>
      </c>
      <c r="K23" s="1378"/>
      <c r="L23" s="1327"/>
      <c r="M23" s="1329"/>
      <c r="N23" s="726"/>
    </row>
    <row r="24" spans="1:15" s="3" customFormat="1" ht="39.75" customHeight="1" x14ac:dyDescent="0.25">
      <c r="A24" s="860"/>
      <c r="B24" s="9"/>
      <c r="C24" s="10"/>
      <c r="D24" s="1320" t="s">
        <v>31</v>
      </c>
      <c r="E24" s="1330" t="s">
        <v>114</v>
      </c>
      <c r="F24" s="667"/>
      <c r="G24" s="17" t="s">
        <v>20</v>
      </c>
      <c r="H24" s="163">
        <v>469.2</v>
      </c>
      <c r="I24" s="163">
        <v>469.2</v>
      </c>
      <c r="J24" s="163">
        <v>469.2</v>
      </c>
      <c r="K24" s="1332" t="s">
        <v>32</v>
      </c>
      <c r="L24" s="25" t="s">
        <v>190</v>
      </c>
      <c r="M24" s="521" t="s">
        <v>190</v>
      </c>
      <c r="N24" s="26" t="s">
        <v>190</v>
      </c>
    </row>
    <row r="25" spans="1:15" s="3" customFormat="1" ht="16.5" customHeight="1" x14ac:dyDescent="0.25">
      <c r="A25" s="860"/>
      <c r="B25" s="9"/>
      <c r="C25" s="10"/>
      <c r="D25" s="1320"/>
      <c r="E25" s="1331"/>
      <c r="F25" s="667"/>
      <c r="G25" s="24" t="s">
        <v>26</v>
      </c>
      <c r="H25" s="19">
        <f>+H24</f>
        <v>469.2</v>
      </c>
      <c r="I25" s="20">
        <f>+I24</f>
        <v>469.2</v>
      </c>
      <c r="J25" s="777">
        <f>+J24</f>
        <v>469.2</v>
      </c>
      <c r="K25" s="1332"/>
      <c r="L25" s="27" t="s">
        <v>191</v>
      </c>
      <c r="M25" s="522" t="s">
        <v>191</v>
      </c>
      <c r="N25" s="29" t="s">
        <v>191</v>
      </c>
    </row>
    <row r="26" spans="1:15" s="3" customFormat="1" ht="36.75" customHeight="1" x14ac:dyDescent="0.25">
      <c r="A26" s="1337"/>
      <c r="B26" s="1333"/>
      <c r="C26" s="694"/>
      <c r="D26" s="1334" t="s">
        <v>33</v>
      </c>
      <c r="E26" s="1335" t="s">
        <v>114</v>
      </c>
      <c r="F26" s="652"/>
      <c r="G26" s="17" t="s">
        <v>22</v>
      </c>
      <c r="H26" s="30">
        <v>77.5</v>
      </c>
      <c r="I26" s="21">
        <v>77.5</v>
      </c>
      <c r="J26" s="774">
        <v>77.5</v>
      </c>
      <c r="K26" s="657" t="s">
        <v>105</v>
      </c>
      <c r="L26" s="438">
        <v>1260</v>
      </c>
      <c r="M26" s="132">
        <v>1260</v>
      </c>
      <c r="N26" s="452">
        <v>1260</v>
      </c>
    </row>
    <row r="27" spans="1:15" s="3" customFormat="1" ht="21" customHeight="1" x14ac:dyDescent="0.25">
      <c r="A27" s="1337"/>
      <c r="B27" s="1333"/>
      <c r="C27" s="694"/>
      <c r="D27" s="1323"/>
      <c r="E27" s="1336"/>
      <c r="F27" s="652"/>
      <c r="G27" s="31" t="s">
        <v>26</v>
      </c>
      <c r="H27" s="166">
        <f>+H26</f>
        <v>77.5</v>
      </c>
      <c r="I27" s="497">
        <f>+I26</f>
        <v>77.5</v>
      </c>
      <c r="J27" s="776">
        <f>+J26</f>
        <v>77.5</v>
      </c>
      <c r="K27" s="125"/>
      <c r="L27" s="33"/>
      <c r="M27" s="129"/>
      <c r="N27" s="34"/>
    </row>
    <row r="28" spans="1:15" s="2" customFormat="1" ht="16.5" customHeight="1" x14ac:dyDescent="0.25">
      <c r="A28" s="1337"/>
      <c r="B28" s="1333"/>
      <c r="C28" s="694"/>
      <c r="D28" s="1320" t="s">
        <v>251</v>
      </c>
      <c r="E28" s="1374" t="s">
        <v>123</v>
      </c>
      <c r="F28" s="1319"/>
      <c r="G28" s="364" t="s">
        <v>20</v>
      </c>
      <c r="H28" s="393">
        <v>331.7</v>
      </c>
      <c r="I28" s="234">
        <v>287.60000000000002</v>
      </c>
      <c r="J28" s="310">
        <v>71.900000000000006</v>
      </c>
      <c r="K28" s="1320" t="s">
        <v>150</v>
      </c>
      <c r="L28" s="109">
        <v>108</v>
      </c>
      <c r="M28" s="523">
        <v>108</v>
      </c>
      <c r="N28" s="351">
        <v>108</v>
      </c>
    </row>
    <row r="29" spans="1:15" s="2" customFormat="1" ht="16.5" customHeight="1" x14ac:dyDescent="0.25">
      <c r="A29" s="1337"/>
      <c r="B29" s="1333"/>
      <c r="C29" s="694"/>
      <c r="D29" s="1320"/>
      <c r="E29" s="1374"/>
      <c r="F29" s="1319"/>
      <c r="G29" s="222" t="s">
        <v>182</v>
      </c>
      <c r="H29" s="393">
        <v>197.2</v>
      </c>
      <c r="I29" s="39"/>
      <c r="J29" s="778"/>
      <c r="K29" s="1320"/>
      <c r="L29" s="109"/>
      <c r="M29" s="142"/>
      <c r="N29" s="351"/>
    </row>
    <row r="30" spans="1:15" s="2" customFormat="1" ht="21" customHeight="1" x14ac:dyDescent="0.25">
      <c r="A30" s="860"/>
      <c r="B30" s="658"/>
      <c r="C30" s="694"/>
      <c r="D30" s="1320"/>
      <c r="E30" s="1374"/>
      <c r="F30" s="1319"/>
      <c r="G30" s="222" t="s">
        <v>170</v>
      </c>
      <c r="H30" s="344">
        <v>44.7</v>
      </c>
      <c r="I30" s="39">
        <v>198.3</v>
      </c>
      <c r="J30" s="778">
        <v>16.600000000000001</v>
      </c>
      <c r="K30" s="1320"/>
      <c r="L30" s="109"/>
      <c r="M30" s="142"/>
      <c r="N30" s="351"/>
      <c r="O30" s="3"/>
    </row>
    <row r="31" spans="1:15" s="2" customFormat="1" ht="17.25" customHeight="1" x14ac:dyDescent="0.25">
      <c r="A31" s="860"/>
      <c r="B31" s="658"/>
      <c r="C31" s="673"/>
      <c r="D31" s="1323"/>
      <c r="E31" s="1375"/>
      <c r="F31" s="1319"/>
      <c r="G31" s="24" t="s">
        <v>26</v>
      </c>
      <c r="H31" s="19">
        <f>SUM(H28:H30)</f>
        <v>573.6</v>
      </c>
      <c r="I31" s="20">
        <f>SUM(I28:I30)</f>
        <v>485.90000000000003</v>
      </c>
      <c r="J31" s="281">
        <f>SUM(J28:J30)</f>
        <v>88.5</v>
      </c>
      <c r="K31" s="655"/>
      <c r="L31" s="738"/>
      <c r="M31" s="49"/>
      <c r="N31" s="725"/>
      <c r="O31" s="3"/>
    </row>
    <row r="32" spans="1:15" s="2" customFormat="1" ht="41.25" customHeight="1" x14ac:dyDescent="0.25">
      <c r="A32" s="1264"/>
      <c r="B32" s="1265"/>
      <c r="C32" s="1040"/>
      <c r="D32" s="1320" t="s">
        <v>178</v>
      </c>
      <c r="E32" s="1374"/>
      <c r="F32" s="1319"/>
      <c r="G32" s="222" t="s">
        <v>22</v>
      </c>
      <c r="H32" s="1261">
        <v>39.200000000000003</v>
      </c>
      <c r="I32" s="1259">
        <v>41.8</v>
      </c>
      <c r="J32" s="423">
        <v>41.8</v>
      </c>
      <c r="K32" s="526" t="s">
        <v>192</v>
      </c>
      <c r="L32" s="739">
        <v>6</v>
      </c>
      <c r="M32" s="502">
        <v>6</v>
      </c>
      <c r="N32" s="503">
        <v>6</v>
      </c>
    </row>
    <row r="33" spans="1:15" s="2" customFormat="1" ht="23.25" customHeight="1" x14ac:dyDescent="0.25">
      <c r="A33" s="1264"/>
      <c r="B33" s="1265"/>
      <c r="C33" s="1040"/>
      <c r="D33" s="1320"/>
      <c r="E33" s="1374"/>
      <c r="F33" s="1319"/>
      <c r="G33" s="364"/>
      <c r="H33" s="1262"/>
      <c r="I33" s="1260"/>
      <c r="J33" s="440"/>
      <c r="K33" s="1338" t="s">
        <v>237</v>
      </c>
      <c r="L33" s="740">
        <v>10</v>
      </c>
      <c r="M33" s="236">
        <v>10</v>
      </c>
      <c r="N33" s="527">
        <v>10</v>
      </c>
    </row>
    <row r="34" spans="1:15" s="2" customFormat="1" ht="17.25" customHeight="1" x14ac:dyDescent="0.25">
      <c r="A34" s="861"/>
      <c r="B34" s="945"/>
      <c r="C34" s="149"/>
      <c r="D34" s="1323"/>
      <c r="E34" s="1375"/>
      <c r="F34" s="1376"/>
      <c r="G34" s="24" t="s">
        <v>26</v>
      </c>
      <c r="H34" s="528">
        <f>SUM(H32:H33)</f>
        <v>39.200000000000003</v>
      </c>
      <c r="I34" s="531">
        <f>SUM(I32:I33)</f>
        <v>41.8</v>
      </c>
      <c r="J34" s="779">
        <f>SUM(J32:J33)</f>
        <v>41.8</v>
      </c>
      <c r="K34" s="1377"/>
      <c r="L34" s="1035"/>
      <c r="M34" s="532"/>
      <c r="N34" s="533"/>
    </row>
    <row r="35" spans="1:15" s="2" customFormat="1" ht="27.75" customHeight="1" x14ac:dyDescent="0.25">
      <c r="A35" s="862"/>
      <c r="B35" s="205"/>
      <c r="C35" s="856"/>
      <c r="D35" s="1334" t="s">
        <v>179</v>
      </c>
      <c r="E35" s="1389"/>
      <c r="F35" s="1390"/>
      <c r="G35" s="223" t="s">
        <v>37</v>
      </c>
      <c r="H35" s="835">
        <v>157.4</v>
      </c>
      <c r="I35" s="834">
        <v>157.4</v>
      </c>
      <c r="J35" s="843">
        <v>157.4</v>
      </c>
      <c r="K35" s="1338" t="s">
        <v>180</v>
      </c>
      <c r="L35" s="740">
        <v>30</v>
      </c>
      <c r="M35" s="594">
        <v>30</v>
      </c>
      <c r="N35" s="527">
        <v>30</v>
      </c>
    </row>
    <row r="36" spans="1:15" s="2" customFormat="1" ht="17.25" customHeight="1" x14ac:dyDescent="0.25">
      <c r="A36" s="860"/>
      <c r="B36" s="837"/>
      <c r="C36" s="854"/>
      <c r="D36" s="1320"/>
      <c r="E36" s="1374"/>
      <c r="F36" s="1319"/>
      <c r="G36" s="18" t="s">
        <v>26</v>
      </c>
      <c r="H36" s="411">
        <f>SUM(H35:H35)</f>
        <v>157.4</v>
      </c>
      <c r="I36" s="572">
        <f>SUM(I35:I35)</f>
        <v>157.4</v>
      </c>
      <c r="J36" s="413">
        <f>SUM(J35:J35)</f>
        <v>157.4</v>
      </c>
      <c r="K36" s="1339"/>
      <c r="L36" s="742"/>
      <c r="M36" s="534"/>
      <c r="N36" s="535"/>
    </row>
    <row r="37" spans="1:15" s="2" customFormat="1" ht="64.5" customHeight="1" x14ac:dyDescent="0.25">
      <c r="A37" s="860"/>
      <c r="B37" s="837"/>
      <c r="C37" s="854"/>
      <c r="D37" s="92" t="s">
        <v>193</v>
      </c>
      <c r="E37" s="783"/>
      <c r="F37" s="782"/>
      <c r="G37" s="499"/>
      <c r="H37" s="536"/>
      <c r="I37" s="733"/>
      <c r="J37" s="537"/>
      <c r="K37" s="735" t="s">
        <v>194</v>
      </c>
      <c r="L37" s="846">
        <v>2500</v>
      </c>
      <c r="M37" s="506">
        <v>2500</v>
      </c>
      <c r="N37" s="538">
        <v>2500</v>
      </c>
    </row>
    <row r="38" spans="1:15" s="2" customFormat="1" ht="53.25" customHeight="1" x14ac:dyDescent="0.25">
      <c r="A38" s="860"/>
      <c r="B38" s="837"/>
      <c r="C38" s="854"/>
      <c r="D38" s="1394" t="s">
        <v>230</v>
      </c>
      <c r="E38" s="269"/>
      <c r="F38" s="782"/>
      <c r="G38" s="499"/>
      <c r="H38" s="536"/>
      <c r="I38" s="733"/>
      <c r="J38" s="537"/>
      <c r="K38" s="735" t="s">
        <v>194</v>
      </c>
      <c r="L38" s="846">
        <v>2500</v>
      </c>
      <c r="M38" s="506">
        <v>2500</v>
      </c>
      <c r="N38" s="538">
        <v>2500</v>
      </c>
    </row>
    <row r="39" spans="1:15" s="2" customFormat="1" ht="17.25" customHeight="1" thickBot="1" x14ac:dyDescent="0.3">
      <c r="A39" s="863"/>
      <c r="B39" s="839"/>
      <c r="C39" s="855"/>
      <c r="D39" s="1384"/>
      <c r="E39" s="1391" t="s">
        <v>34</v>
      </c>
      <c r="F39" s="1392"/>
      <c r="G39" s="1393"/>
      <c r="H39" s="41">
        <f>H31+H27+H25+H23+H21+H19+H34+H36</f>
        <v>7556.2999999999993</v>
      </c>
      <c r="I39" s="42">
        <f>I31+I27+I25+I23+I21+I19+I34+I36</f>
        <v>7910.1</v>
      </c>
      <c r="J39" s="286">
        <f>J31+J27+J25+J23+J21+J19+J34+J36</f>
        <v>7512.7</v>
      </c>
      <c r="K39" s="736"/>
      <c r="L39" s="743"/>
      <c r="M39" s="460"/>
      <c r="N39" s="258"/>
      <c r="O39" s="3"/>
    </row>
    <row r="40" spans="1:15" s="3" customFormat="1" ht="64.5" customHeight="1" x14ac:dyDescent="0.25">
      <c r="A40" s="1337" t="s">
        <v>15</v>
      </c>
      <c r="B40" s="1333" t="s">
        <v>15</v>
      </c>
      <c r="C40" s="1381" t="s">
        <v>35</v>
      </c>
      <c r="D40" s="1383" t="s">
        <v>36</v>
      </c>
      <c r="E40" s="1385"/>
      <c r="F40" s="1387" t="s">
        <v>19</v>
      </c>
      <c r="G40" s="11" t="s">
        <v>37</v>
      </c>
      <c r="H40" s="35">
        <v>13213.2</v>
      </c>
      <c r="I40" s="40">
        <v>12529</v>
      </c>
      <c r="J40" s="40">
        <v>12529</v>
      </c>
      <c r="K40" s="853" t="s">
        <v>38</v>
      </c>
      <c r="L40" s="847">
        <v>6800</v>
      </c>
      <c r="M40" s="130">
        <v>6800</v>
      </c>
      <c r="N40" s="851">
        <v>6800</v>
      </c>
    </row>
    <row r="41" spans="1:15" s="3" customFormat="1" ht="16.5" customHeight="1" thickBot="1" x14ac:dyDescent="0.3">
      <c r="A41" s="1379"/>
      <c r="B41" s="1380"/>
      <c r="C41" s="1382"/>
      <c r="D41" s="1384"/>
      <c r="E41" s="1386"/>
      <c r="F41" s="1388"/>
      <c r="G41" s="44" t="s">
        <v>26</v>
      </c>
      <c r="H41" s="41">
        <f>+H40</f>
        <v>13213.2</v>
      </c>
      <c r="I41" s="42">
        <f>+I40</f>
        <v>12529</v>
      </c>
      <c r="J41" s="42">
        <f>+J40</f>
        <v>12529</v>
      </c>
      <c r="K41" s="126"/>
      <c r="L41" s="848"/>
      <c r="M41" s="461"/>
      <c r="N41" s="852"/>
    </row>
    <row r="42" spans="1:15" s="3" customFormat="1" ht="21.75" customHeight="1" x14ac:dyDescent="0.25">
      <c r="A42" s="859" t="s">
        <v>15</v>
      </c>
      <c r="B42" s="6" t="s">
        <v>15</v>
      </c>
      <c r="C42" s="216" t="s">
        <v>39</v>
      </c>
      <c r="D42" s="1409" t="s">
        <v>40</v>
      </c>
      <c r="E42" s="251"/>
      <c r="F42" s="134" t="s">
        <v>19</v>
      </c>
      <c r="G42" s="842" t="s">
        <v>37</v>
      </c>
      <c r="H42" s="165">
        <v>13641.4</v>
      </c>
      <c r="I42" s="539">
        <v>2514.1999999999998</v>
      </c>
      <c r="J42" s="539">
        <v>2514.1999999999998</v>
      </c>
      <c r="K42" s="1425" t="s">
        <v>38</v>
      </c>
      <c r="L42" s="1427">
        <v>5868</v>
      </c>
      <c r="M42" s="1429">
        <v>5868</v>
      </c>
      <c r="N42" s="1417">
        <v>5869</v>
      </c>
    </row>
    <row r="43" spans="1:15" s="3" customFormat="1" ht="16.5" customHeight="1" thickBot="1" x14ac:dyDescent="0.3">
      <c r="A43" s="863"/>
      <c r="B43" s="46"/>
      <c r="C43" s="840"/>
      <c r="D43" s="1384"/>
      <c r="E43" s="47"/>
      <c r="F43" s="841"/>
      <c r="G43" s="44" t="s">
        <v>26</v>
      </c>
      <c r="H43" s="41">
        <f>+H42</f>
        <v>13641.4</v>
      </c>
      <c r="I43" s="42">
        <f>+I42</f>
        <v>2514.1999999999998</v>
      </c>
      <c r="J43" s="45">
        <f>+J42</f>
        <v>2514.1999999999998</v>
      </c>
      <c r="K43" s="1426"/>
      <c r="L43" s="1428"/>
      <c r="M43" s="1430"/>
      <c r="N43" s="1418"/>
    </row>
    <row r="44" spans="1:15" s="2" customFormat="1" ht="54" customHeight="1" x14ac:dyDescent="0.25">
      <c r="A44" s="1404" t="s">
        <v>15</v>
      </c>
      <c r="B44" s="1405" t="s">
        <v>15</v>
      </c>
      <c r="C44" s="1406" t="s">
        <v>41</v>
      </c>
      <c r="D44" s="1409" t="s">
        <v>172</v>
      </c>
      <c r="E44" s="251"/>
      <c r="F44" s="838" t="s">
        <v>19</v>
      </c>
      <c r="G44" s="48" t="s">
        <v>22</v>
      </c>
      <c r="H44" s="146">
        <v>452.2</v>
      </c>
      <c r="I44" s="636">
        <v>401.2</v>
      </c>
      <c r="J44" s="146">
        <v>401.2</v>
      </c>
      <c r="K44" s="1419" t="s">
        <v>173</v>
      </c>
      <c r="L44" s="1421">
        <v>420</v>
      </c>
      <c r="M44" s="1423">
        <v>350</v>
      </c>
      <c r="N44" s="849">
        <v>350</v>
      </c>
    </row>
    <row r="45" spans="1:15" s="3" customFormat="1" ht="16.5" customHeight="1" thickBot="1" x14ac:dyDescent="0.3">
      <c r="A45" s="1379"/>
      <c r="B45" s="1380"/>
      <c r="C45" s="1408"/>
      <c r="D45" s="1384"/>
      <c r="E45" s="47"/>
      <c r="F45" s="841"/>
      <c r="G45" s="44" t="s">
        <v>26</v>
      </c>
      <c r="H45" s="41">
        <f>+H44</f>
        <v>452.2</v>
      </c>
      <c r="I45" s="42">
        <f>+I44</f>
        <v>401.2</v>
      </c>
      <c r="J45" s="45">
        <f>+J44</f>
        <v>401.2</v>
      </c>
      <c r="K45" s="1420"/>
      <c r="L45" s="1422"/>
      <c r="M45" s="1424"/>
      <c r="N45" s="850"/>
    </row>
    <row r="46" spans="1:15" s="2" customFormat="1" ht="41.25" customHeight="1" x14ac:dyDescent="0.25">
      <c r="A46" s="1404" t="s">
        <v>15</v>
      </c>
      <c r="B46" s="1405" t="s">
        <v>15</v>
      </c>
      <c r="C46" s="1406" t="s">
        <v>42</v>
      </c>
      <c r="D46" s="1409" t="s">
        <v>221</v>
      </c>
      <c r="E46" s="251"/>
      <c r="F46" s="838" t="s">
        <v>19</v>
      </c>
      <c r="G46" s="48" t="s">
        <v>20</v>
      </c>
      <c r="H46" s="267">
        <v>238.4</v>
      </c>
      <c r="I46" s="267">
        <v>238.4</v>
      </c>
      <c r="J46" s="267">
        <v>238.4</v>
      </c>
      <c r="K46" s="807" t="s">
        <v>219</v>
      </c>
      <c r="L46" s="609">
        <v>200</v>
      </c>
      <c r="M46" s="611">
        <v>200</v>
      </c>
      <c r="N46" s="607">
        <v>200</v>
      </c>
      <c r="O46" s="3"/>
    </row>
    <row r="47" spans="1:15" s="2" customFormat="1" ht="24" customHeight="1" x14ac:dyDescent="0.25">
      <c r="A47" s="1337"/>
      <c r="B47" s="1333"/>
      <c r="C47" s="1407"/>
      <c r="D47" s="1383"/>
      <c r="E47" s="49"/>
      <c r="F47" s="93"/>
      <c r="G47" s="271"/>
      <c r="H47" s="78"/>
      <c r="I47" s="224"/>
      <c r="J47" s="78"/>
      <c r="K47" s="1396" t="s">
        <v>220</v>
      </c>
      <c r="L47" s="610">
        <v>50</v>
      </c>
      <c r="M47" s="612">
        <v>50</v>
      </c>
      <c r="N47" s="608">
        <v>50</v>
      </c>
    </row>
    <row r="48" spans="1:15" s="3" customFormat="1" ht="16.5" customHeight="1" thickBot="1" x14ac:dyDescent="0.3">
      <c r="A48" s="1379"/>
      <c r="B48" s="1380"/>
      <c r="C48" s="1408"/>
      <c r="D48" s="1384"/>
      <c r="E48" s="47"/>
      <c r="F48" s="841"/>
      <c r="G48" s="44" t="s">
        <v>26</v>
      </c>
      <c r="H48" s="41">
        <f>+H46</f>
        <v>238.4</v>
      </c>
      <c r="I48" s="42">
        <f>+I46</f>
        <v>238.4</v>
      </c>
      <c r="J48" s="45">
        <f>+J46</f>
        <v>238.4</v>
      </c>
      <c r="K48" s="1410"/>
      <c r="L48" s="744"/>
      <c r="M48" s="606"/>
      <c r="N48" s="850"/>
    </row>
    <row r="49" spans="1:14" s="2" customFormat="1" ht="16.5" customHeight="1" thickBot="1" x14ac:dyDescent="0.3">
      <c r="A49" s="858" t="s">
        <v>15</v>
      </c>
      <c r="B49" s="5" t="s">
        <v>15</v>
      </c>
      <c r="C49" s="1411" t="s">
        <v>43</v>
      </c>
      <c r="D49" s="1412"/>
      <c r="E49" s="1412"/>
      <c r="F49" s="1412"/>
      <c r="G49" s="1413"/>
      <c r="H49" s="648">
        <f t="shared" ref="H49:J49" si="0">H45+H43+H41+H39+H48</f>
        <v>35101.500000000007</v>
      </c>
      <c r="I49" s="734">
        <f t="shared" si="0"/>
        <v>23592.9</v>
      </c>
      <c r="J49" s="471">
        <f t="shared" si="0"/>
        <v>23195.5</v>
      </c>
      <c r="K49" s="1414"/>
      <c r="L49" s="1415"/>
      <c r="M49" s="1415"/>
      <c r="N49" s="1416"/>
    </row>
    <row r="50" spans="1:14" s="2" customFormat="1" ht="16.5" customHeight="1" thickBot="1" x14ac:dyDescent="0.3">
      <c r="A50" s="864" t="s">
        <v>15</v>
      </c>
      <c r="B50" s="5" t="s">
        <v>35</v>
      </c>
      <c r="C50" s="1398" t="s">
        <v>44</v>
      </c>
      <c r="D50" s="1398"/>
      <c r="E50" s="1398"/>
      <c r="F50" s="1398"/>
      <c r="G50" s="1398"/>
      <c r="H50" s="1398"/>
      <c r="I50" s="1398"/>
      <c r="J50" s="1398"/>
      <c r="K50" s="1398"/>
      <c r="L50" s="1398"/>
      <c r="M50" s="1398"/>
      <c r="N50" s="1399"/>
    </row>
    <row r="51" spans="1:14" s="3" customFormat="1" ht="16.5" customHeight="1" x14ac:dyDescent="0.25">
      <c r="A51" s="859" t="s">
        <v>15</v>
      </c>
      <c r="B51" s="836" t="s">
        <v>35</v>
      </c>
      <c r="C51" s="52" t="s">
        <v>15</v>
      </c>
      <c r="D51" s="844" t="s">
        <v>45</v>
      </c>
      <c r="E51" s="1400" t="s">
        <v>120</v>
      </c>
      <c r="F51" s="505">
        <v>3</v>
      </c>
      <c r="G51" s="272" t="s">
        <v>22</v>
      </c>
      <c r="H51" s="366">
        <v>4187.2</v>
      </c>
      <c r="I51" s="481">
        <v>3983.5</v>
      </c>
      <c r="J51" s="366">
        <v>3981.9</v>
      </c>
      <c r="K51" s="235"/>
      <c r="L51" s="752"/>
      <c r="M51" s="462"/>
      <c r="N51" s="484"/>
    </row>
    <row r="52" spans="1:14" s="3" customFormat="1" ht="16.5" customHeight="1" x14ac:dyDescent="0.25">
      <c r="A52" s="860"/>
      <c r="B52" s="837"/>
      <c r="C52" s="226"/>
      <c r="D52" s="845"/>
      <c r="E52" s="1401"/>
      <c r="F52" s="353"/>
      <c r="G52" s="262" t="s">
        <v>46</v>
      </c>
      <c r="H52" s="228">
        <v>648.4</v>
      </c>
      <c r="I52" s="229">
        <v>648.4</v>
      </c>
      <c r="J52" s="395">
        <v>648.4</v>
      </c>
      <c r="K52" s="785"/>
      <c r="L52" s="741"/>
      <c r="M52" s="454"/>
      <c r="N52" s="597"/>
    </row>
    <row r="53" spans="1:14" s="3" customFormat="1" ht="16.5" customHeight="1" x14ac:dyDescent="0.25">
      <c r="A53" s="954"/>
      <c r="B53" s="952"/>
      <c r="C53" s="226"/>
      <c r="D53" s="1033"/>
      <c r="E53" s="1401"/>
      <c r="F53" s="353"/>
      <c r="G53" s="262" t="s">
        <v>94</v>
      </c>
      <c r="H53" s="305">
        <v>70.5</v>
      </c>
      <c r="I53" s="780"/>
      <c r="J53" s="305"/>
      <c r="K53" s="785"/>
      <c r="L53" s="741"/>
      <c r="M53" s="454"/>
      <c r="N53" s="597"/>
    </row>
    <row r="54" spans="1:14" s="3" customFormat="1" ht="16.5" customHeight="1" x14ac:dyDescent="0.25">
      <c r="A54" s="860"/>
      <c r="B54" s="837"/>
      <c r="C54" s="226"/>
      <c r="D54" s="845"/>
      <c r="E54" s="1401"/>
      <c r="F54" s="353"/>
      <c r="G54" s="237" t="s">
        <v>20</v>
      </c>
      <c r="H54" s="228">
        <v>254.3</v>
      </c>
      <c r="I54" s="229">
        <v>113.3</v>
      </c>
      <c r="J54" s="405">
        <v>111.6</v>
      </c>
      <c r="K54" s="785"/>
      <c r="L54" s="741"/>
      <c r="M54" s="454"/>
      <c r="N54" s="597"/>
    </row>
    <row r="55" spans="1:14" s="3" customFormat="1" ht="16.5" customHeight="1" x14ac:dyDescent="0.25">
      <c r="A55" s="860"/>
      <c r="B55" s="837"/>
      <c r="C55" s="226"/>
      <c r="D55" s="845"/>
      <c r="E55" s="1401"/>
      <c r="F55" s="353"/>
      <c r="G55" s="745" t="s">
        <v>171</v>
      </c>
      <c r="H55" s="228">
        <v>69.5</v>
      </c>
      <c r="I55" s="229"/>
      <c r="J55" s="395"/>
      <c r="K55" s="785"/>
      <c r="L55" s="741"/>
      <c r="M55" s="454"/>
      <c r="N55" s="597"/>
    </row>
    <row r="56" spans="1:14" s="3" customFormat="1" ht="16.5" customHeight="1" x14ac:dyDescent="0.25">
      <c r="A56" s="860"/>
      <c r="B56" s="837"/>
      <c r="C56" s="226"/>
      <c r="D56" s="845"/>
      <c r="E56" s="1401"/>
      <c r="F56" s="353"/>
      <c r="G56" s="222" t="s">
        <v>170</v>
      </c>
      <c r="H56" s="305">
        <v>30.3</v>
      </c>
      <c r="I56" s="780">
        <v>18.600000000000001</v>
      </c>
      <c r="J56" s="305"/>
      <c r="K56" s="785"/>
      <c r="L56" s="741"/>
      <c r="M56" s="454"/>
      <c r="N56" s="597"/>
    </row>
    <row r="57" spans="1:14" s="3" customFormat="1" ht="16.5" customHeight="1" x14ac:dyDescent="0.25">
      <c r="A57" s="860"/>
      <c r="B57" s="837"/>
      <c r="C57" s="226"/>
      <c r="D57" s="845"/>
      <c r="E57" s="1401"/>
      <c r="F57" s="353"/>
      <c r="G57" s="223" t="s">
        <v>63</v>
      </c>
      <c r="H57" s="228">
        <v>50.3</v>
      </c>
      <c r="I57" s="229">
        <v>43.1</v>
      </c>
      <c r="J57" s="395">
        <v>43.1</v>
      </c>
      <c r="K57" s="785"/>
      <c r="L57" s="741"/>
      <c r="M57" s="454"/>
      <c r="N57" s="597"/>
    </row>
    <row r="58" spans="1:14" s="3" customFormat="1" ht="16.5" customHeight="1" x14ac:dyDescent="0.25">
      <c r="A58" s="860"/>
      <c r="B58" s="837"/>
      <c r="C58" s="226"/>
      <c r="D58" s="845"/>
      <c r="E58" s="1401"/>
      <c r="F58" s="353"/>
      <c r="G58" s="784" t="s">
        <v>37</v>
      </c>
      <c r="H58" s="305">
        <v>190.7</v>
      </c>
      <c r="I58" s="780">
        <v>153.5</v>
      </c>
      <c r="J58" s="305">
        <v>153.5</v>
      </c>
      <c r="K58" s="785"/>
      <c r="L58" s="741"/>
      <c r="M58" s="454"/>
      <c r="N58" s="597"/>
    </row>
    <row r="59" spans="1:14" s="3" customFormat="1" ht="16.5" customHeight="1" x14ac:dyDescent="0.25">
      <c r="A59" s="860"/>
      <c r="B59" s="837"/>
      <c r="C59" s="226"/>
      <c r="D59" s="845"/>
      <c r="E59" s="1401"/>
      <c r="F59" s="353"/>
      <c r="G59" s="227" t="s">
        <v>47</v>
      </c>
      <c r="H59" s="228">
        <v>3</v>
      </c>
      <c r="I59" s="229">
        <v>3</v>
      </c>
      <c r="J59" s="395">
        <v>3</v>
      </c>
      <c r="K59" s="785"/>
      <c r="L59" s="741"/>
      <c r="M59" s="454"/>
      <c r="N59" s="597"/>
    </row>
    <row r="60" spans="1:14" s="3" customFormat="1" ht="30" customHeight="1" x14ac:dyDescent="0.25">
      <c r="A60" s="860"/>
      <c r="B60" s="837"/>
      <c r="C60" s="854"/>
      <c r="D60" s="832" t="s">
        <v>154</v>
      </c>
      <c r="E60" s="1401"/>
      <c r="F60" s="353"/>
      <c r="G60" s="263"/>
      <c r="H60" s="524"/>
      <c r="I60" s="39"/>
      <c r="J60" s="778"/>
      <c r="K60" s="231" t="s">
        <v>93</v>
      </c>
      <c r="L60" s="737">
        <v>82</v>
      </c>
      <c r="M60" s="23">
        <v>82</v>
      </c>
      <c r="N60" s="495">
        <v>82</v>
      </c>
    </row>
    <row r="61" spans="1:14" s="3" customFormat="1" ht="15.75" customHeight="1" x14ac:dyDescent="0.25">
      <c r="A61" s="860"/>
      <c r="B61" s="837"/>
      <c r="C61" s="854"/>
      <c r="D61" s="1395" t="s">
        <v>177</v>
      </c>
      <c r="E61" s="1401"/>
      <c r="F61" s="353"/>
      <c r="G61" s="784"/>
      <c r="H61" s="790"/>
      <c r="I61" s="74"/>
      <c r="J61" s="74"/>
      <c r="K61" s="1402" t="s">
        <v>183</v>
      </c>
      <c r="L61" s="737">
        <v>60</v>
      </c>
      <c r="M61" s="23">
        <v>60</v>
      </c>
      <c r="N61" s="540"/>
    </row>
    <row r="62" spans="1:14" s="3" customFormat="1" ht="54" customHeight="1" x14ac:dyDescent="0.25">
      <c r="A62" s="860"/>
      <c r="B62" s="837"/>
      <c r="C62" s="854"/>
      <c r="D62" s="1395"/>
      <c r="E62" s="1401"/>
      <c r="F62" s="353"/>
      <c r="G62" s="237"/>
      <c r="H62" s="279"/>
      <c r="I62" s="74"/>
      <c r="J62" s="74"/>
      <c r="K62" s="1403"/>
      <c r="L62" s="753"/>
      <c r="M62" s="543"/>
      <c r="N62" s="635"/>
    </row>
    <row r="63" spans="1:14" s="3" customFormat="1" ht="29.25" customHeight="1" x14ac:dyDescent="0.25">
      <c r="A63" s="860"/>
      <c r="B63" s="837"/>
      <c r="C63" s="854"/>
      <c r="D63" s="432" t="s">
        <v>233</v>
      </c>
      <c r="E63" s="1401"/>
      <c r="F63" s="353"/>
      <c r="G63" s="237"/>
      <c r="H63" s="279"/>
      <c r="I63" s="74"/>
      <c r="J63" s="74"/>
      <c r="K63" s="613" t="s">
        <v>198</v>
      </c>
      <c r="L63" s="384" t="s">
        <v>199</v>
      </c>
      <c r="M63" s="385" t="s">
        <v>199</v>
      </c>
      <c r="N63" s="386" t="s">
        <v>199</v>
      </c>
    </row>
    <row r="64" spans="1:14" s="3" customFormat="1" ht="41.25" customHeight="1" x14ac:dyDescent="0.25">
      <c r="A64" s="860"/>
      <c r="B64" s="837"/>
      <c r="C64" s="854"/>
      <c r="D64" s="239"/>
      <c r="E64" s="202"/>
      <c r="F64" s="353"/>
      <c r="G64" s="237"/>
      <c r="H64" s="649"/>
      <c r="I64" s="219"/>
      <c r="J64" s="219"/>
      <c r="K64" s="550" t="s">
        <v>238</v>
      </c>
      <c r="L64" s="754" t="s">
        <v>136</v>
      </c>
      <c r="M64" s="551" t="s">
        <v>136</v>
      </c>
      <c r="N64" s="552" t="s">
        <v>136</v>
      </c>
    </row>
    <row r="65" spans="1:14" s="3" customFormat="1" ht="27" customHeight="1" x14ac:dyDescent="0.25">
      <c r="A65" s="860"/>
      <c r="B65" s="837"/>
      <c r="C65" s="854"/>
      <c r="D65" s="833"/>
      <c r="E65" s="202"/>
      <c r="F65" s="353"/>
      <c r="G65" s="237"/>
      <c r="H65" s="307"/>
      <c r="I65" s="224"/>
      <c r="J65" s="224"/>
      <c r="K65" s="547" t="s">
        <v>196</v>
      </c>
      <c r="L65" s="755">
        <v>250</v>
      </c>
      <c r="M65" s="548">
        <v>250</v>
      </c>
      <c r="N65" s="549">
        <v>250</v>
      </c>
    </row>
    <row r="66" spans="1:14" s="3" customFormat="1" ht="45.75" customHeight="1" x14ac:dyDescent="0.25">
      <c r="A66" s="861"/>
      <c r="B66" s="945"/>
      <c r="C66" s="149"/>
      <c r="D66" s="1251"/>
      <c r="E66" s="371"/>
      <c r="F66" s="813"/>
      <c r="G66" s="1254"/>
      <c r="H66" s="439"/>
      <c r="I66" s="545"/>
      <c r="J66" s="545"/>
      <c r="K66" s="547" t="s">
        <v>197</v>
      </c>
      <c r="L66" s="1255" t="s">
        <v>195</v>
      </c>
      <c r="M66" s="1256" t="s">
        <v>195</v>
      </c>
      <c r="N66" s="1257" t="s">
        <v>195</v>
      </c>
    </row>
    <row r="67" spans="1:14" s="3" customFormat="1" ht="43.5" customHeight="1" x14ac:dyDescent="0.25">
      <c r="A67" s="954"/>
      <c r="B67" s="952"/>
      <c r="C67" s="984"/>
      <c r="D67" s="944" t="s">
        <v>169</v>
      </c>
      <c r="E67" s="202"/>
      <c r="F67" s="353"/>
      <c r="G67" s="237"/>
      <c r="H67" s="307"/>
      <c r="I67" s="224"/>
      <c r="J67" s="224"/>
      <c r="K67" s="939" t="s">
        <v>148</v>
      </c>
      <c r="L67" s="384" t="s">
        <v>101</v>
      </c>
      <c r="M67" s="385" t="s">
        <v>101</v>
      </c>
      <c r="N67" s="386" t="s">
        <v>101</v>
      </c>
    </row>
    <row r="68" spans="1:14" s="3" customFormat="1" ht="42" customHeight="1" x14ac:dyDescent="0.25">
      <c r="A68" s="860"/>
      <c r="B68" s="658"/>
      <c r="C68" s="694"/>
      <c r="D68" s="706" t="s">
        <v>168</v>
      </c>
      <c r="E68" s="202"/>
      <c r="F68" s="353"/>
      <c r="G68" s="746"/>
      <c r="H68" s="308"/>
      <c r="I68" s="219"/>
      <c r="J68" s="219"/>
      <c r="K68" s="650" t="s">
        <v>148</v>
      </c>
      <c r="L68" s="756" t="s">
        <v>19</v>
      </c>
      <c r="M68" s="614" t="s">
        <v>19</v>
      </c>
      <c r="N68" s="485"/>
    </row>
    <row r="69" spans="1:14" s="3" customFormat="1" ht="21" customHeight="1" x14ac:dyDescent="0.25">
      <c r="A69" s="860"/>
      <c r="B69" s="658"/>
      <c r="C69" s="694"/>
      <c r="D69" s="1395" t="s">
        <v>200</v>
      </c>
      <c r="E69" s="202"/>
      <c r="F69" s="353"/>
      <c r="G69" s="746"/>
      <c r="H69" s="308"/>
      <c r="I69" s="561"/>
      <c r="J69" s="561"/>
      <c r="K69" s="1396" t="s">
        <v>201</v>
      </c>
      <c r="L69" s="757" t="s">
        <v>135</v>
      </c>
      <c r="M69" s="553" t="s">
        <v>19</v>
      </c>
      <c r="N69" s="605"/>
    </row>
    <row r="70" spans="1:14" s="3" customFormat="1" ht="21" customHeight="1" x14ac:dyDescent="0.25">
      <c r="A70" s="860"/>
      <c r="B70" s="658"/>
      <c r="C70" s="694"/>
      <c r="D70" s="1395"/>
      <c r="E70" s="202"/>
      <c r="F70" s="353"/>
      <c r="G70" s="746"/>
      <c r="H70" s="308"/>
      <c r="I70" s="561"/>
      <c r="J70" s="561"/>
      <c r="K70" s="1397"/>
      <c r="L70" s="756"/>
      <c r="M70" s="614"/>
      <c r="N70" s="485"/>
    </row>
    <row r="71" spans="1:14" s="3" customFormat="1" ht="41.25" customHeight="1" x14ac:dyDescent="0.25">
      <c r="A71" s="860"/>
      <c r="B71" s="658"/>
      <c r="C71" s="673"/>
      <c r="D71" s="432" t="s">
        <v>155</v>
      </c>
      <c r="E71" s="202"/>
      <c r="F71" s="353"/>
      <c r="G71" s="237"/>
      <c r="H71" s="279"/>
      <c r="I71" s="40"/>
      <c r="J71" s="40"/>
      <c r="K71" s="794" t="s">
        <v>205</v>
      </c>
      <c r="L71" s="758" t="s">
        <v>202</v>
      </c>
      <c r="M71" s="555" t="s">
        <v>202</v>
      </c>
      <c r="N71" s="556" t="s">
        <v>202</v>
      </c>
    </row>
    <row r="72" spans="1:14" s="3" customFormat="1" ht="33" customHeight="1" x14ac:dyDescent="0.25">
      <c r="A72" s="860"/>
      <c r="B72" s="658"/>
      <c r="C72" s="694"/>
      <c r="D72" s="239"/>
      <c r="E72" s="202"/>
      <c r="F72" s="353"/>
      <c r="G72" s="237"/>
      <c r="H72" s="279"/>
      <c r="I72" s="40"/>
      <c r="J72" s="40"/>
      <c r="K72" s="794" t="s">
        <v>206</v>
      </c>
      <c r="L72" s="758" t="s">
        <v>203</v>
      </c>
      <c r="M72" s="555" t="s">
        <v>203</v>
      </c>
      <c r="N72" s="556" t="s">
        <v>203</v>
      </c>
    </row>
    <row r="73" spans="1:14" s="3" customFormat="1" ht="44.25" customHeight="1" x14ac:dyDescent="0.25">
      <c r="A73" s="860"/>
      <c r="B73" s="658"/>
      <c r="C73" s="694"/>
      <c r="D73" s="394"/>
      <c r="E73" s="202"/>
      <c r="F73" s="353"/>
      <c r="G73" s="237"/>
      <c r="H73" s="279"/>
      <c r="I73" s="40"/>
      <c r="J73" s="40"/>
      <c r="K73" s="794" t="s">
        <v>207</v>
      </c>
      <c r="L73" s="758" t="s">
        <v>204</v>
      </c>
      <c r="M73" s="555" t="s">
        <v>204</v>
      </c>
      <c r="N73" s="556" t="s">
        <v>204</v>
      </c>
    </row>
    <row r="74" spans="1:14" s="3" customFormat="1" ht="30.75" customHeight="1" x14ac:dyDescent="0.25">
      <c r="A74" s="860"/>
      <c r="B74" s="658"/>
      <c r="C74" s="673"/>
      <c r="D74" s="708" t="s">
        <v>48</v>
      </c>
      <c r="E74" s="202"/>
      <c r="F74" s="354"/>
      <c r="G74" s="237"/>
      <c r="H74" s="310"/>
      <c r="I74" s="56"/>
      <c r="J74" s="56"/>
      <c r="K74" s="714" t="s">
        <v>209</v>
      </c>
      <c r="L74" s="27" t="s">
        <v>208</v>
      </c>
      <c r="M74" s="28" t="s">
        <v>208</v>
      </c>
      <c r="N74" s="29" t="s">
        <v>208</v>
      </c>
    </row>
    <row r="75" spans="1:14" s="3" customFormat="1" ht="42.75" customHeight="1" x14ac:dyDescent="0.25">
      <c r="A75" s="860"/>
      <c r="B75" s="658"/>
      <c r="C75" s="694"/>
      <c r="D75" s="670" t="s">
        <v>140</v>
      </c>
      <c r="E75" s="202"/>
      <c r="F75" s="354"/>
      <c r="G75" s="791"/>
      <c r="H75" s="792"/>
      <c r="I75" s="234"/>
      <c r="J75" s="234"/>
      <c r="K75" s="562" t="s">
        <v>210</v>
      </c>
      <c r="L75" s="759">
        <v>12</v>
      </c>
      <c r="M75" s="710">
        <v>12</v>
      </c>
      <c r="N75" s="711">
        <v>12</v>
      </c>
    </row>
    <row r="76" spans="1:14" s="3" customFormat="1" ht="39.75" customHeight="1" x14ac:dyDescent="0.25">
      <c r="A76" s="860"/>
      <c r="B76" s="658"/>
      <c r="C76" s="694"/>
      <c r="D76" s="1383" t="s">
        <v>141</v>
      </c>
      <c r="E76" s="202"/>
      <c r="F76" s="354"/>
      <c r="G76" s="791"/>
      <c r="H76" s="792"/>
      <c r="I76" s="234"/>
      <c r="J76" s="234"/>
      <c r="K76" s="562" t="s">
        <v>239</v>
      </c>
      <c r="L76" s="759">
        <v>12</v>
      </c>
      <c r="M76" s="710">
        <v>12</v>
      </c>
      <c r="N76" s="711">
        <v>12</v>
      </c>
    </row>
    <row r="77" spans="1:14" s="3" customFormat="1" ht="41.25" customHeight="1" x14ac:dyDescent="0.25">
      <c r="A77" s="860"/>
      <c r="B77" s="658"/>
      <c r="C77" s="694"/>
      <c r="D77" s="1383"/>
      <c r="E77" s="202"/>
      <c r="F77" s="354"/>
      <c r="G77" s="746"/>
      <c r="H77" s="308"/>
      <c r="I77" s="561"/>
      <c r="J77" s="561"/>
      <c r="K77" s="562" t="s">
        <v>240</v>
      </c>
      <c r="L77" s="759">
        <v>1</v>
      </c>
      <c r="M77" s="710">
        <v>0.75</v>
      </c>
      <c r="N77" s="711">
        <v>0.75</v>
      </c>
    </row>
    <row r="78" spans="1:14" s="3" customFormat="1" ht="31.5" customHeight="1" x14ac:dyDescent="0.25">
      <c r="A78" s="860"/>
      <c r="B78" s="658"/>
      <c r="C78" s="694"/>
      <c r="D78" s="1383"/>
      <c r="E78" s="202"/>
      <c r="F78" s="354"/>
      <c r="G78" s="746"/>
      <c r="H78" s="308"/>
      <c r="I78" s="561"/>
      <c r="J78" s="561"/>
      <c r="K78" s="713" t="s">
        <v>242</v>
      </c>
      <c r="L78" s="438">
        <v>130</v>
      </c>
      <c r="M78" s="451">
        <v>130</v>
      </c>
      <c r="N78" s="452">
        <v>130</v>
      </c>
    </row>
    <row r="79" spans="1:14" s="3" customFormat="1" ht="20.25" customHeight="1" x14ac:dyDescent="0.25">
      <c r="A79" s="860"/>
      <c r="B79" s="658"/>
      <c r="C79" s="694"/>
      <c r="D79" s="1383" t="s">
        <v>151</v>
      </c>
      <c r="E79" s="202"/>
      <c r="F79" s="354"/>
      <c r="G79" s="237"/>
      <c r="H79" s="308"/>
      <c r="I79" s="561"/>
      <c r="J79" s="561"/>
      <c r="K79" s="1437" t="s">
        <v>152</v>
      </c>
      <c r="L79" s="438">
        <v>104</v>
      </c>
      <c r="M79" s="451">
        <v>104</v>
      </c>
      <c r="N79" s="452"/>
    </row>
    <row r="80" spans="1:14" s="3" customFormat="1" ht="21.75" customHeight="1" x14ac:dyDescent="0.25">
      <c r="A80" s="860"/>
      <c r="B80" s="658"/>
      <c r="C80" s="694"/>
      <c r="D80" s="1383"/>
      <c r="E80" s="202"/>
      <c r="F80" s="354"/>
      <c r="G80" s="237"/>
      <c r="H80" s="308"/>
      <c r="I80" s="561"/>
      <c r="J80" s="561"/>
      <c r="K80" s="1438"/>
      <c r="L80" s="722"/>
      <c r="M80" s="721"/>
      <c r="N80" s="727"/>
    </row>
    <row r="81" spans="1:20" s="3" customFormat="1" ht="16.5" customHeight="1" x14ac:dyDescent="0.25">
      <c r="A81" s="860"/>
      <c r="B81" s="658"/>
      <c r="C81" s="673"/>
      <c r="D81" s="1394" t="s">
        <v>156</v>
      </c>
      <c r="E81" s="202"/>
      <c r="F81" s="354"/>
      <c r="G81" s="237"/>
      <c r="H81" s="310"/>
      <c r="I81" s="56"/>
      <c r="J81" s="56"/>
      <c r="K81" s="71" t="s">
        <v>93</v>
      </c>
      <c r="L81" s="759">
        <v>174</v>
      </c>
      <c r="M81" s="710">
        <v>174</v>
      </c>
      <c r="N81" s="711">
        <v>174</v>
      </c>
    </row>
    <row r="82" spans="1:20" s="3" customFormat="1" ht="29.25" customHeight="1" x14ac:dyDescent="0.25">
      <c r="A82" s="860"/>
      <c r="B82" s="658"/>
      <c r="C82" s="694"/>
      <c r="D82" s="1440"/>
      <c r="E82" s="202"/>
      <c r="F82" s="354"/>
      <c r="G82" s="237"/>
      <c r="H82" s="310"/>
      <c r="I82" s="56"/>
      <c r="J82" s="56"/>
      <c r="K82" s="71" t="s">
        <v>211</v>
      </c>
      <c r="L82" s="759">
        <v>55</v>
      </c>
      <c r="M82" s="710">
        <v>55</v>
      </c>
      <c r="N82" s="711">
        <v>55</v>
      </c>
    </row>
    <row r="83" spans="1:20" s="3" customFormat="1" ht="15" customHeight="1" x14ac:dyDescent="0.25">
      <c r="A83" s="860"/>
      <c r="B83" s="658"/>
      <c r="C83" s="694"/>
      <c r="D83" s="1439" t="s">
        <v>157</v>
      </c>
      <c r="E83" s="202"/>
      <c r="F83" s="354"/>
      <c r="G83" s="237"/>
      <c r="H83" s="279"/>
      <c r="I83" s="40"/>
      <c r="J83" s="40"/>
      <c r="K83" s="728" t="s">
        <v>212</v>
      </c>
      <c r="L83" s="722">
        <v>35</v>
      </c>
      <c r="M83" s="721">
        <v>35</v>
      </c>
      <c r="N83" s="727">
        <v>35</v>
      </c>
    </row>
    <row r="84" spans="1:20" s="3" customFormat="1" ht="15" customHeight="1" x14ac:dyDescent="0.25">
      <c r="A84" s="860"/>
      <c r="B84" s="658"/>
      <c r="C84" s="694"/>
      <c r="D84" s="1439"/>
      <c r="E84" s="504"/>
      <c r="F84" s="354"/>
      <c r="G84" s="237"/>
      <c r="H84" s="279"/>
      <c r="I84" s="40"/>
      <c r="J84" s="40"/>
      <c r="K84" s="693"/>
      <c r="L84" s="704"/>
      <c r="M84" s="701"/>
      <c r="N84" s="699"/>
    </row>
    <row r="85" spans="1:20" s="3" customFormat="1" ht="29.25" customHeight="1" x14ac:dyDescent="0.25">
      <c r="A85" s="860"/>
      <c r="B85" s="658"/>
      <c r="C85" s="694"/>
      <c r="D85" s="1394" t="s">
        <v>158</v>
      </c>
      <c r="E85" s="504"/>
      <c r="F85" s="354"/>
      <c r="G85" s="237"/>
      <c r="H85" s="279"/>
      <c r="I85" s="57"/>
      <c r="J85" s="57"/>
      <c r="K85" s="71" t="s">
        <v>152</v>
      </c>
      <c r="L85" s="759">
        <v>40</v>
      </c>
      <c r="M85" s="710">
        <v>40</v>
      </c>
      <c r="N85" s="711">
        <v>40</v>
      </c>
    </row>
    <row r="86" spans="1:20" s="3" customFormat="1" ht="14.25" customHeight="1" x14ac:dyDescent="0.25">
      <c r="A86" s="860"/>
      <c r="B86" s="658"/>
      <c r="C86" s="694"/>
      <c r="D86" s="1383"/>
      <c r="E86" s="156"/>
      <c r="F86" s="354"/>
      <c r="G86" s="237"/>
      <c r="H86" s="279"/>
      <c r="I86" s="57"/>
      <c r="J86" s="57"/>
      <c r="K86" s="1441" t="s">
        <v>241</v>
      </c>
      <c r="L86" s="1431">
        <v>22</v>
      </c>
      <c r="M86" s="1433">
        <v>22</v>
      </c>
      <c r="N86" s="1435">
        <v>22</v>
      </c>
    </row>
    <row r="87" spans="1:20" s="3" customFormat="1" ht="14.25" customHeight="1" x14ac:dyDescent="0.25">
      <c r="A87" s="860"/>
      <c r="B87" s="658"/>
      <c r="C87" s="694"/>
      <c r="D87" s="1440"/>
      <c r="E87" s="156"/>
      <c r="F87" s="354"/>
      <c r="G87" s="237"/>
      <c r="H87" s="279"/>
      <c r="I87" s="57"/>
      <c r="J87" s="57"/>
      <c r="K87" s="1442"/>
      <c r="L87" s="1432"/>
      <c r="M87" s="1434"/>
      <c r="N87" s="1436"/>
    </row>
    <row r="88" spans="1:20" s="3" customFormat="1" ht="27.75" customHeight="1" x14ac:dyDescent="0.25">
      <c r="A88" s="860"/>
      <c r="B88" s="658"/>
      <c r="C88" s="694"/>
      <c r="D88" s="708" t="s">
        <v>49</v>
      </c>
      <c r="E88" s="156"/>
      <c r="F88" s="354"/>
      <c r="G88" s="237"/>
      <c r="H88" s="170"/>
      <c r="I88" s="55"/>
      <c r="J88" s="55"/>
      <c r="K88" s="542" t="s">
        <v>212</v>
      </c>
      <c r="L88" s="722">
        <v>45</v>
      </c>
      <c r="M88" s="721">
        <v>45</v>
      </c>
      <c r="N88" s="727">
        <v>45</v>
      </c>
    </row>
    <row r="89" spans="1:20" s="59" customFormat="1" ht="44.25" customHeight="1" x14ac:dyDescent="0.25">
      <c r="A89" s="865"/>
      <c r="B89" s="658"/>
      <c r="C89" s="58"/>
      <c r="D89" s="249" t="s">
        <v>144</v>
      </c>
      <c r="E89" s="156"/>
      <c r="F89" s="354"/>
      <c r="G89" s="11"/>
      <c r="H89" s="312"/>
      <c r="I89" s="55"/>
      <c r="J89" s="401"/>
      <c r="K89" s="352" t="s">
        <v>213</v>
      </c>
      <c r="L89" s="438">
        <v>5</v>
      </c>
      <c r="M89" s="793">
        <v>5</v>
      </c>
      <c r="N89" s="452">
        <v>5</v>
      </c>
    </row>
    <row r="90" spans="1:20" s="59" customFormat="1" ht="17.25" customHeight="1" thickBot="1" x14ac:dyDescent="0.3">
      <c r="A90" s="866"/>
      <c r="B90" s="661"/>
      <c r="C90" s="365"/>
      <c r="D90" s="1391" t="s">
        <v>34</v>
      </c>
      <c r="E90" s="1392"/>
      <c r="F90" s="1392"/>
      <c r="G90" s="1393"/>
      <c r="H90" s="501">
        <f>SUM(H51:H89)-H75-H76</f>
        <v>5504.2</v>
      </c>
      <c r="I90" s="628">
        <f>SUM(I51:I89)-I75-I76</f>
        <v>4963.4000000000005</v>
      </c>
      <c r="J90" s="627">
        <f>SUM(J51:J89)-J75-J76</f>
        <v>4941.5000000000009</v>
      </c>
      <c r="K90" s="747"/>
      <c r="L90" s="705"/>
      <c r="M90" s="508"/>
      <c r="N90" s="700"/>
    </row>
    <row r="91" spans="1:20" s="61" customFormat="1" ht="47.25" customHeight="1" x14ac:dyDescent="0.25">
      <c r="A91" s="1453" t="s">
        <v>15</v>
      </c>
      <c r="B91" s="1455" t="s">
        <v>35</v>
      </c>
      <c r="C91" s="1457" t="s">
        <v>35</v>
      </c>
      <c r="D91" s="1459" t="s">
        <v>50</v>
      </c>
      <c r="E91" s="1461" t="s">
        <v>121</v>
      </c>
      <c r="F91" s="1463" t="s">
        <v>19</v>
      </c>
      <c r="G91" s="672" t="s">
        <v>22</v>
      </c>
      <c r="H91" s="267">
        <v>417.7</v>
      </c>
      <c r="I91" s="569">
        <v>380</v>
      </c>
      <c r="J91" s="569">
        <v>380</v>
      </c>
      <c r="K91" s="1443" t="s">
        <v>106</v>
      </c>
      <c r="L91" s="246">
        <v>85</v>
      </c>
      <c r="M91" s="570">
        <v>78</v>
      </c>
      <c r="N91" s="571">
        <v>78</v>
      </c>
      <c r="O91" s="65"/>
    </row>
    <row r="92" spans="1:20" s="65" customFormat="1" ht="21.75" customHeight="1" thickBot="1" x14ac:dyDescent="0.3">
      <c r="A92" s="1454"/>
      <c r="B92" s="1456"/>
      <c r="C92" s="1458"/>
      <c r="D92" s="1460"/>
      <c r="E92" s="1462"/>
      <c r="F92" s="1464"/>
      <c r="G92" s="62" t="s">
        <v>26</v>
      </c>
      <c r="H92" s="411">
        <f>SUM(H91)</f>
        <v>417.7</v>
      </c>
      <c r="I92" s="572">
        <f>SUM(I91)</f>
        <v>380</v>
      </c>
      <c r="J92" s="572">
        <f>SUM(J91)</f>
        <v>380</v>
      </c>
      <c r="K92" s="1444"/>
      <c r="L92" s="431"/>
      <c r="M92" s="456"/>
      <c r="N92" s="546"/>
    </row>
    <row r="93" spans="1:20" s="2" customFormat="1" ht="42" customHeight="1" x14ac:dyDescent="0.25">
      <c r="A93" s="867" t="s">
        <v>15</v>
      </c>
      <c r="B93" s="66" t="s">
        <v>35</v>
      </c>
      <c r="C93" s="216" t="s">
        <v>39</v>
      </c>
      <c r="D93" s="1445" t="s">
        <v>51</v>
      </c>
      <c r="E93" s="358"/>
      <c r="F93" s="134" t="s">
        <v>19</v>
      </c>
      <c r="G93" s="1252" t="s">
        <v>22</v>
      </c>
      <c r="H93" s="894">
        <v>575.9</v>
      </c>
      <c r="I93" s="453">
        <v>695.8</v>
      </c>
      <c r="J93" s="453">
        <v>695.8</v>
      </c>
      <c r="K93" s="1249"/>
      <c r="L93" s="760"/>
      <c r="M93" s="483"/>
      <c r="N93" s="137"/>
    </row>
    <row r="94" spans="1:20" s="2" customFormat="1" ht="53.25" customHeight="1" x14ac:dyDescent="0.25">
      <c r="A94" s="869"/>
      <c r="B94" s="368"/>
      <c r="C94" s="1258"/>
      <c r="D94" s="1446"/>
      <c r="E94" s="1248"/>
      <c r="F94" s="145"/>
      <c r="G94" s="812"/>
      <c r="H94" s="37"/>
      <c r="I94" s="36"/>
      <c r="J94" s="36"/>
      <c r="K94" s="567"/>
      <c r="L94" s="435"/>
      <c r="M94" s="1250"/>
      <c r="N94" s="1027"/>
    </row>
    <row r="95" spans="1:20" s="2" customFormat="1" ht="66.75" customHeight="1" x14ac:dyDescent="0.25">
      <c r="A95" s="868"/>
      <c r="B95" s="69"/>
      <c r="C95" s="1029"/>
      <c r="D95" s="32" t="s">
        <v>97</v>
      </c>
      <c r="E95" s="936"/>
      <c r="F95" s="77"/>
      <c r="G95" s="1009"/>
      <c r="H95" s="160"/>
      <c r="I95" s="56"/>
      <c r="J95" s="56"/>
      <c r="K95" s="573" t="s">
        <v>235</v>
      </c>
      <c r="L95" s="761" t="s">
        <v>135</v>
      </c>
      <c r="M95" s="521" t="s">
        <v>135</v>
      </c>
      <c r="N95" s="26" t="s">
        <v>135</v>
      </c>
      <c r="R95" s="3"/>
    </row>
    <row r="96" spans="1:20" s="2" customFormat="1" ht="62.25" customHeight="1" x14ac:dyDescent="0.25">
      <c r="A96" s="868"/>
      <c r="B96" s="69"/>
      <c r="C96" s="685"/>
      <c r="D96" s="32" t="s">
        <v>98</v>
      </c>
      <c r="E96" s="450" t="s">
        <v>124</v>
      </c>
      <c r="F96" s="77"/>
      <c r="G96" s="716"/>
      <c r="H96" s="70"/>
      <c r="I96" s="55"/>
      <c r="J96" s="55"/>
      <c r="K96" s="814" t="s">
        <v>214</v>
      </c>
      <c r="L96" s="815">
        <v>20</v>
      </c>
      <c r="M96" s="816">
        <v>20</v>
      </c>
      <c r="N96" s="817">
        <v>20</v>
      </c>
      <c r="T96" s="3"/>
    </row>
    <row r="97" spans="1:17" s="2" customFormat="1" ht="55.5" customHeight="1" x14ac:dyDescent="0.25">
      <c r="A97" s="868"/>
      <c r="B97" s="69"/>
      <c r="C97" s="685"/>
      <c r="D97" s="32" t="s">
        <v>99</v>
      </c>
      <c r="E97" s="659"/>
      <c r="F97" s="77"/>
      <c r="G97" s="716"/>
      <c r="H97" s="70"/>
      <c r="I97" s="55"/>
      <c r="J97" s="55"/>
      <c r="K97" s="808" t="s">
        <v>234</v>
      </c>
      <c r="L97" s="122">
        <v>34</v>
      </c>
      <c r="M97" s="128">
        <v>34</v>
      </c>
      <c r="N97" s="123">
        <v>10</v>
      </c>
      <c r="O97" s="3"/>
      <c r="P97" s="3"/>
    </row>
    <row r="98" spans="1:17" s="2" customFormat="1" ht="56.25" customHeight="1" x14ac:dyDescent="0.25">
      <c r="A98" s="868"/>
      <c r="B98" s="69"/>
      <c r="C98" s="685"/>
      <c r="D98" s="32" t="s">
        <v>100</v>
      </c>
      <c r="E98" s="688" t="s">
        <v>115</v>
      </c>
      <c r="F98" s="77"/>
      <c r="G98" s="716"/>
      <c r="H98" s="35"/>
      <c r="I98" s="40"/>
      <c r="J98" s="40"/>
      <c r="K98" s="808" t="s">
        <v>215</v>
      </c>
      <c r="L98" s="122">
        <v>100</v>
      </c>
      <c r="M98" s="128">
        <v>100</v>
      </c>
      <c r="N98" s="123">
        <v>100</v>
      </c>
      <c r="O98" s="3"/>
    </row>
    <row r="99" spans="1:17" s="2" customFormat="1" ht="78.75" customHeight="1" x14ac:dyDescent="0.25">
      <c r="A99" s="868"/>
      <c r="B99" s="69"/>
      <c r="C99" s="685"/>
      <c r="D99" s="72" t="s">
        <v>111</v>
      </c>
      <c r="E99" s="659" t="s">
        <v>114</v>
      </c>
      <c r="F99" s="77"/>
      <c r="G99" s="716"/>
      <c r="H99" s="70"/>
      <c r="I99" s="55"/>
      <c r="J99" s="55"/>
      <c r="K99" s="808" t="s">
        <v>216</v>
      </c>
      <c r="L99" s="122">
        <v>150</v>
      </c>
      <c r="M99" s="128">
        <v>200</v>
      </c>
      <c r="N99" s="123">
        <v>200</v>
      </c>
      <c r="O99" s="3"/>
    </row>
    <row r="100" spans="1:17" s="2" customFormat="1" ht="69" customHeight="1" x14ac:dyDescent="0.25">
      <c r="A100" s="860"/>
      <c r="B100" s="658"/>
      <c r="C100" s="663"/>
      <c r="D100" s="73" t="s">
        <v>110</v>
      </c>
      <c r="E100" s="158" t="s">
        <v>122</v>
      </c>
      <c r="F100" s="652"/>
      <c r="G100" s="716"/>
      <c r="H100" s="16"/>
      <c r="I100" s="74"/>
      <c r="J100" s="74"/>
      <c r="K100" s="808" t="s">
        <v>217</v>
      </c>
      <c r="L100" s="762">
        <v>1</v>
      </c>
      <c r="M100" s="574">
        <v>1</v>
      </c>
      <c r="N100" s="575">
        <v>1</v>
      </c>
    </row>
    <row r="101" spans="1:17" s="2" customFormat="1" ht="38.25" customHeight="1" x14ac:dyDescent="0.25">
      <c r="A101" s="860"/>
      <c r="B101" s="658"/>
      <c r="C101" s="663"/>
      <c r="D101" s="1447" t="s">
        <v>52</v>
      </c>
      <c r="E101" s="684" t="s">
        <v>116</v>
      </c>
      <c r="F101" s="652"/>
      <c r="G101" s="675"/>
      <c r="H101" s="75"/>
      <c r="I101" s="520"/>
      <c r="J101" s="520"/>
      <c r="K101" s="1449" t="s">
        <v>218</v>
      </c>
      <c r="L101" s="763">
        <v>15</v>
      </c>
      <c r="M101" s="576">
        <v>20</v>
      </c>
      <c r="N101" s="577">
        <v>20</v>
      </c>
    </row>
    <row r="102" spans="1:17" s="2" customFormat="1" ht="19.5" customHeight="1" thickBot="1" x14ac:dyDescent="0.3">
      <c r="A102" s="863"/>
      <c r="B102" s="661"/>
      <c r="C102" s="664"/>
      <c r="D102" s="1448"/>
      <c r="E102" s="671"/>
      <c r="F102" s="653"/>
      <c r="G102" s="44" t="s">
        <v>26</v>
      </c>
      <c r="H102" s="468">
        <f>SUM(H93:H101)</f>
        <v>575.9</v>
      </c>
      <c r="I102" s="578">
        <f t="shared" ref="I102:J102" si="1">SUM(I93:I101)</f>
        <v>695.8</v>
      </c>
      <c r="J102" s="578">
        <f t="shared" si="1"/>
        <v>695.8</v>
      </c>
      <c r="K102" s="1450"/>
      <c r="L102" s="705"/>
      <c r="M102" s="225"/>
      <c r="N102" s="700"/>
    </row>
    <row r="103" spans="1:17" s="2" customFormat="1" ht="15.75" customHeight="1" x14ac:dyDescent="0.25">
      <c r="A103" s="867" t="s">
        <v>15</v>
      </c>
      <c r="B103" s="66" t="s">
        <v>35</v>
      </c>
      <c r="C103" s="216" t="s">
        <v>41</v>
      </c>
      <c r="D103" s="1465" t="s">
        <v>53</v>
      </c>
      <c r="E103" s="1468" t="s">
        <v>118</v>
      </c>
      <c r="F103" s="134" t="s">
        <v>19</v>
      </c>
      <c r="G103" s="668" t="s">
        <v>22</v>
      </c>
      <c r="H103" s="469">
        <v>201.2</v>
      </c>
      <c r="I103" s="469">
        <v>201.2</v>
      </c>
      <c r="J103" s="469">
        <v>201.2</v>
      </c>
      <c r="K103" s="1467" t="s">
        <v>54</v>
      </c>
      <c r="L103" s="43">
        <v>46</v>
      </c>
      <c r="M103" s="698">
        <v>46</v>
      </c>
      <c r="N103" s="702">
        <v>46</v>
      </c>
    </row>
    <row r="104" spans="1:17" s="2" customFormat="1" ht="15.75" customHeight="1" x14ac:dyDescent="0.25">
      <c r="A104" s="868"/>
      <c r="B104" s="69"/>
      <c r="C104" s="712"/>
      <c r="D104" s="1466"/>
      <c r="E104" s="1469"/>
      <c r="F104" s="77"/>
      <c r="G104" s="717" t="s">
        <v>37</v>
      </c>
      <c r="H104" s="581">
        <v>220.7</v>
      </c>
      <c r="I104" s="581">
        <v>221</v>
      </c>
      <c r="J104" s="795">
        <v>221</v>
      </c>
      <c r="K104" s="1451"/>
      <c r="L104" s="722"/>
      <c r="M104" s="232"/>
      <c r="N104" s="727"/>
    </row>
    <row r="105" spans="1:17" s="2" customFormat="1" ht="30" customHeight="1" x14ac:dyDescent="0.25">
      <c r="A105" s="868"/>
      <c r="B105" s="69"/>
      <c r="C105" s="666"/>
      <c r="D105" s="76" t="s">
        <v>55</v>
      </c>
      <c r="E105" s="1469"/>
      <c r="F105" s="77"/>
      <c r="G105" s="715"/>
      <c r="H105" s="12"/>
      <c r="I105" s="13"/>
      <c r="J105" s="13"/>
      <c r="K105" s="1451"/>
      <c r="L105" s="722"/>
      <c r="M105" s="130"/>
      <c r="N105" s="727"/>
      <c r="Q105" s="3"/>
    </row>
    <row r="106" spans="1:17" s="2" customFormat="1" ht="15.75" customHeight="1" x14ac:dyDescent="0.25">
      <c r="A106" s="1337"/>
      <c r="B106" s="1333"/>
      <c r="C106" s="663"/>
      <c r="D106" s="1340" t="s">
        <v>56</v>
      </c>
      <c r="E106" s="1469"/>
      <c r="F106" s="686"/>
      <c r="G106" s="715"/>
      <c r="H106" s="78"/>
      <c r="I106" s="78"/>
      <c r="J106" s="224"/>
      <c r="K106" s="1452"/>
      <c r="L106" s="27"/>
      <c r="M106" s="522"/>
      <c r="N106" s="29"/>
    </row>
    <row r="107" spans="1:17" s="2" customFormat="1" ht="15.75" customHeight="1" x14ac:dyDescent="0.25">
      <c r="A107" s="1337"/>
      <c r="B107" s="1333"/>
      <c r="C107" s="663"/>
      <c r="D107" s="1451"/>
      <c r="E107" s="195"/>
      <c r="F107" s="686"/>
      <c r="G107" s="11"/>
      <c r="H107" s="78"/>
      <c r="I107" s="224"/>
      <c r="J107" s="224"/>
      <c r="K107" s="1452"/>
      <c r="L107" s="27"/>
      <c r="M107" s="522"/>
      <c r="N107" s="29"/>
    </row>
    <row r="108" spans="1:17" s="2" customFormat="1" ht="13.5" customHeight="1" x14ac:dyDescent="0.25">
      <c r="A108" s="1337"/>
      <c r="B108" s="1333"/>
      <c r="C108" s="663" t="s">
        <v>131</v>
      </c>
      <c r="D108" s="1341"/>
      <c r="E108" s="369"/>
      <c r="F108" s="686"/>
      <c r="G108" s="11"/>
      <c r="H108" s="78"/>
      <c r="I108" s="224"/>
      <c r="J108" s="224"/>
      <c r="K108" s="1452"/>
      <c r="L108" s="27"/>
      <c r="M108" s="522"/>
      <c r="N108" s="29"/>
    </row>
    <row r="109" spans="1:17" s="2" customFormat="1" ht="105.6" customHeight="1" x14ac:dyDescent="0.25">
      <c r="A109" s="868"/>
      <c r="B109" s="69"/>
      <c r="C109" s="666"/>
      <c r="D109" s="1489" t="s">
        <v>127</v>
      </c>
      <c r="E109" s="1469" t="s">
        <v>117</v>
      </c>
      <c r="F109" s="77"/>
      <c r="G109" s="11"/>
      <c r="H109" s="12"/>
      <c r="I109" s="13"/>
      <c r="J109" s="13"/>
      <c r="K109" s="250"/>
      <c r="L109" s="27"/>
      <c r="M109" s="522"/>
      <c r="N109" s="29"/>
      <c r="Q109" s="3"/>
    </row>
    <row r="110" spans="1:17" s="2" customFormat="1" ht="16.5" customHeight="1" thickBot="1" x14ac:dyDescent="0.3">
      <c r="A110" s="863"/>
      <c r="B110" s="661"/>
      <c r="C110" s="664"/>
      <c r="D110" s="1490"/>
      <c r="E110" s="1491"/>
      <c r="F110" s="674"/>
      <c r="G110" s="62" t="s">
        <v>26</v>
      </c>
      <c r="H110" s="63">
        <f>SUM(H103:H109)</f>
        <v>421.9</v>
      </c>
      <c r="I110" s="64">
        <f t="shared" ref="I110:J110" si="2">SUM(I103:I109)</f>
        <v>422.2</v>
      </c>
      <c r="J110" s="64">
        <f t="shared" si="2"/>
        <v>422.2</v>
      </c>
      <c r="K110" s="748"/>
      <c r="L110" s="79"/>
      <c r="M110" s="463"/>
      <c r="N110" s="80"/>
    </row>
    <row r="111" spans="1:17" s="2" customFormat="1" ht="27" customHeight="1" x14ac:dyDescent="0.25">
      <c r="A111" s="1404" t="s">
        <v>15</v>
      </c>
      <c r="B111" s="1405" t="s">
        <v>35</v>
      </c>
      <c r="C111" s="662" t="s">
        <v>42</v>
      </c>
      <c r="D111" s="1409" t="s">
        <v>57</v>
      </c>
      <c r="E111" s="50"/>
      <c r="F111" s="218" t="s">
        <v>58</v>
      </c>
      <c r="G111" s="668" t="s">
        <v>22</v>
      </c>
      <c r="H111" s="165">
        <v>90</v>
      </c>
      <c r="I111" s="539">
        <v>90</v>
      </c>
      <c r="J111" s="315">
        <f>+I111</f>
        <v>90</v>
      </c>
      <c r="K111" s="81" t="s">
        <v>59</v>
      </c>
      <c r="L111" s="82">
        <v>37</v>
      </c>
      <c r="M111" s="579">
        <v>37</v>
      </c>
      <c r="N111" s="83">
        <v>37</v>
      </c>
    </row>
    <row r="112" spans="1:17" s="2" customFormat="1" ht="43.15" customHeight="1" x14ac:dyDescent="0.25">
      <c r="A112" s="1337"/>
      <c r="B112" s="1333"/>
      <c r="C112" s="663"/>
      <c r="D112" s="1383"/>
      <c r="E112" s="49"/>
      <c r="F112" s="667"/>
      <c r="G112" s="241" t="s">
        <v>37</v>
      </c>
      <c r="H112" s="390">
        <v>110</v>
      </c>
      <c r="I112" s="53">
        <v>110</v>
      </c>
      <c r="J112" s="564">
        <v>110</v>
      </c>
      <c r="K112" s="90" t="s">
        <v>107</v>
      </c>
      <c r="L112" s="135">
        <v>10</v>
      </c>
      <c r="M112" s="580">
        <v>10</v>
      </c>
      <c r="N112" s="136">
        <v>10</v>
      </c>
    </row>
    <row r="113" spans="1:17" s="2" customFormat="1" ht="29.25" customHeight="1" thickBot="1" x14ac:dyDescent="0.3">
      <c r="A113" s="860"/>
      <c r="B113" s="658"/>
      <c r="C113" s="663"/>
      <c r="D113" s="1384"/>
      <c r="E113" s="49"/>
      <c r="F113" s="667"/>
      <c r="G113" s="51" t="s">
        <v>26</v>
      </c>
      <c r="H113" s="41">
        <f>SUM(H111:H112)</f>
        <v>200</v>
      </c>
      <c r="I113" s="42">
        <f>SUM(I111:I112)</f>
        <v>200</v>
      </c>
      <c r="J113" s="42">
        <f>SUM(J111:J112)</f>
        <v>200</v>
      </c>
      <c r="K113" s="749" t="s">
        <v>149</v>
      </c>
      <c r="L113" s="764">
        <v>30</v>
      </c>
      <c r="M113" s="582">
        <v>30</v>
      </c>
      <c r="N113" s="583">
        <v>30</v>
      </c>
    </row>
    <row r="114" spans="1:17" s="2" customFormat="1" ht="24.75" customHeight="1" x14ac:dyDescent="0.25">
      <c r="A114" s="859" t="s">
        <v>15</v>
      </c>
      <c r="B114" s="660" t="s">
        <v>35</v>
      </c>
      <c r="C114" s="662" t="s">
        <v>60</v>
      </c>
      <c r="D114" s="1459" t="s">
        <v>112</v>
      </c>
      <c r="E114" s="50"/>
      <c r="F114" s="1471">
        <v>3</v>
      </c>
      <c r="G114" s="668" t="s">
        <v>22</v>
      </c>
      <c r="H114" s="84">
        <v>4.5</v>
      </c>
      <c r="I114" s="584">
        <v>4.5</v>
      </c>
      <c r="J114" s="584">
        <v>4.5</v>
      </c>
      <c r="K114" s="585" t="s">
        <v>113</v>
      </c>
      <c r="L114" s="765">
        <v>2</v>
      </c>
      <c r="M114" s="50">
        <v>2</v>
      </c>
      <c r="N114" s="586">
        <v>2</v>
      </c>
    </row>
    <row r="115" spans="1:17" s="2" customFormat="1" ht="16.5" customHeight="1" thickBot="1" x14ac:dyDescent="0.3">
      <c r="A115" s="860"/>
      <c r="B115" s="658"/>
      <c r="C115" s="931"/>
      <c r="D115" s="1470"/>
      <c r="E115" s="196"/>
      <c r="F115" s="1472"/>
      <c r="G115" s="441" t="s">
        <v>26</v>
      </c>
      <c r="H115" s="19">
        <f>H114</f>
        <v>4.5</v>
      </c>
      <c r="I115" s="20">
        <f>I114</f>
        <v>4.5</v>
      </c>
      <c r="J115" s="20">
        <f>J114</f>
        <v>4.5</v>
      </c>
      <c r="K115" s="655"/>
      <c r="L115" s="738"/>
      <c r="M115" s="49"/>
      <c r="N115" s="703"/>
    </row>
    <row r="116" spans="1:17" s="2" customFormat="1" ht="16.5" customHeight="1" x14ac:dyDescent="0.25">
      <c r="A116" s="1473" t="s">
        <v>15</v>
      </c>
      <c r="B116" s="1476" t="s">
        <v>35</v>
      </c>
      <c r="C116" s="1479" t="s">
        <v>61</v>
      </c>
      <c r="D116" s="1482" t="s">
        <v>130</v>
      </c>
      <c r="E116" s="1484"/>
      <c r="F116" s="1487">
        <v>3</v>
      </c>
      <c r="G116" s="821" t="s">
        <v>20</v>
      </c>
      <c r="H116" s="822">
        <v>94.4</v>
      </c>
      <c r="I116" s="68">
        <v>111.2</v>
      </c>
      <c r="J116" s="68">
        <v>49.5</v>
      </c>
      <c r="K116" s="933" t="s">
        <v>128</v>
      </c>
      <c r="L116" s="43">
        <v>350</v>
      </c>
      <c r="M116" s="932">
        <v>350</v>
      </c>
      <c r="N116" s="935">
        <v>350</v>
      </c>
    </row>
    <row r="117" spans="1:17" s="2" customFormat="1" ht="16.5" customHeight="1" x14ac:dyDescent="0.25">
      <c r="A117" s="1474"/>
      <c r="B117" s="1477"/>
      <c r="C117" s="1480"/>
      <c r="D117" s="1339"/>
      <c r="E117" s="1485"/>
      <c r="F117" s="1319"/>
      <c r="G117" s="264" t="s">
        <v>170</v>
      </c>
      <c r="H117" s="557">
        <v>212</v>
      </c>
      <c r="I117" s="559">
        <v>249.9</v>
      </c>
      <c r="J117" s="559">
        <v>111.4</v>
      </c>
      <c r="K117" s="938"/>
      <c r="L117" s="937"/>
      <c r="M117" s="130"/>
      <c r="N117" s="934"/>
    </row>
    <row r="118" spans="1:17" s="2" customFormat="1" ht="16.5" customHeight="1" x14ac:dyDescent="0.25">
      <c r="A118" s="1474"/>
      <c r="B118" s="1477"/>
      <c r="C118" s="1480"/>
      <c r="D118" s="1339"/>
      <c r="E118" s="1485"/>
      <c r="F118" s="1319"/>
      <c r="G118" s="264" t="s">
        <v>182</v>
      </c>
      <c r="H118" s="557">
        <v>3.7</v>
      </c>
      <c r="I118" s="617"/>
      <c r="J118" s="437"/>
      <c r="K118" s="938"/>
      <c r="L118" s="937"/>
      <c r="M118" s="130"/>
      <c r="N118" s="934"/>
    </row>
    <row r="119" spans="1:17" s="2" customFormat="1" ht="15" customHeight="1" thickBot="1" x14ac:dyDescent="0.3">
      <c r="A119" s="1475"/>
      <c r="B119" s="1478"/>
      <c r="C119" s="1481"/>
      <c r="D119" s="1483"/>
      <c r="E119" s="1486"/>
      <c r="F119" s="1488"/>
      <c r="G119" s="44" t="s">
        <v>26</v>
      </c>
      <c r="H119" s="429">
        <f>SUM(H116:H118)</f>
        <v>310.09999999999997</v>
      </c>
      <c r="I119" s="42">
        <f>SUM(I116:I117)</f>
        <v>361.1</v>
      </c>
      <c r="J119" s="473">
        <f>SUM(J116:J117)</f>
        <v>160.9</v>
      </c>
      <c r="K119" s="126"/>
      <c r="L119" s="823"/>
      <c r="M119" s="824"/>
      <c r="N119" s="825"/>
    </row>
    <row r="120" spans="1:17" s="2" customFormat="1" ht="18.75" customHeight="1" x14ac:dyDescent="0.25">
      <c r="A120" s="1473" t="s">
        <v>15</v>
      </c>
      <c r="B120" s="1476" t="s">
        <v>35</v>
      </c>
      <c r="C120" s="1479" t="s">
        <v>95</v>
      </c>
      <c r="D120" s="1354" t="s">
        <v>174</v>
      </c>
      <c r="E120" s="1484"/>
      <c r="F120" s="1487">
        <v>3</v>
      </c>
      <c r="G120" s="587" t="s">
        <v>22</v>
      </c>
      <c r="H120" s="161">
        <v>26.7</v>
      </c>
      <c r="I120" s="36">
        <v>18</v>
      </c>
      <c r="J120" s="566">
        <v>7.1</v>
      </c>
      <c r="K120" s="585" t="s">
        <v>129</v>
      </c>
      <c r="L120" s="43"/>
      <c r="M120" s="697"/>
      <c r="N120" s="702"/>
    </row>
    <row r="121" spans="1:17" s="2" customFormat="1" ht="54.75" customHeight="1" x14ac:dyDescent="0.25">
      <c r="A121" s="1474"/>
      <c r="B121" s="1477"/>
      <c r="C121" s="1480"/>
      <c r="D121" s="1355"/>
      <c r="E121" s="1485"/>
      <c r="F121" s="1319"/>
      <c r="G121" s="729" t="s">
        <v>170</v>
      </c>
      <c r="H121" s="171">
        <v>122.6</v>
      </c>
      <c r="I121" s="617">
        <v>102</v>
      </c>
      <c r="J121" s="617">
        <v>40.5</v>
      </c>
      <c r="K121" s="616" t="s">
        <v>223</v>
      </c>
      <c r="L121" s="766">
        <v>1</v>
      </c>
      <c r="M121" s="389"/>
      <c r="N121" s="362"/>
    </row>
    <row r="122" spans="1:17" s="2" customFormat="1" ht="36.75" customHeight="1" x14ac:dyDescent="0.25">
      <c r="A122" s="1474"/>
      <c r="B122" s="1477"/>
      <c r="C122" s="1480"/>
      <c r="D122" s="1355"/>
      <c r="E122" s="1485"/>
      <c r="F122" s="1319"/>
      <c r="G122" s="682"/>
      <c r="H122" s="154"/>
      <c r="I122" s="591"/>
      <c r="J122" s="591"/>
      <c r="K122" s="372" t="s">
        <v>243</v>
      </c>
      <c r="L122" s="766"/>
      <c r="M122" s="361">
        <v>340</v>
      </c>
      <c r="N122" s="362"/>
    </row>
    <row r="123" spans="1:17" s="2" customFormat="1" ht="15.75" customHeight="1" thickBot="1" x14ac:dyDescent="0.3">
      <c r="A123" s="1474"/>
      <c r="B123" s="1477"/>
      <c r="C123" s="1480"/>
      <c r="D123" s="1339"/>
      <c r="E123" s="1485"/>
      <c r="F123" s="1319"/>
      <c r="G123" s="44" t="s">
        <v>26</v>
      </c>
      <c r="H123" s="496">
        <f>SUM(H120:H122)</f>
        <v>149.29999999999998</v>
      </c>
      <c r="I123" s="732">
        <f t="shared" ref="I123:J123" si="3">SUM(I120:I122)</f>
        <v>120</v>
      </c>
      <c r="J123" s="496">
        <f t="shared" si="3"/>
        <v>47.6</v>
      </c>
      <c r="K123" s="352" t="s">
        <v>222</v>
      </c>
      <c r="L123" s="705"/>
      <c r="M123" s="461"/>
      <c r="N123" s="700">
        <v>1</v>
      </c>
    </row>
    <row r="124" spans="1:17" s="2" customFormat="1" ht="20.25" customHeight="1" x14ac:dyDescent="0.25">
      <c r="A124" s="1473" t="s">
        <v>15</v>
      </c>
      <c r="B124" s="1476" t="s">
        <v>35</v>
      </c>
      <c r="C124" s="1479" t="s">
        <v>96</v>
      </c>
      <c r="D124" s="1482" t="s">
        <v>159</v>
      </c>
      <c r="E124" s="1484"/>
      <c r="F124" s="1487">
        <v>5</v>
      </c>
      <c r="G124" s="257" t="s">
        <v>22</v>
      </c>
      <c r="H124" s="208">
        <f>132.3-100</f>
        <v>32.300000000000011</v>
      </c>
      <c r="I124" s="207">
        <v>137.30000000000001</v>
      </c>
      <c r="J124" s="209">
        <v>97</v>
      </c>
      <c r="K124" s="750" t="s">
        <v>145</v>
      </c>
      <c r="L124" s="767">
        <v>5</v>
      </c>
      <c r="M124" s="646">
        <v>4</v>
      </c>
      <c r="N124" s="647">
        <v>2</v>
      </c>
    </row>
    <row r="125" spans="1:17" s="2" customFormat="1" ht="30.75" customHeight="1" x14ac:dyDescent="0.25">
      <c r="A125" s="1474"/>
      <c r="B125" s="1477"/>
      <c r="C125" s="1480"/>
      <c r="D125" s="1339"/>
      <c r="E125" s="1485"/>
      <c r="F125" s="1319"/>
      <c r="G125" s="629" t="s">
        <v>166</v>
      </c>
      <c r="H125" s="220">
        <v>100</v>
      </c>
      <c r="I125" s="221"/>
      <c r="J125" s="436"/>
      <c r="K125" s="751" t="s">
        <v>146</v>
      </c>
      <c r="L125" s="425"/>
      <c r="M125" s="363"/>
      <c r="N125" s="212"/>
    </row>
    <row r="126" spans="1:17" s="2" customFormat="1" ht="15" customHeight="1" thickBot="1" x14ac:dyDescent="0.3">
      <c r="A126" s="1474"/>
      <c r="B126" s="1477"/>
      <c r="C126" s="1480"/>
      <c r="D126" s="1339"/>
      <c r="E126" s="1485"/>
      <c r="F126" s="1319"/>
      <c r="G126" s="210" t="s">
        <v>26</v>
      </c>
      <c r="H126" s="63">
        <f>SUM(H124:H125)</f>
        <v>132.30000000000001</v>
      </c>
      <c r="I126" s="64">
        <f>SUM(I124:I125)</f>
        <v>137.30000000000001</v>
      </c>
      <c r="J126" s="63">
        <f>SUM(J124:J125)</f>
        <v>97</v>
      </c>
      <c r="K126" s="240"/>
      <c r="L126" s="705"/>
      <c r="M126" s="461"/>
      <c r="N126" s="700"/>
    </row>
    <row r="127" spans="1:17" s="2" customFormat="1" ht="16.5" customHeight="1" thickBot="1" x14ac:dyDescent="0.3">
      <c r="A127" s="858" t="s">
        <v>15</v>
      </c>
      <c r="B127" s="5" t="s">
        <v>35</v>
      </c>
      <c r="C127" s="1496" t="s">
        <v>43</v>
      </c>
      <c r="D127" s="1496"/>
      <c r="E127" s="1496"/>
      <c r="F127" s="1496"/>
      <c r="G127" s="1496"/>
      <c r="H127" s="85">
        <f>H115+H113+H110+H102+H92+H90+H119+H123+H126</f>
        <v>7715.9000000000005</v>
      </c>
      <c r="I127" s="482">
        <f>I115+I113+I110+I102+I92+I90+I119+I123+I126</f>
        <v>7284.3000000000011</v>
      </c>
      <c r="J127" s="482">
        <f>J115+J113+J110+J102+J92+J90+J119+J123+J126</f>
        <v>6949.5000000000009</v>
      </c>
      <c r="K127" s="1414"/>
      <c r="L127" s="1415"/>
      <c r="M127" s="1415"/>
      <c r="N127" s="1416"/>
      <c r="Q127" s="3"/>
    </row>
    <row r="128" spans="1:17" s="2" customFormat="1" ht="14.25" customHeight="1" thickBot="1" x14ac:dyDescent="0.3">
      <c r="A128" s="864" t="s">
        <v>15</v>
      </c>
      <c r="B128" s="5" t="s">
        <v>39</v>
      </c>
      <c r="C128" s="1504" t="s">
        <v>64</v>
      </c>
      <c r="D128" s="1504"/>
      <c r="E128" s="1504"/>
      <c r="F128" s="1504"/>
      <c r="G128" s="1504"/>
      <c r="H128" s="1504"/>
      <c r="I128" s="1504"/>
      <c r="J128" s="1504"/>
      <c r="K128" s="1504"/>
      <c r="L128" s="1504"/>
      <c r="M128" s="1504"/>
      <c r="N128" s="1505"/>
    </row>
    <row r="129" spans="1:17" s="3" customFormat="1" ht="54.75" customHeight="1" x14ac:dyDescent="0.25">
      <c r="A129" s="859" t="s">
        <v>15</v>
      </c>
      <c r="B129" s="660" t="s">
        <v>39</v>
      </c>
      <c r="C129" s="809" t="s">
        <v>15</v>
      </c>
      <c r="D129" s="184" t="s">
        <v>65</v>
      </c>
      <c r="E129" s="157"/>
      <c r="F129" s="189"/>
      <c r="G129" s="141"/>
      <c r="H129" s="204"/>
      <c r="I129" s="204"/>
      <c r="J129" s="204"/>
      <c r="K129" s="244"/>
      <c r="L129" s="769"/>
      <c r="M129" s="464"/>
      <c r="N129" s="486"/>
    </row>
    <row r="130" spans="1:17" s="3" customFormat="1" ht="17.25" customHeight="1" x14ac:dyDescent="0.25">
      <c r="A130" s="860"/>
      <c r="B130" s="658"/>
      <c r="C130" s="259"/>
      <c r="D130" s="1320" t="s">
        <v>231</v>
      </c>
      <c r="E130" s="1499" t="s">
        <v>66</v>
      </c>
      <c r="F130" s="1502">
        <v>5</v>
      </c>
      <c r="G130" s="203" t="s">
        <v>22</v>
      </c>
      <c r="H130" s="154">
        <v>336</v>
      </c>
      <c r="I130" s="591">
        <v>946.1</v>
      </c>
      <c r="J130" s="591">
        <v>2721.6</v>
      </c>
      <c r="K130" s="261" t="s">
        <v>62</v>
      </c>
      <c r="L130" s="796">
        <v>1</v>
      </c>
      <c r="M130" s="797"/>
      <c r="N130" s="798"/>
    </row>
    <row r="131" spans="1:17" s="3" customFormat="1" ht="17.25" customHeight="1" x14ac:dyDescent="0.25">
      <c r="A131" s="860"/>
      <c r="B131" s="658"/>
      <c r="C131" s="259"/>
      <c r="D131" s="1320"/>
      <c r="E131" s="1500"/>
      <c r="F131" s="1503"/>
      <c r="G131" s="265" t="s">
        <v>170</v>
      </c>
      <c r="H131" s="38">
        <v>435.7</v>
      </c>
      <c r="I131" s="39">
        <v>303.10000000000002</v>
      </c>
      <c r="J131" s="39"/>
      <c r="K131" s="442" t="s">
        <v>188</v>
      </c>
      <c r="L131" s="109">
        <v>80</v>
      </c>
      <c r="M131" s="142">
        <v>100</v>
      </c>
      <c r="N131" s="351"/>
    </row>
    <row r="132" spans="1:17" s="3" customFormat="1" ht="17.25" customHeight="1" x14ac:dyDescent="0.25">
      <c r="A132" s="860"/>
      <c r="B132" s="658"/>
      <c r="C132" s="259"/>
      <c r="D132" s="1320"/>
      <c r="E132" s="1500"/>
      <c r="F132" s="1503"/>
      <c r="G132" s="718" t="s">
        <v>166</v>
      </c>
      <c r="H132" s="38">
        <v>178.6</v>
      </c>
      <c r="I132" s="39"/>
      <c r="J132" s="39"/>
      <c r="K132" s="139" t="s">
        <v>227</v>
      </c>
      <c r="L132" s="799"/>
      <c r="M132" s="800">
        <v>100</v>
      </c>
      <c r="N132" s="801"/>
    </row>
    <row r="133" spans="1:17" s="3" customFormat="1" ht="15.75" customHeight="1" x14ac:dyDescent="0.25">
      <c r="A133" s="860"/>
      <c r="B133" s="658"/>
      <c r="C133" s="259"/>
      <c r="D133" s="1492" t="s">
        <v>228</v>
      </c>
      <c r="E133" s="1500"/>
      <c r="F133" s="1503"/>
      <c r="G133" s="719"/>
      <c r="H133" s="16"/>
      <c r="I133" s="266"/>
      <c r="J133" s="74"/>
      <c r="K133" s="261" t="s">
        <v>62</v>
      </c>
      <c r="L133" s="796">
        <v>1</v>
      </c>
      <c r="M133" s="802"/>
      <c r="N133" s="798"/>
    </row>
    <row r="134" spans="1:17" s="3" customFormat="1" ht="27.75" customHeight="1" x14ac:dyDescent="0.25">
      <c r="A134" s="860"/>
      <c r="B134" s="658"/>
      <c r="C134" s="259"/>
      <c r="D134" s="1493"/>
      <c r="E134" s="1500"/>
      <c r="F134" s="1503"/>
      <c r="G134" s="242"/>
      <c r="H134" s="16"/>
      <c r="I134" s="266"/>
      <c r="J134" s="74"/>
      <c r="K134" s="252" t="s">
        <v>160</v>
      </c>
      <c r="L134" s="387">
        <v>50</v>
      </c>
      <c r="M134" s="593">
        <v>100</v>
      </c>
      <c r="N134" s="388"/>
    </row>
    <row r="135" spans="1:17" s="3" customFormat="1" ht="17.25" customHeight="1" x14ac:dyDescent="0.25">
      <c r="A135" s="860"/>
      <c r="B135" s="658"/>
      <c r="C135" s="259"/>
      <c r="D135" s="1493"/>
      <c r="E135" s="1500"/>
      <c r="F135" s="1503"/>
      <c r="G135" s="242"/>
      <c r="H135" s="16"/>
      <c r="I135" s="74"/>
      <c r="J135" s="74"/>
      <c r="K135" s="252" t="s">
        <v>139</v>
      </c>
      <c r="L135" s="387"/>
      <c r="M135" s="593">
        <v>100</v>
      </c>
      <c r="N135" s="388"/>
    </row>
    <row r="136" spans="1:17" s="2" customFormat="1" ht="33.75" customHeight="1" x14ac:dyDescent="0.25">
      <c r="A136" s="860"/>
      <c r="B136" s="658"/>
      <c r="C136" s="694"/>
      <c r="D136" s="1494" t="s">
        <v>224</v>
      </c>
      <c r="E136" s="1501"/>
      <c r="F136" s="1503"/>
      <c r="G136" s="242"/>
      <c r="H136" s="243"/>
      <c r="I136" s="595"/>
      <c r="J136" s="595"/>
      <c r="K136" s="1276" t="s">
        <v>62</v>
      </c>
      <c r="L136" s="1277">
        <v>1</v>
      </c>
      <c r="M136" s="1278"/>
      <c r="N136" s="1279"/>
      <c r="O136" s="3"/>
    </row>
    <row r="137" spans="1:17" s="2" customFormat="1" ht="33.75" customHeight="1" x14ac:dyDescent="0.25">
      <c r="A137" s="860"/>
      <c r="B137" s="658"/>
      <c r="C137" s="694"/>
      <c r="D137" s="1495"/>
      <c r="E137" s="269" t="s">
        <v>121</v>
      </c>
      <c r="F137" s="1503"/>
      <c r="G137" s="242"/>
      <c r="H137" s="243"/>
      <c r="I137" s="595"/>
      <c r="J137" s="595"/>
      <c r="K137" s="1280" t="s">
        <v>189</v>
      </c>
      <c r="L137" s="1281"/>
      <c r="M137" s="1282">
        <v>25</v>
      </c>
      <c r="N137" s="1283">
        <v>100</v>
      </c>
    </row>
    <row r="138" spans="1:17" s="3" customFormat="1" ht="32.25" customHeight="1" x14ac:dyDescent="0.25">
      <c r="A138" s="860"/>
      <c r="B138" s="658"/>
      <c r="C138" s="86"/>
      <c r="D138" s="249" t="s">
        <v>225</v>
      </c>
      <c r="E138" s="590"/>
      <c r="F138" s="1503"/>
      <c r="G138" s="719"/>
      <c r="H138" s="170"/>
      <c r="I138" s="234"/>
      <c r="J138" s="234"/>
      <c r="K138" s="442" t="s">
        <v>161</v>
      </c>
      <c r="L138" s="723">
        <v>60</v>
      </c>
      <c r="M138" s="560">
        <v>100</v>
      </c>
      <c r="N138" s="618"/>
    </row>
    <row r="139" spans="1:17" s="65" customFormat="1" ht="20.25" customHeight="1" x14ac:dyDescent="0.25">
      <c r="A139" s="870"/>
      <c r="B139" s="191"/>
      <c r="C139" s="192"/>
      <c r="D139" s="1338" t="s">
        <v>126</v>
      </c>
      <c r="E139" s="709" t="s">
        <v>66</v>
      </c>
      <c r="F139" s="515">
        <v>1</v>
      </c>
      <c r="G139" s="1516" t="s">
        <v>22</v>
      </c>
      <c r="H139" s="1518">
        <v>350</v>
      </c>
      <c r="I139" s="1508"/>
      <c r="J139" s="1508"/>
      <c r="K139" s="680" t="s">
        <v>244</v>
      </c>
      <c r="L139" s="770">
        <v>2</v>
      </c>
      <c r="M139" s="516"/>
      <c r="N139" s="517"/>
    </row>
    <row r="140" spans="1:17" s="65" customFormat="1" ht="24" customHeight="1" x14ac:dyDescent="0.25">
      <c r="A140" s="870"/>
      <c r="B140" s="193"/>
      <c r="C140" s="192"/>
      <c r="D140" s="1377"/>
      <c r="E140" s="681"/>
      <c r="F140" s="367"/>
      <c r="G140" s="1517"/>
      <c r="H140" s="1519"/>
      <c r="I140" s="1509"/>
      <c r="J140" s="1509"/>
      <c r="K140" s="512"/>
      <c r="L140" s="771"/>
      <c r="M140" s="514"/>
      <c r="N140" s="487"/>
    </row>
    <row r="141" spans="1:17" s="1" customFormat="1" ht="16.5" customHeight="1" x14ac:dyDescent="0.2">
      <c r="A141" s="865"/>
      <c r="B141" s="658"/>
      <c r="C141" s="673"/>
      <c r="D141" s="1395" t="s">
        <v>143</v>
      </c>
      <c r="E141" s="803"/>
      <c r="F141" s="374" t="s">
        <v>58</v>
      </c>
      <c r="G141" s="223" t="s">
        <v>22</v>
      </c>
      <c r="H141" s="94">
        <v>75.900000000000006</v>
      </c>
      <c r="I141" s="472"/>
      <c r="J141" s="472"/>
      <c r="K141" s="768" t="s">
        <v>142</v>
      </c>
      <c r="L141" s="740">
        <v>9</v>
      </c>
      <c r="M141" s="594">
        <v>9</v>
      </c>
      <c r="N141" s="527">
        <v>9</v>
      </c>
      <c r="Q141" s="91"/>
    </row>
    <row r="142" spans="1:17" s="1" customFormat="1" ht="16.5" customHeight="1" x14ac:dyDescent="0.2">
      <c r="A142" s="865"/>
      <c r="B142" s="658"/>
      <c r="C142" s="673"/>
      <c r="D142" s="1395"/>
      <c r="E142" s="596"/>
      <c r="F142" s="375"/>
      <c r="G142" s="263" t="s">
        <v>166</v>
      </c>
      <c r="H142" s="164">
        <v>9.1999999999999993</v>
      </c>
      <c r="I142" s="224"/>
      <c r="J142" s="224"/>
      <c r="K142" s="598"/>
      <c r="L142" s="741"/>
      <c r="M142" s="454"/>
      <c r="N142" s="597"/>
      <c r="Q142" s="91"/>
    </row>
    <row r="143" spans="1:17" s="2" customFormat="1" ht="16.5" customHeight="1" thickBot="1" x14ac:dyDescent="0.3">
      <c r="A143" s="863"/>
      <c r="B143" s="661"/>
      <c r="C143" s="260"/>
      <c r="D143" s="1510" t="s">
        <v>34</v>
      </c>
      <c r="E143" s="1511"/>
      <c r="F143" s="1511"/>
      <c r="G143" s="1512"/>
      <c r="H143" s="470">
        <f>SUM(H130:H142)</f>
        <v>1385.4000000000003</v>
      </c>
      <c r="I143" s="626">
        <f>SUM(I130:I140)</f>
        <v>1249.2</v>
      </c>
      <c r="J143" s="626">
        <f>SUM(J130:J140)</f>
        <v>2721.6</v>
      </c>
      <c r="K143" s="1513"/>
      <c r="L143" s="1514"/>
      <c r="M143" s="1514"/>
      <c r="N143" s="1515"/>
    </row>
    <row r="144" spans="1:17" s="2" customFormat="1" ht="16.5" customHeight="1" thickBot="1" x14ac:dyDescent="0.3">
      <c r="A144" s="858" t="s">
        <v>15</v>
      </c>
      <c r="B144" s="95" t="s">
        <v>39</v>
      </c>
      <c r="C144" s="1497" t="s">
        <v>43</v>
      </c>
      <c r="D144" s="1496"/>
      <c r="E144" s="1496"/>
      <c r="F144" s="1496"/>
      <c r="G144" s="1498"/>
      <c r="H144" s="85">
        <f>H143</f>
        <v>1385.4000000000003</v>
      </c>
      <c r="I144" s="482">
        <f t="shared" ref="I144" si="4">I143</f>
        <v>1249.2</v>
      </c>
      <c r="J144" s="85">
        <f t="shared" ref="J144" si="5">J143</f>
        <v>2721.6</v>
      </c>
      <c r="K144" s="1414"/>
      <c r="L144" s="1415"/>
      <c r="M144" s="1415"/>
      <c r="N144" s="1416"/>
    </row>
    <row r="145" spans="1:16" s="1" customFormat="1" ht="16.5" customHeight="1" thickBot="1" x14ac:dyDescent="0.25">
      <c r="A145" s="858" t="s">
        <v>15</v>
      </c>
      <c r="B145" s="95" t="s">
        <v>41</v>
      </c>
      <c r="C145" s="1506" t="s">
        <v>67</v>
      </c>
      <c r="D145" s="1398"/>
      <c r="E145" s="1398"/>
      <c r="F145" s="1398"/>
      <c r="G145" s="1398"/>
      <c r="H145" s="1398"/>
      <c r="I145" s="1398"/>
      <c r="J145" s="1398"/>
      <c r="K145" s="1398"/>
      <c r="L145" s="1398"/>
      <c r="M145" s="1398"/>
      <c r="N145" s="1399"/>
    </row>
    <row r="146" spans="1:16" s="1" customFormat="1" ht="26.25" customHeight="1" x14ac:dyDescent="0.2">
      <c r="A146" s="859" t="s">
        <v>15</v>
      </c>
      <c r="B146" s="660" t="s">
        <v>41</v>
      </c>
      <c r="C146" s="662" t="s">
        <v>15</v>
      </c>
      <c r="D146" s="96" t="s">
        <v>68</v>
      </c>
      <c r="E146" s="198"/>
      <c r="F146" s="97"/>
      <c r="G146" s="245"/>
      <c r="H146" s="68"/>
      <c r="I146" s="415"/>
      <c r="J146" s="415"/>
      <c r="K146" s="98"/>
      <c r="L146" s="691"/>
      <c r="M146" s="665"/>
      <c r="N146" s="687"/>
    </row>
    <row r="147" spans="1:16" s="1" customFormat="1" ht="15.75" customHeight="1" x14ac:dyDescent="0.2">
      <c r="A147" s="860"/>
      <c r="B147" s="658"/>
      <c r="C147" s="663"/>
      <c r="D147" s="1507" t="s">
        <v>138</v>
      </c>
      <c r="E147" s="426"/>
      <c r="F147" s="97">
        <v>1</v>
      </c>
      <c r="G147" s="457" t="s">
        <v>22</v>
      </c>
      <c r="H147" s="99">
        <v>350</v>
      </c>
      <c r="I147" s="416">
        <v>350</v>
      </c>
      <c r="J147" s="416">
        <v>350</v>
      </c>
      <c r="K147" s="213" t="s">
        <v>137</v>
      </c>
      <c r="L147" s="100">
        <v>10</v>
      </c>
      <c r="M147" s="465">
        <v>10</v>
      </c>
      <c r="N147" s="488">
        <v>10</v>
      </c>
    </row>
    <row r="148" spans="1:16" s="1" customFormat="1" ht="15.75" customHeight="1" x14ac:dyDescent="0.2">
      <c r="A148" s="860"/>
      <c r="B148" s="658"/>
      <c r="C148" s="663"/>
      <c r="D148" s="1395"/>
      <c r="E148" s="197"/>
      <c r="F148" s="145"/>
      <c r="G148" s="458" t="s">
        <v>26</v>
      </c>
      <c r="H148" s="20">
        <f>SUM(H147:H147)</f>
        <v>350</v>
      </c>
      <c r="I148" s="475">
        <f>SUM(I147:I147)</f>
        <v>350</v>
      </c>
      <c r="J148" s="475">
        <f>SUM(J147:J147)</f>
        <v>350</v>
      </c>
      <c r="K148" s="215"/>
      <c r="L148" s="102"/>
      <c r="M148" s="456"/>
      <c r="N148" s="490"/>
    </row>
    <row r="149" spans="1:16" s="1" customFormat="1" ht="14.25" customHeight="1" x14ac:dyDescent="0.2">
      <c r="A149" s="860"/>
      <c r="B149" s="658"/>
      <c r="C149" s="663"/>
      <c r="D149" s="1394" t="s">
        <v>153</v>
      </c>
      <c r="E149" s="1520" t="s">
        <v>125</v>
      </c>
      <c r="F149" s="77">
        <v>5</v>
      </c>
      <c r="G149" s="457" t="s">
        <v>22</v>
      </c>
      <c r="H149" s="472">
        <v>200</v>
      </c>
      <c r="I149" s="416">
        <v>73.5</v>
      </c>
      <c r="J149" s="416"/>
      <c r="K149" s="1507" t="s">
        <v>69</v>
      </c>
      <c r="L149" s="599">
        <v>90</v>
      </c>
      <c r="M149" s="507">
        <v>100</v>
      </c>
      <c r="N149" s="495"/>
      <c r="P149" s="91"/>
    </row>
    <row r="150" spans="1:16" s="1" customFormat="1" ht="14.25" customHeight="1" x14ac:dyDescent="0.2">
      <c r="A150" s="860"/>
      <c r="B150" s="658"/>
      <c r="C150" s="663"/>
      <c r="D150" s="1383"/>
      <c r="E150" s="1521"/>
      <c r="F150" s="77"/>
      <c r="G150" s="457" t="s">
        <v>166</v>
      </c>
      <c r="H150" s="472">
        <v>362</v>
      </c>
      <c r="I150" s="416"/>
      <c r="J150" s="416"/>
      <c r="K150" s="1395"/>
      <c r="L150" s="238"/>
      <c r="M150" s="560"/>
      <c r="N150" s="248"/>
      <c r="P150" s="91"/>
    </row>
    <row r="151" spans="1:16" s="1" customFormat="1" ht="14.25" customHeight="1" x14ac:dyDescent="0.2">
      <c r="A151" s="860"/>
      <c r="B151" s="658"/>
      <c r="C151" s="663"/>
      <c r="D151" s="1383"/>
      <c r="E151" s="1522"/>
      <c r="F151" s="77"/>
      <c r="G151" s="22" t="s">
        <v>170</v>
      </c>
      <c r="H151" s="99">
        <v>2534.4</v>
      </c>
      <c r="I151" s="416">
        <v>468.5</v>
      </c>
      <c r="J151" s="416"/>
      <c r="K151" s="654"/>
      <c r="L151" s="238"/>
      <c r="M151" s="560"/>
      <c r="N151" s="248"/>
    </row>
    <row r="152" spans="1:16" s="1" customFormat="1" ht="14.25" customHeight="1" x14ac:dyDescent="0.2">
      <c r="A152" s="860"/>
      <c r="B152" s="658"/>
      <c r="C152" s="673"/>
      <c r="D152" s="1440"/>
      <c r="E152" s="806" t="s">
        <v>66</v>
      </c>
      <c r="F152" s="805"/>
      <c r="G152" s="600" t="s">
        <v>26</v>
      </c>
      <c r="H152" s="497">
        <f>SUM(H149:H151)</f>
        <v>3096.4</v>
      </c>
      <c r="I152" s="417">
        <f>SUM(I149:I151)</f>
        <v>542</v>
      </c>
      <c r="J152" s="417">
        <f>SUM(J149:J151)</f>
        <v>0</v>
      </c>
      <c r="K152" s="215"/>
      <c r="L152" s="194"/>
      <c r="M152" s="541"/>
      <c r="N152" s="601"/>
    </row>
    <row r="153" spans="1:16" s="1" customFormat="1" ht="30.75" customHeight="1" x14ac:dyDescent="0.2">
      <c r="A153" s="860"/>
      <c r="B153" s="658"/>
      <c r="C153" s="663"/>
      <c r="D153" s="1507" t="s">
        <v>175</v>
      </c>
      <c r="E153" s="408"/>
      <c r="F153" s="409">
        <v>5</v>
      </c>
      <c r="G153" s="602" t="s">
        <v>22</v>
      </c>
      <c r="H153" s="99">
        <v>61</v>
      </c>
      <c r="I153" s="416"/>
      <c r="J153" s="416"/>
      <c r="K153" s="651" t="s">
        <v>176</v>
      </c>
      <c r="L153" s="599">
        <v>100</v>
      </c>
      <c r="M153" s="507"/>
      <c r="N153" s="488"/>
    </row>
    <row r="154" spans="1:16" s="1" customFormat="1" ht="15" customHeight="1" x14ac:dyDescent="0.2">
      <c r="A154" s="860"/>
      <c r="B154" s="658"/>
      <c r="C154" s="663"/>
      <c r="D154" s="1395"/>
      <c r="E154" s="410"/>
      <c r="F154" s="686"/>
      <c r="G154" s="603" t="s">
        <v>26</v>
      </c>
      <c r="H154" s="572">
        <f>SUM(H153:H153)</f>
        <v>61</v>
      </c>
      <c r="I154" s="433"/>
      <c r="J154" s="433"/>
      <c r="K154" s="690"/>
      <c r="L154" s="414"/>
      <c r="M154" s="456"/>
      <c r="N154" s="490"/>
    </row>
    <row r="155" spans="1:16" s="1" customFormat="1" ht="15" customHeight="1" x14ac:dyDescent="0.2">
      <c r="A155" s="860"/>
      <c r="B155" s="658"/>
      <c r="C155" s="663"/>
      <c r="D155" s="1523" t="s">
        <v>34</v>
      </c>
      <c r="E155" s="1524"/>
      <c r="F155" s="1524"/>
      <c r="G155" s="1524"/>
      <c r="H155" s="479">
        <f>+H154+H152+H148</f>
        <v>3507.4</v>
      </c>
      <c r="I155" s="772">
        <f t="shared" ref="I155:J155" si="6">+I154+I152+I148</f>
        <v>892</v>
      </c>
      <c r="J155" s="476">
        <f t="shared" si="6"/>
        <v>350</v>
      </c>
      <c r="K155" s="214"/>
      <c r="L155" s="102"/>
      <c r="M155" s="456"/>
      <c r="N155" s="490"/>
    </row>
    <row r="156" spans="1:16" s="1" customFormat="1" ht="18" customHeight="1" x14ac:dyDescent="0.2">
      <c r="A156" s="862" t="s">
        <v>15</v>
      </c>
      <c r="B156" s="205" t="s">
        <v>41</v>
      </c>
      <c r="C156" s="206" t="s">
        <v>35</v>
      </c>
      <c r="D156" s="1525" t="s">
        <v>70</v>
      </c>
      <c r="E156" s="1520" t="s">
        <v>118</v>
      </c>
      <c r="F156" s="1266" t="s">
        <v>19</v>
      </c>
      <c r="G156" s="14" t="s">
        <v>46</v>
      </c>
      <c r="H156" s="87">
        <v>1150</v>
      </c>
      <c r="I156" s="87">
        <v>1110</v>
      </c>
      <c r="J156" s="87">
        <v>1070</v>
      </c>
      <c r="K156" s="1046"/>
      <c r="L156" s="451"/>
      <c r="M156" s="162"/>
      <c r="N156" s="452"/>
    </row>
    <row r="157" spans="1:16" s="1" customFormat="1" ht="18" customHeight="1" x14ac:dyDescent="0.2">
      <c r="A157" s="1264"/>
      <c r="B157" s="1265"/>
      <c r="C157" s="103"/>
      <c r="D157" s="1526"/>
      <c r="E157" s="1521"/>
      <c r="F157" s="1263"/>
      <c r="G157" s="14" t="s">
        <v>94</v>
      </c>
      <c r="H157" s="87">
        <v>770.6</v>
      </c>
      <c r="I157" s="418"/>
      <c r="J157" s="418"/>
      <c r="K157" s="1253"/>
      <c r="L157" s="1021"/>
      <c r="M157" s="130"/>
      <c r="N157" s="1017"/>
    </row>
    <row r="158" spans="1:16" s="1" customFormat="1" ht="18" customHeight="1" x14ac:dyDescent="0.2">
      <c r="A158" s="1264"/>
      <c r="B158" s="1265"/>
      <c r="C158" s="103"/>
      <c r="D158" s="1526"/>
      <c r="E158" s="1521"/>
      <c r="F158" s="1263"/>
      <c r="G158" s="1042" t="s">
        <v>37</v>
      </c>
      <c r="H158" s="247">
        <v>6.6</v>
      </c>
      <c r="I158" s="359">
        <v>6.6</v>
      </c>
      <c r="J158" s="359">
        <v>6.6</v>
      </c>
      <c r="K158" s="1253"/>
      <c r="L158" s="1021"/>
      <c r="M158" s="130"/>
      <c r="N158" s="1017"/>
    </row>
    <row r="159" spans="1:16" s="1" customFormat="1" ht="18" customHeight="1" x14ac:dyDescent="0.2">
      <c r="A159" s="1264"/>
      <c r="B159" s="1265"/>
      <c r="C159" s="103"/>
      <c r="D159" s="1526"/>
      <c r="E159" s="1521"/>
      <c r="F159" s="1263"/>
      <c r="G159" s="1036"/>
      <c r="H159" s="513"/>
      <c r="I159" s="419"/>
      <c r="J159" s="419"/>
      <c r="K159" s="1253"/>
      <c r="L159" s="1021"/>
      <c r="M159" s="130"/>
      <c r="N159" s="1017"/>
    </row>
    <row r="160" spans="1:16" s="1" customFormat="1" ht="42" customHeight="1" x14ac:dyDescent="0.2">
      <c r="A160" s="861"/>
      <c r="B160" s="945"/>
      <c r="C160" s="373"/>
      <c r="D160" s="492" t="s">
        <v>71</v>
      </c>
      <c r="E160" s="1522"/>
      <c r="F160" s="1267"/>
      <c r="G160" s="124"/>
      <c r="H160" s="818"/>
      <c r="I160" s="400"/>
      <c r="J160" s="400"/>
      <c r="K160" s="268" t="s">
        <v>236</v>
      </c>
      <c r="L160" s="819">
        <v>56</v>
      </c>
      <c r="M160" s="819">
        <v>55</v>
      </c>
      <c r="N160" s="820">
        <v>54</v>
      </c>
    </row>
    <row r="161" spans="1:16" s="1" customFormat="1" ht="67.5" customHeight="1" x14ac:dyDescent="0.2">
      <c r="A161" s="860"/>
      <c r="B161" s="658"/>
      <c r="C161" s="103"/>
      <c r="D161" s="810" t="s">
        <v>72</v>
      </c>
      <c r="E161" s="426"/>
      <c r="F161" s="652"/>
      <c r="G161" s="11"/>
      <c r="H161" s="804"/>
      <c r="I161" s="420"/>
      <c r="J161" s="420"/>
      <c r="K161" s="811" t="s">
        <v>108</v>
      </c>
      <c r="L161" s="466">
        <v>130</v>
      </c>
      <c r="M161" s="466">
        <v>130</v>
      </c>
      <c r="N161" s="173">
        <v>140</v>
      </c>
    </row>
    <row r="162" spans="1:16" s="1" customFormat="1" ht="57" customHeight="1" x14ac:dyDescent="0.2">
      <c r="A162" s="860"/>
      <c r="B162" s="658"/>
      <c r="C162" s="103"/>
      <c r="D162" s="696" t="s">
        <v>73</v>
      </c>
      <c r="E162" s="199"/>
      <c r="F162" s="652"/>
      <c r="G162" s="11"/>
      <c r="H162" s="178"/>
      <c r="I162" s="421"/>
      <c r="J162" s="421"/>
      <c r="K162" s="695" t="s">
        <v>109</v>
      </c>
      <c r="L162" s="169">
        <v>70</v>
      </c>
      <c r="M162" s="169">
        <v>60</v>
      </c>
      <c r="N162" s="105">
        <v>60</v>
      </c>
      <c r="P162" s="91"/>
    </row>
    <row r="163" spans="1:16" s="1" customFormat="1" ht="45.75" customHeight="1" x14ac:dyDescent="0.2">
      <c r="A163" s="860"/>
      <c r="B163" s="658"/>
      <c r="C163" s="103"/>
      <c r="D163" s="696" t="s">
        <v>74</v>
      </c>
      <c r="E163" s="199"/>
      <c r="F163" s="652"/>
      <c r="G163" s="11"/>
      <c r="H163" s="178"/>
      <c r="I163" s="421"/>
      <c r="J163" s="421"/>
      <c r="K163" s="707" t="s">
        <v>75</v>
      </c>
      <c r="L163" s="168">
        <v>92</v>
      </c>
      <c r="M163" s="168">
        <v>90</v>
      </c>
      <c r="N163" s="106">
        <v>90</v>
      </c>
    </row>
    <row r="164" spans="1:16" s="1" customFormat="1" ht="55.5" customHeight="1" x14ac:dyDescent="0.2">
      <c r="A164" s="860"/>
      <c r="B164" s="658"/>
      <c r="C164" s="159"/>
      <c r="D164" s="492" t="s">
        <v>76</v>
      </c>
      <c r="E164" s="426"/>
      <c r="F164" s="652"/>
      <c r="G164" s="720"/>
      <c r="H164" s="513"/>
      <c r="I164" s="419"/>
      <c r="J164" s="419"/>
      <c r="K164" s="148" t="s">
        <v>226</v>
      </c>
      <c r="L164" s="710">
        <v>12</v>
      </c>
      <c r="M164" s="131">
        <v>12</v>
      </c>
      <c r="N164" s="711">
        <v>12</v>
      </c>
    </row>
    <row r="165" spans="1:16" s="1" customFormat="1" ht="42.75" customHeight="1" x14ac:dyDescent="0.2">
      <c r="A165" s="860"/>
      <c r="B165" s="658"/>
      <c r="C165" s="103"/>
      <c r="D165" s="1451" t="s">
        <v>77</v>
      </c>
      <c r="E165" s="199"/>
      <c r="F165" s="652"/>
      <c r="G165" s="682"/>
      <c r="H165" s="477"/>
      <c r="I165" s="478"/>
      <c r="J165" s="478"/>
      <c r="K165" s="1452" t="s">
        <v>78</v>
      </c>
      <c r="L165" s="104">
        <v>100</v>
      </c>
      <c r="M165" s="169">
        <v>100</v>
      </c>
      <c r="N165" s="105">
        <v>100</v>
      </c>
    </row>
    <row r="166" spans="1:16" s="1" customFormat="1" ht="13.5" customHeight="1" thickBot="1" x14ac:dyDescent="0.25">
      <c r="A166" s="866" t="s">
        <v>131</v>
      </c>
      <c r="B166" s="661"/>
      <c r="C166" s="140"/>
      <c r="D166" s="1537"/>
      <c r="E166" s="200"/>
      <c r="F166" s="653"/>
      <c r="G166" s="455" t="s">
        <v>26</v>
      </c>
      <c r="H166" s="42">
        <f>SUM(H156:H165)</f>
        <v>1927.1999999999998</v>
      </c>
      <c r="I166" s="430">
        <f>SUM(I156:I165)</f>
        <v>1116.5999999999999</v>
      </c>
      <c r="J166" s="286">
        <f>SUM(J156:J165)</f>
        <v>1076.5999999999999</v>
      </c>
      <c r="K166" s="1538"/>
      <c r="L166" s="683"/>
      <c r="M166" s="461"/>
      <c r="N166" s="689"/>
    </row>
    <row r="167" spans="1:16" s="1" customFormat="1" ht="52.5" customHeight="1" x14ac:dyDescent="0.2">
      <c r="A167" s="859" t="s">
        <v>15</v>
      </c>
      <c r="B167" s="660" t="s">
        <v>41</v>
      </c>
      <c r="C167" s="662" t="s">
        <v>39</v>
      </c>
      <c r="D167" s="96" t="s">
        <v>79</v>
      </c>
      <c r="E167" s="198"/>
      <c r="F167" s="97"/>
      <c r="G167" s="245"/>
      <c r="H167" s="68"/>
      <c r="I167" s="415"/>
      <c r="J167" s="415"/>
      <c r="K167" s="98"/>
      <c r="L167" s="691"/>
      <c r="M167" s="665"/>
      <c r="N167" s="687"/>
    </row>
    <row r="168" spans="1:16" s="1" customFormat="1" ht="27.75" customHeight="1" x14ac:dyDescent="0.2">
      <c r="A168" s="860"/>
      <c r="B168" s="658"/>
      <c r="C168" s="663"/>
      <c r="D168" s="1507" t="s">
        <v>162</v>
      </c>
      <c r="E168" s="426"/>
      <c r="F168" s="97">
        <v>1</v>
      </c>
      <c r="G168" s="457" t="s">
        <v>37</v>
      </c>
      <c r="H168" s="99">
        <v>50</v>
      </c>
      <c r="I168" s="416"/>
      <c r="J168" s="416"/>
      <c r="K168" s="669" t="s">
        <v>245</v>
      </c>
      <c r="L168" s="100">
        <v>1</v>
      </c>
      <c r="M168" s="465"/>
      <c r="N168" s="488"/>
    </row>
    <row r="169" spans="1:16" s="1" customFormat="1" ht="15" customHeight="1" thickBot="1" x14ac:dyDescent="0.25">
      <c r="A169" s="860"/>
      <c r="B169" s="658"/>
      <c r="C169" s="663"/>
      <c r="D169" s="1395"/>
      <c r="E169" s="197"/>
      <c r="F169" s="145"/>
      <c r="G169" s="458" t="s">
        <v>26</v>
      </c>
      <c r="H169" s="20">
        <f>SUM(H168:H168)</f>
        <v>50</v>
      </c>
      <c r="I169" s="475">
        <f>SUM(I168:I168)</f>
        <v>0</v>
      </c>
      <c r="J169" s="475">
        <f>SUM(J168:J168)</f>
        <v>0</v>
      </c>
      <c r="K169" s="215"/>
      <c r="L169" s="102"/>
      <c r="M169" s="456"/>
      <c r="N169" s="491"/>
    </row>
    <row r="170" spans="1:16" s="2" customFormat="1" ht="16.5" customHeight="1" thickBot="1" x14ac:dyDescent="0.3">
      <c r="A170" s="858" t="s">
        <v>15</v>
      </c>
      <c r="B170" s="5" t="s">
        <v>41</v>
      </c>
      <c r="C170" s="1496" t="s">
        <v>43</v>
      </c>
      <c r="D170" s="1496"/>
      <c r="E170" s="1496"/>
      <c r="F170" s="1496"/>
      <c r="G170" s="1496"/>
      <c r="H170" s="632">
        <f>+H169+H166+H155</f>
        <v>5484.6</v>
      </c>
      <c r="I170" s="631">
        <f>+I169+I166+I155</f>
        <v>2008.6</v>
      </c>
      <c r="J170" s="632">
        <f>+J169+J166+J155</f>
        <v>1426.6</v>
      </c>
      <c r="K170" s="1414"/>
      <c r="L170" s="1415"/>
      <c r="M170" s="1415"/>
      <c r="N170" s="1416"/>
    </row>
    <row r="171" spans="1:16" s="1" customFormat="1" ht="16.5" customHeight="1" thickBot="1" x14ac:dyDescent="0.25">
      <c r="A171" s="863" t="s">
        <v>15</v>
      </c>
      <c r="B171" s="871"/>
      <c r="C171" s="1539" t="s">
        <v>80</v>
      </c>
      <c r="D171" s="1539"/>
      <c r="E171" s="1539"/>
      <c r="F171" s="1539"/>
      <c r="G171" s="1539"/>
      <c r="H171" s="872">
        <f>H170+H144+H127+H49</f>
        <v>49687.400000000009</v>
      </c>
      <c r="I171" s="873">
        <f>I170+I144+I127+I49</f>
        <v>34135</v>
      </c>
      <c r="J171" s="874">
        <f>J170+J144+J127+J49</f>
        <v>34293.199999999997</v>
      </c>
      <c r="K171" s="1540"/>
      <c r="L171" s="1541"/>
      <c r="M171" s="1541"/>
      <c r="N171" s="1542"/>
    </row>
    <row r="172" spans="1:16" s="2" customFormat="1" ht="16.5" customHeight="1" thickBot="1" x14ac:dyDescent="0.3">
      <c r="A172" s="875" t="s">
        <v>81</v>
      </c>
      <c r="B172" s="1527" t="s">
        <v>82</v>
      </c>
      <c r="C172" s="1528"/>
      <c r="D172" s="1528"/>
      <c r="E172" s="1528"/>
      <c r="F172" s="1528"/>
      <c r="G172" s="1528"/>
      <c r="H172" s="876">
        <f t="shared" ref="H172:J172" si="7">H171</f>
        <v>49687.400000000009</v>
      </c>
      <c r="I172" s="877">
        <f t="shared" si="7"/>
        <v>34135</v>
      </c>
      <c r="J172" s="878">
        <f t="shared" si="7"/>
        <v>34293.199999999997</v>
      </c>
      <c r="K172" s="1529"/>
      <c r="L172" s="1530"/>
      <c r="M172" s="1530"/>
      <c r="N172" s="1531"/>
    </row>
    <row r="173" spans="1:16" s="91" customFormat="1" ht="32.25" customHeight="1" thickBot="1" x14ac:dyDescent="0.25">
      <c r="A173" s="1532" t="s">
        <v>83</v>
      </c>
      <c r="B173" s="1532"/>
      <c r="C173" s="1532"/>
      <c r="D173" s="1532"/>
      <c r="E173" s="1532"/>
      <c r="F173" s="1532"/>
      <c r="G173" s="1532"/>
      <c r="H173" s="1532"/>
      <c r="I173" s="1532"/>
      <c r="J173" s="1532"/>
      <c r="K173" s="111"/>
      <c r="L173" s="211"/>
      <c r="M173" s="211"/>
      <c r="N173" s="211"/>
    </row>
    <row r="174" spans="1:16" s="61" customFormat="1" ht="49.5" customHeight="1" thickBot="1" x14ac:dyDescent="0.3">
      <c r="A174" s="1533" t="s">
        <v>84</v>
      </c>
      <c r="B174" s="1534"/>
      <c r="C174" s="1534"/>
      <c r="D174" s="1534"/>
      <c r="E174" s="1534"/>
      <c r="F174" s="1534"/>
      <c r="G174" s="1535"/>
      <c r="H174" s="730" t="s">
        <v>184</v>
      </c>
      <c r="I174" s="773" t="s">
        <v>134</v>
      </c>
      <c r="J174" s="186" t="s">
        <v>187</v>
      </c>
      <c r="K174" s="679"/>
      <c r="L174" s="1536"/>
      <c r="M174" s="1536"/>
      <c r="N174" s="1536"/>
      <c r="P174" s="65"/>
    </row>
    <row r="175" spans="1:16" s="2" customFormat="1" ht="15.75" customHeight="1" thickBot="1" x14ac:dyDescent="0.3">
      <c r="A175" s="1550" t="s">
        <v>85</v>
      </c>
      <c r="B175" s="1551"/>
      <c r="C175" s="1551"/>
      <c r="D175" s="1551"/>
      <c r="E175" s="1551"/>
      <c r="F175" s="1551"/>
      <c r="G175" s="1552"/>
      <c r="H175" s="879">
        <f>SUM(H176:H183)</f>
        <v>22044.1</v>
      </c>
      <c r="I175" s="880">
        <f>SUM(I176:I183)</f>
        <v>18397.2</v>
      </c>
      <c r="J175" s="880">
        <f>SUM(J176:J183)</f>
        <v>18555.400000000001</v>
      </c>
      <c r="K175" s="677"/>
      <c r="L175" s="1553"/>
      <c r="M175" s="1553"/>
      <c r="N175" s="1553"/>
    </row>
    <row r="176" spans="1:16" s="2" customFormat="1" ht="15.75" customHeight="1" x14ac:dyDescent="0.25">
      <c r="A176" s="1554" t="s">
        <v>86</v>
      </c>
      <c r="B176" s="1555"/>
      <c r="C176" s="1555"/>
      <c r="D176" s="1555"/>
      <c r="E176" s="1555"/>
      <c r="F176" s="1555"/>
      <c r="G176" s="1556"/>
      <c r="H176" s="378">
        <f>SUMIF(G13:G168,"sb",H13:H168)</f>
        <v>10479.9</v>
      </c>
      <c r="I176" s="112">
        <f>SUMIF(G13:G166,"sb",I13:I166)</f>
        <v>10429.1</v>
      </c>
      <c r="J176" s="112">
        <f>SUMIF(G13:G166,"sb",J13:J166)</f>
        <v>12078.300000000001</v>
      </c>
      <c r="K176" s="678"/>
      <c r="L176" s="1557"/>
      <c r="M176" s="1557"/>
      <c r="N176" s="1557"/>
    </row>
    <row r="177" spans="1:14" s="2" customFormat="1" ht="15.75" customHeight="1" x14ac:dyDescent="0.25">
      <c r="A177" s="1546" t="s">
        <v>167</v>
      </c>
      <c r="B177" s="1547"/>
      <c r="C177" s="1547"/>
      <c r="D177" s="1547"/>
      <c r="E177" s="1547"/>
      <c r="F177" s="1547"/>
      <c r="G177" s="1548"/>
      <c r="H177" s="630">
        <f>SUMIF(G13:G168,"sb(l)",H13:H168)</f>
        <v>649.79999999999995</v>
      </c>
      <c r="I177" s="113"/>
      <c r="J177" s="113"/>
      <c r="K177" s="678"/>
      <c r="L177" s="678"/>
      <c r="M177" s="678"/>
      <c r="N177" s="678"/>
    </row>
    <row r="178" spans="1:14" s="2" customFormat="1" ht="27.75" customHeight="1" x14ac:dyDescent="0.25">
      <c r="A178" s="1546" t="s">
        <v>181</v>
      </c>
      <c r="B178" s="1547"/>
      <c r="C178" s="1547"/>
      <c r="D178" s="1547"/>
      <c r="E178" s="1547"/>
      <c r="F178" s="1547"/>
      <c r="G178" s="1548"/>
      <c r="H178" s="379">
        <f>SUMIF(G13:G168,"sb(esl)",H13:H168)</f>
        <v>200.89999999999998</v>
      </c>
      <c r="I178" s="113">
        <f>SUMIF(G16:G168,"sb(esa)",I16:I168)</f>
        <v>0</v>
      </c>
      <c r="J178" s="113">
        <f>SUMIF(G16:G168,"sb(esa)",J16:J168)</f>
        <v>0</v>
      </c>
      <c r="K178" s="678"/>
      <c r="L178" s="678"/>
      <c r="M178" s="678"/>
      <c r="N178" s="678"/>
    </row>
    <row r="179" spans="1:14" s="2" customFormat="1" ht="27" customHeight="1" x14ac:dyDescent="0.25">
      <c r="A179" s="1543" t="s">
        <v>246</v>
      </c>
      <c r="B179" s="1544"/>
      <c r="C179" s="1544"/>
      <c r="D179" s="1544"/>
      <c r="E179" s="1544"/>
      <c r="F179" s="1544"/>
      <c r="G179" s="1545"/>
      <c r="H179" s="379">
        <f>SUMIF(G13:G168,"SB(es)",H13:H168)</f>
        <v>3379.7</v>
      </c>
      <c r="I179" s="113">
        <f>SUMIF(G16:G170,"sb(es)",I16:I170)</f>
        <v>1340.4</v>
      </c>
      <c r="J179" s="113">
        <f>SUMIF(G16:G170,"sb(es)",J16:J170)</f>
        <v>168.5</v>
      </c>
      <c r="K179" s="676"/>
      <c r="L179" s="676"/>
      <c r="M179" s="676"/>
      <c r="N179" s="676"/>
    </row>
    <row r="180" spans="1:14" s="2" customFormat="1" ht="30.75" customHeight="1" x14ac:dyDescent="0.25">
      <c r="A180" s="1543" t="s">
        <v>229</v>
      </c>
      <c r="B180" s="1544"/>
      <c r="C180" s="1544"/>
      <c r="D180" s="1544"/>
      <c r="E180" s="1544"/>
      <c r="F180" s="1544"/>
      <c r="G180" s="1545"/>
      <c r="H180" s="379">
        <f>SUMIF(G14:G169,"SB(esa)",H14:H169)</f>
        <v>69.5</v>
      </c>
      <c r="I180" s="379">
        <f>SUMIF(G14:G169,"SB(esa)",I14:I169)</f>
        <v>0</v>
      </c>
      <c r="J180" s="113">
        <f>SUMIF(G14:G169,"SB(esa)",J14:J169)</f>
        <v>0</v>
      </c>
      <c r="K180" s="676"/>
      <c r="L180" s="676"/>
      <c r="M180" s="676"/>
      <c r="N180" s="676"/>
    </row>
    <row r="181" spans="1:14" s="2" customFormat="1" ht="15.75" customHeight="1" x14ac:dyDescent="0.25">
      <c r="A181" s="1546" t="s">
        <v>87</v>
      </c>
      <c r="B181" s="1547"/>
      <c r="C181" s="1547"/>
      <c r="D181" s="1547"/>
      <c r="E181" s="1547"/>
      <c r="F181" s="1547"/>
      <c r="G181" s="1548"/>
      <c r="H181" s="379">
        <f>SUMIF(G13:G168,"sb(sp)",H13:H168)</f>
        <v>1798.4</v>
      </c>
      <c r="I181" s="356">
        <f>SUMIF(G13:G166,"sb(sp)",I13:I166)</f>
        <v>1758.4</v>
      </c>
      <c r="J181" s="113">
        <f>SUMIF(G13:G166,"sb(sp)",J13:J166)</f>
        <v>1718.4</v>
      </c>
      <c r="K181" s="678"/>
      <c r="L181" s="1549"/>
      <c r="M181" s="1549"/>
      <c r="N181" s="1549"/>
    </row>
    <row r="182" spans="1:14" s="2" customFormat="1" ht="15.75" customHeight="1" x14ac:dyDescent="0.25">
      <c r="A182" s="1546" t="s">
        <v>250</v>
      </c>
      <c r="B182" s="1547"/>
      <c r="C182" s="1547"/>
      <c r="D182" s="1547"/>
      <c r="E182" s="1547"/>
      <c r="F182" s="1547"/>
      <c r="G182" s="1548"/>
      <c r="H182" s="379">
        <f>SUMIF(G14:G169,"sb(spl)",H14:H169)</f>
        <v>841.1</v>
      </c>
      <c r="I182" s="356"/>
      <c r="J182" s="113"/>
      <c r="K182" s="992"/>
      <c r="L182" s="990"/>
      <c r="M182" s="990"/>
      <c r="N182" s="990"/>
    </row>
    <row r="183" spans="1:14" s="2" customFormat="1" ht="30.75" customHeight="1" thickBot="1" x14ac:dyDescent="0.3">
      <c r="A183" s="1546" t="s">
        <v>88</v>
      </c>
      <c r="B183" s="1547"/>
      <c r="C183" s="1547"/>
      <c r="D183" s="1547"/>
      <c r="E183" s="1547"/>
      <c r="F183" s="1547"/>
      <c r="G183" s="1548"/>
      <c r="H183" s="379">
        <f>SUMIF(G13:G168,"sb(vb)",H13:H168)</f>
        <v>4624.7999999999993</v>
      </c>
      <c r="I183" s="113">
        <f>SUMIF(G13:G166,"sb(vb)",I13:I166)</f>
        <v>4869.3</v>
      </c>
      <c r="J183" s="113">
        <f>SUMIF(G13:G166,"sb(vb)",J13:J166)</f>
        <v>4590.2</v>
      </c>
      <c r="K183" s="676"/>
      <c r="L183" s="1549"/>
      <c r="M183" s="1549"/>
      <c r="N183" s="1549"/>
    </row>
    <row r="184" spans="1:14" s="2" customFormat="1" ht="15.75" customHeight="1" thickBot="1" x14ac:dyDescent="0.3">
      <c r="A184" s="1550" t="s">
        <v>89</v>
      </c>
      <c r="B184" s="1551"/>
      <c r="C184" s="1551"/>
      <c r="D184" s="1551"/>
      <c r="E184" s="1551"/>
      <c r="F184" s="1551"/>
      <c r="G184" s="1552"/>
      <c r="H184" s="879">
        <f>SUM(H185:H187)</f>
        <v>27643.3</v>
      </c>
      <c r="I184" s="880">
        <f t="shared" ref="I184:J184" si="8">SUM(I185:I187)</f>
        <v>15737.8</v>
      </c>
      <c r="J184" s="880">
        <f t="shared" si="8"/>
        <v>15737.8</v>
      </c>
      <c r="K184" s="676"/>
      <c r="L184" s="676"/>
      <c r="M184" s="676"/>
      <c r="N184" s="676"/>
    </row>
    <row r="185" spans="1:14" s="2" customFormat="1" ht="15.75" customHeight="1" x14ac:dyDescent="0.25">
      <c r="A185" s="1546" t="s">
        <v>147</v>
      </c>
      <c r="B185" s="1547"/>
      <c r="C185" s="1547"/>
      <c r="D185" s="1547"/>
      <c r="E185" s="1547"/>
      <c r="F185" s="1547"/>
      <c r="G185" s="1548"/>
      <c r="H185" s="380">
        <f>SUMIF(G13:G168,"es",H13:H168)</f>
        <v>50.3</v>
      </c>
      <c r="I185" s="357">
        <f>SUMIF(G13:G166,"es",I13:I166)</f>
        <v>43.1</v>
      </c>
      <c r="J185" s="357">
        <f>SUMIF(G13:G166,"es",J13:J166)</f>
        <v>43.1</v>
      </c>
      <c r="K185" s="179"/>
      <c r="L185" s="1553"/>
      <c r="M185" s="1553"/>
      <c r="N185" s="1553"/>
    </row>
    <row r="186" spans="1:14" s="2" customFormat="1" ht="15.75" customHeight="1" x14ac:dyDescent="0.25">
      <c r="A186" s="1554" t="s">
        <v>90</v>
      </c>
      <c r="B186" s="1555"/>
      <c r="C186" s="1555"/>
      <c r="D186" s="1555"/>
      <c r="E186" s="1555"/>
      <c r="F186" s="1555"/>
      <c r="G186" s="1556"/>
      <c r="H186" s="379">
        <f>SUMIF(G13:G168,"LRVB",H13:H168)</f>
        <v>27590</v>
      </c>
      <c r="I186" s="356">
        <f>SUMIF(G13:G166,"lrvb",I13:I166)</f>
        <v>15691.699999999999</v>
      </c>
      <c r="J186" s="356">
        <f>SUMIF(G13:G166,"lrvb",J13:J166)</f>
        <v>15691.699999999999</v>
      </c>
      <c r="K186" s="115"/>
      <c r="L186" s="1549"/>
      <c r="M186" s="1549"/>
      <c r="N186" s="1549"/>
    </row>
    <row r="187" spans="1:14" s="2" customFormat="1" ht="15.75" customHeight="1" thickBot="1" x14ac:dyDescent="0.3">
      <c r="A187" s="1560" t="s">
        <v>91</v>
      </c>
      <c r="B187" s="1561"/>
      <c r="C187" s="1561"/>
      <c r="D187" s="1561"/>
      <c r="E187" s="1561"/>
      <c r="F187" s="1561"/>
      <c r="G187" s="1562"/>
      <c r="H187" s="381">
        <f>SUMIF(G13:G168,"kt",H13:H168)</f>
        <v>3</v>
      </c>
      <c r="I187" s="114">
        <f>SUMIF(G13:G166,"kt",I13:I166)</f>
        <v>3</v>
      </c>
      <c r="J187" s="114">
        <f>SUMIF(G13:G166,"kt",J13:J166)</f>
        <v>3</v>
      </c>
      <c r="K187" s="115"/>
      <c r="L187" s="1549"/>
      <c r="M187" s="1549"/>
      <c r="N187" s="1549"/>
    </row>
    <row r="188" spans="1:14" s="2" customFormat="1" ht="15.75" customHeight="1" thickBot="1" x14ac:dyDescent="0.3">
      <c r="A188" s="1563" t="s">
        <v>92</v>
      </c>
      <c r="B188" s="1564"/>
      <c r="C188" s="1564"/>
      <c r="D188" s="1564"/>
      <c r="E188" s="1564"/>
      <c r="F188" s="1564"/>
      <c r="G188" s="1565"/>
      <c r="H188" s="382">
        <f>H175+H184</f>
        <v>49687.399999999994</v>
      </c>
      <c r="I188" s="116">
        <f>I175+I184</f>
        <v>34135</v>
      </c>
      <c r="J188" s="116">
        <f>J175+J184</f>
        <v>34293.199999999997</v>
      </c>
      <c r="K188" s="177"/>
      <c r="L188" s="1553"/>
      <c r="M188" s="1553"/>
      <c r="N188" s="1553"/>
    </row>
    <row r="189" spans="1:14" s="1" customFormat="1" ht="16.5" customHeight="1" x14ac:dyDescent="0.2">
      <c r="A189" s="120"/>
      <c r="B189" s="117"/>
      <c r="C189" s="118"/>
      <c r="D189" s="119"/>
      <c r="E189" s="117"/>
      <c r="F189" s="188"/>
      <c r="G189" s="120"/>
      <c r="H189" s="152"/>
      <c r="I189" s="152"/>
      <c r="J189" s="152"/>
      <c r="K189" s="121"/>
      <c r="L189" s="120"/>
      <c r="M189" s="120"/>
      <c r="N189" s="120"/>
    </row>
    <row r="190" spans="1:14" x14ac:dyDescent="0.25">
      <c r="F190" s="1558" t="s">
        <v>275</v>
      </c>
      <c r="G190" s="1559"/>
      <c r="H190" s="1559"/>
      <c r="I190" s="1559"/>
      <c r="J190" s="1559"/>
    </row>
    <row r="194" spans="8:10" x14ac:dyDescent="0.25">
      <c r="H194" s="183"/>
    </row>
    <row r="197" spans="8:10" x14ac:dyDescent="0.25">
      <c r="H197" s="183"/>
      <c r="I197" s="183"/>
      <c r="J197" s="183"/>
    </row>
  </sheetData>
  <mergeCells count="200">
    <mergeCell ref="F190:J190"/>
    <mergeCell ref="A187:G187"/>
    <mergeCell ref="L187:N187"/>
    <mergeCell ref="A188:G188"/>
    <mergeCell ref="L188:N188"/>
    <mergeCell ref="A184:G184"/>
    <mergeCell ref="A185:G185"/>
    <mergeCell ref="L185:N185"/>
    <mergeCell ref="A186:G186"/>
    <mergeCell ref="L186:N186"/>
    <mergeCell ref="A179:G179"/>
    <mergeCell ref="A180:G180"/>
    <mergeCell ref="A181:G181"/>
    <mergeCell ref="L181:N181"/>
    <mergeCell ref="A183:G183"/>
    <mergeCell ref="L183:N183"/>
    <mergeCell ref="A175:G175"/>
    <mergeCell ref="L175:N175"/>
    <mergeCell ref="A176:G176"/>
    <mergeCell ref="L176:N176"/>
    <mergeCell ref="A177:G177"/>
    <mergeCell ref="A178:G178"/>
    <mergeCell ref="A182:G182"/>
    <mergeCell ref="D153:D154"/>
    <mergeCell ref="D155:G155"/>
    <mergeCell ref="D156:D159"/>
    <mergeCell ref="E156:E160"/>
    <mergeCell ref="B172:G172"/>
    <mergeCell ref="K172:N172"/>
    <mergeCell ref="A173:J173"/>
    <mergeCell ref="A174:G174"/>
    <mergeCell ref="L174:N174"/>
    <mergeCell ref="D165:D166"/>
    <mergeCell ref="K165:K166"/>
    <mergeCell ref="D168:D169"/>
    <mergeCell ref="C170:G170"/>
    <mergeCell ref="K170:N170"/>
    <mergeCell ref="C171:G171"/>
    <mergeCell ref="K171:N171"/>
    <mergeCell ref="C145:N145"/>
    <mergeCell ref="D147:D148"/>
    <mergeCell ref="D149:D152"/>
    <mergeCell ref="K149:K150"/>
    <mergeCell ref="I139:I140"/>
    <mergeCell ref="J139:J140"/>
    <mergeCell ref="D143:G143"/>
    <mergeCell ref="K143:N143"/>
    <mergeCell ref="D141:D142"/>
    <mergeCell ref="D139:D140"/>
    <mergeCell ref="G139:G140"/>
    <mergeCell ref="H139:H140"/>
    <mergeCell ref="E149:E151"/>
    <mergeCell ref="D133:D135"/>
    <mergeCell ref="D136:D137"/>
    <mergeCell ref="C127:G127"/>
    <mergeCell ref="C144:G144"/>
    <mergeCell ref="E130:E136"/>
    <mergeCell ref="F130:F138"/>
    <mergeCell ref="K127:N127"/>
    <mergeCell ref="C128:N128"/>
    <mergeCell ref="D130:D132"/>
    <mergeCell ref="K144:N144"/>
    <mergeCell ref="A124:A126"/>
    <mergeCell ref="B124:B126"/>
    <mergeCell ref="C124:C126"/>
    <mergeCell ref="D124:D126"/>
    <mergeCell ref="E124:E126"/>
    <mergeCell ref="F124:F126"/>
    <mergeCell ref="A120:A123"/>
    <mergeCell ref="B120:B123"/>
    <mergeCell ref="C120:C123"/>
    <mergeCell ref="D120:D123"/>
    <mergeCell ref="E120:E123"/>
    <mergeCell ref="F120:F123"/>
    <mergeCell ref="D114:D115"/>
    <mergeCell ref="F114:F115"/>
    <mergeCell ref="A116:A119"/>
    <mergeCell ref="B116:B119"/>
    <mergeCell ref="C116:C119"/>
    <mergeCell ref="D116:D119"/>
    <mergeCell ref="E116:E119"/>
    <mergeCell ref="F116:F119"/>
    <mergeCell ref="D109:D110"/>
    <mergeCell ref="E109:E110"/>
    <mergeCell ref="A111:A112"/>
    <mergeCell ref="B111:B112"/>
    <mergeCell ref="D111:D113"/>
    <mergeCell ref="K91:K92"/>
    <mergeCell ref="D93:D94"/>
    <mergeCell ref="D101:D102"/>
    <mergeCell ref="K101:K102"/>
    <mergeCell ref="A106:A108"/>
    <mergeCell ref="B106:B108"/>
    <mergeCell ref="D106:D108"/>
    <mergeCell ref="K106:K108"/>
    <mergeCell ref="A91:A92"/>
    <mergeCell ref="B91:B92"/>
    <mergeCell ref="C91:C92"/>
    <mergeCell ref="D91:D92"/>
    <mergeCell ref="E91:E92"/>
    <mergeCell ref="F91:F92"/>
    <mergeCell ref="D103:D104"/>
    <mergeCell ref="K103:K105"/>
    <mergeCell ref="E103:E106"/>
    <mergeCell ref="K42:K43"/>
    <mergeCell ref="L42:L43"/>
    <mergeCell ref="M42:M43"/>
    <mergeCell ref="L86:L87"/>
    <mergeCell ref="M86:M87"/>
    <mergeCell ref="N86:N87"/>
    <mergeCell ref="D90:G90"/>
    <mergeCell ref="D79:D80"/>
    <mergeCell ref="K79:K80"/>
    <mergeCell ref="D83:D84"/>
    <mergeCell ref="D85:D87"/>
    <mergeCell ref="K86:K87"/>
    <mergeCell ref="D81:D82"/>
    <mergeCell ref="E28:E31"/>
    <mergeCell ref="D69:D70"/>
    <mergeCell ref="K69:K70"/>
    <mergeCell ref="D76:D78"/>
    <mergeCell ref="C50:N50"/>
    <mergeCell ref="E51:E63"/>
    <mergeCell ref="D61:D62"/>
    <mergeCell ref="K61:K62"/>
    <mergeCell ref="A46:A48"/>
    <mergeCell ref="B46:B48"/>
    <mergeCell ref="C46:C48"/>
    <mergeCell ref="D46:D48"/>
    <mergeCell ref="K47:K48"/>
    <mergeCell ref="C49:G49"/>
    <mergeCell ref="K49:N49"/>
    <mergeCell ref="N42:N43"/>
    <mergeCell ref="A44:A45"/>
    <mergeCell ref="B44:B45"/>
    <mergeCell ref="C44:C45"/>
    <mergeCell ref="D44:D45"/>
    <mergeCell ref="K44:K45"/>
    <mergeCell ref="L44:L45"/>
    <mergeCell ref="M44:M45"/>
    <mergeCell ref="D42:D43"/>
    <mergeCell ref="A40:A41"/>
    <mergeCell ref="B40:B41"/>
    <mergeCell ref="C40:C41"/>
    <mergeCell ref="D40:D41"/>
    <mergeCell ref="E40:E41"/>
    <mergeCell ref="F40:F41"/>
    <mergeCell ref="D35:D36"/>
    <mergeCell ref="E35:E36"/>
    <mergeCell ref="F35:F36"/>
    <mergeCell ref="E39:G39"/>
    <mergeCell ref="D38:D39"/>
    <mergeCell ref="K35:K36"/>
    <mergeCell ref="K20:K21"/>
    <mergeCell ref="K1:N1"/>
    <mergeCell ref="A9:N9"/>
    <mergeCell ref="A10:N10"/>
    <mergeCell ref="B11:N11"/>
    <mergeCell ref="C12:N12"/>
    <mergeCell ref="D13:D15"/>
    <mergeCell ref="I6:I8"/>
    <mergeCell ref="J6:J8"/>
    <mergeCell ref="K6:N6"/>
    <mergeCell ref="K7:K8"/>
    <mergeCell ref="L7:N7"/>
    <mergeCell ref="F6:F8"/>
    <mergeCell ref="G6:G8"/>
    <mergeCell ref="H6:H8"/>
    <mergeCell ref="A2:N2"/>
    <mergeCell ref="A3:N3"/>
    <mergeCell ref="A4:N4"/>
    <mergeCell ref="D32:D34"/>
    <mergeCell ref="E32:E34"/>
    <mergeCell ref="F32:F34"/>
    <mergeCell ref="K33:K34"/>
    <mergeCell ref="K22:K23"/>
    <mergeCell ref="A5:N5"/>
    <mergeCell ref="A6:A8"/>
    <mergeCell ref="B6:B8"/>
    <mergeCell ref="C6:C8"/>
    <mergeCell ref="D6:D8"/>
    <mergeCell ref="E6:E8"/>
    <mergeCell ref="F28:F31"/>
    <mergeCell ref="K28:K30"/>
    <mergeCell ref="K18:K19"/>
    <mergeCell ref="D20:D21"/>
    <mergeCell ref="E20:E21"/>
    <mergeCell ref="D22:D23"/>
    <mergeCell ref="L22:L23"/>
    <mergeCell ref="M22:M23"/>
    <mergeCell ref="D24:D25"/>
    <mergeCell ref="E24:E25"/>
    <mergeCell ref="K24:K25"/>
    <mergeCell ref="B26:B27"/>
    <mergeCell ref="D26:D27"/>
    <mergeCell ref="E26:E27"/>
    <mergeCell ref="A28:A29"/>
    <mergeCell ref="B28:B29"/>
    <mergeCell ref="D28:D31"/>
    <mergeCell ref="A26:A27"/>
  </mergeCells>
  <printOptions horizontalCentered="1"/>
  <pageMargins left="0.70866141732283472" right="0.31496062992125984" top="0.35433070866141736" bottom="0.35433070866141736" header="0.31496062992125984" footer="0.31496062992125984"/>
  <pageSetup paperSize="9" scale="79" orientation="portrait" r:id="rId1"/>
  <rowBreaks count="4" manualBreakCount="4">
    <brk id="34" max="13" man="1"/>
    <brk id="66" max="13" man="1"/>
    <brk id="94" max="13" man="1"/>
    <brk id="11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6"/>
  <sheetViews>
    <sheetView zoomScaleNormal="100" zoomScaleSheetLayoutView="70" workbookViewId="0"/>
  </sheetViews>
  <sheetFormatPr defaultColWidth="9.140625" defaultRowHeight="15" x14ac:dyDescent="0.25"/>
  <cols>
    <col min="1" max="3" width="3.28515625" style="155" customWidth="1"/>
    <col min="4" max="4" width="25.28515625" style="153" customWidth="1"/>
    <col min="5" max="5" width="3.28515625" style="993" customWidth="1"/>
    <col min="6" max="6" width="3.140625" style="994" customWidth="1"/>
    <col min="7" max="7" width="8.5703125" style="153" customWidth="1"/>
    <col min="8" max="10" width="8.7109375" style="183" customWidth="1"/>
    <col min="11" max="11" width="8.85546875" style="183" customWidth="1"/>
    <col min="12" max="12" width="8.42578125" style="183" customWidth="1"/>
    <col min="13" max="13" width="8.140625" style="183" customWidth="1"/>
    <col min="14" max="15" width="8.5703125" style="183" customWidth="1"/>
    <col min="16" max="16" width="8.140625" style="183" customWidth="1"/>
    <col min="17" max="17" width="24.28515625" style="153" customWidth="1"/>
    <col min="18" max="18" width="5.42578125" style="155" customWidth="1"/>
    <col min="19" max="19" width="5.28515625" style="155" customWidth="1"/>
    <col min="20" max="20" width="6" style="155" customWidth="1"/>
    <col min="21" max="21" width="29.42578125" style="1167" customWidth="1"/>
    <col min="22" max="22" width="9.140625" style="645"/>
    <col min="23" max="16384" width="9.140625" style="153"/>
  </cols>
  <sheetData>
    <row r="1" spans="1:26" s="277" customFormat="1" ht="36.75" customHeight="1" x14ac:dyDescent="0.25">
      <c r="A1" s="274"/>
      <c r="B1" s="274"/>
      <c r="C1" s="274"/>
      <c r="D1" s="274"/>
      <c r="E1" s="275"/>
      <c r="F1" s="493"/>
      <c r="G1" s="276"/>
      <c r="H1" s="897"/>
      <c r="I1" s="897"/>
      <c r="J1" s="897"/>
      <c r="K1" s="897"/>
      <c r="L1" s="897"/>
      <c r="M1" s="897"/>
      <c r="N1" s="649"/>
      <c r="O1" s="649"/>
      <c r="P1" s="649"/>
      <c r="Q1" s="1568" t="s">
        <v>163</v>
      </c>
      <c r="R1" s="1568"/>
      <c r="S1" s="1568"/>
      <c r="T1" s="1568"/>
      <c r="U1" s="1568"/>
      <c r="V1" s="638"/>
    </row>
    <row r="2" spans="1:26" s="150" customFormat="1" ht="16.5" customHeight="1" x14ac:dyDescent="0.25">
      <c r="A2" s="1371" t="s">
        <v>232</v>
      </c>
      <c r="B2" s="1371"/>
      <c r="C2" s="1371"/>
      <c r="D2" s="1371"/>
      <c r="E2" s="1371"/>
      <c r="F2" s="1371"/>
      <c r="G2" s="1371"/>
      <c r="H2" s="1371"/>
      <c r="I2" s="1371"/>
      <c r="J2" s="1371"/>
      <c r="K2" s="1371"/>
      <c r="L2" s="1371"/>
      <c r="M2" s="1371"/>
      <c r="N2" s="1371"/>
      <c r="O2" s="1371"/>
      <c r="P2" s="1371"/>
      <c r="Q2" s="1371"/>
      <c r="R2" s="1371"/>
      <c r="S2" s="1371"/>
      <c r="T2" s="1371"/>
      <c r="U2" s="1371"/>
      <c r="V2" s="639"/>
    </row>
    <row r="3" spans="1:26" s="151" customFormat="1" ht="16.5" customHeight="1" x14ac:dyDescent="0.25">
      <c r="A3" s="1372" t="s">
        <v>0</v>
      </c>
      <c r="B3" s="1372"/>
      <c r="C3" s="1372"/>
      <c r="D3" s="1372"/>
      <c r="E3" s="1372"/>
      <c r="F3" s="1372"/>
      <c r="G3" s="1372"/>
      <c r="H3" s="1372"/>
      <c r="I3" s="1372"/>
      <c r="J3" s="1372"/>
      <c r="K3" s="1372"/>
      <c r="L3" s="1372"/>
      <c r="M3" s="1372"/>
      <c r="N3" s="1372"/>
      <c r="O3" s="1372"/>
      <c r="P3" s="1372"/>
      <c r="Q3" s="1372"/>
      <c r="R3" s="1372"/>
      <c r="S3" s="1372"/>
      <c r="T3" s="1372"/>
      <c r="U3" s="1372"/>
      <c r="V3" s="640"/>
    </row>
    <row r="4" spans="1:26" s="151" customFormat="1" ht="16.5" customHeight="1" x14ac:dyDescent="0.25">
      <c r="A4" s="1373" t="s">
        <v>1</v>
      </c>
      <c r="B4" s="1373"/>
      <c r="C4" s="1373"/>
      <c r="D4" s="1373"/>
      <c r="E4" s="1373"/>
      <c r="F4" s="1373"/>
      <c r="G4" s="1373"/>
      <c r="H4" s="1373"/>
      <c r="I4" s="1373"/>
      <c r="J4" s="1373"/>
      <c r="K4" s="1373"/>
      <c r="L4" s="1373"/>
      <c r="M4" s="1373"/>
      <c r="N4" s="1373"/>
      <c r="O4" s="1373"/>
      <c r="P4" s="1373"/>
      <c r="Q4" s="1373"/>
      <c r="R4" s="1373"/>
      <c r="S4" s="1373"/>
      <c r="T4" s="1373"/>
      <c r="U4" s="1373"/>
      <c r="V4" s="640"/>
    </row>
    <row r="5" spans="1:26" s="2" customFormat="1" ht="21.75" customHeight="1" thickBot="1" x14ac:dyDescent="0.25">
      <c r="A5" s="1303" t="s">
        <v>2</v>
      </c>
      <c r="B5" s="1303"/>
      <c r="C5" s="1303"/>
      <c r="D5" s="1303"/>
      <c r="E5" s="1303"/>
      <c r="F5" s="1303"/>
      <c r="G5" s="1303"/>
      <c r="H5" s="1303"/>
      <c r="I5" s="1303"/>
      <c r="J5" s="1303"/>
      <c r="K5" s="1303"/>
      <c r="L5" s="1303"/>
      <c r="M5" s="1303"/>
      <c r="N5" s="1303"/>
      <c r="O5" s="1303"/>
      <c r="P5" s="1303"/>
      <c r="Q5" s="1303"/>
      <c r="R5" s="1303"/>
      <c r="S5" s="1303"/>
      <c r="T5" s="1303"/>
      <c r="U5" s="1303"/>
      <c r="V5" s="633"/>
    </row>
    <row r="6" spans="1:26" s="3" customFormat="1" ht="20.25" customHeight="1" x14ac:dyDescent="0.25">
      <c r="A6" s="1304" t="s">
        <v>3</v>
      </c>
      <c r="B6" s="1307" t="s">
        <v>4</v>
      </c>
      <c r="C6" s="1310" t="s">
        <v>5</v>
      </c>
      <c r="D6" s="1313" t="s">
        <v>6</v>
      </c>
      <c r="E6" s="1316" t="s">
        <v>7</v>
      </c>
      <c r="F6" s="1365" t="s">
        <v>8</v>
      </c>
      <c r="G6" s="1368" t="s">
        <v>9</v>
      </c>
      <c r="H6" s="1572" t="s">
        <v>184</v>
      </c>
      <c r="I6" s="1581" t="s">
        <v>248</v>
      </c>
      <c r="J6" s="1584" t="s">
        <v>164</v>
      </c>
      <c r="K6" s="1572" t="s">
        <v>262</v>
      </c>
      <c r="L6" s="1581" t="s">
        <v>263</v>
      </c>
      <c r="M6" s="1584" t="s">
        <v>164</v>
      </c>
      <c r="N6" s="1572" t="s">
        <v>266</v>
      </c>
      <c r="O6" s="1581" t="s">
        <v>267</v>
      </c>
      <c r="P6" s="1584" t="s">
        <v>164</v>
      </c>
      <c r="Q6" s="1625" t="s">
        <v>10</v>
      </c>
      <c r="R6" s="1626"/>
      <c r="S6" s="1626"/>
      <c r="T6" s="1627"/>
      <c r="U6" s="1574" t="s">
        <v>165</v>
      </c>
      <c r="V6" s="637"/>
    </row>
    <row r="7" spans="1:26" s="3" customFormat="1" ht="20.25" customHeight="1" x14ac:dyDescent="0.25">
      <c r="A7" s="1305"/>
      <c r="B7" s="1308"/>
      <c r="C7" s="1311"/>
      <c r="D7" s="1314"/>
      <c r="E7" s="1317"/>
      <c r="F7" s="1366"/>
      <c r="G7" s="1369"/>
      <c r="H7" s="1573"/>
      <c r="I7" s="1582"/>
      <c r="J7" s="1585"/>
      <c r="K7" s="1573"/>
      <c r="L7" s="1582"/>
      <c r="M7" s="1585"/>
      <c r="N7" s="1573"/>
      <c r="O7" s="1582"/>
      <c r="P7" s="1585"/>
      <c r="Q7" s="1361" t="s">
        <v>6</v>
      </c>
      <c r="R7" s="1628" t="s">
        <v>11</v>
      </c>
      <c r="S7" s="1363"/>
      <c r="T7" s="1364"/>
      <c r="U7" s="1575"/>
      <c r="V7" s="637"/>
    </row>
    <row r="8" spans="1:26" s="3" customFormat="1" ht="89.25" customHeight="1" thickBot="1" x14ac:dyDescent="0.3">
      <c r="A8" s="1306"/>
      <c r="B8" s="1309"/>
      <c r="C8" s="1312"/>
      <c r="D8" s="1315"/>
      <c r="E8" s="1318"/>
      <c r="F8" s="1367"/>
      <c r="G8" s="1370"/>
      <c r="H8" s="1573"/>
      <c r="I8" s="1583"/>
      <c r="J8" s="1586"/>
      <c r="K8" s="1573"/>
      <c r="L8" s="1583"/>
      <c r="M8" s="1586"/>
      <c r="N8" s="1573"/>
      <c r="O8" s="1583"/>
      <c r="P8" s="1586"/>
      <c r="Q8" s="1362"/>
      <c r="R8" s="4" t="s">
        <v>12</v>
      </c>
      <c r="S8" s="4" t="s">
        <v>133</v>
      </c>
      <c r="T8" s="467" t="s">
        <v>186</v>
      </c>
      <c r="U8" s="1576"/>
      <c r="V8" s="637"/>
    </row>
    <row r="9" spans="1:26" s="2" customFormat="1" ht="15.75" customHeight="1" x14ac:dyDescent="0.25">
      <c r="A9" s="1343" t="s">
        <v>13</v>
      </c>
      <c r="B9" s="1344"/>
      <c r="C9" s="1344"/>
      <c r="D9" s="1344"/>
      <c r="E9" s="1344"/>
      <c r="F9" s="1344"/>
      <c r="G9" s="1344"/>
      <c r="H9" s="1344"/>
      <c r="I9" s="1344"/>
      <c r="J9" s="1344"/>
      <c r="K9" s="1344"/>
      <c r="L9" s="1344"/>
      <c r="M9" s="1344"/>
      <c r="N9" s="1344"/>
      <c r="O9" s="1344"/>
      <c r="P9" s="1344"/>
      <c r="Q9" s="1344"/>
      <c r="R9" s="1344"/>
      <c r="S9" s="1344"/>
      <c r="T9" s="1344"/>
      <c r="U9" s="1345"/>
      <c r="V9" s="633"/>
    </row>
    <row r="10" spans="1:26" s="2" customFormat="1" ht="15.75" customHeight="1" thickBot="1" x14ac:dyDescent="0.3">
      <c r="A10" s="1346" t="s">
        <v>14</v>
      </c>
      <c r="B10" s="1347"/>
      <c r="C10" s="1347"/>
      <c r="D10" s="1347"/>
      <c r="E10" s="1347"/>
      <c r="F10" s="1347"/>
      <c r="G10" s="1347"/>
      <c r="H10" s="1347"/>
      <c r="I10" s="1347"/>
      <c r="J10" s="1347"/>
      <c r="K10" s="1347"/>
      <c r="L10" s="1347"/>
      <c r="M10" s="1347"/>
      <c r="N10" s="1347"/>
      <c r="O10" s="1347"/>
      <c r="P10" s="1347"/>
      <c r="Q10" s="1347"/>
      <c r="R10" s="1347"/>
      <c r="S10" s="1347"/>
      <c r="T10" s="1347"/>
      <c r="U10" s="1348"/>
      <c r="V10" s="633"/>
      <c r="Z10" s="3"/>
    </row>
    <row r="11" spans="1:26" s="3" customFormat="1" ht="15.75" customHeight="1" thickBot="1" x14ac:dyDescent="0.3">
      <c r="A11" s="857" t="s">
        <v>15</v>
      </c>
      <c r="B11" s="1349" t="s">
        <v>16</v>
      </c>
      <c r="C11" s="1349"/>
      <c r="D11" s="1349"/>
      <c r="E11" s="1349"/>
      <c r="F11" s="1349"/>
      <c r="G11" s="1349"/>
      <c r="H11" s="1349"/>
      <c r="I11" s="1349"/>
      <c r="J11" s="1349"/>
      <c r="K11" s="1349"/>
      <c r="L11" s="1349"/>
      <c r="M11" s="1349"/>
      <c r="N11" s="1349"/>
      <c r="O11" s="1349"/>
      <c r="P11" s="1349"/>
      <c r="Q11" s="1349"/>
      <c r="R11" s="1349"/>
      <c r="S11" s="1349"/>
      <c r="T11" s="1349"/>
      <c r="U11" s="1350"/>
      <c r="V11" s="637"/>
    </row>
    <row r="12" spans="1:26" s="3" customFormat="1" ht="15.75" customHeight="1" thickBot="1" x14ac:dyDescent="0.3">
      <c r="A12" s="858" t="s">
        <v>15</v>
      </c>
      <c r="B12" s="1077" t="s">
        <v>15</v>
      </c>
      <c r="C12" s="1569" t="s">
        <v>17</v>
      </c>
      <c r="D12" s="1351"/>
      <c r="E12" s="1351"/>
      <c r="F12" s="1351"/>
      <c r="G12" s="1351"/>
      <c r="H12" s="1351"/>
      <c r="I12" s="1351"/>
      <c r="J12" s="1351"/>
      <c r="K12" s="1351"/>
      <c r="L12" s="1351"/>
      <c r="M12" s="1351"/>
      <c r="N12" s="1351"/>
      <c r="O12" s="1351"/>
      <c r="P12" s="1351"/>
      <c r="Q12" s="1351"/>
      <c r="R12" s="1351"/>
      <c r="S12" s="1351"/>
      <c r="T12" s="1351"/>
      <c r="U12" s="1570"/>
      <c r="V12" s="637"/>
    </row>
    <row r="13" spans="1:26" s="3" customFormat="1" ht="15.75" customHeight="1" x14ac:dyDescent="0.25">
      <c r="A13" s="970" t="s">
        <v>15</v>
      </c>
      <c r="B13" s="6" t="s">
        <v>15</v>
      </c>
      <c r="C13" s="10" t="s">
        <v>15</v>
      </c>
      <c r="D13" s="1590" t="s">
        <v>18</v>
      </c>
      <c r="E13" s="1044"/>
      <c r="F13" s="1069" t="s">
        <v>19</v>
      </c>
      <c r="G13" s="237" t="s">
        <v>22</v>
      </c>
      <c r="H13" s="321">
        <v>3028.7</v>
      </c>
      <c r="I13" s="919">
        <f>3028.7-26.1</f>
        <v>3002.6</v>
      </c>
      <c r="J13" s="920">
        <f>+I13-H13</f>
        <v>-26.099999999999909</v>
      </c>
      <c r="K13" s="1185">
        <v>3028.7</v>
      </c>
      <c r="L13" s="290">
        <v>3028.7</v>
      </c>
      <c r="M13" s="398"/>
      <c r="N13" s="305">
        <v>3028.7</v>
      </c>
      <c r="O13" s="290">
        <v>3028.7</v>
      </c>
      <c r="P13" s="398"/>
      <c r="Q13" s="1070"/>
      <c r="R13" s="1080"/>
      <c r="S13" s="1020"/>
      <c r="T13" s="1022"/>
      <c r="U13" s="1587" t="s">
        <v>274</v>
      </c>
      <c r="V13" s="637"/>
      <c r="W13" s="637"/>
      <c r="X13" s="637"/>
    </row>
    <row r="14" spans="1:26" s="3" customFormat="1" ht="15.75" customHeight="1" x14ac:dyDescent="0.25">
      <c r="A14" s="1068"/>
      <c r="B14" s="9"/>
      <c r="C14" s="10"/>
      <c r="D14" s="1591"/>
      <c r="E14" s="1044"/>
      <c r="F14" s="1069"/>
      <c r="G14" s="263" t="s">
        <v>20</v>
      </c>
      <c r="H14" s="322">
        <v>780.3</v>
      </c>
      <c r="I14" s="322">
        <v>780.3</v>
      </c>
      <c r="J14" s="306"/>
      <c r="K14" s="1186">
        <v>780.3</v>
      </c>
      <c r="L14" s="322">
        <v>780.3</v>
      </c>
      <c r="M14" s="1079"/>
      <c r="N14" s="306">
        <v>780.3</v>
      </c>
      <c r="O14" s="322">
        <v>780.3</v>
      </c>
      <c r="P14" s="306"/>
      <c r="Q14" s="125"/>
      <c r="R14" s="1078"/>
      <c r="S14" s="1071"/>
      <c r="T14" s="1072"/>
      <c r="U14" s="1588"/>
      <c r="V14" s="637"/>
      <c r="W14" s="637"/>
      <c r="X14" s="637"/>
    </row>
    <row r="15" spans="1:26" s="3" customFormat="1" ht="31.5" customHeight="1" x14ac:dyDescent="0.25">
      <c r="A15" s="1068"/>
      <c r="B15" s="9"/>
      <c r="C15" s="10"/>
      <c r="D15" s="1247"/>
      <c r="E15" s="1044"/>
      <c r="F15" s="1069"/>
      <c r="G15" s="263"/>
      <c r="H15" s="322"/>
      <c r="I15" s="322"/>
      <c r="J15" s="306"/>
      <c r="K15" s="1186"/>
      <c r="L15" s="322"/>
      <c r="M15" s="1079"/>
      <c r="N15" s="306"/>
      <c r="O15" s="322"/>
      <c r="P15" s="1079"/>
      <c r="Q15" s="125" t="s">
        <v>23</v>
      </c>
      <c r="R15" s="1243" t="s">
        <v>252</v>
      </c>
      <c r="S15" s="1244">
        <v>1340</v>
      </c>
      <c r="T15" s="801">
        <v>1340</v>
      </c>
      <c r="U15" s="1589"/>
      <c r="V15" s="637"/>
      <c r="W15" s="637"/>
      <c r="X15" s="637"/>
    </row>
    <row r="16" spans="1:26" s="3" customFormat="1" ht="76.5" customHeight="1" x14ac:dyDescent="0.25">
      <c r="A16" s="954"/>
      <c r="B16" s="9"/>
      <c r="C16" s="10"/>
      <c r="D16" s="1247"/>
      <c r="E16" s="1044"/>
      <c r="F16" s="965"/>
      <c r="G16" s="237"/>
      <c r="H16" s="321"/>
      <c r="I16" s="321"/>
      <c r="J16" s="305"/>
      <c r="K16" s="1185"/>
      <c r="L16" s="321"/>
      <c r="M16" s="398"/>
      <c r="N16" s="305"/>
      <c r="O16" s="321"/>
      <c r="P16" s="305"/>
      <c r="Q16" s="147" t="s">
        <v>24</v>
      </c>
      <c r="R16" s="1245" t="s">
        <v>253</v>
      </c>
      <c r="S16" s="389">
        <v>4660</v>
      </c>
      <c r="T16" s="362">
        <v>4660</v>
      </c>
      <c r="U16" s="1246" t="s">
        <v>273</v>
      </c>
      <c r="V16" s="637"/>
    </row>
    <row r="17" spans="1:26" s="3" customFormat="1" ht="54" customHeight="1" x14ac:dyDescent="0.25">
      <c r="A17" s="954"/>
      <c r="B17" s="9"/>
      <c r="C17" s="10"/>
      <c r="D17" s="1247"/>
      <c r="E17" s="1044"/>
      <c r="F17" s="965"/>
      <c r="G17" s="237"/>
      <c r="H17" s="321"/>
      <c r="I17" s="321"/>
      <c r="J17" s="305"/>
      <c r="K17" s="1185"/>
      <c r="L17" s="321"/>
      <c r="M17" s="398"/>
      <c r="N17" s="305"/>
      <c r="O17" s="321"/>
      <c r="P17" s="398"/>
      <c r="Q17" s="71" t="s">
        <v>25</v>
      </c>
      <c r="R17" s="977">
        <v>100</v>
      </c>
      <c r="S17" s="978">
        <v>100</v>
      </c>
      <c r="T17" s="979">
        <v>100</v>
      </c>
      <c r="U17" s="1093"/>
      <c r="V17" s="637"/>
    </row>
    <row r="18" spans="1:26" s="3" customFormat="1" ht="54.75" customHeight="1" x14ac:dyDescent="0.25">
      <c r="A18" s="954"/>
      <c r="B18" s="9"/>
      <c r="C18" s="10"/>
      <c r="D18" s="731" t="s">
        <v>21</v>
      </c>
      <c r="E18" s="1044"/>
      <c r="F18" s="965"/>
      <c r="G18" s="11"/>
      <c r="H18" s="292"/>
      <c r="I18" s="292"/>
      <c r="J18" s="278"/>
      <c r="K18" s="12"/>
      <c r="L18" s="292"/>
      <c r="M18" s="15"/>
      <c r="N18" s="278"/>
      <c r="O18" s="292"/>
      <c r="P18" s="15"/>
      <c r="Q18" s="71" t="s">
        <v>103</v>
      </c>
      <c r="R18" s="217">
        <v>5</v>
      </c>
      <c r="S18" s="131">
        <v>5</v>
      </c>
      <c r="T18" s="979">
        <v>5</v>
      </c>
      <c r="U18" s="1093"/>
      <c r="V18" s="637"/>
      <c r="W18" s="637"/>
      <c r="X18" s="637"/>
    </row>
    <row r="19" spans="1:26" s="3" customFormat="1" ht="41.25" customHeight="1" x14ac:dyDescent="0.25">
      <c r="A19" s="954"/>
      <c r="B19" s="9"/>
      <c r="C19" s="10"/>
      <c r="D19" s="731"/>
      <c r="E19" s="1044"/>
      <c r="F19" s="965"/>
      <c r="G19" s="11"/>
      <c r="H19" s="293"/>
      <c r="I19" s="293"/>
      <c r="J19" s="279"/>
      <c r="K19" s="16"/>
      <c r="L19" s="293"/>
      <c r="M19" s="781"/>
      <c r="N19" s="279"/>
      <c r="O19" s="293"/>
      <c r="P19" s="781"/>
      <c r="Q19" s="89" t="s">
        <v>102</v>
      </c>
      <c r="R19" s="14">
        <v>180</v>
      </c>
      <c r="S19" s="162">
        <v>180</v>
      </c>
      <c r="T19" s="452">
        <v>180</v>
      </c>
      <c r="U19" s="1094"/>
      <c r="V19" s="637"/>
      <c r="W19" s="176"/>
    </row>
    <row r="20" spans="1:26" s="3" customFormat="1" ht="36.75" customHeight="1" x14ac:dyDescent="0.25">
      <c r="A20" s="954"/>
      <c r="B20" s="9"/>
      <c r="C20" s="10"/>
      <c r="D20" s="442"/>
      <c r="E20" s="1044"/>
      <c r="F20" s="965"/>
      <c r="G20" s="17"/>
      <c r="H20" s="294"/>
      <c r="I20" s="294"/>
      <c r="J20" s="280"/>
      <c r="K20" s="174"/>
      <c r="L20" s="294"/>
      <c r="M20" s="1188"/>
      <c r="N20" s="280"/>
      <c r="O20" s="294"/>
      <c r="P20" s="280"/>
      <c r="Q20" s="1321" t="s">
        <v>104</v>
      </c>
      <c r="R20" s="14">
        <v>40</v>
      </c>
      <c r="S20" s="162">
        <v>45</v>
      </c>
      <c r="T20" s="452">
        <v>50</v>
      </c>
      <c r="U20" s="1094"/>
      <c r="V20" s="637"/>
      <c r="W20" s="176"/>
    </row>
    <row r="21" spans="1:26" s="3" customFormat="1" ht="17.25" customHeight="1" x14ac:dyDescent="0.25">
      <c r="A21" s="1169"/>
      <c r="B21" s="9"/>
      <c r="C21" s="1029"/>
      <c r="D21" s="947"/>
      <c r="E21" s="255"/>
      <c r="F21" s="144"/>
      <c r="G21" s="24" t="s">
        <v>26</v>
      </c>
      <c r="H21" s="296">
        <f>SUM(H13:H20)</f>
        <v>3809</v>
      </c>
      <c r="I21" s="296">
        <f>SUM(I13:I20)</f>
        <v>3782.8999999999996</v>
      </c>
      <c r="J21" s="296">
        <f>SUM(J13:J20)</f>
        <v>-26.099999999999909</v>
      </c>
      <c r="K21" s="1187">
        <f>SUM(K13:K20)</f>
        <v>3809</v>
      </c>
      <c r="L21" s="1194">
        <f>SUM(L13:L20)</f>
        <v>3809</v>
      </c>
      <c r="M21" s="1189"/>
      <c r="N21" s="282">
        <f>SUM(N13:N20)</f>
        <v>3809</v>
      </c>
      <c r="O21" s="296">
        <f>SUM(O13:O20)</f>
        <v>3809</v>
      </c>
      <c r="P21" s="282"/>
      <c r="Q21" s="1571"/>
      <c r="R21" s="996"/>
      <c r="S21" s="541"/>
      <c r="T21" s="1001"/>
      <c r="U21" s="1095"/>
      <c r="V21" s="637"/>
    </row>
    <row r="22" spans="1:26" s="3" customFormat="1" ht="73.5" customHeight="1" x14ac:dyDescent="0.25">
      <c r="A22" s="954"/>
      <c r="B22" s="9"/>
      <c r="C22" s="10"/>
      <c r="D22" s="1320" t="s">
        <v>27</v>
      </c>
      <c r="E22" s="1595" t="s">
        <v>119</v>
      </c>
      <c r="F22" s="965"/>
      <c r="G22" s="11" t="s">
        <v>20</v>
      </c>
      <c r="H22" s="323">
        <v>2018.8</v>
      </c>
      <c r="I22" s="323">
        <v>2018.8</v>
      </c>
      <c r="J22" s="1073"/>
      <c r="K22" s="78">
        <v>2432.8000000000002</v>
      </c>
      <c r="L22" s="323">
        <v>2432.8000000000002</v>
      </c>
      <c r="M22" s="399"/>
      <c r="N22" s="307">
        <v>2432.8000000000002</v>
      </c>
      <c r="O22" s="323">
        <v>2432.8000000000002</v>
      </c>
      <c r="P22" s="399"/>
      <c r="Q22" s="1451" t="s">
        <v>28</v>
      </c>
      <c r="R22" s="133">
        <v>657</v>
      </c>
      <c r="S22" s="143">
        <v>657</v>
      </c>
      <c r="T22" s="182">
        <v>657</v>
      </c>
      <c r="U22" s="1096"/>
      <c r="V22" s="637"/>
      <c r="W22" s="176"/>
    </row>
    <row r="23" spans="1:26" s="3" customFormat="1" ht="16.5" customHeight="1" x14ac:dyDescent="0.25">
      <c r="A23" s="954"/>
      <c r="B23" s="9"/>
      <c r="C23" s="1029"/>
      <c r="D23" s="1323"/>
      <c r="E23" s="1325"/>
      <c r="F23" s="965"/>
      <c r="G23" s="24" t="s">
        <v>26</v>
      </c>
      <c r="H23" s="296">
        <f>SUM(H22:H22)</f>
        <v>2018.8</v>
      </c>
      <c r="I23" s="296">
        <f>SUM(I22:I22)</f>
        <v>2018.8</v>
      </c>
      <c r="J23" s="296">
        <f>SUM(J22:J22)</f>
        <v>0</v>
      </c>
      <c r="K23" s="166">
        <f>SUM(K22:K22)</f>
        <v>2432.8000000000002</v>
      </c>
      <c r="L23" s="296">
        <f>SUM(L22:L22)</f>
        <v>2432.8000000000002</v>
      </c>
      <c r="M23" s="417"/>
      <c r="N23" s="282">
        <f>SUM(N22:N22)</f>
        <v>2432.8000000000002</v>
      </c>
      <c r="O23" s="296">
        <f>SUM(O22:O22)</f>
        <v>2432.8000000000002</v>
      </c>
      <c r="P23" s="417"/>
      <c r="Q23" s="1341"/>
      <c r="R23" s="1025"/>
      <c r="S23" s="459"/>
      <c r="T23" s="138"/>
      <c r="U23" s="1097"/>
      <c r="V23" s="637"/>
    </row>
    <row r="24" spans="1:26" s="3" customFormat="1" ht="42" customHeight="1" x14ac:dyDescent="0.25">
      <c r="A24" s="954"/>
      <c r="B24" s="9"/>
      <c r="C24" s="10"/>
      <c r="D24" s="1320" t="s">
        <v>29</v>
      </c>
      <c r="E24" s="254"/>
      <c r="F24" s="965"/>
      <c r="G24" s="17" t="s">
        <v>20</v>
      </c>
      <c r="H24" s="297">
        <v>480.1</v>
      </c>
      <c r="I24" s="297">
        <v>480.1</v>
      </c>
      <c r="J24" s="283"/>
      <c r="K24" s="75">
        <v>436.5</v>
      </c>
      <c r="L24" s="297">
        <v>436.5</v>
      </c>
      <c r="M24" s="775"/>
      <c r="N24" s="283">
        <v>436.5</v>
      </c>
      <c r="O24" s="297">
        <v>436.5</v>
      </c>
      <c r="P24" s="775"/>
      <c r="Q24" s="1332" t="s">
        <v>30</v>
      </c>
      <c r="R24" s="1326">
        <v>36</v>
      </c>
      <c r="S24" s="1328">
        <v>36</v>
      </c>
      <c r="T24" s="1026">
        <v>36</v>
      </c>
      <c r="U24" s="1596"/>
      <c r="V24" s="637"/>
    </row>
    <row r="25" spans="1:26" s="3" customFormat="1" ht="16.5" customHeight="1" x14ac:dyDescent="0.25">
      <c r="A25" s="954"/>
      <c r="B25" s="9"/>
      <c r="C25" s="1029"/>
      <c r="D25" s="1323"/>
      <c r="E25" s="255"/>
      <c r="F25" s="965"/>
      <c r="G25" s="24" t="s">
        <v>26</v>
      </c>
      <c r="H25" s="296">
        <f>+H24</f>
        <v>480.1</v>
      </c>
      <c r="I25" s="296">
        <f>+I24</f>
        <v>480.1</v>
      </c>
      <c r="J25" s="296">
        <f>+J24</f>
        <v>0</v>
      </c>
      <c r="K25" s="166">
        <f>+K24</f>
        <v>436.5</v>
      </c>
      <c r="L25" s="296">
        <f>+L24</f>
        <v>436.5</v>
      </c>
      <c r="M25" s="417"/>
      <c r="N25" s="282">
        <f>+N24</f>
        <v>436.5</v>
      </c>
      <c r="O25" s="296">
        <f>+O24</f>
        <v>436.5</v>
      </c>
      <c r="P25" s="776"/>
      <c r="Q25" s="1378"/>
      <c r="R25" s="1327"/>
      <c r="S25" s="1329"/>
      <c r="T25" s="1027"/>
      <c r="U25" s="1597"/>
      <c r="V25" s="637"/>
    </row>
    <row r="26" spans="1:26" s="3" customFormat="1" ht="39.75" customHeight="1" x14ac:dyDescent="0.25">
      <c r="A26" s="954"/>
      <c r="B26" s="9"/>
      <c r="C26" s="10"/>
      <c r="D26" s="1320" t="s">
        <v>31</v>
      </c>
      <c r="E26" s="1330" t="s">
        <v>114</v>
      </c>
      <c r="F26" s="965"/>
      <c r="G26" s="17" t="s">
        <v>20</v>
      </c>
      <c r="H26" s="298">
        <v>469.2</v>
      </c>
      <c r="I26" s="298">
        <v>469.2</v>
      </c>
      <c r="J26" s="284"/>
      <c r="K26" s="163">
        <v>469.2</v>
      </c>
      <c r="L26" s="298">
        <v>469.2</v>
      </c>
      <c r="M26" s="284"/>
      <c r="N26" s="163">
        <v>469.2</v>
      </c>
      <c r="O26" s="298">
        <v>469.2</v>
      </c>
      <c r="P26" s="284"/>
      <c r="Q26" s="1332" t="s">
        <v>32</v>
      </c>
      <c r="R26" s="25" t="s">
        <v>190</v>
      </c>
      <c r="S26" s="521" t="s">
        <v>190</v>
      </c>
      <c r="T26" s="26" t="s">
        <v>190</v>
      </c>
      <c r="U26" s="1098"/>
      <c r="V26" s="637"/>
    </row>
    <row r="27" spans="1:26" s="3" customFormat="1" ht="16.5" customHeight="1" x14ac:dyDescent="0.25">
      <c r="A27" s="954"/>
      <c r="B27" s="9"/>
      <c r="C27" s="10"/>
      <c r="D27" s="1320"/>
      <c r="E27" s="1331"/>
      <c r="F27" s="965"/>
      <c r="G27" s="24" t="s">
        <v>26</v>
      </c>
      <c r="H27" s="295">
        <f>+H26</f>
        <v>469.2</v>
      </c>
      <c r="I27" s="295">
        <f>+I26</f>
        <v>469.2</v>
      </c>
      <c r="J27" s="281"/>
      <c r="K27" s="19">
        <f>+K26</f>
        <v>469.2</v>
      </c>
      <c r="L27" s="295">
        <f>+L26</f>
        <v>469.2</v>
      </c>
      <c r="M27" s="475"/>
      <c r="N27" s="281">
        <f>+N26</f>
        <v>469.2</v>
      </c>
      <c r="O27" s="295">
        <f>+O26</f>
        <v>469.2</v>
      </c>
      <c r="P27" s="777"/>
      <c r="Q27" s="1332"/>
      <c r="R27" s="27" t="s">
        <v>191</v>
      </c>
      <c r="S27" s="522" t="s">
        <v>191</v>
      </c>
      <c r="T27" s="29" t="s">
        <v>191</v>
      </c>
      <c r="U27" s="1099"/>
      <c r="V27" s="637"/>
    </row>
    <row r="28" spans="1:26" s="3" customFormat="1" ht="36.75" customHeight="1" x14ac:dyDescent="0.25">
      <c r="A28" s="1337"/>
      <c r="B28" s="1333"/>
      <c r="C28" s="1040"/>
      <c r="D28" s="1334" t="s">
        <v>33</v>
      </c>
      <c r="E28" s="1335" t="s">
        <v>114</v>
      </c>
      <c r="F28" s="946"/>
      <c r="G28" s="17" t="s">
        <v>22</v>
      </c>
      <c r="H28" s="299">
        <v>77.5</v>
      </c>
      <c r="I28" s="299">
        <v>77.5</v>
      </c>
      <c r="J28" s="285"/>
      <c r="K28" s="30">
        <v>77.5</v>
      </c>
      <c r="L28" s="299">
        <v>77.5</v>
      </c>
      <c r="M28" s="774"/>
      <c r="N28" s="285">
        <v>77.5</v>
      </c>
      <c r="O28" s="299">
        <v>77.5</v>
      </c>
      <c r="P28" s="774"/>
      <c r="Q28" s="1016" t="s">
        <v>105</v>
      </c>
      <c r="R28" s="438">
        <v>1260</v>
      </c>
      <c r="S28" s="132">
        <v>1260</v>
      </c>
      <c r="T28" s="452">
        <v>1260</v>
      </c>
      <c r="U28" s="1094"/>
      <c r="V28" s="637"/>
      <c r="W28" s="176"/>
    </row>
    <row r="29" spans="1:26" s="3" customFormat="1" ht="21" customHeight="1" x14ac:dyDescent="0.25">
      <c r="A29" s="1337"/>
      <c r="B29" s="1333"/>
      <c r="C29" s="1040"/>
      <c r="D29" s="1323"/>
      <c r="E29" s="1336"/>
      <c r="F29" s="946"/>
      <c r="G29" s="31" t="s">
        <v>26</v>
      </c>
      <c r="H29" s="296">
        <f>+H28</f>
        <v>77.5</v>
      </c>
      <c r="I29" s="296">
        <f>+I28</f>
        <v>77.5</v>
      </c>
      <c r="J29" s="282"/>
      <c r="K29" s="166">
        <f>+K28</f>
        <v>77.5</v>
      </c>
      <c r="L29" s="296">
        <f>+L28</f>
        <v>77.5</v>
      </c>
      <c r="M29" s="417"/>
      <c r="N29" s="282">
        <f>+N28</f>
        <v>77.5</v>
      </c>
      <c r="O29" s="296">
        <f>+O28</f>
        <v>77.5</v>
      </c>
      <c r="P29" s="776"/>
      <c r="Q29" s="125"/>
      <c r="R29" s="996"/>
      <c r="S29" s="129"/>
      <c r="T29" s="1001"/>
      <c r="U29" s="1095"/>
      <c r="V29" s="637"/>
    </row>
    <row r="30" spans="1:26" s="2" customFormat="1" ht="16.5" customHeight="1" x14ac:dyDescent="0.25">
      <c r="A30" s="1337"/>
      <c r="B30" s="1333"/>
      <c r="C30" s="1040"/>
      <c r="D30" s="1320" t="s">
        <v>251</v>
      </c>
      <c r="E30" s="1374" t="s">
        <v>123</v>
      </c>
      <c r="F30" s="1319"/>
      <c r="G30" s="364" t="s">
        <v>20</v>
      </c>
      <c r="H30" s="393">
        <v>289.3</v>
      </c>
      <c r="I30" s="393">
        <v>289.3</v>
      </c>
      <c r="J30" s="1074"/>
      <c r="K30" s="170">
        <v>287.60000000000002</v>
      </c>
      <c r="L30" s="326">
        <v>287.60000000000002</v>
      </c>
      <c r="M30" s="1190"/>
      <c r="N30" s="310">
        <v>71.900000000000006</v>
      </c>
      <c r="O30" s="326">
        <v>71.900000000000006</v>
      </c>
      <c r="P30" s="310"/>
      <c r="Q30" s="1320" t="s">
        <v>150</v>
      </c>
      <c r="R30" s="109">
        <v>108</v>
      </c>
      <c r="S30" s="523">
        <v>108</v>
      </c>
      <c r="T30" s="351">
        <v>108</v>
      </c>
      <c r="U30" s="1592" t="s">
        <v>254</v>
      </c>
      <c r="V30" s="633"/>
    </row>
    <row r="31" spans="1:26" s="2" customFormat="1" ht="16.5" customHeight="1" x14ac:dyDescent="0.25">
      <c r="A31" s="1337"/>
      <c r="B31" s="1333"/>
      <c r="C31" s="1040"/>
      <c r="D31" s="1320"/>
      <c r="E31" s="1374"/>
      <c r="F31" s="1319"/>
      <c r="G31" s="222" t="s">
        <v>182</v>
      </c>
      <c r="H31" s="393">
        <v>197.2</v>
      </c>
      <c r="I31" s="393">
        <v>197.2</v>
      </c>
      <c r="J31" s="524"/>
      <c r="K31" s="38"/>
      <c r="L31" s="393"/>
      <c r="M31" s="778"/>
      <c r="N31" s="524"/>
      <c r="O31" s="393"/>
      <c r="P31" s="778"/>
      <c r="Q31" s="1320"/>
      <c r="R31" s="109"/>
      <c r="S31" s="142"/>
      <c r="T31" s="351"/>
      <c r="U31" s="1593"/>
      <c r="V31" s="633"/>
      <c r="X31" s="3"/>
    </row>
    <row r="32" spans="1:26" s="2" customFormat="1" ht="21" customHeight="1" x14ac:dyDescent="0.25">
      <c r="A32" s="954"/>
      <c r="B32" s="952"/>
      <c r="C32" s="1040"/>
      <c r="D32" s="1320"/>
      <c r="E32" s="1374"/>
      <c r="F32" s="1319"/>
      <c r="G32" s="222" t="s">
        <v>170</v>
      </c>
      <c r="H32" s="344">
        <v>36.9</v>
      </c>
      <c r="I32" s="1081">
        <v>44.7</v>
      </c>
      <c r="J32" s="896">
        <f>+I32-H32</f>
        <v>7.8000000000000043</v>
      </c>
      <c r="K32" s="38">
        <v>198.3</v>
      </c>
      <c r="L32" s="393">
        <v>198.3</v>
      </c>
      <c r="M32" s="778"/>
      <c r="N32" s="524">
        <v>16.600000000000001</v>
      </c>
      <c r="O32" s="393">
        <v>16.600000000000001</v>
      </c>
      <c r="P32" s="778"/>
      <c r="Q32" s="1320"/>
      <c r="R32" s="109"/>
      <c r="S32" s="142"/>
      <c r="T32" s="351"/>
      <c r="U32" s="1593"/>
      <c r="V32" s="633"/>
      <c r="X32" s="3"/>
      <c r="Z32" s="3"/>
    </row>
    <row r="33" spans="1:32" s="2" customFormat="1" ht="17.25" customHeight="1" x14ac:dyDescent="0.25">
      <c r="A33" s="954"/>
      <c r="B33" s="952"/>
      <c r="C33" s="984"/>
      <c r="D33" s="1323"/>
      <c r="E33" s="1375"/>
      <c r="F33" s="1319"/>
      <c r="G33" s="24" t="s">
        <v>26</v>
      </c>
      <c r="H33" s="295">
        <f>SUM(H30:H32)</f>
        <v>523.4</v>
      </c>
      <c r="I33" s="295">
        <f>SUM(I30:I32)</f>
        <v>531.20000000000005</v>
      </c>
      <c r="J33" s="295">
        <f>SUM(J30:J32)</f>
        <v>7.8000000000000043</v>
      </c>
      <c r="K33" s="19">
        <f>SUM(K30:K32)</f>
        <v>485.90000000000003</v>
      </c>
      <c r="L33" s="295">
        <f>SUM(L30:L32)</f>
        <v>485.90000000000003</v>
      </c>
      <c r="M33" s="475"/>
      <c r="N33" s="281">
        <f>SUM(N30:N32)</f>
        <v>88.5</v>
      </c>
      <c r="O33" s="295">
        <f>SUM(O30:O32)</f>
        <v>88.5</v>
      </c>
      <c r="P33" s="281"/>
      <c r="Q33" s="951"/>
      <c r="R33" s="948"/>
      <c r="S33" s="49"/>
      <c r="T33" s="1026"/>
      <c r="U33" s="1594"/>
      <c r="V33" s="633"/>
      <c r="Z33" s="3"/>
    </row>
    <row r="34" spans="1:32" s="2" customFormat="1" ht="41.25" customHeight="1" x14ac:dyDescent="0.25">
      <c r="A34" s="954"/>
      <c r="B34" s="952"/>
      <c r="C34" s="1040"/>
      <c r="D34" s="1320" t="s">
        <v>178</v>
      </c>
      <c r="E34" s="1374"/>
      <c r="F34" s="1319"/>
      <c r="G34" s="222" t="s">
        <v>22</v>
      </c>
      <c r="H34" s="999">
        <v>39.200000000000003</v>
      </c>
      <c r="I34" s="999">
        <v>39.200000000000003</v>
      </c>
      <c r="J34" s="1005"/>
      <c r="K34" s="1172">
        <v>41.8</v>
      </c>
      <c r="L34" s="1178">
        <v>41.8</v>
      </c>
      <c r="M34" s="423"/>
      <c r="N34" s="1180">
        <v>41.8</v>
      </c>
      <c r="O34" s="1178">
        <v>41.8</v>
      </c>
      <c r="P34" s="423"/>
      <c r="Q34" s="526" t="s">
        <v>192</v>
      </c>
      <c r="R34" s="739">
        <v>6</v>
      </c>
      <c r="S34" s="502">
        <v>6</v>
      </c>
      <c r="T34" s="503">
        <v>6</v>
      </c>
      <c r="U34" s="1100"/>
      <c r="V34" s="633"/>
      <c r="AF34" s="3"/>
    </row>
    <row r="35" spans="1:32" s="2" customFormat="1" ht="23.25" customHeight="1" x14ac:dyDescent="0.25">
      <c r="A35" s="954"/>
      <c r="B35" s="952"/>
      <c r="C35" s="1040"/>
      <c r="D35" s="1320"/>
      <c r="E35" s="1374"/>
      <c r="F35" s="1319"/>
      <c r="G35" s="364"/>
      <c r="H35" s="1000"/>
      <c r="I35" s="1000"/>
      <c r="J35" s="1006"/>
      <c r="K35" s="1173"/>
      <c r="L35" s="1179"/>
      <c r="M35" s="440"/>
      <c r="N35" s="1181"/>
      <c r="O35" s="1179"/>
      <c r="P35" s="440"/>
      <c r="Q35" s="1338" t="s">
        <v>237</v>
      </c>
      <c r="R35" s="740">
        <v>10</v>
      </c>
      <c r="S35" s="236">
        <v>10</v>
      </c>
      <c r="T35" s="527">
        <v>10</v>
      </c>
      <c r="U35" s="1101"/>
      <c r="V35" s="633"/>
    </row>
    <row r="36" spans="1:32" s="2" customFormat="1" ht="17.25" customHeight="1" x14ac:dyDescent="0.25">
      <c r="A36" s="954"/>
      <c r="B36" s="952"/>
      <c r="C36" s="984"/>
      <c r="D36" s="1323"/>
      <c r="E36" s="1374"/>
      <c r="F36" s="1319"/>
      <c r="G36" s="24" t="s">
        <v>26</v>
      </c>
      <c r="H36" s="529">
        <f>SUM(H34:H35)</f>
        <v>39.200000000000003</v>
      </c>
      <c r="I36" s="529">
        <f>SUM(I34:I35)</f>
        <v>39.200000000000003</v>
      </c>
      <c r="J36" s="530"/>
      <c r="K36" s="528">
        <f>SUM(K34:K35)</f>
        <v>41.8</v>
      </c>
      <c r="L36" s="529">
        <f>SUM(L34:L35)</f>
        <v>41.8</v>
      </c>
      <c r="M36" s="779"/>
      <c r="N36" s="530">
        <f>SUM(N34:N35)</f>
        <v>41.8</v>
      </c>
      <c r="O36" s="529">
        <f>SUM(O34:O35)</f>
        <v>41.8</v>
      </c>
      <c r="P36" s="779"/>
      <c r="Q36" s="1377"/>
      <c r="R36" s="1035"/>
      <c r="S36" s="532"/>
      <c r="T36" s="533"/>
      <c r="U36" s="1102"/>
      <c r="V36" s="633"/>
    </row>
    <row r="37" spans="1:32" s="2" customFormat="1" ht="27.75" customHeight="1" x14ac:dyDescent="0.25">
      <c r="A37" s="954"/>
      <c r="B37" s="952"/>
      <c r="C37" s="1040"/>
      <c r="D37" s="1334" t="s">
        <v>179</v>
      </c>
      <c r="E37" s="1374"/>
      <c r="F37" s="1319"/>
      <c r="G37" s="223" t="s">
        <v>37</v>
      </c>
      <c r="H37" s="999">
        <v>157.4</v>
      </c>
      <c r="I37" s="999">
        <v>157.4</v>
      </c>
      <c r="J37" s="1005"/>
      <c r="K37" s="1172">
        <v>157.4</v>
      </c>
      <c r="L37" s="1178">
        <v>157.4</v>
      </c>
      <c r="M37" s="423"/>
      <c r="N37" s="1180">
        <v>157.4</v>
      </c>
      <c r="O37" s="1178">
        <v>157.4</v>
      </c>
      <c r="P37" s="1180"/>
      <c r="Q37" s="1338" t="s">
        <v>180</v>
      </c>
      <c r="R37" s="740">
        <v>30</v>
      </c>
      <c r="S37" s="594">
        <v>30</v>
      </c>
      <c r="T37" s="527">
        <v>30</v>
      </c>
      <c r="U37" s="1101"/>
      <c r="V37" s="633"/>
    </row>
    <row r="38" spans="1:32" s="2" customFormat="1" ht="17.25" customHeight="1" x14ac:dyDescent="0.25">
      <c r="A38" s="1169"/>
      <c r="B38" s="1168"/>
      <c r="C38" s="1170"/>
      <c r="D38" s="1323"/>
      <c r="E38" s="1374"/>
      <c r="F38" s="1319"/>
      <c r="G38" s="24" t="s">
        <v>26</v>
      </c>
      <c r="H38" s="529">
        <f>SUM(H37:H37)</f>
        <v>157.4</v>
      </c>
      <c r="I38" s="529">
        <f>SUM(I37:I37)</f>
        <v>157.4</v>
      </c>
      <c r="J38" s="530"/>
      <c r="K38" s="528">
        <f>SUM(K37:K37)</f>
        <v>157.4</v>
      </c>
      <c r="L38" s="529">
        <f>SUM(L37:L37)</f>
        <v>157.4</v>
      </c>
      <c r="M38" s="779"/>
      <c r="N38" s="530">
        <f>SUM(N37:N37)</f>
        <v>157.4</v>
      </c>
      <c r="O38" s="529">
        <f>SUM(O37:O37)</f>
        <v>157.4</v>
      </c>
      <c r="P38" s="530"/>
      <c r="Q38" s="1377"/>
      <c r="R38" s="1035"/>
      <c r="S38" s="532"/>
      <c r="T38" s="533"/>
      <c r="U38" s="1102"/>
      <c r="V38" s="633"/>
    </row>
    <row r="39" spans="1:32" s="2" customFormat="1" ht="64.5" customHeight="1" x14ac:dyDescent="0.25">
      <c r="A39" s="954"/>
      <c r="B39" s="952"/>
      <c r="C39" s="1040"/>
      <c r="D39" s="442" t="s">
        <v>193</v>
      </c>
      <c r="E39" s="269"/>
      <c r="F39" s="782"/>
      <c r="G39" s="273"/>
      <c r="H39" s="827"/>
      <c r="I39" s="827"/>
      <c r="J39" s="828"/>
      <c r="K39" s="826"/>
      <c r="L39" s="827"/>
      <c r="M39" s="1191"/>
      <c r="N39" s="828"/>
      <c r="O39" s="827"/>
      <c r="P39" s="828"/>
      <c r="Q39" s="731" t="s">
        <v>194</v>
      </c>
      <c r="R39" s="742">
        <v>2500</v>
      </c>
      <c r="S39" s="534">
        <v>2500</v>
      </c>
      <c r="T39" s="535">
        <v>2500</v>
      </c>
      <c r="U39" s="1103"/>
      <c r="V39" s="633"/>
      <c r="AB39" s="3"/>
    </row>
    <row r="40" spans="1:32" s="2" customFormat="1" ht="53.25" customHeight="1" x14ac:dyDescent="0.25">
      <c r="A40" s="954"/>
      <c r="B40" s="952"/>
      <c r="C40" s="1040"/>
      <c r="D40" s="1394" t="s">
        <v>230</v>
      </c>
      <c r="E40" s="269"/>
      <c r="F40" s="782"/>
      <c r="G40" s="499"/>
      <c r="H40" s="889"/>
      <c r="I40" s="889"/>
      <c r="J40" s="537"/>
      <c r="K40" s="536"/>
      <c r="L40" s="889"/>
      <c r="M40" s="1192"/>
      <c r="N40" s="537"/>
      <c r="O40" s="889"/>
      <c r="P40" s="537"/>
      <c r="Q40" s="735" t="s">
        <v>194</v>
      </c>
      <c r="R40" s="1034">
        <v>2500</v>
      </c>
      <c r="S40" s="506">
        <v>2500</v>
      </c>
      <c r="T40" s="538">
        <v>2500</v>
      </c>
      <c r="U40" s="1104"/>
      <c r="V40" s="633"/>
    </row>
    <row r="41" spans="1:32" s="2" customFormat="1" ht="17.25" customHeight="1" thickBot="1" x14ac:dyDescent="0.3">
      <c r="A41" s="960"/>
      <c r="B41" s="961"/>
      <c r="C41" s="1041"/>
      <c r="D41" s="1384"/>
      <c r="E41" s="1391" t="s">
        <v>34</v>
      </c>
      <c r="F41" s="1392"/>
      <c r="G41" s="1393"/>
      <c r="H41" s="300">
        <f>H33+H29+H27+H25+H23+H21+H36+H38</f>
        <v>7574.5999999999995</v>
      </c>
      <c r="I41" s="300">
        <f>I33+I29+I27+I25+I23+I21+I36+I38</f>
        <v>7556.2999999999993</v>
      </c>
      <c r="J41" s="300">
        <f>J33+J29+J27+J25+J23+J21+J36+J38</f>
        <v>-18.299999999999905</v>
      </c>
      <c r="K41" s="41">
        <f>K33+K29+K27+K25+K23+K21+K36+K38</f>
        <v>7910.1</v>
      </c>
      <c r="L41" s="300">
        <f>L33+L29+L27+L25+L23+L21+L36+L38</f>
        <v>7910.1</v>
      </c>
      <c r="M41" s="430"/>
      <c r="N41" s="286">
        <f>N33+N29+N27+N25+N23+N21+N36+N38</f>
        <v>7512.7</v>
      </c>
      <c r="O41" s="300">
        <f>O33+O29+O27+O25+O23+O21+O36+O38</f>
        <v>7512.7</v>
      </c>
      <c r="P41" s="286"/>
      <c r="Q41" s="736"/>
      <c r="R41" s="743"/>
      <c r="S41" s="460"/>
      <c r="T41" s="258"/>
      <c r="U41" s="1105"/>
      <c r="V41" s="633"/>
      <c r="W41" s="3"/>
      <c r="Z41" s="3"/>
    </row>
    <row r="42" spans="1:32" s="3" customFormat="1" ht="64.5" customHeight="1" x14ac:dyDescent="0.25">
      <c r="A42" s="1337" t="s">
        <v>15</v>
      </c>
      <c r="B42" s="1333" t="s">
        <v>15</v>
      </c>
      <c r="C42" s="1381" t="s">
        <v>35</v>
      </c>
      <c r="D42" s="1383" t="s">
        <v>36</v>
      </c>
      <c r="E42" s="1385"/>
      <c r="F42" s="1387" t="s">
        <v>19</v>
      </c>
      <c r="G42" s="11" t="s">
        <v>37</v>
      </c>
      <c r="H42" s="301">
        <v>13213.2</v>
      </c>
      <c r="I42" s="301">
        <v>13213.2</v>
      </c>
      <c r="J42" s="287"/>
      <c r="K42" s="35">
        <v>12529</v>
      </c>
      <c r="L42" s="301">
        <v>12529</v>
      </c>
      <c r="M42" s="449"/>
      <c r="N42" s="35">
        <v>12529</v>
      </c>
      <c r="O42" s="301">
        <v>12529</v>
      </c>
      <c r="P42" s="449"/>
      <c r="Q42" s="1045" t="s">
        <v>38</v>
      </c>
      <c r="R42" s="1038">
        <v>6800</v>
      </c>
      <c r="S42" s="130">
        <v>6800</v>
      </c>
      <c r="T42" s="1017">
        <v>6800</v>
      </c>
      <c r="U42" s="1106"/>
      <c r="V42" s="637"/>
    </row>
    <row r="43" spans="1:32" s="3" customFormat="1" ht="16.5" customHeight="1" thickBot="1" x14ac:dyDescent="0.3">
      <c r="A43" s="1379"/>
      <c r="B43" s="1380"/>
      <c r="C43" s="1382"/>
      <c r="D43" s="1384"/>
      <c r="E43" s="1386"/>
      <c r="F43" s="1388"/>
      <c r="G43" s="44" t="s">
        <v>26</v>
      </c>
      <c r="H43" s="300">
        <f>+H42</f>
        <v>13213.2</v>
      </c>
      <c r="I43" s="300">
        <f>+I42</f>
        <v>13213.2</v>
      </c>
      <c r="J43" s="300">
        <f>+J42</f>
        <v>0</v>
      </c>
      <c r="K43" s="41">
        <f>+K42</f>
        <v>12529</v>
      </c>
      <c r="L43" s="300">
        <f>+L42</f>
        <v>12529</v>
      </c>
      <c r="M43" s="430"/>
      <c r="N43" s="41">
        <f>+N42</f>
        <v>12529</v>
      </c>
      <c r="O43" s="300">
        <f>+O42</f>
        <v>12529</v>
      </c>
      <c r="P43" s="430"/>
      <c r="Q43" s="126"/>
      <c r="R43" s="1039"/>
      <c r="S43" s="461"/>
      <c r="T43" s="1018"/>
      <c r="U43" s="1107"/>
      <c r="V43" s="637"/>
    </row>
    <row r="44" spans="1:32" s="3" customFormat="1" ht="38.25" customHeight="1" x14ac:dyDescent="0.25">
      <c r="A44" s="970" t="s">
        <v>15</v>
      </c>
      <c r="B44" s="6" t="s">
        <v>15</v>
      </c>
      <c r="C44" s="216" t="s">
        <v>39</v>
      </c>
      <c r="D44" s="1409" t="s">
        <v>40</v>
      </c>
      <c r="E44" s="251"/>
      <c r="F44" s="134" t="s">
        <v>19</v>
      </c>
      <c r="G44" s="1013" t="s">
        <v>37</v>
      </c>
      <c r="H44" s="302">
        <v>13641.4</v>
      </c>
      <c r="I44" s="302">
        <v>13641.4</v>
      </c>
      <c r="J44" s="288"/>
      <c r="K44" s="165">
        <v>2514.1999999999998</v>
      </c>
      <c r="L44" s="302">
        <v>2514.1999999999998</v>
      </c>
      <c r="M44" s="563"/>
      <c r="N44" s="165">
        <v>2514.1999999999998</v>
      </c>
      <c r="O44" s="302">
        <v>2514.1999999999998</v>
      </c>
      <c r="P44" s="563"/>
      <c r="Q44" s="1425" t="s">
        <v>38</v>
      </c>
      <c r="R44" s="1427">
        <v>5868</v>
      </c>
      <c r="S44" s="1429">
        <v>5868</v>
      </c>
      <c r="T44" s="1417">
        <v>5869</v>
      </c>
      <c r="U44" s="1622"/>
      <c r="V44" s="637"/>
    </row>
    <row r="45" spans="1:32" s="3" customFormat="1" ht="16.5" customHeight="1" thickBot="1" x14ac:dyDescent="0.3">
      <c r="A45" s="960"/>
      <c r="B45" s="46"/>
      <c r="C45" s="963"/>
      <c r="D45" s="1384"/>
      <c r="E45" s="47"/>
      <c r="F45" s="966"/>
      <c r="G45" s="44" t="s">
        <v>26</v>
      </c>
      <c r="H45" s="300">
        <f>+H44</f>
        <v>13641.4</v>
      </c>
      <c r="I45" s="300">
        <f>+I44</f>
        <v>13641.4</v>
      </c>
      <c r="J45" s="300">
        <f>+J44</f>
        <v>0</v>
      </c>
      <c r="K45" s="41">
        <f>+K44</f>
        <v>2514.1999999999998</v>
      </c>
      <c r="L45" s="300">
        <f>+L44</f>
        <v>2514.1999999999998</v>
      </c>
      <c r="M45" s="430"/>
      <c r="N45" s="41">
        <f>+N44</f>
        <v>2514.1999999999998</v>
      </c>
      <c r="O45" s="300">
        <f>+O44</f>
        <v>2514.1999999999998</v>
      </c>
      <c r="P45" s="1219"/>
      <c r="Q45" s="1426"/>
      <c r="R45" s="1428"/>
      <c r="S45" s="1430"/>
      <c r="T45" s="1418"/>
      <c r="U45" s="1623"/>
      <c r="V45" s="637"/>
    </row>
    <row r="46" spans="1:32" s="2" customFormat="1" ht="51.75" customHeight="1" x14ac:dyDescent="0.25">
      <c r="A46" s="1404" t="s">
        <v>15</v>
      </c>
      <c r="B46" s="1405" t="s">
        <v>15</v>
      </c>
      <c r="C46" s="1406" t="s">
        <v>41</v>
      </c>
      <c r="D46" s="1409" t="s">
        <v>172</v>
      </c>
      <c r="E46" s="251"/>
      <c r="F46" s="982" t="s">
        <v>19</v>
      </c>
      <c r="G46" s="48" t="s">
        <v>22</v>
      </c>
      <c r="H46" s="303">
        <v>401.2</v>
      </c>
      <c r="I46" s="1082">
        <v>452.2</v>
      </c>
      <c r="J46" s="1083">
        <f>+I46-H46</f>
        <v>51</v>
      </c>
      <c r="K46" s="146">
        <v>401.2</v>
      </c>
      <c r="L46" s="303">
        <v>401.2</v>
      </c>
      <c r="M46" s="623"/>
      <c r="N46" s="146">
        <v>401.2</v>
      </c>
      <c r="O46" s="303">
        <v>401.2</v>
      </c>
      <c r="P46" s="289"/>
      <c r="Q46" s="1419" t="s">
        <v>173</v>
      </c>
      <c r="R46" s="1579" t="s">
        <v>255</v>
      </c>
      <c r="S46" s="1423">
        <v>350</v>
      </c>
      <c r="T46" s="1022">
        <v>350</v>
      </c>
      <c r="U46" s="1603" t="s">
        <v>256</v>
      </c>
      <c r="V46" s="633"/>
      <c r="W46" s="175"/>
    </row>
    <row r="47" spans="1:32" s="3" customFormat="1" ht="16.5" customHeight="1" thickBot="1" x14ac:dyDescent="0.3">
      <c r="A47" s="1379"/>
      <c r="B47" s="1380"/>
      <c r="C47" s="1408"/>
      <c r="D47" s="1384"/>
      <c r="E47" s="47"/>
      <c r="F47" s="966"/>
      <c r="G47" s="44" t="s">
        <v>26</v>
      </c>
      <c r="H47" s="300">
        <f>+H46</f>
        <v>401.2</v>
      </c>
      <c r="I47" s="300">
        <f>+I46</f>
        <v>452.2</v>
      </c>
      <c r="J47" s="300">
        <f>+J46</f>
        <v>51</v>
      </c>
      <c r="K47" s="41">
        <f>+K46</f>
        <v>401.2</v>
      </c>
      <c r="L47" s="300">
        <f>+L46</f>
        <v>401.2</v>
      </c>
      <c r="M47" s="430"/>
      <c r="N47" s="41">
        <f>+N46</f>
        <v>401.2</v>
      </c>
      <c r="O47" s="300">
        <f>+O46</f>
        <v>401.2</v>
      </c>
      <c r="P47" s="1219"/>
      <c r="Q47" s="1420"/>
      <c r="R47" s="1580"/>
      <c r="S47" s="1424"/>
      <c r="T47" s="1023"/>
      <c r="U47" s="1604"/>
      <c r="V47" s="637"/>
    </row>
    <row r="48" spans="1:32" s="2" customFormat="1" ht="41.25" customHeight="1" x14ac:dyDescent="0.25">
      <c r="A48" s="1404" t="s">
        <v>15</v>
      </c>
      <c r="B48" s="1405" t="s">
        <v>15</v>
      </c>
      <c r="C48" s="1406" t="s">
        <v>42</v>
      </c>
      <c r="D48" s="1409" t="s">
        <v>221</v>
      </c>
      <c r="E48" s="251"/>
      <c r="F48" s="982" t="s">
        <v>19</v>
      </c>
      <c r="G48" s="48" t="s">
        <v>20</v>
      </c>
      <c r="H48" s="330">
        <v>238.4</v>
      </c>
      <c r="I48" s="330">
        <v>238.4</v>
      </c>
      <c r="J48" s="314"/>
      <c r="K48" s="267">
        <v>238.4</v>
      </c>
      <c r="L48" s="330">
        <v>238.4</v>
      </c>
      <c r="M48" s="314"/>
      <c r="N48" s="267">
        <v>238.4</v>
      </c>
      <c r="O48" s="330">
        <v>238.4</v>
      </c>
      <c r="P48" s="314"/>
      <c r="Q48" s="807" t="s">
        <v>219</v>
      </c>
      <c r="R48" s="609">
        <v>200</v>
      </c>
      <c r="S48" s="611">
        <v>200</v>
      </c>
      <c r="T48" s="607">
        <v>200</v>
      </c>
      <c r="U48" s="1108"/>
      <c r="V48" s="633"/>
      <c r="W48" s="175"/>
      <c r="Z48" s="3"/>
    </row>
    <row r="49" spans="1:24" s="2" customFormat="1" ht="24" customHeight="1" x14ac:dyDescent="0.25">
      <c r="A49" s="1337"/>
      <c r="B49" s="1333"/>
      <c r="C49" s="1407"/>
      <c r="D49" s="1383"/>
      <c r="E49" s="49"/>
      <c r="F49" s="93"/>
      <c r="G49" s="271"/>
      <c r="H49" s="323"/>
      <c r="I49" s="323"/>
      <c r="J49" s="307"/>
      <c r="K49" s="78"/>
      <c r="L49" s="323"/>
      <c r="M49" s="399"/>
      <c r="N49" s="78"/>
      <c r="O49" s="323"/>
      <c r="P49" s="307"/>
      <c r="Q49" s="1396" t="s">
        <v>220</v>
      </c>
      <c r="R49" s="610">
        <v>50</v>
      </c>
      <c r="S49" s="612">
        <v>50</v>
      </c>
      <c r="T49" s="608">
        <v>50</v>
      </c>
      <c r="U49" s="1109"/>
      <c r="V49" s="633"/>
      <c r="W49" s="175"/>
    </row>
    <row r="50" spans="1:24" s="3" customFormat="1" ht="16.5" customHeight="1" thickBot="1" x14ac:dyDescent="0.3">
      <c r="A50" s="1379"/>
      <c r="B50" s="1380"/>
      <c r="C50" s="1408"/>
      <c r="D50" s="1384"/>
      <c r="E50" s="47"/>
      <c r="F50" s="966"/>
      <c r="G50" s="44" t="s">
        <v>26</v>
      </c>
      <c r="H50" s="300">
        <f>+H48</f>
        <v>238.4</v>
      </c>
      <c r="I50" s="300">
        <f>+I48</f>
        <v>238.4</v>
      </c>
      <c r="J50" s="286"/>
      <c r="K50" s="41">
        <f>+K48</f>
        <v>238.4</v>
      </c>
      <c r="L50" s="300">
        <f>+L48</f>
        <v>238.4</v>
      </c>
      <c r="M50" s="430"/>
      <c r="N50" s="41">
        <f>+N48</f>
        <v>238.4</v>
      </c>
      <c r="O50" s="300">
        <f>+O48</f>
        <v>238.4</v>
      </c>
      <c r="P50" s="1219"/>
      <c r="Q50" s="1410"/>
      <c r="R50" s="744"/>
      <c r="S50" s="606"/>
      <c r="T50" s="1023"/>
      <c r="U50" s="1110"/>
      <c r="V50" s="637"/>
    </row>
    <row r="51" spans="1:24" s="2" customFormat="1" ht="16.5" customHeight="1" thickBot="1" x14ac:dyDescent="0.3">
      <c r="A51" s="858" t="s">
        <v>15</v>
      </c>
      <c r="B51" s="5" t="s">
        <v>15</v>
      </c>
      <c r="C51" s="1411" t="s">
        <v>43</v>
      </c>
      <c r="D51" s="1412"/>
      <c r="E51" s="1412"/>
      <c r="F51" s="1412"/>
      <c r="G51" s="1413"/>
      <c r="H51" s="346">
        <f t="shared" ref="H51:I51" si="0">H47+H45+H43+H41+H50</f>
        <v>35068.800000000003</v>
      </c>
      <c r="I51" s="346">
        <f t="shared" si="0"/>
        <v>35101.500000000007</v>
      </c>
      <c r="J51" s="346">
        <f>J47+J45+J43+J41+J50</f>
        <v>32.700000000000095</v>
      </c>
      <c r="K51" s="110">
        <f t="shared" ref="K51" si="1">K47+K45+K43+K41+K50</f>
        <v>23592.9</v>
      </c>
      <c r="L51" s="346">
        <f t="shared" ref="L51" si="2">L47+L45+L43+L41+L50</f>
        <v>23592.9</v>
      </c>
      <c r="M51" s="1193"/>
      <c r="N51" s="110">
        <f t="shared" ref="N51:O51" si="3">N47+N45+N43+N41+N50</f>
        <v>23195.5</v>
      </c>
      <c r="O51" s="346">
        <f t="shared" si="3"/>
        <v>23195.5</v>
      </c>
      <c r="P51" s="377"/>
      <c r="Q51" s="1414"/>
      <c r="R51" s="1415"/>
      <c r="S51" s="1415"/>
      <c r="T51" s="1415"/>
      <c r="U51" s="1416"/>
      <c r="V51" s="633"/>
      <c r="X51" s="3"/>
    </row>
    <row r="52" spans="1:24" s="2" customFormat="1" ht="16.5" customHeight="1" thickBot="1" x14ac:dyDescent="0.3">
      <c r="A52" s="864" t="s">
        <v>15</v>
      </c>
      <c r="B52" s="5" t="s">
        <v>35</v>
      </c>
      <c r="C52" s="1398" t="s">
        <v>44</v>
      </c>
      <c r="D52" s="1398"/>
      <c r="E52" s="1398"/>
      <c r="F52" s="1398"/>
      <c r="G52" s="1398"/>
      <c r="H52" s="1398"/>
      <c r="I52" s="1398"/>
      <c r="J52" s="1398"/>
      <c r="K52" s="1398"/>
      <c r="L52" s="1398"/>
      <c r="M52" s="1398"/>
      <c r="N52" s="1398"/>
      <c r="O52" s="1398"/>
      <c r="P52" s="1398"/>
      <c r="Q52" s="1398"/>
      <c r="R52" s="1398"/>
      <c r="S52" s="1398"/>
      <c r="T52" s="1398"/>
      <c r="U52" s="1399"/>
      <c r="V52" s="633"/>
    </row>
    <row r="53" spans="1:24" s="3" customFormat="1" ht="16.5" customHeight="1" x14ac:dyDescent="0.25">
      <c r="A53" s="970" t="s">
        <v>15</v>
      </c>
      <c r="B53" s="971" t="s">
        <v>35</v>
      </c>
      <c r="C53" s="52" t="s">
        <v>15</v>
      </c>
      <c r="D53" s="1032" t="s">
        <v>45</v>
      </c>
      <c r="E53" s="1400" t="s">
        <v>120</v>
      </c>
      <c r="F53" s="505">
        <v>3</v>
      </c>
      <c r="G53" s="272" t="s">
        <v>22</v>
      </c>
      <c r="H53" s="290">
        <v>4187.2</v>
      </c>
      <c r="I53" s="333">
        <v>4187.2</v>
      </c>
      <c r="J53" s="366">
        <f>+I53-H53</f>
        <v>0</v>
      </c>
      <c r="K53" s="60">
        <v>3983.5</v>
      </c>
      <c r="L53" s="290">
        <v>3983.5</v>
      </c>
      <c r="M53" s="397"/>
      <c r="N53" s="366">
        <v>3981.9</v>
      </c>
      <c r="O53" s="290">
        <v>3981.9</v>
      </c>
      <c r="P53" s="366"/>
      <c r="Q53" s="235"/>
      <c r="R53" s="752"/>
      <c r="S53" s="462"/>
      <c r="T53" s="484"/>
      <c r="U53" s="1600" t="s">
        <v>249</v>
      </c>
      <c r="V53" s="637"/>
    </row>
    <row r="54" spans="1:24" s="3" customFormat="1" ht="16.5" customHeight="1" x14ac:dyDescent="0.25">
      <c r="A54" s="954"/>
      <c r="B54" s="952"/>
      <c r="C54" s="226"/>
      <c r="D54" s="1033"/>
      <c r="E54" s="1401"/>
      <c r="F54" s="353"/>
      <c r="G54" s="262" t="s">
        <v>46</v>
      </c>
      <c r="H54" s="320">
        <v>648.4</v>
      </c>
      <c r="I54" s="343">
        <v>648.4</v>
      </c>
      <c r="J54" s="395"/>
      <c r="K54" s="228">
        <v>648.4</v>
      </c>
      <c r="L54" s="320">
        <v>648.4</v>
      </c>
      <c r="M54" s="405"/>
      <c r="N54" s="395">
        <v>648.4</v>
      </c>
      <c r="O54" s="320">
        <v>648.4</v>
      </c>
      <c r="P54" s="395"/>
      <c r="Q54" s="785"/>
      <c r="R54" s="741"/>
      <c r="S54" s="454"/>
      <c r="T54" s="597"/>
      <c r="U54" s="1601"/>
      <c r="V54" s="637"/>
    </row>
    <row r="55" spans="1:24" s="3" customFormat="1" ht="16.5" customHeight="1" x14ac:dyDescent="0.25">
      <c r="A55" s="954"/>
      <c r="B55" s="952"/>
      <c r="C55" s="226"/>
      <c r="D55" s="1033"/>
      <c r="E55" s="1401"/>
      <c r="F55" s="353"/>
      <c r="G55" s="1047" t="s">
        <v>94</v>
      </c>
      <c r="H55" s="1048"/>
      <c r="I55" s="895">
        <v>70.5</v>
      </c>
      <c r="J55" s="424">
        <f>+I55-H55</f>
        <v>70.5</v>
      </c>
      <c r="K55" s="228"/>
      <c r="L55" s="320"/>
      <c r="M55" s="405"/>
      <c r="N55" s="395"/>
      <c r="O55" s="320"/>
      <c r="P55" s="405"/>
      <c r="Q55" s="785"/>
      <c r="R55" s="741"/>
      <c r="S55" s="454"/>
      <c r="T55" s="597"/>
      <c r="U55" s="1601"/>
      <c r="V55" s="637"/>
    </row>
    <row r="56" spans="1:24" s="3" customFormat="1" ht="16.5" customHeight="1" x14ac:dyDescent="0.25">
      <c r="A56" s="954"/>
      <c r="B56" s="952"/>
      <c r="C56" s="226"/>
      <c r="D56" s="1033"/>
      <c r="E56" s="1401"/>
      <c r="F56" s="353"/>
      <c r="G56" s="237" t="s">
        <v>20</v>
      </c>
      <c r="H56" s="321">
        <v>245.4</v>
      </c>
      <c r="I56" s="919">
        <v>254.3</v>
      </c>
      <c r="J56" s="424">
        <f>+I56-H56</f>
        <v>8.9000000000000057</v>
      </c>
      <c r="K56" s="1185">
        <v>113.3</v>
      </c>
      <c r="L56" s="321">
        <v>113.3</v>
      </c>
      <c r="M56" s="398"/>
      <c r="N56" s="305">
        <v>111.6</v>
      </c>
      <c r="O56" s="321">
        <v>111.6</v>
      </c>
      <c r="P56" s="305"/>
      <c r="Q56" s="785"/>
      <c r="R56" s="741"/>
      <c r="S56" s="454"/>
      <c r="T56" s="597"/>
      <c r="U56" s="1601"/>
      <c r="V56" s="637"/>
    </row>
    <row r="57" spans="1:24" s="3" customFormat="1" ht="16.5" customHeight="1" x14ac:dyDescent="0.25">
      <c r="A57" s="954"/>
      <c r="B57" s="952"/>
      <c r="C57" s="226"/>
      <c r="D57" s="1033"/>
      <c r="E57" s="1401"/>
      <c r="F57" s="353"/>
      <c r="G57" s="745" t="s">
        <v>171</v>
      </c>
      <c r="H57" s="320">
        <v>69.5</v>
      </c>
      <c r="I57" s="320">
        <v>69.5</v>
      </c>
      <c r="J57" s="395"/>
      <c r="K57" s="228"/>
      <c r="L57" s="320"/>
      <c r="M57" s="405"/>
      <c r="N57" s="395"/>
      <c r="O57" s="320"/>
      <c r="P57" s="395"/>
      <c r="Q57" s="785"/>
      <c r="R57" s="741"/>
      <c r="S57" s="454"/>
      <c r="T57" s="597"/>
      <c r="U57" s="1601"/>
      <c r="V57" s="637"/>
    </row>
    <row r="58" spans="1:24" s="3" customFormat="1" ht="16.5" customHeight="1" x14ac:dyDescent="0.25">
      <c r="A58" s="954"/>
      <c r="B58" s="952"/>
      <c r="C58" s="226"/>
      <c r="D58" s="1033"/>
      <c r="E58" s="1401"/>
      <c r="F58" s="353"/>
      <c r="G58" s="222" t="s">
        <v>170</v>
      </c>
      <c r="H58" s="321">
        <v>39.200000000000003</v>
      </c>
      <c r="I58" s="919">
        <v>30.3</v>
      </c>
      <c r="J58" s="920">
        <f>+I58-H58</f>
        <v>-8.9000000000000021</v>
      </c>
      <c r="K58" s="1185">
        <v>18.600000000000001</v>
      </c>
      <c r="L58" s="321">
        <v>18.600000000000001</v>
      </c>
      <c r="M58" s="398"/>
      <c r="N58" s="305"/>
      <c r="O58" s="321"/>
      <c r="P58" s="305"/>
      <c r="Q58" s="785"/>
      <c r="R58" s="741"/>
      <c r="S58" s="454"/>
      <c r="T58" s="597"/>
      <c r="U58" s="1601"/>
      <c r="V58" s="637"/>
    </row>
    <row r="59" spans="1:24" s="3" customFormat="1" ht="16.5" customHeight="1" x14ac:dyDescent="0.25">
      <c r="A59" s="954"/>
      <c r="B59" s="952"/>
      <c r="C59" s="226"/>
      <c r="D59" s="1033"/>
      <c r="E59" s="1401"/>
      <c r="F59" s="353"/>
      <c r="G59" s="223" t="s">
        <v>63</v>
      </c>
      <c r="H59" s="320">
        <v>50.3</v>
      </c>
      <c r="I59" s="320">
        <v>50.3</v>
      </c>
      <c r="J59" s="395"/>
      <c r="K59" s="228">
        <v>43.1</v>
      </c>
      <c r="L59" s="320">
        <v>43.1</v>
      </c>
      <c r="M59" s="405"/>
      <c r="N59" s="395">
        <v>43.1</v>
      </c>
      <c r="O59" s="320">
        <v>43.1</v>
      </c>
      <c r="P59" s="395"/>
      <c r="Q59" s="785"/>
      <c r="R59" s="741"/>
      <c r="S59" s="454"/>
      <c r="T59" s="597"/>
      <c r="U59" s="1601"/>
      <c r="V59" s="637"/>
    </row>
    <row r="60" spans="1:24" s="3" customFormat="1" ht="16.5" customHeight="1" x14ac:dyDescent="0.25">
      <c r="A60" s="954"/>
      <c r="B60" s="952"/>
      <c r="C60" s="226"/>
      <c r="D60" s="1033"/>
      <c r="E60" s="1401"/>
      <c r="F60" s="353"/>
      <c r="G60" s="784" t="s">
        <v>37</v>
      </c>
      <c r="H60" s="321">
        <v>190.7</v>
      </c>
      <c r="I60" s="321">
        <v>190.7</v>
      </c>
      <c r="J60" s="305"/>
      <c r="K60" s="1185">
        <v>153.5</v>
      </c>
      <c r="L60" s="321">
        <v>153.5</v>
      </c>
      <c r="M60" s="398"/>
      <c r="N60" s="305">
        <v>153.5</v>
      </c>
      <c r="O60" s="321">
        <v>153.5</v>
      </c>
      <c r="P60" s="305"/>
      <c r="Q60" s="785"/>
      <c r="R60" s="741"/>
      <c r="S60" s="454"/>
      <c r="T60" s="597"/>
      <c r="U60" s="1601"/>
      <c r="V60" s="637"/>
    </row>
    <row r="61" spans="1:24" s="3" customFormat="1" ht="16.5" customHeight="1" x14ac:dyDescent="0.25">
      <c r="A61" s="954"/>
      <c r="B61" s="952"/>
      <c r="C61" s="226"/>
      <c r="D61" s="1033"/>
      <c r="E61" s="1401"/>
      <c r="F61" s="353"/>
      <c r="G61" s="227" t="s">
        <v>47</v>
      </c>
      <c r="H61" s="320">
        <v>3</v>
      </c>
      <c r="I61" s="320">
        <v>3</v>
      </c>
      <c r="J61" s="395"/>
      <c r="K61" s="228">
        <v>3</v>
      </c>
      <c r="L61" s="320">
        <v>3</v>
      </c>
      <c r="M61" s="405"/>
      <c r="N61" s="395">
        <v>3</v>
      </c>
      <c r="O61" s="320">
        <v>3</v>
      </c>
      <c r="P61" s="395"/>
      <c r="Q61" s="785"/>
      <c r="R61" s="741"/>
      <c r="S61" s="454"/>
      <c r="T61" s="597"/>
      <c r="U61" s="1602"/>
      <c r="V61" s="637"/>
    </row>
    <row r="62" spans="1:24" s="3" customFormat="1" ht="30" customHeight="1" x14ac:dyDescent="0.25">
      <c r="A62" s="954"/>
      <c r="B62" s="952"/>
      <c r="C62" s="1040"/>
      <c r="D62" s="988" t="s">
        <v>154</v>
      </c>
      <c r="E62" s="1401"/>
      <c r="F62" s="353"/>
      <c r="G62" s="263"/>
      <c r="H62" s="393"/>
      <c r="I62" s="393"/>
      <c r="J62" s="524"/>
      <c r="K62" s="38"/>
      <c r="L62" s="393"/>
      <c r="M62" s="778"/>
      <c r="N62" s="524"/>
      <c r="O62" s="393"/>
      <c r="P62" s="778"/>
      <c r="Q62" s="231" t="s">
        <v>93</v>
      </c>
      <c r="R62" s="737">
        <v>82</v>
      </c>
      <c r="S62" s="23">
        <v>82</v>
      </c>
      <c r="T62" s="495">
        <v>82</v>
      </c>
      <c r="U62" s="1111"/>
      <c r="V62" s="637"/>
    </row>
    <row r="63" spans="1:24" s="3" customFormat="1" ht="15.75" customHeight="1" x14ac:dyDescent="0.25">
      <c r="A63" s="954"/>
      <c r="B63" s="952"/>
      <c r="C63" s="1040"/>
      <c r="D63" s="1395" t="s">
        <v>177</v>
      </c>
      <c r="E63" s="1401"/>
      <c r="F63" s="353"/>
      <c r="G63" s="784"/>
      <c r="H63" s="922"/>
      <c r="I63" s="922"/>
      <c r="J63" s="921"/>
      <c r="K63" s="16"/>
      <c r="L63" s="293"/>
      <c r="M63" s="781"/>
      <c r="N63" s="16"/>
      <c r="O63" s="293"/>
      <c r="P63" s="781"/>
      <c r="Q63" s="1402" t="s">
        <v>183</v>
      </c>
      <c r="R63" s="737">
        <v>60</v>
      </c>
      <c r="S63" s="23">
        <v>60</v>
      </c>
      <c r="T63" s="540"/>
      <c r="U63" s="1111"/>
      <c r="V63" s="637"/>
    </row>
    <row r="64" spans="1:24" s="3" customFormat="1" ht="54" customHeight="1" x14ac:dyDescent="0.25">
      <c r="A64" s="954"/>
      <c r="B64" s="952"/>
      <c r="C64" s="1040"/>
      <c r="D64" s="1395"/>
      <c r="E64" s="1401"/>
      <c r="F64" s="353"/>
      <c r="G64" s="237"/>
      <c r="H64" s="293"/>
      <c r="I64" s="293"/>
      <c r="J64" s="279"/>
      <c r="K64" s="16"/>
      <c r="L64" s="293"/>
      <c r="M64" s="781"/>
      <c r="N64" s="16"/>
      <c r="O64" s="293"/>
      <c r="P64" s="781"/>
      <c r="Q64" s="1403"/>
      <c r="R64" s="753"/>
      <c r="S64" s="543"/>
      <c r="T64" s="635"/>
      <c r="U64" s="1112"/>
      <c r="V64" s="637"/>
    </row>
    <row r="65" spans="1:23" s="3" customFormat="1" ht="29.25" customHeight="1" x14ac:dyDescent="0.25">
      <c r="A65" s="954"/>
      <c r="B65" s="952"/>
      <c r="C65" s="1040"/>
      <c r="D65" s="432" t="s">
        <v>233</v>
      </c>
      <c r="E65" s="1401"/>
      <c r="F65" s="353"/>
      <c r="G65" s="237"/>
      <c r="H65" s="293"/>
      <c r="I65" s="293"/>
      <c r="J65" s="279"/>
      <c r="K65" s="16"/>
      <c r="L65" s="293"/>
      <c r="M65" s="781"/>
      <c r="N65" s="16"/>
      <c r="O65" s="293"/>
      <c r="P65" s="781"/>
      <c r="Q65" s="613" t="s">
        <v>198</v>
      </c>
      <c r="R65" s="384" t="s">
        <v>199</v>
      </c>
      <c r="S65" s="385" t="s">
        <v>199</v>
      </c>
      <c r="T65" s="386" t="s">
        <v>199</v>
      </c>
      <c r="U65" s="1113"/>
      <c r="V65" s="637"/>
      <c r="W65" s="403"/>
    </row>
    <row r="66" spans="1:23" s="3" customFormat="1" ht="41.25" customHeight="1" x14ac:dyDescent="0.25">
      <c r="A66" s="954"/>
      <c r="B66" s="952"/>
      <c r="C66" s="1040"/>
      <c r="D66" s="239"/>
      <c r="E66" s="202"/>
      <c r="F66" s="353"/>
      <c r="G66" s="237"/>
      <c r="H66" s="890"/>
      <c r="I66" s="890"/>
      <c r="J66" s="649"/>
      <c r="K66" s="930"/>
      <c r="L66" s="890"/>
      <c r="M66" s="912"/>
      <c r="N66" s="930"/>
      <c r="O66" s="890"/>
      <c r="P66" s="912"/>
      <c r="Q66" s="550" t="s">
        <v>238</v>
      </c>
      <c r="R66" s="754" t="s">
        <v>136</v>
      </c>
      <c r="S66" s="551" t="s">
        <v>136</v>
      </c>
      <c r="T66" s="552" t="s">
        <v>136</v>
      </c>
      <c r="U66" s="1114"/>
      <c r="V66" s="637"/>
    </row>
    <row r="67" spans="1:23" s="3" customFormat="1" ht="27" customHeight="1" x14ac:dyDescent="0.25">
      <c r="A67" s="954"/>
      <c r="B67" s="952"/>
      <c r="C67" s="1040"/>
      <c r="D67" s="968"/>
      <c r="E67" s="202"/>
      <c r="F67" s="353"/>
      <c r="G67" s="237"/>
      <c r="H67" s="323"/>
      <c r="I67" s="323"/>
      <c r="J67" s="307"/>
      <c r="K67" s="78"/>
      <c r="L67" s="323"/>
      <c r="M67" s="399"/>
      <c r="N67" s="78"/>
      <c r="O67" s="323"/>
      <c r="P67" s="399"/>
      <c r="Q67" s="547" t="s">
        <v>196</v>
      </c>
      <c r="R67" s="755">
        <v>250</v>
      </c>
      <c r="S67" s="548">
        <v>250</v>
      </c>
      <c r="T67" s="549">
        <v>250</v>
      </c>
      <c r="U67" s="1115"/>
      <c r="V67" s="637"/>
    </row>
    <row r="68" spans="1:23" s="3" customFormat="1" ht="45.75" customHeight="1" x14ac:dyDescent="0.25">
      <c r="A68" s="954"/>
      <c r="B68" s="952"/>
      <c r="C68" s="1040"/>
      <c r="D68" s="968"/>
      <c r="E68" s="202"/>
      <c r="F68" s="353"/>
      <c r="G68" s="230"/>
      <c r="H68" s="323"/>
      <c r="I68" s="323"/>
      <c r="J68" s="307"/>
      <c r="K68" s="78"/>
      <c r="L68" s="323"/>
      <c r="M68" s="399"/>
      <c r="N68" s="78"/>
      <c r="O68" s="323"/>
      <c r="P68" s="399"/>
      <c r="Q68" s="619" t="s">
        <v>197</v>
      </c>
      <c r="R68" s="620" t="s">
        <v>195</v>
      </c>
      <c r="S68" s="621" t="s">
        <v>195</v>
      </c>
      <c r="T68" s="622" t="s">
        <v>195</v>
      </c>
      <c r="U68" s="1116"/>
      <c r="V68" s="637"/>
    </row>
    <row r="69" spans="1:23" s="3" customFormat="1" ht="43.5" customHeight="1" x14ac:dyDescent="0.25">
      <c r="A69" s="954"/>
      <c r="B69" s="952"/>
      <c r="C69" s="984"/>
      <c r="D69" s="998" t="s">
        <v>169</v>
      </c>
      <c r="E69" s="202"/>
      <c r="F69" s="353"/>
      <c r="G69" s="237"/>
      <c r="H69" s="323"/>
      <c r="I69" s="323"/>
      <c r="J69" s="307"/>
      <c r="K69" s="78"/>
      <c r="L69" s="323"/>
      <c r="M69" s="399"/>
      <c r="N69" s="78"/>
      <c r="O69" s="323"/>
      <c r="P69" s="399"/>
      <c r="Q69" s="786" t="s">
        <v>148</v>
      </c>
      <c r="R69" s="787" t="s">
        <v>101</v>
      </c>
      <c r="S69" s="788" t="s">
        <v>101</v>
      </c>
      <c r="T69" s="789" t="s">
        <v>101</v>
      </c>
      <c r="U69" s="1117"/>
      <c r="V69" s="637"/>
    </row>
    <row r="70" spans="1:23" s="3" customFormat="1" ht="42" customHeight="1" x14ac:dyDescent="0.25">
      <c r="A70" s="1169"/>
      <c r="B70" s="1168"/>
      <c r="C70" s="1170"/>
      <c r="D70" s="998" t="s">
        <v>168</v>
      </c>
      <c r="E70" s="202"/>
      <c r="F70" s="353"/>
      <c r="G70" s="746"/>
      <c r="H70" s="324"/>
      <c r="I70" s="324"/>
      <c r="J70" s="308"/>
      <c r="K70" s="930"/>
      <c r="L70" s="890"/>
      <c r="M70" s="912"/>
      <c r="N70" s="930"/>
      <c r="O70" s="890"/>
      <c r="P70" s="912"/>
      <c r="Q70" s="939" t="s">
        <v>148</v>
      </c>
      <c r="R70" s="384" t="s">
        <v>19</v>
      </c>
      <c r="S70" s="385" t="s">
        <v>19</v>
      </c>
      <c r="T70" s="386"/>
      <c r="U70" s="1113"/>
      <c r="V70" s="637"/>
    </row>
    <row r="71" spans="1:23" s="3" customFormat="1" ht="21" customHeight="1" x14ac:dyDescent="0.25">
      <c r="A71" s="954"/>
      <c r="B71" s="952"/>
      <c r="C71" s="1040"/>
      <c r="D71" s="1395" t="s">
        <v>200</v>
      </c>
      <c r="E71" s="202"/>
      <c r="F71" s="353"/>
      <c r="G71" s="746"/>
      <c r="H71" s="324"/>
      <c r="I71" s="324"/>
      <c r="J71" s="308"/>
      <c r="K71" s="181"/>
      <c r="L71" s="324"/>
      <c r="M71" s="406"/>
      <c r="N71" s="181"/>
      <c r="O71" s="324"/>
      <c r="P71" s="406"/>
      <c r="Q71" s="1397" t="s">
        <v>201</v>
      </c>
      <c r="R71" s="756" t="s">
        <v>135</v>
      </c>
      <c r="S71" s="614" t="s">
        <v>19</v>
      </c>
      <c r="T71" s="485"/>
      <c r="U71" s="1118"/>
      <c r="V71" s="637"/>
    </row>
    <row r="72" spans="1:23" s="3" customFormat="1" ht="21" customHeight="1" x14ac:dyDescent="0.25">
      <c r="A72" s="954"/>
      <c r="B72" s="952"/>
      <c r="C72" s="1040"/>
      <c r="D72" s="1395"/>
      <c r="E72" s="202"/>
      <c r="F72" s="353"/>
      <c r="G72" s="746"/>
      <c r="H72" s="324"/>
      <c r="I72" s="324"/>
      <c r="J72" s="308"/>
      <c r="K72" s="181"/>
      <c r="L72" s="324"/>
      <c r="M72" s="406"/>
      <c r="N72" s="181"/>
      <c r="O72" s="324"/>
      <c r="P72" s="406"/>
      <c r="Q72" s="1397"/>
      <c r="R72" s="756"/>
      <c r="S72" s="614"/>
      <c r="T72" s="485"/>
      <c r="U72" s="1118"/>
      <c r="V72" s="637"/>
    </row>
    <row r="73" spans="1:23" s="3" customFormat="1" ht="41.25" customHeight="1" x14ac:dyDescent="0.25">
      <c r="A73" s="954"/>
      <c r="B73" s="952"/>
      <c r="C73" s="984"/>
      <c r="D73" s="432" t="s">
        <v>155</v>
      </c>
      <c r="E73" s="202"/>
      <c r="F73" s="353"/>
      <c r="G73" s="237"/>
      <c r="H73" s="293"/>
      <c r="I73" s="293"/>
      <c r="J73" s="279"/>
      <c r="K73" s="35"/>
      <c r="L73" s="301"/>
      <c r="M73" s="449"/>
      <c r="N73" s="35"/>
      <c r="O73" s="301"/>
      <c r="P73" s="449"/>
      <c r="Q73" s="794" t="s">
        <v>205</v>
      </c>
      <c r="R73" s="758" t="s">
        <v>202</v>
      </c>
      <c r="S73" s="555" t="s">
        <v>202</v>
      </c>
      <c r="T73" s="556" t="s">
        <v>202</v>
      </c>
      <c r="U73" s="1119"/>
      <c r="V73" s="637"/>
    </row>
    <row r="74" spans="1:23" s="3" customFormat="1" ht="33" customHeight="1" x14ac:dyDescent="0.25">
      <c r="A74" s="954"/>
      <c r="B74" s="952"/>
      <c r="C74" s="1040"/>
      <c r="D74" s="239"/>
      <c r="E74" s="202"/>
      <c r="F74" s="353"/>
      <c r="G74" s="237"/>
      <c r="H74" s="293"/>
      <c r="I74" s="293"/>
      <c r="J74" s="279"/>
      <c r="K74" s="35"/>
      <c r="L74" s="301"/>
      <c r="M74" s="449"/>
      <c r="N74" s="35"/>
      <c r="O74" s="301"/>
      <c r="P74" s="449"/>
      <c r="Q74" s="794" t="s">
        <v>206</v>
      </c>
      <c r="R74" s="758" t="s">
        <v>203</v>
      </c>
      <c r="S74" s="555" t="s">
        <v>203</v>
      </c>
      <c r="T74" s="556" t="s">
        <v>203</v>
      </c>
      <c r="U74" s="1119"/>
      <c r="V74" s="637"/>
    </row>
    <row r="75" spans="1:23" s="3" customFormat="1" ht="44.25" customHeight="1" x14ac:dyDescent="0.25">
      <c r="A75" s="954"/>
      <c r="B75" s="952"/>
      <c r="C75" s="1040"/>
      <c r="D75" s="394"/>
      <c r="E75" s="202"/>
      <c r="F75" s="353"/>
      <c r="G75" s="237"/>
      <c r="H75" s="293"/>
      <c r="I75" s="293"/>
      <c r="J75" s="279"/>
      <c r="K75" s="35"/>
      <c r="L75" s="301"/>
      <c r="M75" s="449"/>
      <c r="N75" s="35"/>
      <c r="O75" s="301"/>
      <c r="P75" s="449"/>
      <c r="Q75" s="794" t="s">
        <v>207</v>
      </c>
      <c r="R75" s="758" t="s">
        <v>204</v>
      </c>
      <c r="S75" s="555" t="s">
        <v>204</v>
      </c>
      <c r="T75" s="556" t="s">
        <v>204</v>
      </c>
      <c r="U75" s="1119"/>
      <c r="V75" s="637"/>
    </row>
    <row r="76" spans="1:23" s="3" customFormat="1" ht="30.75" customHeight="1" x14ac:dyDescent="0.25">
      <c r="A76" s="954"/>
      <c r="B76" s="952"/>
      <c r="C76" s="984"/>
      <c r="D76" s="964" t="s">
        <v>48</v>
      </c>
      <c r="E76" s="202"/>
      <c r="F76" s="354"/>
      <c r="G76" s="237"/>
      <c r="H76" s="326"/>
      <c r="I76" s="326"/>
      <c r="J76" s="310"/>
      <c r="K76" s="160"/>
      <c r="L76" s="327"/>
      <c r="M76" s="1195"/>
      <c r="N76" s="160"/>
      <c r="O76" s="327"/>
      <c r="P76" s="1195"/>
      <c r="Q76" s="951" t="s">
        <v>209</v>
      </c>
      <c r="R76" s="27" t="s">
        <v>208</v>
      </c>
      <c r="S76" s="28" t="s">
        <v>208</v>
      </c>
      <c r="T76" s="29" t="s">
        <v>208</v>
      </c>
      <c r="U76" s="1120"/>
      <c r="V76" s="637"/>
    </row>
    <row r="77" spans="1:23" s="3" customFormat="1" ht="42.75" customHeight="1" x14ac:dyDescent="0.25">
      <c r="A77" s="954"/>
      <c r="B77" s="952"/>
      <c r="C77" s="1040"/>
      <c r="D77" s="980" t="s">
        <v>140</v>
      </c>
      <c r="E77" s="202"/>
      <c r="F77" s="354"/>
      <c r="G77" s="791"/>
      <c r="H77" s="891"/>
      <c r="I77" s="891"/>
      <c r="J77" s="792"/>
      <c r="K77" s="170"/>
      <c r="L77" s="326"/>
      <c r="M77" s="1190"/>
      <c r="N77" s="170"/>
      <c r="O77" s="326"/>
      <c r="P77" s="1190"/>
      <c r="Q77" s="562" t="s">
        <v>210</v>
      </c>
      <c r="R77" s="977">
        <v>12</v>
      </c>
      <c r="S77" s="978">
        <v>12</v>
      </c>
      <c r="T77" s="979">
        <v>12</v>
      </c>
      <c r="U77" s="1121"/>
      <c r="V77" s="637"/>
    </row>
    <row r="78" spans="1:23" s="3" customFormat="1" ht="39.75" customHeight="1" x14ac:dyDescent="0.25">
      <c r="A78" s="954"/>
      <c r="B78" s="952"/>
      <c r="C78" s="1040"/>
      <c r="D78" s="1383" t="s">
        <v>141</v>
      </c>
      <c r="E78" s="202"/>
      <c r="F78" s="354"/>
      <c r="G78" s="791"/>
      <c r="H78" s="891"/>
      <c r="I78" s="891"/>
      <c r="J78" s="792"/>
      <c r="K78" s="170"/>
      <c r="L78" s="326"/>
      <c r="M78" s="1190"/>
      <c r="N78" s="170"/>
      <c r="O78" s="326"/>
      <c r="P78" s="1190"/>
      <c r="Q78" s="562" t="s">
        <v>239</v>
      </c>
      <c r="R78" s="977">
        <v>12</v>
      </c>
      <c r="S78" s="978">
        <v>12</v>
      </c>
      <c r="T78" s="979">
        <v>12</v>
      </c>
      <c r="U78" s="1121"/>
      <c r="V78" s="637"/>
    </row>
    <row r="79" spans="1:23" s="3" customFormat="1" ht="41.25" customHeight="1" x14ac:dyDescent="0.25">
      <c r="A79" s="954"/>
      <c r="B79" s="952"/>
      <c r="C79" s="1040"/>
      <c r="D79" s="1383"/>
      <c r="E79" s="202"/>
      <c r="F79" s="354"/>
      <c r="G79" s="746"/>
      <c r="H79" s="324"/>
      <c r="I79" s="324"/>
      <c r="J79" s="308"/>
      <c r="K79" s="181"/>
      <c r="L79" s="324"/>
      <c r="M79" s="406"/>
      <c r="N79" s="181"/>
      <c r="O79" s="324"/>
      <c r="P79" s="406"/>
      <c r="Q79" s="562" t="s">
        <v>240</v>
      </c>
      <c r="R79" s="977">
        <v>1</v>
      </c>
      <c r="S79" s="978">
        <v>0.75</v>
      </c>
      <c r="T79" s="979">
        <v>0.75</v>
      </c>
      <c r="U79" s="1121"/>
      <c r="V79" s="637"/>
    </row>
    <row r="80" spans="1:23" s="3" customFormat="1" ht="31.5" customHeight="1" x14ac:dyDescent="0.25">
      <c r="A80" s="954"/>
      <c r="B80" s="952"/>
      <c r="C80" s="1040"/>
      <c r="D80" s="1383"/>
      <c r="E80" s="202"/>
      <c r="F80" s="354"/>
      <c r="G80" s="746"/>
      <c r="H80" s="324"/>
      <c r="I80" s="324"/>
      <c r="J80" s="308"/>
      <c r="K80" s="181"/>
      <c r="L80" s="324"/>
      <c r="M80" s="406"/>
      <c r="N80" s="181"/>
      <c r="O80" s="324"/>
      <c r="P80" s="406"/>
      <c r="Q80" s="953" t="s">
        <v>242</v>
      </c>
      <c r="R80" s="438">
        <v>130</v>
      </c>
      <c r="S80" s="451">
        <v>130</v>
      </c>
      <c r="T80" s="452">
        <v>130</v>
      </c>
      <c r="U80" s="1122"/>
      <c r="V80" s="637"/>
    </row>
    <row r="81" spans="1:31" s="3" customFormat="1" ht="20.25" customHeight="1" x14ac:dyDescent="0.25">
      <c r="A81" s="954"/>
      <c r="B81" s="952"/>
      <c r="C81" s="1040"/>
      <c r="D81" s="1383" t="s">
        <v>151</v>
      </c>
      <c r="E81" s="202"/>
      <c r="F81" s="354"/>
      <c r="G81" s="237"/>
      <c r="H81" s="324"/>
      <c r="I81" s="324"/>
      <c r="J81" s="308"/>
      <c r="K81" s="181"/>
      <c r="L81" s="324"/>
      <c r="M81" s="406"/>
      <c r="N81" s="181"/>
      <c r="O81" s="324"/>
      <c r="P81" s="406"/>
      <c r="Q81" s="1437" t="s">
        <v>152</v>
      </c>
      <c r="R81" s="438">
        <v>104</v>
      </c>
      <c r="S81" s="451">
        <v>104</v>
      </c>
      <c r="T81" s="452"/>
      <c r="U81" s="1122"/>
      <c r="V81" s="637"/>
    </row>
    <row r="82" spans="1:31" s="3" customFormat="1" ht="21.75" customHeight="1" x14ac:dyDescent="0.25">
      <c r="A82" s="954"/>
      <c r="B82" s="952"/>
      <c r="C82" s="1040"/>
      <c r="D82" s="1383"/>
      <c r="E82" s="202"/>
      <c r="F82" s="354"/>
      <c r="G82" s="237"/>
      <c r="H82" s="324"/>
      <c r="I82" s="324"/>
      <c r="J82" s="308"/>
      <c r="K82" s="181"/>
      <c r="L82" s="324"/>
      <c r="M82" s="406"/>
      <c r="N82" s="181"/>
      <c r="O82" s="324"/>
      <c r="P82" s="406"/>
      <c r="Q82" s="1438"/>
      <c r="R82" s="1038"/>
      <c r="S82" s="1021"/>
      <c r="T82" s="1017"/>
      <c r="U82" s="1123"/>
      <c r="V82" s="637"/>
    </row>
    <row r="83" spans="1:31" s="3" customFormat="1" ht="16.5" customHeight="1" x14ac:dyDescent="0.25">
      <c r="A83" s="954"/>
      <c r="B83" s="952"/>
      <c r="C83" s="984"/>
      <c r="D83" s="1394" t="s">
        <v>156</v>
      </c>
      <c r="E83" s="202"/>
      <c r="F83" s="354"/>
      <c r="G83" s="237"/>
      <c r="H83" s="326"/>
      <c r="I83" s="326"/>
      <c r="J83" s="310"/>
      <c r="K83" s="160"/>
      <c r="L83" s="327"/>
      <c r="M83" s="1195"/>
      <c r="N83" s="160"/>
      <c r="O83" s="327"/>
      <c r="P83" s="1195"/>
      <c r="Q83" s="71" t="s">
        <v>93</v>
      </c>
      <c r="R83" s="977">
        <v>174</v>
      </c>
      <c r="S83" s="978">
        <v>174</v>
      </c>
      <c r="T83" s="979">
        <v>174</v>
      </c>
      <c r="U83" s="1121"/>
      <c r="V83" s="637"/>
    </row>
    <row r="84" spans="1:31" s="3" customFormat="1" ht="29.25" customHeight="1" x14ac:dyDescent="0.25">
      <c r="A84" s="954"/>
      <c r="B84" s="952"/>
      <c r="C84" s="1040"/>
      <c r="D84" s="1440"/>
      <c r="E84" s="202"/>
      <c r="F84" s="354"/>
      <c r="G84" s="237"/>
      <c r="H84" s="326"/>
      <c r="I84" s="326"/>
      <c r="J84" s="310"/>
      <c r="K84" s="160"/>
      <c r="L84" s="327"/>
      <c r="M84" s="1195"/>
      <c r="N84" s="160"/>
      <c r="O84" s="327"/>
      <c r="P84" s="1195"/>
      <c r="Q84" s="71" t="s">
        <v>211</v>
      </c>
      <c r="R84" s="977">
        <v>55</v>
      </c>
      <c r="S84" s="978">
        <v>55</v>
      </c>
      <c r="T84" s="979">
        <v>55</v>
      </c>
      <c r="U84" s="1121"/>
      <c r="V84" s="637"/>
    </row>
    <row r="85" spans="1:31" s="3" customFormat="1" ht="15" customHeight="1" x14ac:dyDescent="0.25">
      <c r="A85" s="954"/>
      <c r="B85" s="952"/>
      <c r="C85" s="1040"/>
      <c r="D85" s="1439" t="s">
        <v>157</v>
      </c>
      <c r="E85" s="202"/>
      <c r="F85" s="354"/>
      <c r="G85" s="237"/>
      <c r="H85" s="293"/>
      <c r="I85" s="293"/>
      <c r="J85" s="279"/>
      <c r="K85" s="35"/>
      <c r="L85" s="301"/>
      <c r="M85" s="449"/>
      <c r="N85" s="35"/>
      <c r="O85" s="301"/>
      <c r="P85" s="449"/>
      <c r="Q85" s="1045" t="s">
        <v>212</v>
      </c>
      <c r="R85" s="1038">
        <v>35</v>
      </c>
      <c r="S85" s="1021">
        <v>35</v>
      </c>
      <c r="T85" s="1017">
        <v>35</v>
      </c>
      <c r="U85" s="1123"/>
      <c r="V85" s="637"/>
    </row>
    <row r="86" spans="1:31" s="3" customFormat="1" ht="15" customHeight="1" x14ac:dyDescent="0.25">
      <c r="A86" s="954"/>
      <c r="B86" s="952"/>
      <c r="C86" s="1040"/>
      <c r="D86" s="1439"/>
      <c r="E86" s="504"/>
      <c r="F86" s="354"/>
      <c r="G86" s="237"/>
      <c r="H86" s="293"/>
      <c r="I86" s="293"/>
      <c r="J86" s="279"/>
      <c r="K86" s="35"/>
      <c r="L86" s="301"/>
      <c r="M86" s="449"/>
      <c r="N86" s="35"/>
      <c r="O86" s="301"/>
      <c r="P86" s="449"/>
      <c r="Q86" s="1045"/>
      <c r="R86" s="1038"/>
      <c r="S86" s="1021"/>
      <c r="T86" s="1017"/>
      <c r="U86" s="1123"/>
      <c r="V86" s="637"/>
    </row>
    <row r="87" spans="1:31" s="3" customFormat="1" ht="29.25" customHeight="1" x14ac:dyDescent="0.25">
      <c r="A87" s="954"/>
      <c r="B87" s="952"/>
      <c r="C87" s="984"/>
      <c r="D87" s="127" t="s">
        <v>158</v>
      </c>
      <c r="E87" s="504"/>
      <c r="F87" s="354"/>
      <c r="G87" s="237"/>
      <c r="H87" s="293"/>
      <c r="I87" s="293"/>
      <c r="J87" s="279"/>
      <c r="K87" s="1203"/>
      <c r="L87" s="1204"/>
      <c r="M87" s="1196"/>
      <c r="N87" s="1203"/>
      <c r="O87" s="1204"/>
      <c r="P87" s="1196"/>
      <c r="Q87" s="71" t="s">
        <v>152</v>
      </c>
      <c r="R87" s="977">
        <v>40</v>
      </c>
      <c r="S87" s="978">
        <v>40</v>
      </c>
      <c r="T87" s="979">
        <v>40</v>
      </c>
      <c r="U87" s="1121"/>
      <c r="V87" s="637"/>
    </row>
    <row r="88" spans="1:31" s="3" customFormat="1" ht="14.25" customHeight="1" x14ac:dyDescent="0.25">
      <c r="A88" s="954"/>
      <c r="B88" s="952"/>
      <c r="C88" s="1040"/>
      <c r="D88" s="980"/>
      <c r="E88" s="156"/>
      <c r="F88" s="354"/>
      <c r="G88" s="237"/>
      <c r="H88" s="293"/>
      <c r="I88" s="293"/>
      <c r="J88" s="279"/>
      <c r="K88" s="1203"/>
      <c r="L88" s="1204"/>
      <c r="M88" s="1196"/>
      <c r="N88" s="1203"/>
      <c r="O88" s="1204"/>
      <c r="P88" s="1196"/>
      <c r="Q88" s="1378" t="s">
        <v>241</v>
      </c>
      <c r="R88" s="1598">
        <v>22</v>
      </c>
      <c r="S88" s="1599">
        <v>22</v>
      </c>
      <c r="T88" s="1624">
        <v>22</v>
      </c>
      <c r="U88" s="1123"/>
      <c r="V88" s="637"/>
    </row>
    <row r="89" spans="1:31" s="3" customFormat="1" ht="14.25" customHeight="1" x14ac:dyDescent="0.25">
      <c r="A89" s="954"/>
      <c r="B89" s="952"/>
      <c r="C89" s="1040"/>
      <c r="D89" s="72"/>
      <c r="E89" s="156"/>
      <c r="F89" s="354"/>
      <c r="G89" s="237"/>
      <c r="H89" s="293"/>
      <c r="I89" s="293"/>
      <c r="J89" s="279"/>
      <c r="K89" s="1203"/>
      <c r="L89" s="1204"/>
      <c r="M89" s="1196"/>
      <c r="N89" s="1203"/>
      <c r="O89" s="1204"/>
      <c r="P89" s="1196"/>
      <c r="Q89" s="1442"/>
      <c r="R89" s="1432"/>
      <c r="S89" s="1434"/>
      <c r="T89" s="1436"/>
      <c r="U89" s="1124"/>
      <c r="V89" s="637"/>
    </row>
    <row r="90" spans="1:31" s="3" customFormat="1" ht="27.75" customHeight="1" x14ac:dyDescent="0.25">
      <c r="A90" s="954"/>
      <c r="B90" s="952"/>
      <c r="C90" s="1040"/>
      <c r="D90" s="964" t="s">
        <v>49</v>
      </c>
      <c r="E90" s="156"/>
      <c r="F90" s="354"/>
      <c r="G90" s="237"/>
      <c r="H90" s="326"/>
      <c r="I90" s="326"/>
      <c r="J90" s="310"/>
      <c r="K90" s="70"/>
      <c r="L90" s="325"/>
      <c r="M90" s="401"/>
      <c r="N90" s="70"/>
      <c r="O90" s="325"/>
      <c r="P90" s="401"/>
      <c r="Q90" s="542" t="s">
        <v>212</v>
      </c>
      <c r="R90" s="1038">
        <v>45</v>
      </c>
      <c r="S90" s="1021">
        <v>45</v>
      </c>
      <c r="T90" s="1017">
        <v>45</v>
      </c>
      <c r="U90" s="1123"/>
      <c r="V90" s="637"/>
    </row>
    <row r="91" spans="1:31" s="59" customFormat="1" ht="44.25" customHeight="1" x14ac:dyDescent="0.25">
      <c r="A91" s="865"/>
      <c r="B91" s="952"/>
      <c r="C91" s="58"/>
      <c r="D91" s="249" t="s">
        <v>144</v>
      </c>
      <c r="E91" s="156"/>
      <c r="F91" s="354"/>
      <c r="G91" s="11"/>
      <c r="H91" s="328"/>
      <c r="I91" s="328"/>
      <c r="J91" s="309"/>
      <c r="K91" s="70"/>
      <c r="L91" s="325"/>
      <c r="M91" s="401"/>
      <c r="N91" s="309"/>
      <c r="O91" s="325"/>
      <c r="P91" s="401"/>
      <c r="Q91" s="352" t="s">
        <v>213</v>
      </c>
      <c r="R91" s="438">
        <v>5</v>
      </c>
      <c r="S91" s="793">
        <v>5</v>
      </c>
      <c r="T91" s="452">
        <v>5</v>
      </c>
      <c r="U91" s="1125"/>
      <c r="V91" s="518"/>
      <c r="W91" s="404"/>
    </row>
    <row r="92" spans="1:31" s="59" customFormat="1" ht="17.25" customHeight="1" thickBot="1" x14ac:dyDescent="0.3">
      <c r="A92" s="866"/>
      <c r="B92" s="961"/>
      <c r="C92" s="365"/>
      <c r="D92" s="1391" t="s">
        <v>34</v>
      </c>
      <c r="E92" s="1392"/>
      <c r="F92" s="1392"/>
      <c r="G92" s="1393"/>
      <c r="H92" s="923">
        <f>SUM(H53:H91)-H77-H78</f>
        <v>5433.6999999999989</v>
      </c>
      <c r="I92" s="923">
        <f>SUM(I53:I91)-I77-I78</f>
        <v>5504.2</v>
      </c>
      <c r="J92" s="923">
        <f>SUM(J53:J91)-J77-J78</f>
        <v>70.5</v>
      </c>
      <c r="K92" s="898">
        <f>SUM(K53:K91)-K77-K78</f>
        <v>4963.4000000000005</v>
      </c>
      <c r="L92" s="923">
        <f>SUM(L53:L91)-L77-L78</f>
        <v>4963.4000000000005</v>
      </c>
      <c r="M92" s="1197"/>
      <c r="N92" s="899">
        <f>SUM(N53:N91)-N77-N78</f>
        <v>4941.5000000000009</v>
      </c>
      <c r="O92" s="923">
        <f>SUM(O53:O91)-O77-O78</f>
        <v>4941.5000000000009</v>
      </c>
      <c r="P92" s="899"/>
      <c r="Q92" s="747"/>
      <c r="R92" s="1039"/>
      <c r="S92" s="508"/>
      <c r="T92" s="1018"/>
      <c r="U92" s="1126"/>
      <c r="V92" s="518"/>
      <c r="W92" s="518"/>
    </row>
    <row r="93" spans="1:31" s="61" customFormat="1" ht="55.5" customHeight="1" x14ac:dyDescent="0.25">
      <c r="A93" s="1453" t="s">
        <v>15</v>
      </c>
      <c r="B93" s="1455" t="s">
        <v>35</v>
      </c>
      <c r="C93" s="1457" t="s">
        <v>35</v>
      </c>
      <c r="D93" s="1605" t="s">
        <v>50</v>
      </c>
      <c r="E93" s="1461" t="s">
        <v>121</v>
      </c>
      <c r="F93" s="1463" t="s">
        <v>19</v>
      </c>
      <c r="G93" s="1011" t="s">
        <v>22</v>
      </c>
      <c r="H93" s="330">
        <v>322.7</v>
      </c>
      <c r="I93" s="1084">
        <v>417.7</v>
      </c>
      <c r="J93" s="1085">
        <f>+I93-H93</f>
        <v>95</v>
      </c>
      <c r="K93" s="267">
        <v>380</v>
      </c>
      <c r="L93" s="330">
        <v>380</v>
      </c>
      <c r="M93" s="568"/>
      <c r="N93" s="267">
        <v>380</v>
      </c>
      <c r="O93" s="330">
        <v>380</v>
      </c>
      <c r="P93" s="568"/>
      <c r="Q93" s="1443" t="s">
        <v>106</v>
      </c>
      <c r="R93" s="1086" t="s">
        <v>257</v>
      </c>
      <c r="S93" s="570">
        <v>78</v>
      </c>
      <c r="T93" s="571">
        <v>78</v>
      </c>
      <c r="U93" s="1577" t="s">
        <v>270</v>
      </c>
      <c r="V93" s="641"/>
      <c r="W93" s="518"/>
      <c r="X93" s="65"/>
      <c r="Y93" s="65"/>
      <c r="Z93" s="65"/>
    </row>
    <row r="94" spans="1:31" s="65" customFormat="1" ht="21.75" customHeight="1" thickBot="1" x14ac:dyDescent="0.3">
      <c r="A94" s="1454"/>
      <c r="B94" s="1456"/>
      <c r="C94" s="1458"/>
      <c r="D94" s="1606"/>
      <c r="E94" s="1462"/>
      <c r="F94" s="1464"/>
      <c r="G94" s="62" t="s">
        <v>26</v>
      </c>
      <c r="H94" s="412">
        <f>SUM(H93)</f>
        <v>322.7</v>
      </c>
      <c r="I94" s="412">
        <f>SUM(I93)</f>
        <v>417.7</v>
      </c>
      <c r="J94" s="412">
        <f>SUM(J93)</f>
        <v>95</v>
      </c>
      <c r="K94" s="411">
        <f>SUM(K93)</f>
        <v>380</v>
      </c>
      <c r="L94" s="412">
        <f>SUM(L93)</f>
        <v>380</v>
      </c>
      <c r="M94" s="433"/>
      <c r="N94" s="411">
        <f>SUM(N93)</f>
        <v>380</v>
      </c>
      <c r="O94" s="412">
        <f>SUM(O93)</f>
        <v>380</v>
      </c>
      <c r="P94" s="433"/>
      <c r="Q94" s="1444"/>
      <c r="R94" s="431"/>
      <c r="S94" s="456"/>
      <c r="T94" s="546"/>
      <c r="U94" s="1578"/>
      <c r="V94" s="638"/>
      <c r="W94" s="519"/>
    </row>
    <row r="95" spans="1:31" s="2" customFormat="1" ht="42" customHeight="1" x14ac:dyDescent="0.25">
      <c r="A95" s="867" t="s">
        <v>15</v>
      </c>
      <c r="B95" s="66" t="s">
        <v>35</v>
      </c>
      <c r="C95" s="216" t="s">
        <v>39</v>
      </c>
      <c r="D95" s="1445" t="s">
        <v>51</v>
      </c>
      <c r="E95" s="358"/>
      <c r="F95" s="134" t="s">
        <v>19</v>
      </c>
      <c r="G95" s="1011" t="s">
        <v>22</v>
      </c>
      <c r="H95" s="1030">
        <v>695.8</v>
      </c>
      <c r="I95" s="1087">
        <f>695.8-119.9</f>
        <v>575.9</v>
      </c>
      <c r="J95" s="1088">
        <f>+I95-H95</f>
        <v>-119.89999999999998</v>
      </c>
      <c r="K95" s="894">
        <v>695.8</v>
      </c>
      <c r="L95" s="1030">
        <v>695.8</v>
      </c>
      <c r="M95" s="1198"/>
      <c r="N95" s="894">
        <v>695.8</v>
      </c>
      <c r="O95" s="1030">
        <v>695.8</v>
      </c>
      <c r="P95" s="1198"/>
      <c r="Q95" s="975"/>
      <c r="R95" s="760"/>
      <c r="S95" s="483"/>
      <c r="T95" s="137"/>
      <c r="U95" s="1127"/>
      <c r="V95" s="633"/>
    </row>
    <row r="96" spans="1:31" s="2" customFormat="1" ht="53.25" customHeight="1" x14ac:dyDescent="0.25">
      <c r="A96" s="868"/>
      <c r="B96" s="69"/>
      <c r="C96" s="962"/>
      <c r="D96" s="1493"/>
      <c r="E96" s="958"/>
      <c r="F96" s="77"/>
      <c r="G96" s="1004"/>
      <c r="H96" s="325"/>
      <c r="I96" s="325"/>
      <c r="J96" s="309"/>
      <c r="K96" s="70"/>
      <c r="L96" s="325"/>
      <c r="M96" s="401"/>
      <c r="N96" s="70"/>
      <c r="O96" s="325"/>
      <c r="P96" s="401"/>
      <c r="Q96" s="567"/>
      <c r="R96" s="435"/>
      <c r="S96" s="950"/>
      <c r="T96" s="1027"/>
      <c r="U96" s="1128"/>
      <c r="V96" s="633"/>
      <c r="AE96" s="3"/>
    </row>
    <row r="97" spans="1:31" s="2" customFormat="1" ht="66.75" customHeight="1" x14ac:dyDescent="0.25">
      <c r="A97" s="868"/>
      <c r="B97" s="69"/>
      <c r="C97" s="1029"/>
      <c r="D97" s="54" t="s">
        <v>97</v>
      </c>
      <c r="E97" s="1028"/>
      <c r="F97" s="77"/>
      <c r="G97" s="1009"/>
      <c r="H97" s="327"/>
      <c r="I97" s="327"/>
      <c r="J97" s="311"/>
      <c r="K97" s="160"/>
      <c r="L97" s="327"/>
      <c r="M97" s="1195"/>
      <c r="N97" s="160"/>
      <c r="O97" s="327"/>
      <c r="P97" s="1195"/>
      <c r="Q97" s="573" t="s">
        <v>235</v>
      </c>
      <c r="R97" s="761" t="s">
        <v>135</v>
      </c>
      <c r="S97" s="521" t="s">
        <v>135</v>
      </c>
      <c r="T97" s="26" t="s">
        <v>135</v>
      </c>
      <c r="U97" s="1129"/>
      <c r="V97" s="633"/>
      <c r="AC97" s="3"/>
    </row>
    <row r="98" spans="1:31" s="2" customFormat="1" ht="62.25" customHeight="1" x14ac:dyDescent="0.25">
      <c r="A98" s="868"/>
      <c r="B98" s="69"/>
      <c r="C98" s="1029"/>
      <c r="D98" s="32" t="s">
        <v>98</v>
      </c>
      <c r="E98" s="450" t="s">
        <v>124</v>
      </c>
      <c r="F98" s="77"/>
      <c r="G98" s="1009"/>
      <c r="H98" s="325"/>
      <c r="I98" s="325"/>
      <c r="J98" s="309"/>
      <c r="K98" s="70"/>
      <c r="L98" s="325"/>
      <c r="M98" s="401"/>
      <c r="N98" s="70"/>
      <c r="O98" s="325"/>
      <c r="P98" s="401"/>
      <c r="Q98" s="814" t="s">
        <v>214</v>
      </c>
      <c r="R98" s="815">
        <v>20</v>
      </c>
      <c r="S98" s="816">
        <v>20</v>
      </c>
      <c r="T98" s="817">
        <v>20</v>
      </c>
      <c r="U98" s="1130"/>
      <c r="V98" s="633"/>
      <c r="AE98" s="3"/>
    </row>
    <row r="99" spans="1:31" s="2" customFormat="1" ht="55.5" customHeight="1" x14ac:dyDescent="0.25">
      <c r="A99" s="868"/>
      <c r="B99" s="69"/>
      <c r="C99" s="1029"/>
      <c r="D99" s="32" t="s">
        <v>99</v>
      </c>
      <c r="E99" s="959"/>
      <c r="F99" s="77"/>
      <c r="G99" s="1009"/>
      <c r="H99" s="325"/>
      <c r="I99" s="325"/>
      <c r="J99" s="309"/>
      <c r="K99" s="70"/>
      <c r="L99" s="325"/>
      <c r="M99" s="401"/>
      <c r="N99" s="70"/>
      <c r="O99" s="325"/>
      <c r="P99" s="401"/>
      <c r="Q99" s="808" t="s">
        <v>234</v>
      </c>
      <c r="R99" s="122">
        <v>34</v>
      </c>
      <c r="S99" s="128">
        <v>34</v>
      </c>
      <c r="T99" s="123">
        <v>10</v>
      </c>
      <c r="U99" s="1131"/>
      <c r="V99" s="633"/>
      <c r="Z99" s="3"/>
      <c r="AA99" s="3"/>
    </row>
    <row r="100" spans="1:31" s="2" customFormat="1" ht="138" customHeight="1" x14ac:dyDescent="0.25">
      <c r="A100" s="868"/>
      <c r="B100" s="69"/>
      <c r="C100" s="1029"/>
      <c r="D100" s="1089" t="s">
        <v>100</v>
      </c>
      <c r="E100" s="1028" t="s">
        <v>115</v>
      </c>
      <c r="F100" s="77"/>
      <c r="G100" s="1009"/>
      <c r="H100" s="301"/>
      <c r="I100" s="301"/>
      <c r="J100" s="287"/>
      <c r="K100" s="35"/>
      <c r="L100" s="301"/>
      <c r="M100" s="449"/>
      <c r="N100" s="35"/>
      <c r="O100" s="301"/>
      <c r="P100" s="449"/>
      <c r="Q100" s="814" t="s">
        <v>215</v>
      </c>
      <c r="R100" s="949">
        <v>100</v>
      </c>
      <c r="S100" s="370">
        <v>100</v>
      </c>
      <c r="T100" s="1027">
        <v>100</v>
      </c>
      <c r="U100" s="1076" t="s">
        <v>271</v>
      </c>
      <c r="V100" s="633"/>
      <c r="Z100" s="3"/>
    </row>
    <row r="101" spans="1:31" s="2" customFormat="1" ht="80.25" customHeight="1" x14ac:dyDescent="0.25">
      <c r="A101" s="868"/>
      <c r="B101" s="69"/>
      <c r="C101" s="1029"/>
      <c r="D101" s="1090" t="s">
        <v>111</v>
      </c>
      <c r="E101" s="959" t="s">
        <v>114</v>
      </c>
      <c r="F101" s="77"/>
      <c r="G101" s="1009"/>
      <c r="H101" s="325"/>
      <c r="I101" s="325"/>
      <c r="J101" s="309"/>
      <c r="K101" s="70"/>
      <c r="L101" s="325"/>
      <c r="M101" s="401"/>
      <c r="N101" s="70"/>
      <c r="O101" s="325"/>
      <c r="P101" s="401"/>
      <c r="Q101" s="808" t="s">
        <v>216</v>
      </c>
      <c r="R101" s="1075" t="s">
        <v>258</v>
      </c>
      <c r="S101" s="128">
        <v>200</v>
      </c>
      <c r="T101" s="123">
        <v>200</v>
      </c>
      <c r="U101" s="1091" t="s">
        <v>259</v>
      </c>
      <c r="V101" s="633"/>
      <c r="X101" s="3"/>
      <c r="Z101" s="3"/>
    </row>
    <row r="102" spans="1:31" s="2" customFormat="1" ht="69" customHeight="1" x14ac:dyDescent="0.25">
      <c r="A102" s="954"/>
      <c r="B102" s="952"/>
      <c r="C102" s="973"/>
      <c r="D102" s="73" t="s">
        <v>110</v>
      </c>
      <c r="E102" s="158" t="s">
        <v>122</v>
      </c>
      <c r="F102" s="946"/>
      <c r="G102" s="1009"/>
      <c r="H102" s="293"/>
      <c r="I102" s="293"/>
      <c r="J102" s="279"/>
      <c r="K102" s="16"/>
      <c r="L102" s="293"/>
      <c r="M102" s="781"/>
      <c r="N102" s="16"/>
      <c r="O102" s="293"/>
      <c r="P102" s="781"/>
      <c r="Q102" s="808" t="s">
        <v>217</v>
      </c>
      <c r="R102" s="762">
        <v>1</v>
      </c>
      <c r="S102" s="574">
        <v>1</v>
      </c>
      <c r="T102" s="575">
        <v>1</v>
      </c>
      <c r="U102" s="1076"/>
      <c r="V102" s="633"/>
      <c r="Y102" s="3"/>
    </row>
    <row r="103" spans="1:31" s="2" customFormat="1" ht="47.25" customHeight="1" x14ac:dyDescent="0.25">
      <c r="A103" s="954"/>
      <c r="B103" s="952"/>
      <c r="C103" s="973"/>
      <c r="D103" s="1607" t="s">
        <v>52</v>
      </c>
      <c r="E103" s="1031" t="s">
        <v>116</v>
      </c>
      <c r="F103" s="946"/>
      <c r="G103" s="1009"/>
      <c r="H103" s="297"/>
      <c r="I103" s="297"/>
      <c r="J103" s="283"/>
      <c r="K103" s="75"/>
      <c r="L103" s="297"/>
      <c r="M103" s="775"/>
      <c r="N103" s="75"/>
      <c r="O103" s="297"/>
      <c r="P103" s="775"/>
      <c r="Q103" s="1449" t="s">
        <v>218</v>
      </c>
      <c r="R103" s="1092" t="s">
        <v>260</v>
      </c>
      <c r="S103" s="576">
        <v>20</v>
      </c>
      <c r="T103" s="577">
        <v>20</v>
      </c>
      <c r="U103" s="1566" t="s">
        <v>261</v>
      </c>
      <c r="V103" s="633"/>
      <c r="W103" s="3"/>
    </row>
    <row r="104" spans="1:31" s="2" customFormat="1" ht="19.5" customHeight="1" thickBot="1" x14ac:dyDescent="0.3">
      <c r="A104" s="960"/>
      <c r="B104" s="961"/>
      <c r="C104" s="974"/>
      <c r="D104" s="1608"/>
      <c r="E104" s="987"/>
      <c r="F104" s="986"/>
      <c r="G104" s="44" t="s">
        <v>26</v>
      </c>
      <c r="H104" s="300">
        <f>SUM(H95:H103)</f>
        <v>695.8</v>
      </c>
      <c r="I104" s="300">
        <f>SUM(I95:I103)</f>
        <v>575.9</v>
      </c>
      <c r="J104" s="300">
        <f>SUM(J95:J103)</f>
        <v>-119.89999999999998</v>
      </c>
      <c r="K104" s="41">
        <f t="shared" ref="K104" si="4">SUM(K95:K103)</f>
        <v>695.8</v>
      </c>
      <c r="L104" s="300">
        <f t="shared" ref="L104" si="5">SUM(L95:L103)</f>
        <v>695.8</v>
      </c>
      <c r="M104" s="430"/>
      <c r="N104" s="41">
        <f t="shared" ref="N104:O104" si="6">SUM(N95:N103)</f>
        <v>695.8</v>
      </c>
      <c r="O104" s="300">
        <f t="shared" si="6"/>
        <v>695.8</v>
      </c>
      <c r="P104" s="430"/>
      <c r="Q104" s="1450"/>
      <c r="R104" s="1039"/>
      <c r="S104" s="225"/>
      <c r="T104" s="1018"/>
      <c r="U104" s="1567"/>
      <c r="V104" s="633"/>
      <c r="W104" s="175"/>
    </row>
    <row r="105" spans="1:31" s="2" customFormat="1" ht="15.75" customHeight="1" x14ac:dyDescent="0.25">
      <c r="A105" s="867" t="s">
        <v>15</v>
      </c>
      <c r="B105" s="66" t="s">
        <v>35</v>
      </c>
      <c r="C105" s="216" t="s">
        <v>41</v>
      </c>
      <c r="D105" s="1465" t="s">
        <v>53</v>
      </c>
      <c r="E105" s="1468" t="s">
        <v>118</v>
      </c>
      <c r="F105" s="134" t="s">
        <v>19</v>
      </c>
      <c r="G105" s="1012" t="s">
        <v>22</v>
      </c>
      <c r="H105" s="902">
        <v>201.2</v>
      </c>
      <c r="I105" s="902">
        <v>201.2</v>
      </c>
      <c r="J105" s="901"/>
      <c r="K105" s="900">
        <v>201.2</v>
      </c>
      <c r="L105" s="902">
        <v>201.2</v>
      </c>
      <c r="M105" s="901"/>
      <c r="N105" s="900">
        <v>201.2</v>
      </c>
      <c r="O105" s="902">
        <v>201.2</v>
      </c>
      <c r="P105" s="901"/>
      <c r="Q105" s="1467" t="s">
        <v>54</v>
      </c>
      <c r="R105" s="43">
        <v>46</v>
      </c>
      <c r="S105" s="1015">
        <v>46</v>
      </c>
      <c r="T105" s="1022">
        <v>46</v>
      </c>
      <c r="U105" s="1132"/>
      <c r="V105" s="633"/>
    </row>
    <row r="106" spans="1:31" s="2" customFormat="1" ht="15.75" customHeight="1" x14ac:dyDescent="0.25">
      <c r="A106" s="868"/>
      <c r="B106" s="69"/>
      <c r="C106" s="962"/>
      <c r="D106" s="1466"/>
      <c r="E106" s="1469"/>
      <c r="F106" s="77"/>
      <c r="G106" s="1003" t="s">
        <v>37</v>
      </c>
      <c r="H106" s="924">
        <v>220.7</v>
      </c>
      <c r="I106" s="924">
        <v>220.7</v>
      </c>
      <c r="J106" s="925"/>
      <c r="K106" s="903">
        <v>221</v>
      </c>
      <c r="L106" s="924">
        <v>221</v>
      </c>
      <c r="M106" s="925"/>
      <c r="N106" s="903">
        <v>221</v>
      </c>
      <c r="O106" s="924">
        <v>221</v>
      </c>
      <c r="P106" s="1220"/>
      <c r="Q106" s="1451"/>
      <c r="R106" s="1038"/>
      <c r="S106" s="232"/>
      <c r="T106" s="1017"/>
      <c r="U106" s="1133"/>
      <c r="V106" s="633"/>
    </row>
    <row r="107" spans="1:31" s="2" customFormat="1" ht="30" customHeight="1" x14ac:dyDescent="0.25">
      <c r="A107" s="868"/>
      <c r="B107" s="69"/>
      <c r="C107" s="962"/>
      <c r="D107" s="76" t="s">
        <v>55</v>
      </c>
      <c r="E107" s="1469"/>
      <c r="F107" s="77"/>
      <c r="G107" s="1004"/>
      <c r="H107" s="292"/>
      <c r="I107" s="292"/>
      <c r="J107" s="278"/>
      <c r="K107" s="12"/>
      <c r="L107" s="292"/>
      <c r="M107" s="15"/>
      <c r="N107" s="12"/>
      <c r="O107" s="292"/>
      <c r="P107" s="15"/>
      <c r="Q107" s="1451"/>
      <c r="R107" s="1038"/>
      <c r="S107" s="130"/>
      <c r="T107" s="1017"/>
      <c r="U107" s="1123"/>
      <c r="V107" s="633"/>
      <c r="W107" s="3"/>
      <c r="AB107" s="3"/>
    </row>
    <row r="108" spans="1:31" s="2" customFormat="1" ht="15.75" customHeight="1" x14ac:dyDescent="0.25">
      <c r="A108" s="1337"/>
      <c r="B108" s="1333"/>
      <c r="C108" s="973"/>
      <c r="D108" s="1340" t="s">
        <v>56</v>
      </c>
      <c r="E108" s="1469"/>
      <c r="F108" s="983"/>
      <c r="G108" s="1004"/>
      <c r="H108" s="323"/>
      <c r="I108" s="323"/>
      <c r="J108" s="307"/>
      <c r="K108" s="78"/>
      <c r="L108" s="323"/>
      <c r="M108" s="307"/>
      <c r="N108" s="78"/>
      <c r="O108" s="323"/>
      <c r="P108" s="399"/>
      <c r="Q108" s="1452"/>
      <c r="R108" s="27"/>
      <c r="S108" s="522"/>
      <c r="T108" s="29"/>
      <c r="U108" s="1120"/>
      <c r="V108" s="633"/>
      <c r="W108" s="3"/>
      <c r="Y108" s="3"/>
    </row>
    <row r="109" spans="1:31" s="2" customFormat="1" ht="15.75" customHeight="1" x14ac:dyDescent="0.25">
      <c r="A109" s="1337"/>
      <c r="B109" s="1333"/>
      <c r="C109" s="973"/>
      <c r="D109" s="1451"/>
      <c r="E109" s="195"/>
      <c r="F109" s="983"/>
      <c r="G109" s="11"/>
      <c r="H109" s="323"/>
      <c r="I109" s="323"/>
      <c r="J109" s="307"/>
      <c r="K109" s="78"/>
      <c r="L109" s="323"/>
      <c r="M109" s="399"/>
      <c r="N109" s="78"/>
      <c r="O109" s="323"/>
      <c r="P109" s="399"/>
      <c r="Q109" s="1452"/>
      <c r="R109" s="27"/>
      <c r="S109" s="522"/>
      <c r="T109" s="29"/>
      <c r="U109" s="1120"/>
      <c r="V109" s="633"/>
      <c r="W109" s="3"/>
    </row>
    <row r="110" spans="1:31" s="2" customFormat="1" ht="13.5" customHeight="1" x14ac:dyDescent="0.25">
      <c r="A110" s="1337"/>
      <c r="B110" s="1333"/>
      <c r="C110" s="973" t="s">
        <v>131</v>
      </c>
      <c r="D110" s="1341"/>
      <c r="E110" s="369"/>
      <c r="F110" s="983"/>
      <c r="G110" s="11"/>
      <c r="H110" s="323"/>
      <c r="I110" s="323"/>
      <c r="J110" s="307"/>
      <c r="K110" s="78"/>
      <c r="L110" s="323"/>
      <c r="M110" s="399"/>
      <c r="N110" s="78"/>
      <c r="O110" s="323"/>
      <c r="P110" s="399"/>
      <c r="Q110" s="1452"/>
      <c r="R110" s="27"/>
      <c r="S110" s="522"/>
      <c r="T110" s="29"/>
      <c r="U110" s="1120"/>
      <c r="V110" s="633"/>
      <c r="Y110" s="3"/>
    </row>
    <row r="111" spans="1:31" s="2" customFormat="1" ht="105.6" customHeight="1" x14ac:dyDescent="0.25">
      <c r="A111" s="868"/>
      <c r="B111" s="69"/>
      <c r="C111" s="962"/>
      <c r="D111" s="1489" t="s">
        <v>127</v>
      </c>
      <c r="E111" s="1469" t="s">
        <v>117</v>
      </c>
      <c r="F111" s="77"/>
      <c r="G111" s="11"/>
      <c r="H111" s="292"/>
      <c r="I111" s="292"/>
      <c r="J111" s="278"/>
      <c r="K111" s="12"/>
      <c r="L111" s="292"/>
      <c r="M111" s="15"/>
      <c r="N111" s="12"/>
      <c r="O111" s="292"/>
      <c r="P111" s="15"/>
      <c r="Q111" s="250"/>
      <c r="R111" s="27"/>
      <c r="S111" s="522"/>
      <c r="T111" s="29"/>
      <c r="U111" s="1120"/>
      <c r="V111" s="633"/>
      <c r="AB111" s="3"/>
    </row>
    <row r="112" spans="1:31" s="2" customFormat="1" ht="16.5" customHeight="1" thickBot="1" x14ac:dyDescent="0.3">
      <c r="A112" s="960"/>
      <c r="B112" s="961"/>
      <c r="C112" s="974"/>
      <c r="D112" s="1490"/>
      <c r="E112" s="1491"/>
      <c r="F112" s="997"/>
      <c r="G112" s="62" t="s">
        <v>26</v>
      </c>
      <c r="H112" s="329">
        <f>SUM(H105:H111)</f>
        <v>421.9</v>
      </c>
      <c r="I112" s="329">
        <f>SUM(I105:I111)</f>
        <v>421.9</v>
      </c>
      <c r="J112" s="313"/>
      <c r="K112" s="63">
        <f t="shared" ref="K112" si="7">SUM(K105:K111)</f>
        <v>422.2</v>
      </c>
      <c r="L112" s="329">
        <f t="shared" ref="L112" si="8">SUM(L105:L111)</f>
        <v>422.2</v>
      </c>
      <c r="M112" s="1199"/>
      <c r="N112" s="63">
        <f t="shared" ref="N112:O112" si="9">SUM(N105:N111)</f>
        <v>422.2</v>
      </c>
      <c r="O112" s="329">
        <f t="shared" si="9"/>
        <v>422.2</v>
      </c>
      <c r="P112" s="1199"/>
      <c r="Q112" s="748"/>
      <c r="R112" s="79"/>
      <c r="S112" s="463"/>
      <c r="T112" s="80"/>
      <c r="U112" s="1134"/>
      <c r="V112" s="633"/>
    </row>
    <row r="113" spans="1:27" s="2" customFormat="1" ht="27" customHeight="1" x14ac:dyDescent="0.25">
      <c r="A113" s="1404" t="s">
        <v>15</v>
      </c>
      <c r="B113" s="1405" t="s">
        <v>35</v>
      </c>
      <c r="C113" s="972" t="s">
        <v>42</v>
      </c>
      <c r="D113" s="1409" t="s">
        <v>57</v>
      </c>
      <c r="E113" s="50"/>
      <c r="F113" s="218" t="s">
        <v>58</v>
      </c>
      <c r="G113" s="1012" t="s">
        <v>22</v>
      </c>
      <c r="H113" s="302">
        <v>90</v>
      </c>
      <c r="I113" s="302">
        <v>90</v>
      </c>
      <c r="J113" s="288"/>
      <c r="K113" s="165">
        <v>90</v>
      </c>
      <c r="L113" s="302">
        <v>90</v>
      </c>
      <c r="M113" s="563"/>
      <c r="N113" s="288">
        <v>90</v>
      </c>
      <c r="O113" s="302">
        <f>+I113</f>
        <v>90</v>
      </c>
      <c r="P113" s="315"/>
      <c r="Q113" s="81" t="s">
        <v>59</v>
      </c>
      <c r="R113" s="82">
        <v>37</v>
      </c>
      <c r="S113" s="579">
        <v>37</v>
      </c>
      <c r="T113" s="83">
        <v>37</v>
      </c>
      <c r="U113" s="1135"/>
      <c r="V113" s="633"/>
      <c r="W113" s="175"/>
      <c r="X113" s="175"/>
    </row>
    <row r="114" spans="1:27" s="2" customFormat="1" ht="43.15" customHeight="1" x14ac:dyDescent="0.25">
      <c r="A114" s="1337"/>
      <c r="B114" s="1333"/>
      <c r="C114" s="973"/>
      <c r="D114" s="1383"/>
      <c r="E114" s="49"/>
      <c r="F114" s="965"/>
      <c r="G114" s="241" t="s">
        <v>37</v>
      </c>
      <c r="H114" s="391">
        <v>110</v>
      </c>
      <c r="I114" s="391">
        <v>110</v>
      </c>
      <c r="J114" s="554"/>
      <c r="K114" s="390">
        <v>110</v>
      </c>
      <c r="L114" s="391">
        <v>110</v>
      </c>
      <c r="M114" s="564"/>
      <c r="N114" s="554">
        <v>110</v>
      </c>
      <c r="O114" s="391">
        <v>110</v>
      </c>
      <c r="P114" s="564"/>
      <c r="Q114" s="90" t="s">
        <v>107</v>
      </c>
      <c r="R114" s="135">
        <v>10</v>
      </c>
      <c r="S114" s="580">
        <v>10</v>
      </c>
      <c r="T114" s="136">
        <v>10</v>
      </c>
      <c r="U114" s="1136"/>
      <c r="V114" s="633"/>
    </row>
    <row r="115" spans="1:27" s="2" customFormat="1" ht="29.25" customHeight="1" thickBot="1" x14ac:dyDescent="0.3">
      <c r="A115" s="954"/>
      <c r="B115" s="952"/>
      <c r="C115" s="973"/>
      <c r="D115" s="1384"/>
      <c r="E115" s="49"/>
      <c r="F115" s="965"/>
      <c r="G115" s="51" t="s">
        <v>26</v>
      </c>
      <c r="H115" s="300">
        <f>SUM(H113:H114)</f>
        <v>200</v>
      </c>
      <c r="I115" s="300">
        <f>SUM(I113:I114)</f>
        <v>200</v>
      </c>
      <c r="J115" s="286"/>
      <c r="K115" s="41">
        <f>SUM(K113:K114)</f>
        <v>200</v>
      </c>
      <c r="L115" s="300">
        <f>SUM(L113:L114)</f>
        <v>200</v>
      </c>
      <c r="M115" s="430"/>
      <c r="N115" s="41">
        <f>SUM(N113:N114)</f>
        <v>200</v>
      </c>
      <c r="O115" s="300">
        <f>SUM(O113:O114)</f>
        <v>200</v>
      </c>
      <c r="P115" s="430"/>
      <c r="Q115" s="749" t="s">
        <v>149</v>
      </c>
      <c r="R115" s="764">
        <v>30</v>
      </c>
      <c r="S115" s="582">
        <v>30</v>
      </c>
      <c r="T115" s="583">
        <v>30</v>
      </c>
      <c r="U115" s="1137"/>
      <c r="V115" s="633"/>
    </row>
    <row r="116" spans="1:27" s="2" customFormat="1" ht="24.75" customHeight="1" x14ac:dyDescent="0.25">
      <c r="A116" s="970" t="s">
        <v>15</v>
      </c>
      <c r="B116" s="971" t="s">
        <v>35</v>
      </c>
      <c r="C116" s="972" t="s">
        <v>60</v>
      </c>
      <c r="D116" s="1459" t="s">
        <v>112</v>
      </c>
      <c r="E116" s="50"/>
      <c r="F116" s="1471">
        <v>3</v>
      </c>
      <c r="G116" s="1012" t="s">
        <v>22</v>
      </c>
      <c r="H116" s="331">
        <v>4.5</v>
      </c>
      <c r="I116" s="331">
        <v>4.5</v>
      </c>
      <c r="J116" s="316"/>
      <c r="K116" s="84">
        <v>4.5</v>
      </c>
      <c r="L116" s="331">
        <v>4.5</v>
      </c>
      <c r="M116" s="1200"/>
      <c r="N116" s="84">
        <v>4.5</v>
      </c>
      <c r="O116" s="331">
        <v>4.5</v>
      </c>
      <c r="P116" s="1200"/>
      <c r="Q116" s="585" t="s">
        <v>113</v>
      </c>
      <c r="R116" s="765">
        <v>2</v>
      </c>
      <c r="S116" s="50">
        <v>2</v>
      </c>
      <c r="T116" s="586">
        <v>2</v>
      </c>
      <c r="U116" s="1138"/>
      <c r="V116" s="633"/>
    </row>
    <row r="117" spans="1:27" s="2" customFormat="1" ht="16.5" customHeight="1" thickBot="1" x14ac:dyDescent="0.3">
      <c r="A117" s="954"/>
      <c r="B117" s="952"/>
      <c r="C117" s="974"/>
      <c r="D117" s="1460"/>
      <c r="E117" s="196"/>
      <c r="F117" s="1609"/>
      <c r="G117" s="62" t="s">
        <v>26</v>
      </c>
      <c r="H117" s="300">
        <f>H116</f>
        <v>4.5</v>
      </c>
      <c r="I117" s="300">
        <f>I116</f>
        <v>4.5</v>
      </c>
      <c r="J117" s="286"/>
      <c r="K117" s="41">
        <f>K116</f>
        <v>4.5</v>
      </c>
      <c r="L117" s="300">
        <f>L116</f>
        <v>4.5</v>
      </c>
      <c r="M117" s="430"/>
      <c r="N117" s="41">
        <f>N116</f>
        <v>4.5</v>
      </c>
      <c r="O117" s="300">
        <f>O116</f>
        <v>4.5</v>
      </c>
      <c r="P117" s="430"/>
      <c r="Q117" s="951"/>
      <c r="R117" s="948"/>
      <c r="S117" s="49"/>
      <c r="T117" s="1026"/>
      <c r="U117" s="1139"/>
      <c r="V117" s="633"/>
      <c r="W117" s="3"/>
    </row>
    <row r="118" spans="1:27" s="2" customFormat="1" ht="16.5" customHeight="1" x14ac:dyDescent="0.25">
      <c r="A118" s="1473" t="s">
        <v>15</v>
      </c>
      <c r="B118" s="1476" t="s">
        <v>35</v>
      </c>
      <c r="C118" s="1479" t="s">
        <v>61</v>
      </c>
      <c r="D118" s="1482" t="s">
        <v>130</v>
      </c>
      <c r="E118" s="1484"/>
      <c r="F118" s="1487">
        <v>3</v>
      </c>
      <c r="G118" s="821" t="s">
        <v>20</v>
      </c>
      <c r="H118" s="1049">
        <v>95.5</v>
      </c>
      <c r="I118" s="1056">
        <v>94.4</v>
      </c>
      <c r="J118" s="1057">
        <f>+I118-H118</f>
        <v>-1.0999999999999943</v>
      </c>
      <c r="K118" s="67">
        <v>111.2</v>
      </c>
      <c r="L118" s="342">
        <v>111.2</v>
      </c>
      <c r="M118" s="415"/>
      <c r="N118" s="67">
        <v>49.5</v>
      </c>
      <c r="O118" s="342">
        <v>49.5</v>
      </c>
      <c r="P118" s="415"/>
      <c r="Q118" s="588" t="s">
        <v>129</v>
      </c>
      <c r="R118" s="107"/>
      <c r="S118" s="589"/>
      <c r="T118" s="108"/>
      <c r="U118" s="1603" t="s">
        <v>272</v>
      </c>
      <c r="V118" s="633"/>
    </row>
    <row r="119" spans="1:27" s="2" customFormat="1" ht="16.5" customHeight="1" x14ac:dyDescent="0.25">
      <c r="A119" s="1474"/>
      <c r="B119" s="1477"/>
      <c r="C119" s="1480"/>
      <c r="D119" s="1339"/>
      <c r="E119" s="1485"/>
      <c r="F119" s="1319"/>
      <c r="G119" s="360" t="s">
        <v>170</v>
      </c>
      <c r="H119" s="634">
        <v>212</v>
      </c>
      <c r="I119" s="557">
        <v>212</v>
      </c>
      <c r="J119" s="1050"/>
      <c r="K119" s="172">
        <v>249.9</v>
      </c>
      <c r="L119" s="557">
        <v>249.9</v>
      </c>
      <c r="M119" s="1050"/>
      <c r="N119" s="172">
        <v>111.4</v>
      </c>
      <c r="O119" s="557">
        <v>111.4</v>
      </c>
      <c r="P119" s="1050"/>
      <c r="Q119" s="352" t="s">
        <v>128</v>
      </c>
      <c r="R119" s="438">
        <v>350</v>
      </c>
      <c r="S119" s="162">
        <v>350</v>
      </c>
      <c r="T119" s="452">
        <v>350</v>
      </c>
      <c r="U119" s="1629"/>
      <c r="V119" s="633"/>
    </row>
    <row r="120" spans="1:27" s="2" customFormat="1" ht="16.5" customHeight="1" x14ac:dyDescent="0.25">
      <c r="A120" s="1474"/>
      <c r="B120" s="1477"/>
      <c r="C120" s="1480"/>
      <c r="D120" s="1339"/>
      <c r="E120" s="1485"/>
      <c r="F120" s="1319"/>
      <c r="G120" s="360" t="s">
        <v>182</v>
      </c>
      <c r="H120" s="634">
        <v>2.6</v>
      </c>
      <c r="I120" s="918">
        <v>3.7</v>
      </c>
      <c r="J120" s="1058">
        <f>+I120-H120</f>
        <v>1.1000000000000001</v>
      </c>
      <c r="K120" s="171"/>
      <c r="L120" s="338"/>
      <c r="M120" s="437"/>
      <c r="N120" s="392"/>
      <c r="O120" s="338"/>
      <c r="P120" s="437"/>
      <c r="Q120" s="1045"/>
      <c r="R120" s="1038"/>
      <c r="S120" s="130"/>
      <c r="T120" s="1017"/>
      <c r="U120" s="1629"/>
      <c r="V120" s="633"/>
    </row>
    <row r="121" spans="1:27" s="2" customFormat="1" ht="15" customHeight="1" thickBot="1" x14ac:dyDescent="0.3">
      <c r="A121" s="1475"/>
      <c r="B121" s="1478"/>
      <c r="C121" s="1481"/>
      <c r="D121" s="1483"/>
      <c r="E121" s="1486"/>
      <c r="F121" s="1488"/>
      <c r="G121" s="455" t="s">
        <v>26</v>
      </c>
      <c r="H121" s="45">
        <f>SUM(H118:H120)</f>
        <v>310.10000000000002</v>
      </c>
      <c r="I121" s="300">
        <f>SUM(I118:I120)</f>
        <v>310.09999999999997</v>
      </c>
      <c r="J121" s="473">
        <f>SUM(J118:J120)</f>
        <v>5.773159728050814E-15</v>
      </c>
      <c r="K121" s="41">
        <f>SUM(K118:K119)</f>
        <v>361.1</v>
      </c>
      <c r="L121" s="300">
        <f>SUM(L118:L119)</f>
        <v>361.1</v>
      </c>
      <c r="M121" s="430"/>
      <c r="N121" s="429">
        <f>SUM(N118:N119)</f>
        <v>160.9</v>
      </c>
      <c r="O121" s="300">
        <f>SUM(O118:O119)</f>
        <v>160.9</v>
      </c>
      <c r="P121" s="430"/>
      <c r="Q121" s="126"/>
      <c r="R121" s="823"/>
      <c r="S121" s="824"/>
      <c r="T121" s="825"/>
      <c r="U121" s="1142"/>
      <c r="V121" s="633"/>
      <c r="X121" s="3"/>
    </row>
    <row r="122" spans="1:27" s="2" customFormat="1" ht="18.75" customHeight="1" x14ac:dyDescent="0.25">
      <c r="A122" s="1473" t="s">
        <v>15</v>
      </c>
      <c r="B122" s="1476" t="s">
        <v>35</v>
      </c>
      <c r="C122" s="1479" t="s">
        <v>95</v>
      </c>
      <c r="D122" s="1354" t="s">
        <v>174</v>
      </c>
      <c r="E122" s="1484"/>
      <c r="F122" s="1487">
        <v>3</v>
      </c>
      <c r="G122" s="587" t="s">
        <v>22</v>
      </c>
      <c r="H122" s="565">
        <v>26.7</v>
      </c>
      <c r="I122" s="332">
        <v>26.7</v>
      </c>
      <c r="J122" s="402"/>
      <c r="K122" s="37">
        <v>18</v>
      </c>
      <c r="L122" s="328">
        <v>18</v>
      </c>
      <c r="M122" s="402"/>
      <c r="N122" s="161">
        <v>7.1</v>
      </c>
      <c r="O122" s="332">
        <v>7.1</v>
      </c>
      <c r="P122" s="445"/>
      <c r="Q122" s="585" t="s">
        <v>129</v>
      </c>
      <c r="R122" s="43"/>
      <c r="S122" s="976"/>
      <c r="T122" s="1022"/>
      <c r="U122" s="1143"/>
      <c r="V122" s="633"/>
    </row>
    <row r="123" spans="1:27" s="2" customFormat="1" ht="54.75" customHeight="1" x14ac:dyDescent="0.25">
      <c r="A123" s="1474"/>
      <c r="B123" s="1477"/>
      <c r="C123" s="1480"/>
      <c r="D123" s="1355"/>
      <c r="E123" s="1485"/>
      <c r="F123" s="1319"/>
      <c r="G123" s="14" t="s">
        <v>170</v>
      </c>
      <c r="H123" s="1051">
        <v>122.6</v>
      </c>
      <c r="I123" s="338">
        <v>122.6</v>
      </c>
      <c r="J123" s="437"/>
      <c r="K123" s="171">
        <v>102</v>
      </c>
      <c r="L123" s="338">
        <v>102</v>
      </c>
      <c r="M123" s="437"/>
      <c r="N123" s="171">
        <v>40.5</v>
      </c>
      <c r="O123" s="338">
        <v>40.5</v>
      </c>
      <c r="P123" s="437"/>
      <c r="Q123" s="616" t="s">
        <v>223</v>
      </c>
      <c r="R123" s="766">
        <v>1</v>
      </c>
      <c r="S123" s="389"/>
      <c r="T123" s="362"/>
      <c r="U123" s="1144"/>
      <c r="V123" s="633"/>
      <c r="Y123" s="3"/>
    </row>
    <row r="124" spans="1:27" s="2" customFormat="1" ht="41.25" customHeight="1" x14ac:dyDescent="0.25">
      <c r="A124" s="1474"/>
      <c r="B124" s="1477"/>
      <c r="C124" s="1480"/>
      <c r="D124" s="1355"/>
      <c r="E124" s="1485"/>
      <c r="F124" s="1319"/>
      <c r="G124" s="1036"/>
      <c r="H124" s="1052"/>
      <c r="I124" s="337"/>
      <c r="J124" s="831"/>
      <c r="K124" s="154"/>
      <c r="L124" s="337"/>
      <c r="M124" s="831"/>
      <c r="N124" s="154"/>
      <c r="O124" s="337"/>
      <c r="P124" s="831"/>
      <c r="Q124" s="372" t="s">
        <v>243</v>
      </c>
      <c r="R124" s="766"/>
      <c r="S124" s="361">
        <v>340</v>
      </c>
      <c r="T124" s="362"/>
      <c r="U124" s="1144"/>
      <c r="V124" s="633"/>
    </row>
    <row r="125" spans="1:27" s="2" customFormat="1" ht="15.75" customHeight="1" thickBot="1" x14ac:dyDescent="0.3">
      <c r="A125" s="1474"/>
      <c r="B125" s="1477"/>
      <c r="C125" s="1480"/>
      <c r="D125" s="1339"/>
      <c r="E125" s="1485"/>
      <c r="F125" s="1319"/>
      <c r="G125" s="455" t="s">
        <v>26</v>
      </c>
      <c r="H125" s="1053">
        <f>SUM(H122:H124)</f>
        <v>149.29999999999998</v>
      </c>
      <c r="I125" s="1054">
        <f>SUM(I122:I124)</f>
        <v>149.29999999999998</v>
      </c>
      <c r="J125" s="1055"/>
      <c r="K125" s="496">
        <f t="shared" ref="K125" si="10">SUM(K122:K124)</f>
        <v>120</v>
      </c>
      <c r="L125" s="1205">
        <f t="shared" ref="L125" si="11">SUM(L122:L124)</f>
        <v>120</v>
      </c>
      <c r="M125" s="1201"/>
      <c r="N125" s="496">
        <f t="shared" ref="N125:O125" si="12">SUM(N122:N124)</f>
        <v>47.6</v>
      </c>
      <c r="O125" s="1205">
        <f t="shared" si="12"/>
        <v>47.6</v>
      </c>
      <c r="P125" s="509"/>
      <c r="Q125" s="352" t="s">
        <v>222</v>
      </c>
      <c r="R125" s="1039"/>
      <c r="S125" s="461"/>
      <c r="T125" s="1018">
        <v>1</v>
      </c>
      <c r="U125" s="1107"/>
      <c r="V125" s="633"/>
    </row>
    <row r="126" spans="1:27" s="2" customFormat="1" ht="20.25" customHeight="1" x14ac:dyDescent="0.25">
      <c r="A126" s="1473" t="s">
        <v>15</v>
      </c>
      <c r="B126" s="1476" t="s">
        <v>35</v>
      </c>
      <c r="C126" s="1479" t="s">
        <v>96</v>
      </c>
      <c r="D126" s="1482" t="s">
        <v>159</v>
      </c>
      <c r="E126" s="1484"/>
      <c r="F126" s="1487">
        <v>5</v>
      </c>
      <c r="G126" s="257" t="s">
        <v>22</v>
      </c>
      <c r="H126" s="333">
        <f>132.3-100</f>
        <v>32.300000000000011</v>
      </c>
      <c r="I126" s="333">
        <f>132.3-100</f>
        <v>32.300000000000011</v>
      </c>
      <c r="J126" s="318"/>
      <c r="K126" s="208">
        <v>137.30000000000001</v>
      </c>
      <c r="L126" s="333">
        <v>137.30000000000001</v>
      </c>
      <c r="M126" s="209"/>
      <c r="N126" s="318">
        <v>97</v>
      </c>
      <c r="O126" s="333">
        <v>97</v>
      </c>
      <c r="P126" s="209"/>
      <c r="Q126" s="750" t="s">
        <v>145</v>
      </c>
      <c r="R126" s="767">
        <v>5</v>
      </c>
      <c r="S126" s="646">
        <v>4</v>
      </c>
      <c r="T126" s="647">
        <v>2</v>
      </c>
      <c r="U126" s="1145"/>
      <c r="V126" s="633"/>
    </row>
    <row r="127" spans="1:27" s="2" customFormat="1" ht="30.75" customHeight="1" x14ac:dyDescent="0.25">
      <c r="A127" s="1474"/>
      <c r="B127" s="1477"/>
      <c r="C127" s="1480"/>
      <c r="D127" s="1339"/>
      <c r="E127" s="1485"/>
      <c r="F127" s="1319"/>
      <c r="G127" s="629" t="s">
        <v>166</v>
      </c>
      <c r="H127" s="291">
        <v>100</v>
      </c>
      <c r="I127" s="291">
        <v>100</v>
      </c>
      <c r="J127" s="396"/>
      <c r="K127" s="220"/>
      <c r="L127" s="291"/>
      <c r="M127" s="436"/>
      <c r="N127" s="396"/>
      <c r="O127" s="291"/>
      <c r="P127" s="436"/>
      <c r="Q127" s="969" t="s">
        <v>146</v>
      </c>
      <c r="R127" s="425"/>
      <c r="S127" s="363"/>
      <c r="T127" s="212"/>
      <c r="U127" s="1141"/>
      <c r="V127" s="633"/>
      <c r="X127" s="3"/>
      <c r="AA127" s="3"/>
    </row>
    <row r="128" spans="1:27" s="2" customFormat="1" ht="15" customHeight="1" thickBot="1" x14ac:dyDescent="0.3">
      <c r="A128" s="1474"/>
      <c r="B128" s="1477"/>
      <c r="C128" s="1480"/>
      <c r="D128" s="1339"/>
      <c r="E128" s="1485"/>
      <c r="F128" s="1319"/>
      <c r="G128" s="210" t="s">
        <v>26</v>
      </c>
      <c r="H128" s="329">
        <f>SUM(H126:H127)</f>
        <v>132.30000000000001</v>
      </c>
      <c r="I128" s="329">
        <f>SUM(I126:I127)</f>
        <v>132.30000000000001</v>
      </c>
      <c r="J128" s="313"/>
      <c r="K128" s="63">
        <f>SUM(K126:K127)</f>
        <v>137.30000000000001</v>
      </c>
      <c r="L128" s="329">
        <f>SUM(L126:L127)</f>
        <v>137.30000000000001</v>
      </c>
      <c r="M128" s="1199"/>
      <c r="N128" s="63">
        <f>SUM(N126:N127)</f>
        <v>97</v>
      </c>
      <c r="O128" s="329">
        <f>SUM(O126:O127)</f>
        <v>97</v>
      </c>
      <c r="P128" s="313"/>
      <c r="Q128" s="240"/>
      <c r="R128" s="1039"/>
      <c r="S128" s="461"/>
      <c r="T128" s="1018"/>
      <c r="U128" s="1107"/>
      <c r="V128" s="633"/>
    </row>
    <row r="129" spans="1:28" s="2" customFormat="1" ht="16.5" customHeight="1" thickBot="1" x14ac:dyDescent="0.3">
      <c r="A129" s="858" t="s">
        <v>15</v>
      </c>
      <c r="B129" s="5" t="s">
        <v>35</v>
      </c>
      <c r="C129" s="1496" t="s">
        <v>43</v>
      </c>
      <c r="D129" s="1496"/>
      <c r="E129" s="1496"/>
      <c r="F129" s="1496"/>
      <c r="G129" s="1496"/>
      <c r="H129" s="304">
        <f>H117+H115+H112+H104+H94+H92+H121+H125+H128</f>
        <v>7670.2999999999993</v>
      </c>
      <c r="I129" s="304">
        <f>I117+I115+I112+I104+I94+I92+I121+I125+I128</f>
        <v>7715.9000000000005</v>
      </c>
      <c r="J129" s="304">
        <f>J117+J115+J112+J104+J94+J92+J121+J125+J128</f>
        <v>45.60000000000003</v>
      </c>
      <c r="K129" s="85">
        <f>K117+K115+K112+K104+K94+K92+K121+K125+K128</f>
        <v>7284.3000000000011</v>
      </c>
      <c r="L129" s="304">
        <f>L117+L115+L112+L104+L94+L92+L121+L125+L128</f>
        <v>7284.3000000000011</v>
      </c>
      <c r="M129" s="1202"/>
      <c r="N129" s="85">
        <f>N117+N115+N112+N104+N94+N92+N121+N125+N128</f>
        <v>6949.5000000000009</v>
      </c>
      <c r="O129" s="304">
        <f>O117+O115+O112+O104+O94+O92+O121+O125+O128</f>
        <v>6949.5000000000009</v>
      </c>
      <c r="P129" s="304"/>
      <c r="Q129" s="1414"/>
      <c r="R129" s="1415"/>
      <c r="S129" s="1415"/>
      <c r="T129" s="1415"/>
      <c r="U129" s="1416"/>
      <c r="V129" s="633"/>
      <c r="X129" s="2" t="s">
        <v>131</v>
      </c>
      <c r="AB129" s="3"/>
    </row>
    <row r="130" spans="1:28" s="2" customFormat="1" ht="14.25" customHeight="1" thickBot="1" x14ac:dyDescent="0.3">
      <c r="A130" s="864" t="s">
        <v>15</v>
      </c>
      <c r="B130" s="5" t="s">
        <v>39</v>
      </c>
      <c r="C130" s="1504" t="s">
        <v>64</v>
      </c>
      <c r="D130" s="1504"/>
      <c r="E130" s="1504"/>
      <c r="F130" s="1504"/>
      <c r="G130" s="1504"/>
      <c r="H130" s="1504"/>
      <c r="I130" s="1504"/>
      <c r="J130" s="1504"/>
      <c r="K130" s="1504"/>
      <c r="L130" s="1504"/>
      <c r="M130" s="1504"/>
      <c r="N130" s="1504"/>
      <c r="O130" s="1504"/>
      <c r="P130" s="1504"/>
      <c r="Q130" s="1504"/>
      <c r="R130" s="1504"/>
      <c r="S130" s="1504"/>
      <c r="T130" s="1504"/>
      <c r="U130" s="1505"/>
      <c r="V130" s="633"/>
    </row>
    <row r="131" spans="1:28" s="3" customFormat="1" ht="54.75" customHeight="1" x14ac:dyDescent="0.25">
      <c r="A131" s="970" t="s">
        <v>15</v>
      </c>
      <c r="B131" s="971" t="s">
        <v>39</v>
      </c>
      <c r="C131" s="809" t="s">
        <v>15</v>
      </c>
      <c r="D131" s="1236" t="s">
        <v>65</v>
      </c>
      <c r="E131" s="941"/>
      <c r="F131" s="189"/>
      <c r="G131" s="141"/>
      <c r="H131" s="204"/>
      <c r="I131" s="336"/>
      <c r="J131" s="335"/>
      <c r="K131" s="204"/>
      <c r="L131" s="336"/>
      <c r="M131" s="1223"/>
      <c r="N131" s="335"/>
      <c r="O131" s="336"/>
      <c r="P131" s="335"/>
      <c r="Q131" s="244"/>
      <c r="R131" s="769"/>
      <c r="S131" s="464"/>
      <c r="T131" s="486"/>
      <c r="U131" s="1237"/>
      <c r="V131" s="637"/>
    </row>
    <row r="132" spans="1:28" s="3" customFormat="1" ht="16.5" customHeight="1" x14ac:dyDescent="0.25">
      <c r="A132" s="1176"/>
      <c r="B132" s="1177"/>
      <c r="C132" s="1224"/>
      <c r="D132" s="1233"/>
      <c r="E132" s="1174" t="s">
        <v>66</v>
      </c>
      <c r="F132" s="1175">
        <v>5</v>
      </c>
      <c r="G132" s="1232" t="s">
        <v>22</v>
      </c>
      <c r="H132" s="557">
        <v>336</v>
      </c>
      <c r="I132" s="557">
        <v>336</v>
      </c>
      <c r="J132" s="558"/>
      <c r="K132" s="172">
        <v>946.1</v>
      </c>
      <c r="L132" s="557">
        <f>946.1</f>
        <v>946.1</v>
      </c>
      <c r="M132" s="1050"/>
      <c r="N132" s="558">
        <v>2721.6</v>
      </c>
      <c r="O132" s="557">
        <f>2721.6</f>
        <v>2721.6</v>
      </c>
      <c r="P132" s="1050"/>
      <c r="Q132" s="511"/>
      <c r="R132" s="1227"/>
      <c r="S132" s="1228"/>
      <c r="T132" s="1229"/>
      <c r="U132" s="1230"/>
      <c r="V132" s="637"/>
    </row>
    <row r="133" spans="1:28" s="3" customFormat="1" ht="16.5" customHeight="1" x14ac:dyDescent="0.25">
      <c r="A133" s="1176"/>
      <c r="B133" s="1177"/>
      <c r="C133" s="1224"/>
      <c r="D133" s="1225"/>
      <c r="E133" s="1226"/>
      <c r="F133" s="93"/>
      <c r="G133" s="265" t="s">
        <v>170</v>
      </c>
      <c r="H133" s="393">
        <v>435.7</v>
      </c>
      <c r="I133" s="393">
        <v>435.7</v>
      </c>
      <c r="J133" s="524"/>
      <c r="K133" s="38">
        <v>303.10000000000002</v>
      </c>
      <c r="L133" s="393">
        <v>303.10000000000002</v>
      </c>
      <c r="M133" s="778"/>
      <c r="N133" s="524"/>
      <c r="O133" s="393"/>
      <c r="P133" s="778"/>
      <c r="Q133" s="511"/>
      <c r="R133" s="1227"/>
      <c r="S133" s="1228"/>
      <c r="T133" s="1229"/>
      <c r="U133" s="1230"/>
      <c r="V133" s="637"/>
    </row>
    <row r="134" spans="1:28" s="3" customFormat="1" ht="16.5" customHeight="1" x14ac:dyDescent="0.25">
      <c r="A134" s="1176"/>
      <c r="B134" s="1177"/>
      <c r="C134" s="1224"/>
      <c r="D134" s="1225"/>
      <c r="E134" s="1226"/>
      <c r="F134" s="93"/>
      <c r="G134" s="1182" t="s">
        <v>166</v>
      </c>
      <c r="H134" s="393">
        <v>178.6</v>
      </c>
      <c r="I134" s="393">
        <v>178.6</v>
      </c>
      <c r="J134" s="524"/>
      <c r="K134" s="38"/>
      <c r="L134" s="393"/>
      <c r="M134" s="778"/>
      <c r="N134" s="524"/>
      <c r="O134" s="393"/>
      <c r="P134" s="778"/>
      <c r="Q134" s="511"/>
      <c r="R134" s="1227"/>
      <c r="S134" s="1228"/>
      <c r="T134" s="1229"/>
      <c r="U134" s="1230"/>
      <c r="V134" s="637"/>
    </row>
    <row r="135" spans="1:28" s="3" customFormat="1" ht="17.25" customHeight="1" x14ac:dyDescent="0.25">
      <c r="A135" s="954"/>
      <c r="B135" s="952"/>
      <c r="C135" s="259"/>
      <c r="D135" s="1320" t="s">
        <v>231</v>
      </c>
      <c r="E135" s="592"/>
      <c r="F135" s="1231"/>
      <c r="G135" s="266"/>
      <c r="H135" s="326"/>
      <c r="I135" s="326"/>
      <c r="J135" s="310"/>
      <c r="K135" s="170"/>
      <c r="L135" s="1234"/>
      <c r="M135" s="1235"/>
      <c r="N135" s="310"/>
      <c r="O135" s="1234"/>
      <c r="P135" s="1235"/>
      <c r="Q135" s="1238" t="s">
        <v>62</v>
      </c>
      <c r="R135" s="387">
        <v>1</v>
      </c>
      <c r="S135" s="940"/>
      <c r="T135" s="388"/>
      <c r="U135" s="1146"/>
      <c r="V135" s="637"/>
    </row>
    <row r="136" spans="1:28" s="3" customFormat="1" ht="17.25" customHeight="1" x14ac:dyDescent="0.25">
      <c r="A136" s="954"/>
      <c r="B136" s="952"/>
      <c r="C136" s="259"/>
      <c r="D136" s="1320"/>
      <c r="E136" s="592"/>
      <c r="F136" s="1231"/>
      <c r="G136" s="266"/>
      <c r="H136" s="293"/>
      <c r="I136" s="293"/>
      <c r="J136" s="279"/>
      <c r="K136" s="16"/>
      <c r="L136" s="293"/>
      <c r="M136" s="781"/>
      <c r="N136" s="279"/>
      <c r="O136" s="293"/>
      <c r="P136" s="781"/>
      <c r="Q136" s="442" t="s">
        <v>188</v>
      </c>
      <c r="R136" s="109">
        <v>80</v>
      </c>
      <c r="S136" s="142">
        <v>100</v>
      </c>
      <c r="T136" s="351"/>
      <c r="U136" s="1147"/>
      <c r="V136" s="637"/>
    </row>
    <row r="137" spans="1:28" s="3" customFormat="1" ht="17.25" customHeight="1" x14ac:dyDescent="0.25">
      <c r="A137" s="954"/>
      <c r="B137" s="952"/>
      <c r="C137" s="259"/>
      <c r="D137" s="1320"/>
      <c r="E137" s="592"/>
      <c r="F137" s="1231"/>
      <c r="G137" s="1183"/>
      <c r="H137" s="293"/>
      <c r="I137" s="293"/>
      <c r="J137" s="279"/>
      <c r="K137" s="16"/>
      <c r="L137" s="293"/>
      <c r="M137" s="781"/>
      <c r="N137" s="279"/>
      <c r="O137" s="293"/>
      <c r="P137" s="781"/>
      <c r="Q137" s="139" t="s">
        <v>227</v>
      </c>
      <c r="R137" s="799"/>
      <c r="S137" s="800">
        <v>100</v>
      </c>
      <c r="T137" s="801"/>
      <c r="U137" s="1148"/>
      <c r="V137" s="637"/>
    </row>
    <row r="138" spans="1:28" s="3" customFormat="1" ht="15.75" customHeight="1" x14ac:dyDescent="0.25">
      <c r="A138" s="954"/>
      <c r="B138" s="952"/>
      <c r="C138" s="259"/>
      <c r="D138" s="1492" t="s">
        <v>228</v>
      </c>
      <c r="E138" s="592"/>
      <c r="F138" s="1231"/>
      <c r="G138" s="1183"/>
      <c r="H138" s="293"/>
      <c r="I138" s="293"/>
      <c r="J138" s="279"/>
      <c r="K138" s="170"/>
      <c r="L138" s="326"/>
      <c r="M138" s="1190"/>
      <c r="N138" s="279"/>
      <c r="O138" s="293"/>
      <c r="P138" s="781"/>
      <c r="Q138" s="1272" t="s">
        <v>62</v>
      </c>
      <c r="R138" s="796">
        <v>1</v>
      </c>
      <c r="S138" s="802"/>
      <c r="T138" s="798"/>
      <c r="U138" s="1149"/>
      <c r="V138" s="637"/>
      <c r="W138" s="407"/>
    </row>
    <row r="139" spans="1:28" s="3" customFormat="1" ht="27.75" customHeight="1" x14ac:dyDescent="0.25">
      <c r="A139" s="954"/>
      <c r="B139" s="952"/>
      <c r="C139" s="259"/>
      <c r="D139" s="1493"/>
      <c r="E139" s="592"/>
      <c r="F139" s="1231"/>
      <c r="G139" s="242"/>
      <c r="H139" s="293"/>
      <c r="I139" s="293"/>
      <c r="J139" s="279"/>
      <c r="K139" s="170"/>
      <c r="L139" s="326"/>
      <c r="M139" s="1190"/>
      <c r="N139" s="279"/>
      <c r="O139" s="293"/>
      <c r="P139" s="781"/>
      <c r="Q139" s="1238" t="s">
        <v>160</v>
      </c>
      <c r="R139" s="387">
        <v>50</v>
      </c>
      <c r="S139" s="593">
        <v>100</v>
      </c>
      <c r="T139" s="388"/>
      <c r="U139" s="1150"/>
      <c r="V139" s="637"/>
      <c r="W139" s="407"/>
    </row>
    <row r="140" spans="1:28" s="3" customFormat="1" ht="17.25" customHeight="1" x14ac:dyDescent="0.25">
      <c r="A140" s="954"/>
      <c r="B140" s="952"/>
      <c r="C140" s="259"/>
      <c r="D140" s="1446"/>
      <c r="E140" s="829"/>
      <c r="F140" s="1273"/>
      <c r="G140" s="1274"/>
      <c r="H140" s="297"/>
      <c r="I140" s="297"/>
      <c r="J140" s="283"/>
      <c r="K140" s="75"/>
      <c r="L140" s="297"/>
      <c r="M140" s="775"/>
      <c r="N140" s="283"/>
      <c r="O140" s="297"/>
      <c r="P140" s="775"/>
      <c r="Q140" s="1275" t="s">
        <v>139</v>
      </c>
      <c r="R140" s="387"/>
      <c r="S140" s="593">
        <v>100</v>
      </c>
      <c r="T140" s="388"/>
      <c r="U140" s="1150"/>
      <c r="V140" s="637"/>
      <c r="W140" s="407"/>
    </row>
    <row r="141" spans="1:28" s="2" customFormat="1" ht="33.75" customHeight="1" x14ac:dyDescent="0.25">
      <c r="A141" s="954"/>
      <c r="B141" s="952"/>
      <c r="C141" s="1040"/>
      <c r="D141" s="1495" t="s">
        <v>224</v>
      </c>
      <c r="E141" s="1287"/>
      <c r="F141" s="1288"/>
      <c r="G141" s="1289"/>
      <c r="H141" s="1290"/>
      <c r="I141" s="1291"/>
      <c r="J141" s="1292"/>
      <c r="K141" s="1290"/>
      <c r="L141" s="1293"/>
      <c r="M141" s="1294"/>
      <c r="N141" s="1295"/>
      <c r="O141" s="1293"/>
      <c r="P141" s="1292"/>
      <c r="Q141" s="1296" t="s">
        <v>62</v>
      </c>
      <c r="R141" s="1277">
        <v>1</v>
      </c>
      <c r="S141" s="1297"/>
      <c r="T141" s="1279"/>
      <c r="U141" s="1611" t="s">
        <v>277</v>
      </c>
      <c r="V141" s="633"/>
      <c r="Y141" s="3"/>
      <c r="Z141" s="3"/>
    </row>
    <row r="142" spans="1:28" s="2" customFormat="1" ht="33.75" customHeight="1" x14ac:dyDescent="0.25">
      <c r="A142" s="954"/>
      <c r="B142" s="952"/>
      <c r="C142" s="1040"/>
      <c r="D142" s="1610"/>
      <c r="E142" s="1298" t="s">
        <v>121</v>
      </c>
      <c r="F142" s="1299"/>
      <c r="G142" s="1284"/>
      <c r="H142" s="1300"/>
      <c r="I142" s="1300"/>
      <c r="J142" s="1301"/>
      <c r="K142" s="1285"/>
      <c r="L142" s="1300"/>
      <c r="M142" s="1302"/>
      <c r="N142" s="1301"/>
      <c r="O142" s="1300"/>
      <c r="P142" s="1302"/>
      <c r="Q142" s="1286" t="s">
        <v>189</v>
      </c>
      <c r="R142" s="1281"/>
      <c r="S142" s="1282">
        <v>25</v>
      </c>
      <c r="T142" s="1283">
        <v>100</v>
      </c>
      <c r="U142" s="1612"/>
      <c r="V142" s="633"/>
    </row>
    <row r="143" spans="1:28" s="3" customFormat="1" ht="32.25" customHeight="1" x14ac:dyDescent="0.25">
      <c r="A143" s="954"/>
      <c r="B143" s="952"/>
      <c r="C143" s="86"/>
      <c r="D143" s="1270" t="s">
        <v>225</v>
      </c>
      <c r="E143" s="1271"/>
      <c r="F143" s="1231"/>
      <c r="G143" s="1008"/>
      <c r="H143" s="326"/>
      <c r="I143" s="326"/>
      <c r="J143" s="310"/>
      <c r="K143" s="170"/>
      <c r="L143" s="326"/>
      <c r="M143" s="1190"/>
      <c r="N143" s="310"/>
      <c r="O143" s="326"/>
      <c r="P143" s="1190"/>
      <c r="Q143" s="442" t="s">
        <v>161</v>
      </c>
      <c r="R143" s="1024">
        <v>60</v>
      </c>
      <c r="S143" s="560">
        <v>100</v>
      </c>
      <c r="T143" s="618"/>
      <c r="U143" s="1151"/>
      <c r="V143" s="637"/>
    </row>
    <row r="144" spans="1:28" s="65" customFormat="1" ht="20.25" customHeight="1" x14ac:dyDescent="0.25">
      <c r="A144" s="870"/>
      <c r="B144" s="191"/>
      <c r="C144" s="192"/>
      <c r="D144" s="1338" t="s">
        <v>126</v>
      </c>
      <c r="E144" s="1007" t="s">
        <v>66</v>
      </c>
      <c r="F144" s="515">
        <v>1</v>
      </c>
      <c r="G144" s="1516" t="s">
        <v>22</v>
      </c>
      <c r="H144" s="1613">
        <v>350</v>
      </c>
      <c r="I144" s="1613">
        <v>350</v>
      </c>
      <c r="J144" s="1005"/>
      <c r="K144" s="1518"/>
      <c r="L144" s="1613"/>
      <c r="M144" s="423"/>
      <c r="N144" s="1616"/>
      <c r="O144" s="1613"/>
      <c r="P144" s="423"/>
      <c r="Q144" s="955" t="s">
        <v>244</v>
      </c>
      <c r="R144" s="770">
        <v>2</v>
      </c>
      <c r="S144" s="516"/>
      <c r="T144" s="517"/>
      <c r="U144" s="1152"/>
      <c r="V144" s="638"/>
    </row>
    <row r="145" spans="1:28" s="65" customFormat="1" ht="24" customHeight="1" x14ac:dyDescent="0.25">
      <c r="A145" s="870"/>
      <c r="B145" s="193"/>
      <c r="C145" s="192"/>
      <c r="D145" s="1377"/>
      <c r="E145" s="1035"/>
      <c r="F145" s="367"/>
      <c r="G145" s="1517"/>
      <c r="H145" s="1614"/>
      <c r="I145" s="1614"/>
      <c r="J145" s="1006"/>
      <c r="K145" s="1519"/>
      <c r="L145" s="1614"/>
      <c r="M145" s="440"/>
      <c r="N145" s="1617"/>
      <c r="O145" s="1614"/>
      <c r="P145" s="440"/>
      <c r="Q145" s="512"/>
      <c r="R145" s="771"/>
      <c r="S145" s="514"/>
      <c r="T145" s="487"/>
      <c r="U145" s="1153"/>
      <c r="V145" s="638"/>
    </row>
    <row r="146" spans="1:28" s="1" customFormat="1" ht="16.5" customHeight="1" x14ac:dyDescent="0.2">
      <c r="A146" s="865"/>
      <c r="B146" s="952"/>
      <c r="C146" s="984"/>
      <c r="D146" s="1395" t="s">
        <v>143</v>
      </c>
      <c r="E146" s="803"/>
      <c r="F146" s="374" t="s">
        <v>58</v>
      </c>
      <c r="G146" s="223" t="s">
        <v>22</v>
      </c>
      <c r="H146" s="343">
        <v>75.900000000000006</v>
      </c>
      <c r="I146" s="343">
        <v>75.900000000000006</v>
      </c>
      <c r="J146" s="1184"/>
      <c r="K146" s="422"/>
      <c r="L146" s="544"/>
      <c r="M146" s="624"/>
      <c r="N146" s="480"/>
      <c r="O146" s="544"/>
      <c r="P146" s="624"/>
      <c r="Q146" s="768" t="s">
        <v>142</v>
      </c>
      <c r="R146" s="740">
        <v>9</v>
      </c>
      <c r="S146" s="594">
        <v>9</v>
      </c>
      <c r="T146" s="527">
        <v>9</v>
      </c>
      <c r="U146" s="1615"/>
      <c r="V146" s="642"/>
      <c r="W146" s="91"/>
      <c r="Y146" s="91"/>
      <c r="AB146" s="91"/>
    </row>
    <row r="147" spans="1:28" s="1" customFormat="1" ht="16.5" customHeight="1" x14ac:dyDescent="0.2">
      <c r="A147" s="865"/>
      <c r="B147" s="952"/>
      <c r="C147" s="984"/>
      <c r="D147" s="1395"/>
      <c r="E147" s="596"/>
      <c r="F147" s="375"/>
      <c r="G147" s="263" t="s">
        <v>166</v>
      </c>
      <c r="H147" s="334">
        <v>9.1999999999999993</v>
      </c>
      <c r="I147" s="334">
        <v>9.1999999999999993</v>
      </c>
      <c r="J147" s="308"/>
      <c r="K147" s="78"/>
      <c r="L147" s="323"/>
      <c r="M147" s="399"/>
      <c r="N147" s="307"/>
      <c r="O147" s="323"/>
      <c r="P147" s="399"/>
      <c r="Q147" s="598"/>
      <c r="R147" s="741"/>
      <c r="S147" s="454"/>
      <c r="T147" s="597"/>
      <c r="U147" s="1602"/>
      <c r="V147" s="642"/>
      <c r="W147" s="91"/>
      <c r="Y147" s="91"/>
      <c r="AB147" s="91"/>
    </row>
    <row r="148" spans="1:28" s="2" customFormat="1" ht="16.5" customHeight="1" thickBot="1" x14ac:dyDescent="0.3">
      <c r="A148" s="960"/>
      <c r="B148" s="961"/>
      <c r="C148" s="260"/>
      <c r="D148" s="1510" t="s">
        <v>34</v>
      </c>
      <c r="E148" s="1511"/>
      <c r="F148" s="1511"/>
      <c r="G148" s="1512"/>
      <c r="H148" s="907">
        <f>SUM(H132:H147)-H141</f>
        <v>1385.4000000000003</v>
      </c>
      <c r="I148" s="907">
        <f>SUM(I132:I147)-I141</f>
        <v>1385.4000000000003</v>
      </c>
      <c r="J148" s="905">
        <f t="shared" ref="J148:P148" si="13">SUM(J132:J147)-J141</f>
        <v>0</v>
      </c>
      <c r="K148" s="906">
        <f t="shared" si="13"/>
        <v>1249.2</v>
      </c>
      <c r="L148" s="907">
        <f t="shared" si="13"/>
        <v>1249.2</v>
      </c>
      <c r="M148" s="1206">
        <f t="shared" si="13"/>
        <v>0</v>
      </c>
      <c r="N148" s="1222">
        <f t="shared" si="13"/>
        <v>2721.6</v>
      </c>
      <c r="O148" s="907">
        <f t="shared" si="13"/>
        <v>2721.6</v>
      </c>
      <c r="P148" s="907">
        <f t="shared" si="13"/>
        <v>0</v>
      </c>
      <c r="Q148" s="1513"/>
      <c r="R148" s="1514"/>
      <c r="S148" s="1514"/>
      <c r="T148" s="1514"/>
      <c r="U148" s="1515"/>
      <c r="V148" s="633"/>
    </row>
    <row r="149" spans="1:28" s="2" customFormat="1" ht="16.5" customHeight="1" thickBot="1" x14ac:dyDescent="0.3">
      <c r="A149" s="858" t="s">
        <v>15</v>
      </c>
      <c r="B149" s="95" t="s">
        <v>39</v>
      </c>
      <c r="C149" s="1497" t="s">
        <v>43</v>
      </c>
      <c r="D149" s="1496"/>
      <c r="E149" s="1496"/>
      <c r="F149" s="1496"/>
      <c r="G149" s="1498"/>
      <c r="H149" s="304">
        <f>H148</f>
        <v>1385.4000000000003</v>
      </c>
      <c r="I149" s="304">
        <f>I148</f>
        <v>1385.4000000000003</v>
      </c>
      <c r="J149" s="1221">
        <f>J148</f>
        <v>0</v>
      </c>
      <c r="K149" s="85">
        <f t="shared" ref="K149" si="14">K148</f>
        <v>1249.2</v>
      </c>
      <c r="L149" s="304">
        <f t="shared" ref="L149:M149" si="15">L148</f>
        <v>1249.2</v>
      </c>
      <c r="M149" s="474">
        <f t="shared" si="15"/>
        <v>0</v>
      </c>
      <c r="N149" s="376">
        <f t="shared" ref="N149:P149" si="16">N148</f>
        <v>2721.6</v>
      </c>
      <c r="O149" s="304">
        <f t="shared" si="16"/>
        <v>2721.6</v>
      </c>
      <c r="P149" s="304">
        <f t="shared" si="16"/>
        <v>0</v>
      </c>
      <c r="Q149" s="1414"/>
      <c r="R149" s="1415"/>
      <c r="S149" s="1415"/>
      <c r="T149" s="1415"/>
      <c r="U149" s="1416"/>
      <c r="V149" s="633"/>
    </row>
    <row r="150" spans="1:28" s="1" customFormat="1" ht="16.5" customHeight="1" thickBot="1" x14ac:dyDescent="0.25">
      <c r="A150" s="858" t="s">
        <v>15</v>
      </c>
      <c r="B150" s="95" t="s">
        <v>41</v>
      </c>
      <c r="C150" s="1506" t="s">
        <v>67</v>
      </c>
      <c r="D150" s="1398"/>
      <c r="E150" s="1398"/>
      <c r="F150" s="1398"/>
      <c r="G150" s="1398"/>
      <c r="H150" s="1398"/>
      <c r="I150" s="1398"/>
      <c r="J150" s="1398"/>
      <c r="K150" s="1398"/>
      <c r="L150" s="1398"/>
      <c r="M150" s="1398"/>
      <c r="N150" s="1398"/>
      <c r="O150" s="1398"/>
      <c r="P150" s="1398"/>
      <c r="Q150" s="1398"/>
      <c r="R150" s="1398"/>
      <c r="S150" s="1398"/>
      <c r="T150" s="1398"/>
      <c r="U150" s="1399"/>
      <c r="V150" s="643"/>
    </row>
    <row r="151" spans="1:28" s="1" customFormat="1" ht="26.25" customHeight="1" x14ac:dyDescent="0.2">
      <c r="A151" s="970" t="s">
        <v>15</v>
      </c>
      <c r="B151" s="971" t="s">
        <v>41</v>
      </c>
      <c r="C151" s="972" t="s">
        <v>15</v>
      </c>
      <c r="D151" s="96" t="s">
        <v>68</v>
      </c>
      <c r="E151" s="198"/>
      <c r="F151" s="97"/>
      <c r="G151" s="245"/>
      <c r="H151" s="67"/>
      <c r="I151" s="342"/>
      <c r="J151" s="415"/>
      <c r="K151" s="339"/>
      <c r="L151" s="342"/>
      <c r="M151" s="415"/>
      <c r="N151" s="339"/>
      <c r="O151" s="342"/>
      <c r="P151" s="415"/>
      <c r="Q151" s="98"/>
      <c r="R151" s="1020"/>
      <c r="S151" s="976"/>
      <c r="T151" s="1022"/>
      <c r="U151" s="1143"/>
      <c r="V151" s="643"/>
      <c r="X151" s="91"/>
    </row>
    <row r="152" spans="1:28" s="1" customFormat="1" ht="15.75" customHeight="1" x14ac:dyDescent="0.2">
      <c r="A152" s="954"/>
      <c r="B152" s="952"/>
      <c r="C152" s="973"/>
      <c r="D152" s="1507" t="s">
        <v>138</v>
      </c>
      <c r="E152" s="426"/>
      <c r="F152" s="97">
        <v>1</v>
      </c>
      <c r="G152" s="457" t="s">
        <v>22</v>
      </c>
      <c r="H152" s="94">
        <v>350</v>
      </c>
      <c r="I152" s="343">
        <v>350</v>
      </c>
      <c r="J152" s="416"/>
      <c r="K152" s="340">
        <v>350</v>
      </c>
      <c r="L152" s="343">
        <v>350</v>
      </c>
      <c r="M152" s="416"/>
      <c r="N152" s="340">
        <v>350</v>
      </c>
      <c r="O152" s="343">
        <v>350</v>
      </c>
      <c r="P152" s="416"/>
      <c r="Q152" s="213" t="s">
        <v>137</v>
      </c>
      <c r="R152" s="100">
        <v>10</v>
      </c>
      <c r="S152" s="465">
        <v>10</v>
      </c>
      <c r="T152" s="488">
        <v>10</v>
      </c>
      <c r="U152" s="1154"/>
      <c r="V152" s="643"/>
    </row>
    <row r="153" spans="1:28" s="1" customFormat="1" ht="15.75" customHeight="1" x14ac:dyDescent="0.2">
      <c r="A153" s="954"/>
      <c r="B153" s="952"/>
      <c r="C153" s="973"/>
      <c r="D153" s="1395"/>
      <c r="E153" s="197"/>
      <c r="F153" s="145"/>
      <c r="G153" s="458" t="s">
        <v>26</v>
      </c>
      <c r="H153" s="19">
        <f>SUM(H152:H152)</f>
        <v>350</v>
      </c>
      <c r="I153" s="295">
        <f>SUM(I152:I152)</f>
        <v>350</v>
      </c>
      <c r="J153" s="475"/>
      <c r="K153" s="281">
        <f>SUM(K152:K152)</f>
        <v>350</v>
      </c>
      <c r="L153" s="295">
        <f>SUM(L152:L152)</f>
        <v>350</v>
      </c>
      <c r="M153" s="475"/>
      <c r="N153" s="281">
        <f>SUM(N152:N152)</f>
        <v>350</v>
      </c>
      <c r="O153" s="295">
        <f>SUM(O152:O152)</f>
        <v>350</v>
      </c>
      <c r="P153" s="475"/>
      <c r="Q153" s="215"/>
      <c r="R153" s="102"/>
      <c r="S153" s="456"/>
      <c r="T153" s="490"/>
      <c r="U153" s="1155"/>
      <c r="V153" s="643"/>
    </row>
    <row r="154" spans="1:28" s="1" customFormat="1" ht="14.25" customHeight="1" x14ac:dyDescent="0.2">
      <c r="A154" s="954"/>
      <c r="B154" s="952"/>
      <c r="C154" s="973"/>
      <c r="D154" s="1394" t="s">
        <v>153</v>
      </c>
      <c r="E154" s="1520" t="s">
        <v>125</v>
      </c>
      <c r="F154" s="77">
        <v>5</v>
      </c>
      <c r="G154" s="457" t="s">
        <v>22</v>
      </c>
      <c r="H154" s="422">
        <v>200</v>
      </c>
      <c r="I154" s="544">
        <v>200</v>
      </c>
      <c r="J154" s="624"/>
      <c r="K154" s="340">
        <v>73.5</v>
      </c>
      <c r="L154" s="343">
        <v>73.5</v>
      </c>
      <c r="M154" s="416"/>
      <c r="N154" s="340"/>
      <c r="O154" s="343"/>
      <c r="P154" s="416"/>
      <c r="Q154" s="1507" t="s">
        <v>69</v>
      </c>
      <c r="R154" s="599">
        <v>90</v>
      </c>
      <c r="S154" s="507">
        <v>100</v>
      </c>
      <c r="T154" s="495"/>
      <c r="U154" s="1156"/>
      <c r="V154" s="643"/>
      <c r="AA154" s="91"/>
    </row>
    <row r="155" spans="1:28" s="1" customFormat="1" ht="14.25" customHeight="1" x14ac:dyDescent="0.2">
      <c r="A155" s="954"/>
      <c r="B155" s="952"/>
      <c r="C155" s="973"/>
      <c r="D155" s="1383"/>
      <c r="E155" s="1521"/>
      <c r="F155" s="77"/>
      <c r="G155" s="457" t="s">
        <v>166</v>
      </c>
      <c r="H155" s="422">
        <v>362</v>
      </c>
      <c r="I155" s="544">
        <v>362</v>
      </c>
      <c r="J155" s="624"/>
      <c r="K155" s="340"/>
      <c r="L155" s="343"/>
      <c r="M155" s="416"/>
      <c r="N155" s="340"/>
      <c r="O155" s="343"/>
      <c r="P155" s="416"/>
      <c r="Q155" s="1395"/>
      <c r="R155" s="238"/>
      <c r="S155" s="560"/>
      <c r="T155" s="248"/>
      <c r="U155" s="1151"/>
      <c r="V155" s="643"/>
      <c r="AA155" s="91"/>
    </row>
    <row r="156" spans="1:28" s="1" customFormat="1" ht="14.25" customHeight="1" x14ac:dyDescent="0.2">
      <c r="A156" s="954"/>
      <c r="B156" s="952"/>
      <c r="C156" s="973"/>
      <c r="D156" s="1383"/>
      <c r="E156" s="1522"/>
      <c r="F156" s="77"/>
      <c r="G156" s="22" t="s">
        <v>170</v>
      </c>
      <c r="H156" s="94">
        <v>2534.4</v>
      </c>
      <c r="I156" s="343">
        <v>2534.4</v>
      </c>
      <c r="J156" s="416"/>
      <c r="K156" s="340">
        <v>468.5</v>
      </c>
      <c r="L156" s="343">
        <v>468.5</v>
      </c>
      <c r="M156" s="416"/>
      <c r="N156" s="340"/>
      <c r="O156" s="343"/>
      <c r="P156" s="416"/>
      <c r="Q156" s="968"/>
      <c r="R156" s="238"/>
      <c r="S156" s="560"/>
      <c r="T156" s="248"/>
      <c r="U156" s="1151"/>
      <c r="V156" s="643"/>
    </row>
    <row r="157" spans="1:28" s="1" customFormat="1" ht="14.25" customHeight="1" x14ac:dyDescent="0.2">
      <c r="A157" s="954"/>
      <c r="B157" s="952"/>
      <c r="C157" s="984"/>
      <c r="D157" s="1440"/>
      <c r="E157" s="806" t="s">
        <v>66</v>
      </c>
      <c r="F157" s="805"/>
      <c r="G157" s="600" t="s">
        <v>26</v>
      </c>
      <c r="H157" s="166">
        <f>SUM(H154:H156)</f>
        <v>3096.4</v>
      </c>
      <c r="I157" s="296">
        <f>SUM(I154:I156)</f>
        <v>3096.4</v>
      </c>
      <c r="J157" s="417"/>
      <c r="K157" s="282">
        <f>SUM(K154:K156)</f>
        <v>542</v>
      </c>
      <c r="L157" s="296">
        <f>SUM(L154:L156)</f>
        <v>542</v>
      </c>
      <c r="M157" s="417"/>
      <c r="N157" s="282">
        <f>SUM(N154:N156)</f>
        <v>0</v>
      </c>
      <c r="O157" s="296">
        <f>SUM(O154:O156)</f>
        <v>0</v>
      </c>
      <c r="P157" s="417"/>
      <c r="Q157" s="215"/>
      <c r="R157" s="194"/>
      <c r="S157" s="541"/>
      <c r="T157" s="601"/>
      <c r="U157" s="1157"/>
      <c r="V157" s="643"/>
    </row>
    <row r="158" spans="1:28" s="1" customFormat="1" ht="30.75" customHeight="1" x14ac:dyDescent="0.2">
      <c r="A158" s="954"/>
      <c r="B158" s="952"/>
      <c r="C158" s="973"/>
      <c r="D158" s="1395" t="s">
        <v>175</v>
      </c>
      <c r="E158" s="408"/>
      <c r="F158" s="983">
        <v>5</v>
      </c>
      <c r="G158" s="830" t="s">
        <v>22</v>
      </c>
      <c r="H158" s="164">
        <v>61</v>
      </c>
      <c r="I158" s="334">
        <v>61</v>
      </c>
      <c r="J158" s="256"/>
      <c r="K158" s="319"/>
      <c r="L158" s="334"/>
      <c r="M158" s="256"/>
      <c r="N158" s="319"/>
      <c r="O158" s="334"/>
      <c r="P158" s="256"/>
      <c r="Q158" s="968" t="s">
        <v>176</v>
      </c>
      <c r="R158" s="238">
        <v>100</v>
      </c>
      <c r="S158" s="560"/>
      <c r="T158" s="489"/>
      <c r="U158" s="1151"/>
      <c r="V158" s="643"/>
    </row>
    <row r="159" spans="1:28" s="1" customFormat="1" ht="15" customHeight="1" x14ac:dyDescent="0.2">
      <c r="A159" s="954"/>
      <c r="B159" s="952"/>
      <c r="C159" s="973"/>
      <c r="D159" s="1395"/>
      <c r="E159" s="410"/>
      <c r="F159" s="983"/>
      <c r="G159" s="603" t="s">
        <v>26</v>
      </c>
      <c r="H159" s="411">
        <f>SUM(H158:H158)</f>
        <v>61</v>
      </c>
      <c r="I159" s="412">
        <f>SUM(I158:I158)</f>
        <v>61</v>
      </c>
      <c r="J159" s="433"/>
      <c r="K159" s="413"/>
      <c r="L159" s="412"/>
      <c r="M159" s="433"/>
      <c r="N159" s="413"/>
      <c r="O159" s="412"/>
      <c r="P159" s="433"/>
      <c r="Q159" s="1019"/>
      <c r="R159" s="414"/>
      <c r="S159" s="456"/>
      <c r="T159" s="490"/>
      <c r="U159" s="1155"/>
      <c r="V159" s="643"/>
    </row>
    <row r="160" spans="1:28" s="1" customFormat="1" ht="15" customHeight="1" x14ac:dyDescent="0.2">
      <c r="A160" s="954"/>
      <c r="B160" s="952"/>
      <c r="C160" s="973"/>
      <c r="D160" s="1523" t="s">
        <v>34</v>
      </c>
      <c r="E160" s="1524"/>
      <c r="F160" s="1524"/>
      <c r="G160" s="1524"/>
      <c r="H160" s="908">
        <f>+H159+H157+H153</f>
        <v>3507.4</v>
      </c>
      <c r="I160" s="910">
        <f>+I159+I157+I153</f>
        <v>3507.4</v>
      </c>
      <c r="J160" s="926"/>
      <c r="K160" s="908">
        <f t="shared" ref="K160" si="17">+K159+K157+K153</f>
        <v>892</v>
      </c>
      <c r="L160" s="910">
        <f t="shared" ref="L160" si="18">+L159+L157+L153</f>
        <v>892</v>
      </c>
      <c r="M160" s="926"/>
      <c r="N160" s="909">
        <f t="shared" ref="N160:O160" si="19">+N159+N157+N153</f>
        <v>350</v>
      </c>
      <c r="O160" s="910">
        <f t="shared" si="19"/>
        <v>350</v>
      </c>
      <c r="P160" s="911"/>
      <c r="Q160" s="214"/>
      <c r="R160" s="102"/>
      <c r="S160" s="456"/>
      <c r="T160" s="490"/>
      <c r="U160" s="1155"/>
      <c r="V160" s="643"/>
    </row>
    <row r="161" spans="1:32" s="1" customFormat="1" ht="18" customHeight="1" x14ac:dyDescent="0.2">
      <c r="A161" s="862" t="s">
        <v>15</v>
      </c>
      <c r="B161" s="205" t="s">
        <v>41</v>
      </c>
      <c r="C161" s="206" t="s">
        <v>35</v>
      </c>
      <c r="D161" s="1525" t="s">
        <v>70</v>
      </c>
      <c r="E161" s="1520" t="s">
        <v>118</v>
      </c>
      <c r="F161" s="967" t="s">
        <v>19</v>
      </c>
      <c r="G161" s="14" t="s">
        <v>46</v>
      </c>
      <c r="H161" s="88">
        <v>1150</v>
      </c>
      <c r="I161" s="345">
        <v>1150</v>
      </c>
      <c r="J161" s="341"/>
      <c r="K161" s="70">
        <v>1110</v>
      </c>
      <c r="L161" s="325">
        <v>1110</v>
      </c>
      <c r="M161" s="401"/>
      <c r="N161" s="88">
        <v>1070</v>
      </c>
      <c r="O161" s="345">
        <v>1070</v>
      </c>
      <c r="P161" s="418"/>
      <c r="Q161" s="1046"/>
      <c r="R161" s="451"/>
      <c r="S161" s="162"/>
      <c r="T161" s="452"/>
      <c r="U161" s="1596" t="s">
        <v>249</v>
      </c>
      <c r="V161" s="643"/>
      <c r="W161" s="91"/>
      <c r="X161" s="91"/>
    </row>
    <row r="162" spans="1:32" s="1" customFormat="1" ht="18" customHeight="1" x14ac:dyDescent="0.2">
      <c r="A162" s="954"/>
      <c r="B162" s="952"/>
      <c r="C162" s="103"/>
      <c r="D162" s="1526"/>
      <c r="E162" s="1521"/>
      <c r="F162" s="946"/>
      <c r="G162" s="1059" t="s">
        <v>94</v>
      </c>
      <c r="H162" s="1060"/>
      <c r="I162" s="1061">
        <v>770.6</v>
      </c>
      <c r="J162" s="1066">
        <f>+I162-H162</f>
        <v>770.6</v>
      </c>
      <c r="K162" s="88"/>
      <c r="L162" s="345"/>
      <c r="M162" s="418"/>
      <c r="N162" s="341"/>
      <c r="O162" s="345"/>
      <c r="P162" s="418"/>
      <c r="Q162" s="1014"/>
      <c r="R162" s="1021"/>
      <c r="S162" s="130"/>
      <c r="T162" s="1017"/>
      <c r="U162" s="1629"/>
      <c r="V162" s="643"/>
      <c r="W162" s="91"/>
      <c r="X162" s="91"/>
    </row>
    <row r="163" spans="1:32" s="1" customFormat="1" ht="18" customHeight="1" x14ac:dyDescent="0.2">
      <c r="A163" s="954"/>
      <c r="B163" s="952"/>
      <c r="C163" s="103"/>
      <c r="D163" s="1526"/>
      <c r="E163" s="1521"/>
      <c r="F163" s="946"/>
      <c r="G163" s="1042" t="s">
        <v>37</v>
      </c>
      <c r="H163" s="927">
        <v>6.6</v>
      </c>
      <c r="I163" s="928">
        <v>6.6</v>
      </c>
      <c r="J163" s="1067"/>
      <c r="K163" s="927">
        <v>6.6</v>
      </c>
      <c r="L163" s="928">
        <v>6.6</v>
      </c>
      <c r="M163" s="929"/>
      <c r="N163" s="1067">
        <v>6.6</v>
      </c>
      <c r="O163" s="928">
        <v>6.6</v>
      </c>
      <c r="P163" s="929"/>
      <c r="Q163" s="1014"/>
      <c r="R163" s="1021"/>
      <c r="S163" s="130"/>
      <c r="T163" s="1017"/>
      <c r="U163" s="1597"/>
      <c r="V163" s="643"/>
      <c r="W163" s="91"/>
    </row>
    <row r="164" spans="1:32" s="1" customFormat="1" ht="42" customHeight="1" x14ac:dyDescent="0.2">
      <c r="A164" s="954"/>
      <c r="B164" s="952"/>
      <c r="C164" s="159"/>
      <c r="D164" s="492" t="s">
        <v>71</v>
      </c>
      <c r="E164" s="1522"/>
      <c r="F164" s="946"/>
      <c r="G164" s="1036"/>
      <c r="H164" s="930"/>
      <c r="I164" s="890"/>
      <c r="J164" s="649"/>
      <c r="K164" s="930"/>
      <c r="L164" s="890"/>
      <c r="M164" s="912"/>
      <c r="N164" s="649"/>
      <c r="O164" s="890"/>
      <c r="P164" s="912"/>
      <c r="Q164" s="268" t="s">
        <v>236</v>
      </c>
      <c r="R164" s="819">
        <v>56</v>
      </c>
      <c r="S164" s="819">
        <v>55</v>
      </c>
      <c r="T164" s="820">
        <v>54</v>
      </c>
      <c r="U164" s="1158"/>
      <c r="V164" s="643"/>
    </row>
    <row r="165" spans="1:32" s="1" customFormat="1" ht="67.5" customHeight="1" x14ac:dyDescent="0.2">
      <c r="A165" s="954"/>
      <c r="B165" s="952"/>
      <c r="C165" s="103"/>
      <c r="D165" s="957" t="s">
        <v>72</v>
      </c>
      <c r="E165" s="426"/>
      <c r="F165" s="946"/>
      <c r="G165" s="11"/>
      <c r="H165" s="78"/>
      <c r="I165" s="323"/>
      <c r="J165" s="307"/>
      <c r="K165" s="78"/>
      <c r="L165" s="323"/>
      <c r="M165" s="399"/>
      <c r="N165" s="307"/>
      <c r="O165" s="323"/>
      <c r="P165" s="399"/>
      <c r="Q165" s="1002" t="s">
        <v>108</v>
      </c>
      <c r="R165" s="466">
        <v>130</v>
      </c>
      <c r="S165" s="466">
        <v>130</v>
      </c>
      <c r="T165" s="173">
        <v>140</v>
      </c>
      <c r="U165" s="1159"/>
      <c r="V165" s="643"/>
      <c r="X165" s="1" t="s">
        <v>131</v>
      </c>
      <c r="Y165" s="1" t="s">
        <v>131</v>
      </c>
    </row>
    <row r="166" spans="1:32" s="1" customFormat="1" ht="57" customHeight="1" x14ac:dyDescent="0.2">
      <c r="A166" s="954"/>
      <c r="B166" s="952"/>
      <c r="C166" s="103"/>
      <c r="D166" s="956" t="s">
        <v>73</v>
      </c>
      <c r="E166" s="199"/>
      <c r="F166" s="946"/>
      <c r="G166" s="11"/>
      <c r="H166" s="1043"/>
      <c r="I166" s="913"/>
      <c r="J166" s="992"/>
      <c r="K166" s="1043"/>
      <c r="L166" s="913"/>
      <c r="M166" s="914"/>
      <c r="N166" s="1171"/>
      <c r="O166" s="913"/>
      <c r="P166" s="914"/>
      <c r="Q166" s="981" t="s">
        <v>109</v>
      </c>
      <c r="R166" s="169">
        <v>70</v>
      </c>
      <c r="S166" s="169">
        <v>60</v>
      </c>
      <c r="T166" s="105">
        <v>60</v>
      </c>
      <c r="U166" s="1160"/>
      <c r="V166" s="643"/>
      <c r="AA166" s="91"/>
    </row>
    <row r="167" spans="1:32" s="1" customFormat="1" ht="42.75" customHeight="1" x14ac:dyDescent="0.2">
      <c r="A167" s="954"/>
      <c r="B167" s="952"/>
      <c r="C167" s="103"/>
      <c r="D167" s="956" t="s">
        <v>74</v>
      </c>
      <c r="E167" s="199"/>
      <c r="F167" s="946"/>
      <c r="G167" s="11"/>
      <c r="H167" s="1043"/>
      <c r="I167" s="913"/>
      <c r="J167" s="992"/>
      <c r="K167" s="1043"/>
      <c r="L167" s="913"/>
      <c r="M167" s="914"/>
      <c r="N167" s="1171"/>
      <c r="O167" s="913"/>
      <c r="P167" s="914"/>
      <c r="Q167" s="1010" t="s">
        <v>75</v>
      </c>
      <c r="R167" s="168">
        <v>92</v>
      </c>
      <c r="S167" s="168">
        <v>90</v>
      </c>
      <c r="T167" s="106">
        <v>90</v>
      </c>
      <c r="U167" s="1161"/>
      <c r="V167" s="643"/>
      <c r="Y167" s="91"/>
    </row>
    <row r="168" spans="1:32" s="1" customFormat="1" ht="55.5" customHeight="1" x14ac:dyDescent="0.2">
      <c r="A168" s="954"/>
      <c r="B168" s="952"/>
      <c r="C168" s="159"/>
      <c r="D168" s="492" t="s">
        <v>76</v>
      </c>
      <c r="E168" s="426"/>
      <c r="F168" s="946"/>
      <c r="G168" s="1036"/>
      <c r="H168" s="930"/>
      <c r="I168" s="890"/>
      <c r="J168" s="649"/>
      <c r="K168" s="930"/>
      <c r="L168" s="890"/>
      <c r="M168" s="912"/>
      <c r="N168" s="649"/>
      <c r="O168" s="890"/>
      <c r="P168" s="912"/>
      <c r="Q168" s="148" t="s">
        <v>226</v>
      </c>
      <c r="R168" s="978">
        <v>12</v>
      </c>
      <c r="S168" s="131">
        <v>12</v>
      </c>
      <c r="T168" s="979">
        <v>12</v>
      </c>
      <c r="U168" s="1121"/>
      <c r="V168" s="643"/>
    </row>
    <row r="169" spans="1:32" s="1" customFormat="1" ht="42.75" customHeight="1" x14ac:dyDescent="0.2">
      <c r="A169" s="954"/>
      <c r="B169" s="952"/>
      <c r="C169" s="103"/>
      <c r="D169" s="1451" t="s">
        <v>77</v>
      </c>
      <c r="E169" s="199"/>
      <c r="F169" s="946"/>
      <c r="G169" s="1036"/>
      <c r="H169" s="904"/>
      <c r="I169" s="915"/>
      <c r="J169" s="916"/>
      <c r="K169" s="904"/>
      <c r="L169" s="915"/>
      <c r="M169" s="917"/>
      <c r="N169" s="916"/>
      <c r="O169" s="915"/>
      <c r="P169" s="917"/>
      <c r="Q169" s="1452" t="s">
        <v>78</v>
      </c>
      <c r="R169" s="104">
        <v>100</v>
      </c>
      <c r="S169" s="169">
        <v>100</v>
      </c>
      <c r="T169" s="105">
        <v>100</v>
      </c>
      <c r="U169" s="1160"/>
      <c r="V169" s="643"/>
      <c r="W169" s="91"/>
      <c r="X169" s="180"/>
    </row>
    <row r="170" spans="1:32" s="1" customFormat="1" ht="13.5" customHeight="1" thickBot="1" x14ac:dyDescent="0.25">
      <c r="A170" s="865" t="s">
        <v>131</v>
      </c>
      <c r="B170" s="952"/>
      <c r="C170" s="103"/>
      <c r="D170" s="1537"/>
      <c r="E170" s="200"/>
      <c r="F170" s="986"/>
      <c r="G170" s="455" t="s">
        <v>26</v>
      </c>
      <c r="H170" s="41">
        <f>SUM(H161:H169)</f>
        <v>1156.5999999999999</v>
      </c>
      <c r="I170" s="300">
        <f>SUM(I161:I169)</f>
        <v>1927.1999999999998</v>
      </c>
      <c r="J170" s="429">
        <f>SUM(J161:J169)</f>
        <v>770.6</v>
      </c>
      <c r="K170" s="41">
        <f>SUM(K161:K169)</f>
        <v>1116.5999999999999</v>
      </c>
      <c r="L170" s="300">
        <f>SUM(L161:L169)</f>
        <v>1116.5999999999999</v>
      </c>
      <c r="M170" s="430"/>
      <c r="N170" s="286">
        <f>SUM(N161:N169)</f>
        <v>1076.5999999999999</v>
      </c>
      <c r="O170" s="300">
        <f>SUM(O161:O169)</f>
        <v>1076.5999999999999</v>
      </c>
      <c r="P170" s="286"/>
      <c r="Q170" s="1538"/>
      <c r="R170" s="1037"/>
      <c r="S170" s="461"/>
      <c r="T170" s="1018"/>
      <c r="U170" s="1107"/>
      <c r="V170" s="643"/>
      <c r="W170" s="91"/>
      <c r="AF170" s="91"/>
    </row>
    <row r="171" spans="1:32" s="1" customFormat="1" ht="52.5" customHeight="1" x14ac:dyDescent="0.2">
      <c r="A171" s="1063" t="s">
        <v>15</v>
      </c>
      <c r="B171" s="971" t="s">
        <v>41</v>
      </c>
      <c r="C171" s="1064" t="s">
        <v>39</v>
      </c>
      <c r="D171" s="1062" t="s">
        <v>79</v>
      </c>
      <c r="E171" s="443"/>
      <c r="F171" s="444"/>
      <c r="G171" s="943"/>
      <c r="H171" s="161"/>
      <c r="I171" s="332"/>
      <c r="J171" s="317"/>
      <c r="K171" s="161"/>
      <c r="L171" s="332"/>
      <c r="M171" s="445"/>
      <c r="N171" s="317"/>
      <c r="O171" s="332"/>
      <c r="P171" s="445"/>
      <c r="Q171" s="446"/>
      <c r="R171" s="8"/>
      <c r="S171" s="589"/>
      <c r="T171" s="108"/>
      <c r="U171" s="1140"/>
      <c r="V171" s="643"/>
      <c r="X171" s="91"/>
    </row>
    <row r="172" spans="1:32" s="1" customFormat="1" ht="15.75" customHeight="1" x14ac:dyDescent="0.2">
      <c r="A172" s="954"/>
      <c r="B172" s="952"/>
      <c r="C172" s="984"/>
      <c r="D172" s="1618" t="s">
        <v>162</v>
      </c>
      <c r="E172" s="426"/>
      <c r="F172" s="77">
        <v>1</v>
      </c>
      <c r="G172" s="942" t="s">
        <v>20</v>
      </c>
      <c r="H172" s="164">
        <v>50</v>
      </c>
      <c r="I172" s="427">
        <v>0</v>
      </c>
      <c r="J172" s="428">
        <f>+I172-H172</f>
        <v>-50</v>
      </c>
      <c r="K172" s="164"/>
      <c r="L172" s="334"/>
      <c r="M172" s="256"/>
      <c r="N172" s="319"/>
      <c r="O172" s="334"/>
      <c r="P172" s="256"/>
      <c r="Q172" s="964" t="s">
        <v>245</v>
      </c>
      <c r="R172" s="101">
        <v>1</v>
      </c>
      <c r="S172" s="190"/>
      <c r="T172" s="489"/>
      <c r="U172" s="1162"/>
      <c r="V172" s="643"/>
    </row>
    <row r="173" spans="1:32" s="1" customFormat="1" ht="15.75" customHeight="1" x14ac:dyDescent="0.2">
      <c r="A173" s="954"/>
      <c r="B173" s="952"/>
      <c r="C173" s="984"/>
      <c r="D173" s="1618"/>
      <c r="E173" s="426"/>
      <c r="F173" s="77"/>
      <c r="G173" s="1065" t="s">
        <v>37</v>
      </c>
      <c r="H173" s="181"/>
      <c r="I173" s="447">
        <v>50</v>
      </c>
      <c r="J173" s="448">
        <f>+I173-H173</f>
        <v>50</v>
      </c>
      <c r="K173" s="181"/>
      <c r="L173" s="324"/>
      <c r="M173" s="406"/>
      <c r="N173" s="308"/>
      <c r="O173" s="324"/>
      <c r="P173" s="406"/>
      <c r="Q173" s="964"/>
      <c r="R173" s="101"/>
      <c r="S173" s="190"/>
      <c r="T173" s="489"/>
      <c r="U173" s="1162"/>
      <c r="V173" s="643"/>
    </row>
    <row r="174" spans="1:32" s="1" customFormat="1" ht="15" customHeight="1" thickBot="1" x14ac:dyDescent="0.25">
      <c r="A174" s="960"/>
      <c r="B174" s="961"/>
      <c r="C174" s="985"/>
      <c r="D174" s="1618"/>
      <c r="E174" s="197"/>
      <c r="F174" s="145"/>
      <c r="G174" s="458" t="s">
        <v>26</v>
      </c>
      <c r="H174" s="19">
        <f>SUM(H172:H173)</f>
        <v>50</v>
      </c>
      <c r="I174" s="295">
        <f>SUM(I172:I173)</f>
        <v>50</v>
      </c>
      <c r="J174" s="510">
        <f>SUM(J172:J173)</f>
        <v>0</v>
      </c>
      <c r="K174" s="19">
        <f>SUM(K172:K172)</f>
        <v>0</v>
      </c>
      <c r="L174" s="295">
        <f>SUM(L172:L172)</f>
        <v>0</v>
      </c>
      <c r="M174" s="475"/>
      <c r="N174" s="281">
        <f>SUM(N172:N172)</f>
        <v>0</v>
      </c>
      <c r="O174" s="295">
        <f>SUM(O172:O172)</f>
        <v>0</v>
      </c>
      <c r="P174" s="475"/>
      <c r="Q174" s="215"/>
      <c r="R174" s="102"/>
      <c r="S174" s="456"/>
      <c r="T174" s="491"/>
      <c r="U174" s="1155"/>
      <c r="V174" s="643"/>
    </row>
    <row r="175" spans="1:32" s="2" customFormat="1" ht="16.5" customHeight="1" thickBot="1" x14ac:dyDescent="0.3">
      <c r="A175" s="858" t="s">
        <v>15</v>
      </c>
      <c r="B175" s="5" t="s">
        <v>41</v>
      </c>
      <c r="C175" s="1496" t="s">
        <v>43</v>
      </c>
      <c r="D175" s="1496"/>
      <c r="E175" s="1496"/>
      <c r="F175" s="1496"/>
      <c r="G175" s="1496"/>
      <c r="H175" s="110">
        <f>+H174+H170+H160</f>
        <v>4714</v>
      </c>
      <c r="I175" s="346">
        <f>+I174+I170+I160</f>
        <v>5484.6</v>
      </c>
      <c r="J175" s="604">
        <f>+J174+J170+J160</f>
        <v>770.6</v>
      </c>
      <c r="K175" s="110">
        <f>+K174+K170+K160</f>
        <v>2008.6</v>
      </c>
      <c r="L175" s="346">
        <f>+L174+L170+L160</f>
        <v>2008.6</v>
      </c>
      <c r="M175" s="1193"/>
      <c r="N175" s="110">
        <f>+N174+N170+N160</f>
        <v>1426.6</v>
      </c>
      <c r="O175" s="346">
        <f>+O174+O170+O160</f>
        <v>1426.6</v>
      </c>
      <c r="P175" s="1193"/>
      <c r="Q175" s="1414"/>
      <c r="R175" s="1415"/>
      <c r="S175" s="1415"/>
      <c r="T175" s="1415"/>
      <c r="U175" s="1416"/>
      <c r="V175" s="633"/>
    </row>
    <row r="176" spans="1:32" s="1" customFormat="1" ht="16.5" customHeight="1" thickBot="1" x14ac:dyDescent="0.25">
      <c r="A176" s="960" t="s">
        <v>15</v>
      </c>
      <c r="B176" s="871"/>
      <c r="C176" s="1539" t="s">
        <v>80</v>
      </c>
      <c r="D176" s="1539"/>
      <c r="E176" s="1539"/>
      <c r="F176" s="1539"/>
      <c r="G176" s="1539"/>
      <c r="H176" s="882">
        <f t="shared" ref="H176:P176" si="20">H175+H149+H129+H51</f>
        <v>48838.5</v>
      </c>
      <c r="I176" s="883">
        <f t="shared" si="20"/>
        <v>49687.400000000009</v>
      </c>
      <c r="J176" s="881">
        <f t="shared" si="20"/>
        <v>848.90000000000009</v>
      </c>
      <c r="K176" s="882">
        <f t="shared" si="20"/>
        <v>34135</v>
      </c>
      <c r="L176" s="883">
        <f t="shared" si="20"/>
        <v>34135</v>
      </c>
      <c r="M176" s="881">
        <f t="shared" si="20"/>
        <v>0</v>
      </c>
      <c r="N176" s="882">
        <f t="shared" si="20"/>
        <v>34293.199999999997</v>
      </c>
      <c r="O176" s="883">
        <f t="shared" si="20"/>
        <v>34293.199999999997</v>
      </c>
      <c r="P176" s="883">
        <f t="shared" si="20"/>
        <v>0</v>
      </c>
      <c r="Q176" s="1540"/>
      <c r="R176" s="1541"/>
      <c r="S176" s="1541"/>
      <c r="T176" s="1541"/>
      <c r="U176" s="1542"/>
      <c r="V176" s="643"/>
    </row>
    <row r="177" spans="1:27" s="2" customFormat="1" ht="16.5" customHeight="1" thickBot="1" x14ac:dyDescent="0.3">
      <c r="A177" s="875" t="s">
        <v>81</v>
      </c>
      <c r="B177" s="1527" t="s">
        <v>82</v>
      </c>
      <c r="C177" s="1528"/>
      <c r="D177" s="1528"/>
      <c r="E177" s="1528"/>
      <c r="F177" s="1528"/>
      <c r="G177" s="1528"/>
      <c r="H177" s="885">
        <f t="shared" ref="H177:K177" si="21">H176</f>
        <v>48838.5</v>
      </c>
      <c r="I177" s="886">
        <f t="shared" ref="I177:J177" si="22">I176</f>
        <v>49687.400000000009</v>
      </c>
      <c r="J177" s="884">
        <f t="shared" si="22"/>
        <v>848.90000000000009</v>
      </c>
      <c r="K177" s="885">
        <f t="shared" si="21"/>
        <v>34135</v>
      </c>
      <c r="L177" s="886">
        <f t="shared" ref="L177:M177" si="23">L176</f>
        <v>34135</v>
      </c>
      <c r="M177" s="884">
        <f t="shared" si="23"/>
        <v>0</v>
      </c>
      <c r="N177" s="885">
        <f t="shared" ref="N177:P177" si="24">N176</f>
        <v>34293.199999999997</v>
      </c>
      <c r="O177" s="886">
        <f t="shared" si="24"/>
        <v>34293.199999999997</v>
      </c>
      <c r="P177" s="886">
        <f t="shared" si="24"/>
        <v>0</v>
      </c>
      <c r="Q177" s="1529"/>
      <c r="R177" s="1530"/>
      <c r="S177" s="1530"/>
      <c r="T177" s="1530"/>
      <c r="U177" s="1531"/>
      <c r="V177" s="637"/>
    </row>
    <row r="178" spans="1:27" s="2" customFormat="1" ht="16.5" customHeight="1" x14ac:dyDescent="0.25">
      <c r="A178" s="1620"/>
      <c r="B178" s="1620"/>
      <c r="C178" s="1620"/>
      <c r="D178" s="1620"/>
      <c r="E178" s="1620"/>
      <c r="F178" s="1620"/>
      <c r="G178" s="1620"/>
      <c r="H178" s="1620"/>
      <c r="I178" s="1620"/>
      <c r="J178" s="1620"/>
      <c r="K178" s="1620"/>
      <c r="L178" s="1620"/>
      <c r="M178" s="1620"/>
      <c r="N178" s="1620"/>
      <c r="O178" s="1620"/>
      <c r="P178" s="1620"/>
      <c r="Q178" s="1620"/>
      <c r="R178" s="1620"/>
      <c r="S178" s="1620"/>
      <c r="T178" s="1620"/>
      <c r="U178" s="1620"/>
      <c r="V178" s="1620"/>
      <c r="W178" s="1621"/>
      <c r="X178" s="1621"/>
      <c r="Y178" s="1621"/>
    </row>
    <row r="179" spans="1:27" s="61" customFormat="1" ht="26.25" customHeight="1" thickBot="1" x14ac:dyDescent="0.25">
      <c r="A179" s="1532" t="s">
        <v>83</v>
      </c>
      <c r="B179" s="1532"/>
      <c r="C179" s="1532"/>
      <c r="D179" s="1532"/>
      <c r="E179" s="1532"/>
      <c r="F179" s="1532"/>
      <c r="G179" s="1532"/>
      <c r="H179" s="1532"/>
      <c r="I179" s="1532"/>
      <c r="J179" s="1532"/>
      <c r="K179" s="1532"/>
      <c r="L179" s="1532"/>
      <c r="M179" s="1532"/>
      <c r="N179" s="1532"/>
      <c r="O179" s="1532"/>
      <c r="P179" s="1532"/>
      <c r="Q179" s="111"/>
      <c r="R179" s="211"/>
      <c r="S179" s="211"/>
      <c r="T179" s="211"/>
      <c r="U179" s="1163"/>
      <c r="V179" s="644"/>
      <c r="W179" s="91"/>
      <c r="X179" s="91"/>
      <c r="Y179" s="91"/>
      <c r="AA179" s="65"/>
    </row>
    <row r="180" spans="1:27" s="2" customFormat="1" ht="74.25" customHeight="1" thickBot="1" x14ac:dyDescent="0.3">
      <c r="A180" s="1533" t="s">
        <v>84</v>
      </c>
      <c r="B180" s="1534"/>
      <c r="C180" s="1534"/>
      <c r="D180" s="1534"/>
      <c r="E180" s="1534"/>
      <c r="F180" s="1534"/>
      <c r="G180" s="1535"/>
      <c r="H180" s="730" t="s">
        <v>184</v>
      </c>
      <c r="I180" s="893" t="s">
        <v>248</v>
      </c>
      <c r="J180" s="892" t="s">
        <v>164</v>
      </c>
      <c r="K180" s="730" t="s">
        <v>264</v>
      </c>
      <c r="L180" s="893" t="s">
        <v>265</v>
      </c>
      <c r="M180" s="892" t="s">
        <v>164</v>
      </c>
      <c r="N180" s="730" t="s">
        <v>268</v>
      </c>
      <c r="O180" s="893" t="s">
        <v>269</v>
      </c>
      <c r="P180" s="1211" t="s">
        <v>164</v>
      </c>
      <c r="Q180" s="989"/>
      <c r="R180" s="1536"/>
      <c r="S180" s="1536"/>
      <c r="T180" s="1536"/>
      <c r="U180" s="1536"/>
      <c r="V180" s="641"/>
      <c r="W180" s="61"/>
      <c r="X180" s="61"/>
      <c r="Y180" s="61"/>
    </row>
    <row r="181" spans="1:27" s="2" customFormat="1" ht="15.75" customHeight="1" thickBot="1" x14ac:dyDescent="0.3">
      <c r="A181" s="1550" t="s">
        <v>85</v>
      </c>
      <c r="B181" s="1551"/>
      <c r="C181" s="1551"/>
      <c r="D181" s="1551"/>
      <c r="E181" s="1551"/>
      <c r="F181" s="1551"/>
      <c r="G181" s="1552"/>
      <c r="H181" s="879">
        <f t="shared" ref="H181:P181" si="25">SUM(H182:H189)</f>
        <v>21245.200000000001</v>
      </c>
      <c r="I181" s="887">
        <f>SUM(I182:I189)</f>
        <v>22044.1</v>
      </c>
      <c r="J181" s="887">
        <f t="shared" si="25"/>
        <v>798.89999999999986</v>
      </c>
      <c r="K181" s="879">
        <f t="shared" si="25"/>
        <v>18397.2</v>
      </c>
      <c r="L181" s="887">
        <f t="shared" si="25"/>
        <v>18397.2</v>
      </c>
      <c r="M181" s="887">
        <f t="shared" si="25"/>
        <v>0</v>
      </c>
      <c r="N181" s="879">
        <f t="shared" si="25"/>
        <v>18555.400000000001</v>
      </c>
      <c r="O181" s="887">
        <f t="shared" si="25"/>
        <v>18555.400000000001</v>
      </c>
      <c r="P181" s="1209">
        <f t="shared" si="25"/>
        <v>0</v>
      </c>
      <c r="Q181" s="991"/>
      <c r="R181" s="1553"/>
      <c r="S181" s="1553"/>
      <c r="T181" s="1553"/>
      <c r="U181" s="1553"/>
      <c r="V181" s="633"/>
    </row>
    <row r="182" spans="1:27" s="2" customFormat="1" ht="15.75" customHeight="1" x14ac:dyDescent="0.25">
      <c r="A182" s="1554" t="s">
        <v>86</v>
      </c>
      <c r="B182" s="1555"/>
      <c r="C182" s="1555"/>
      <c r="D182" s="1555"/>
      <c r="E182" s="1555"/>
      <c r="F182" s="1555"/>
      <c r="G182" s="1556"/>
      <c r="H182" s="378">
        <f>SUMIF(G13:G172,"sb",H13:H172)</f>
        <v>10479.9</v>
      </c>
      <c r="I182" s="1268">
        <f>SUMIF(G13:G172,"sb",I13:I172)</f>
        <v>10479.9</v>
      </c>
      <c r="J182" s="1268"/>
      <c r="K182" s="378">
        <f>SUMIF(G13:G170,"sb",K13:K170)</f>
        <v>10429.1</v>
      </c>
      <c r="L182" s="1268">
        <f>SUMIF(G13:G170,"sb",L13:L170)</f>
        <v>10429.1</v>
      </c>
      <c r="M182" s="1269"/>
      <c r="N182" s="378">
        <f>SUMIF(G13:G170,"sb",N13:N170)</f>
        <v>12078.300000000001</v>
      </c>
      <c r="O182" s="1268">
        <f>SUMIF(G13:G170,"sb",O13:O170)</f>
        <v>12078.300000000001</v>
      </c>
      <c r="P182" s="1269"/>
      <c r="Q182" s="992"/>
      <c r="R182" s="1557"/>
      <c r="S182" s="1557"/>
      <c r="T182" s="1557"/>
      <c r="U182" s="1557"/>
      <c r="V182" s="633"/>
      <c r="W182" s="3"/>
    </row>
    <row r="183" spans="1:27" s="2" customFormat="1" ht="13.5" customHeight="1" x14ac:dyDescent="0.25">
      <c r="A183" s="1546" t="s">
        <v>167</v>
      </c>
      <c r="B183" s="1547"/>
      <c r="C183" s="1547"/>
      <c r="D183" s="1547"/>
      <c r="E183" s="1547"/>
      <c r="F183" s="1547"/>
      <c r="G183" s="1548"/>
      <c r="H183" s="630">
        <f>SUMIF(G13:G172,"sb(l)",H13:H172)</f>
        <v>649.79999999999995</v>
      </c>
      <c r="I183" s="525">
        <f>SUMIF(G13:G172,"sb(l)",I13:I172)</f>
        <v>649.79999999999995</v>
      </c>
      <c r="J183" s="434"/>
      <c r="K183" s="379"/>
      <c r="L183" s="349"/>
      <c r="M183" s="1213"/>
      <c r="N183" s="379"/>
      <c r="O183" s="349"/>
      <c r="P183" s="1213"/>
      <c r="Q183" s="992"/>
      <c r="R183" s="992"/>
      <c r="S183" s="992"/>
      <c r="T183" s="992"/>
      <c r="U183" s="1164"/>
      <c r="V183" s="633"/>
      <c r="W183" s="3"/>
    </row>
    <row r="184" spans="1:27" s="2" customFormat="1" ht="27" customHeight="1" x14ac:dyDescent="0.25">
      <c r="A184" s="1546" t="s">
        <v>181</v>
      </c>
      <c r="B184" s="1547"/>
      <c r="C184" s="1547"/>
      <c r="D184" s="1547"/>
      <c r="E184" s="1547"/>
      <c r="F184" s="1547"/>
      <c r="G184" s="1548"/>
      <c r="H184" s="379">
        <f>SUMIF(G13:G172,"sb(esl)",H13:H172)</f>
        <v>199.79999999999998</v>
      </c>
      <c r="I184" s="1239">
        <f>SUMIF(G13:G172,"sb(esl)",I13:I172)</f>
        <v>200.89999999999998</v>
      </c>
      <c r="J184" s="1240">
        <f t="shared" ref="J184:J189" si="26">+I184-H184</f>
        <v>1.0999999999999943</v>
      </c>
      <c r="K184" s="379">
        <f>SUMIF(G18:G172,"sb(esa)",K18:K172)</f>
        <v>0</v>
      </c>
      <c r="L184" s="349">
        <f>SUMIF(G18:G172,"sb(esa)",L18:L172)</f>
        <v>0</v>
      </c>
      <c r="M184" s="1213"/>
      <c r="N184" s="379">
        <f>SUMIF(F18:F172,"sb(esa)",N18:N172)</f>
        <v>0</v>
      </c>
      <c r="O184" s="349">
        <f>SUMIF(G18:G172,"sb(esa)",O18:O172)</f>
        <v>0</v>
      </c>
      <c r="P184" s="1213"/>
      <c r="Q184" s="992"/>
      <c r="R184" s="992"/>
      <c r="S184" s="992"/>
      <c r="T184" s="992"/>
      <c r="U184" s="1164"/>
      <c r="V184" s="633"/>
      <c r="W184" s="3"/>
    </row>
    <row r="185" spans="1:27" s="2" customFormat="1" ht="30.75" customHeight="1" x14ac:dyDescent="0.25">
      <c r="A185" s="1543" t="s">
        <v>246</v>
      </c>
      <c r="B185" s="1544"/>
      <c r="C185" s="1544"/>
      <c r="D185" s="1544"/>
      <c r="E185" s="1544"/>
      <c r="F185" s="1544"/>
      <c r="G185" s="1545"/>
      <c r="H185" s="379">
        <f>SUMIF(G13:G172,"SB(es)",H13:H172)</f>
        <v>3380.8</v>
      </c>
      <c r="I185" s="1239">
        <f>SUMIF(G13:G172,"SB(es)",I13:I172)</f>
        <v>3379.7</v>
      </c>
      <c r="J185" s="1241">
        <f t="shared" si="26"/>
        <v>-1.1000000000003638</v>
      </c>
      <c r="K185" s="379">
        <f>SUMIF(G18:G175,"sb(es)",K18:K175)</f>
        <v>1340.4</v>
      </c>
      <c r="L185" s="349">
        <f>SUMIF(G18:G175,"sb(es)",L18:L175)</f>
        <v>1340.4</v>
      </c>
      <c r="M185" s="1213"/>
      <c r="N185" s="379">
        <f>SUMIF(G18:G175,"sb(es)",N18:N175)</f>
        <v>168.5</v>
      </c>
      <c r="O185" s="349">
        <f>SUMIF(G18:G175,"sb(es)",O18:O175)</f>
        <v>168.5</v>
      </c>
      <c r="P185" s="1213"/>
      <c r="Q185" s="990"/>
      <c r="R185" s="990"/>
      <c r="S185" s="990"/>
      <c r="T185" s="990"/>
      <c r="U185" s="1165"/>
      <c r="V185" s="633"/>
      <c r="W185" s="995"/>
      <c r="X185" s="995"/>
    </row>
    <row r="186" spans="1:27" s="2" customFormat="1" ht="31.5" customHeight="1" x14ac:dyDescent="0.25">
      <c r="A186" s="1543" t="s">
        <v>229</v>
      </c>
      <c r="B186" s="1544"/>
      <c r="C186" s="1544"/>
      <c r="D186" s="1544"/>
      <c r="E186" s="1544"/>
      <c r="F186" s="1544"/>
      <c r="G186" s="1545"/>
      <c r="H186" s="379">
        <f>SUMIF(G16:G174,"SB(esa)",H16:H174)</f>
        <v>69.5</v>
      </c>
      <c r="I186" s="349">
        <f>SUMIF(G13:G174,"SB(esa)",I13:I174)</f>
        <v>69.5</v>
      </c>
      <c r="J186" s="383"/>
      <c r="K186" s="379">
        <f>SUMIF(G16:G174,"SB(esa)",K16:K174)</f>
        <v>0</v>
      </c>
      <c r="L186" s="349">
        <f>SUMIF(G16:G174,"SB(esa)",L16:L174)</f>
        <v>0</v>
      </c>
      <c r="M186" s="347"/>
      <c r="N186" s="379">
        <f>SUMIF(G16:G174,"SB(esa)",N16:N174)</f>
        <v>0</v>
      </c>
      <c r="O186" s="349">
        <f>SUMIF(G16:G174,"SB(esa)",O16:O174)</f>
        <v>0</v>
      </c>
      <c r="P186" s="1213"/>
      <c r="Q186" s="990"/>
      <c r="R186" s="990"/>
      <c r="S186" s="990"/>
      <c r="T186" s="990"/>
      <c r="U186" s="1165"/>
      <c r="V186" s="633"/>
      <c r="W186" s="995"/>
      <c r="X186" s="995"/>
    </row>
    <row r="187" spans="1:27" s="2" customFormat="1" ht="18" customHeight="1" x14ac:dyDescent="0.25">
      <c r="A187" s="1546" t="s">
        <v>87</v>
      </c>
      <c r="B187" s="1547"/>
      <c r="C187" s="1547"/>
      <c r="D187" s="1547"/>
      <c r="E187" s="1547"/>
      <c r="F187" s="1547"/>
      <c r="G187" s="1548"/>
      <c r="H187" s="379">
        <f>SUMIF(G13:G172,"sb(sp)",H13:H172)</f>
        <v>1798.4</v>
      </c>
      <c r="I187" s="349">
        <f>SUMIF(G13:G172,"sb(sp)",I13:I172)</f>
        <v>1798.4</v>
      </c>
      <c r="J187" s="434"/>
      <c r="K187" s="1207">
        <f>SUMIF(G13:G170,"sb(sp)",K13:K170)</f>
        <v>1758.4</v>
      </c>
      <c r="L187" s="1217">
        <f>SUMIF(G13:G170,"sb(sp)",L13:L170)</f>
        <v>1758.4</v>
      </c>
      <c r="M187" s="1214"/>
      <c r="N187" s="379">
        <f>SUMIF(G13:G170,"sb(sp)",N13:N170)</f>
        <v>1718.4</v>
      </c>
      <c r="O187" s="349">
        <f>SUMIF(G13:G170,"sb(sp)",O13:O170)</f>
        <v>1718.4</v>
      </c>
      <c r="P187" s="1213"/>
      <c r="Q187" s="992"/>
      <c r="R187" s="1549"/>
      <c r="S187" s="1549"/>
      <c r="T187" s="1549"/>
      <c r="U187" s="1549"/>
      <c r="V187" s="633"/>
      <c r="W187" s="3"/>
      <c r="X187" s="3"/>
    </row>
    <row r="188" spans="1:27" s="2" customFormat="1" ht="18" customHeight="1" x14ac:dyDescent="0.25">
      <c r="A188" s="1546" t="s">
        <v>250</v>
      </c>
      <c r="B188" s="1547"/>
      <c r="C188" s="1547"/>
      <c r="D188" s="1547"/>
      <c r="E188" s="1547"/>
      <c r="F188" s="1547"/>
      <c r="G188" s="1548"/>
      <c r="H188" s="379"/>
      <c r="I188" s="1239">
        <f>SUMIF(G16:G174,"sb(spl)",I16:I174)</f>
        <v>841.1</v>
      </c>
      <c r="J188" s="1240">
        <f t="shared" si="26"/>
        <v>841.1</v>
      </c>
      <c r="K188" s="1207"/>
      <c r="L188" s="1217"/>
      <c r="M188" s="1214"/>
      <c r="N188" s="379"/>
      <c r="O188" s="349"/>
      <c r="P188" s="1213"/>
      <c r="Q188" s="992"/>
      <c r="R188" s="990"/>
      <c r="S188" s="990"/>
      <c r="T188" s="990"/>
      <c r="U188" s="1165"/>
      <c r="V188" s="633"/>
      <c r="W188" s="3"/>
      <c r="X188" s="3"/>
    </row>
    <row r="189" spans="1:27" s="2" customFormat="1" ht="28.5" customHeight="1" thickBot="1" x14ac:dyDescent="0.3">
      <c r="A189" s="1546" t="s">
        <v>88</v>
      </c>
      <c r="B189" s="1547"/>
      <c r="C189" s="1547"/>
      <c r="D189" s="1547"/>
      <c r="E189" s="1547"/>
      <c r="F189" s="1547"/>
      <c r="G189" s="1548"/>
      <c r="H189" s="379">
        <f>SUMIF(G13:G172,"sb(vb)",H13:H172)</f>
        <v>4666.9999999999991</v>
      </c>
      <c r="I189" s="1239">
        <f>SUMIF(G13:G173,"sb(vb)",I13:I173)</f>
        <v>4624.7999999999993</v>
      </c>
      <c r="J189" s="1242">
        <f t="shared" si="26"/>
        <v>-42.199999999999818</v>
      </c>
      <c r="K189" s="379">
        <f>SUMIF(G13:G170,"sb(vb)",K13:K170)</f>
        <v>4869.3</v>
      </c>
      <c r="L189" s="349">
        <f>SUMIF(G13:G170,"sb(vb)",L13:L170)</f>
        <v>4869.3</v>
      </c>
      <c r="M189" s="1213"/>
      <c r="N189" s="379">
        <f>SUMIF(G13:G170,"sb(vb)",N13:N170)</f>
        <v>4590.2</v>
      </c>
      <c r="O189" s="349">
        <f>SUMIF(G13:G170,"sb(vb)",O13:O170)</f>
        <v>4590.2</v>
      </c>
      <c r="P189" s="1213"/>
      <c r="Q189" s="990"/>
      <c r="R189" s="1549"/>
      <c r="S189" s="1549"/>
      <c r="T189" s="1549"/>
      <c r="U189" s="1549"/>
      <c r="V189" s="637"/>
      <c r="W189" s="1619"/>
      <c r="X189" s="1619"/>
    </row>
    <row r="190" spans="1:27" s="2" customFormat="1" ht="15.75" customHeight="1" thickBot="1" x14ac:dyDescent="0.3">
      <c r="A190" s="1550" t="s">
        <v>89</v>
      </c>
      <c r="B190" s="1551"/>
      <c r="C190" s="1551"/>
      <c r="D190" s="1551"/>
      <c r="E190" s="1551"/>
      <c r="F190" s="1551"/>
      <c r="G190" s="1552"/>
      <c r="H190" s="879">
        <f>SUM(H191:H193)</f>
        <v>27593.3</v>
      </c>
      <c r="I190" s="887">
        <f>SUM(I191:I193)</f>
        <v>27643.3</v>
      </c>
      <c r="J190" s="887">
        <f>SUM(J191:J193)</f>
        <v>50</v>
      </c>
      <c r="K190" s="879">
        <f t="shared" ref="K190" si="27">SUM(K191:K193)</f>
        <v>15737.8</v>
      </c>
      <c r="L190" s="887">
        <f t="shared" ref="L190" si="28">SUM(L191:L193)</f>
        <v>15737.8</v>
      </c>
      <c r="M190" s="1212"/>
      <c r="N190" s="879">
        <f t="shared" ref="N190:O190" si="29">SUM(N191:N193)</f>
        <v>15737.8</v>
      </c>
      <c r="O190" s="887">
        <f t="shared" si="29"/>
        <v>15737.8</v>
      </c>
      <c r="P190" s="1212"/>
      <c r="Q190" s="990"/>
      <c r="R190" s="990"/>
      <c r="S190" s="990"/>
      <c r="T190" s="990"/>
      <c r="U190" s="1165"/>
      <c r="V190" s="633"/>
      <c r="W190" s="1619"/>
      <c r="X190" s="1619"/>
    </row>
    <row r="191" spans="1:27" s="2" customFormat="1" ht="15.75" customHeight="1" x14ac:dyDescent="0.25">
      <c r="A191" s="1546" t="s">
        <v>147</v>
      </c>
      <c r="B191" s="1547"/>
      <c r="C191" s="1547"/>
      <c r="D191" s="1547"/>
      <c r="E191" s="1547"/>
      <c r="F191" s="1547"/>
      <c r="G191" s="1548"/>
      <c r="H191" s="380">
        <f>SUMIF(G13:G172,"es",H13:H172)</f>
        <v>50.3</v>
      </c>
      <c r="I191" s="355">
        <f>SUMIF(G13:G172,"es",I13:I172)</f>
        <v>50.3</v>
      </c>
      <c r="J191" s="355"/>
      <c r="K191" s="1208">
        <f>SUMIF(G13:G170,"es",K13:K170)</f>
        <v>43.1</v>
      </c>
      <c r="L191" s="1218">
        <f>SUMIF(G13:G170,"es",L13:L170)</f>
        <v>43.1</v>
      </c>
      <c r="M191" s="1215"/>
      <c r="N191" s="1208">
        <f>SUMIF(G13:G170,"es",N13:N170)</f>
        <v>43.1</v>
      </c>
      <c r="O191" s="1218">
        <f>SUMIF(G13:G170,"es",O13:O170)</f>
        <v>43.1</v>
      </c>
      <c r="P191" s="1215"/>
      <c r="Q191" s="179"/>
      <c r="R191" s="1553"/>
      <c r="S191" s="1553"/>
      <c r="T191" s="1553"/>
      <c r="U191" s="1553"/>
      <c r="V191" s="633"/>
      <c r="X191" s="3"/>
    </row>
    <row r="192" spans="1:27" s="2" customFormat="1" ht="15.75" customHeight="1" x14ac:dyDescent="0.25">
      <c r="A192" s="1554" t="s">
        <v>90</v>
      </c>
      <c r="B192" s="1555"/>
      <c r="C192" s="1555"/>
      <c r="D192" s="1555"/>
      <c r="E192" s="1555"/>
      <c r="F192" s="1555"/>
      <c r="G192" s="1556"/>
      <c r="H192" s="379">
        <f>SUMIF(G13:G172,"LRVB",H13:H172)</f>
        <v>27540</v>
      </c>
      <c r="I192" s="1239">
        <f>SUMIF(G13:G173,"LRVB",I13:I173)</f>
        <v>27590</v>
      </c>
      <c r="J192" s="1239">
        <f>+I192-H192</f>
        <v>50</v>
      </c>
      <c r="K192" s="1207">
        <f>SUMIF(G13:G170,"lrvb",K13:K170)</f>
        <v>15691.699999999999</v>
      </c>
      <c r="L192" s="1217">
        <f>SUMIF(G13:G170,"lrvb",L13:L170)</f>
        <v>15691.699999999999</v>
      </c>
      <c r="M192" s="1214"/>
      <c r="N192" s="1207">
        <f>SUMIF(G13:G170,"lrvb",N13:N170)</f>
        <v>15691.699999999999</v>
      </c>
      <c r="O192" s="1217">
        <f>SUMIF(G13:G170,"lrvb",O13:O170)</f>
        <v>15691.699999999999</v>
      </c>
      <c r="P192" s="1214"/>
      <c r="Q192" s="115"/>
      <c r="R192" s="1549"/>
      <c r="S192" s="1549"/>
      <c r="T192" s="1549"/>
      <c r="U192" s="1549"/>
      <c r="V192" s="633"/>
    </row>
    <row r="193" spans="1:25" s="2" customFormat="1" ht="15.75" customHeight="1" thickBot="1" x14ac:dyDescent="0.3">
      <c r="A193" s="1560" t="s">
        <v>91</v>
      </c>
      <c r="B193" s="1561"/>
      <c r="C193" s="1561"/>
      <c r="D193" s="1561"/>
      <c r="E193" s="1561"/>
      <c r="F193" s="1561"/>
      <c r="G193" s="1562"/>
      <c r="H193" s="381">
        <f>SUMIF(G13:G172,"kt",H13:H172)</f>
        <v>3</v>
      </c>
      <c r="I193" s="383">
        <f>SUMIF(G13:G172,"kt",I13:I172)</f>
        <v>3</v>
      </c>
      <c r="J193" s="348"/>
      <c r="K193" s="381">
        <f>SUMIF(G13:G170,"kt",K13:K170)</f>
        <v>3</v>
      </c>
      <c r="L193" s="383">
        <f>SUMIF(G13:G170,"kt",L13:L170)</f>
        <v>3</v>
      </c>
      <c r="M193" s="1216"/>
      <c r="N193" s="381">
        <f>SUMIF(G13:G170,"kt",N13:N170)</f>
        <v>3</v>
      </c>
      <c r="O193" s="383">
        <f>SUMIF(G13:G170,"kt",O13:O170)</f>
        <v>3</v>
      </c>
      <c r="P193" s="1216"/>
      <c r="Q193" s="115"/>
      <c r="R193" s="1549"/>
      <c r="S193" s="1549"/>
      <c r="T193" s="1549"/>
      <c r="U193" s="1549"/>
      <c r="V193" s="633"/>
    </row>
    <row r="194" spans="1:25" s="1" customFormat="1" ht="16.5" customHeight="1" thickBot="1" x14ac:dyDescent="0.25">
      <c r="A194" s="1563" t="s">
        <v>92</v>
      </c>
      <c r="B194" s="1564"/>
      <c r="C194" s="1564"/>
      <c r="D194" s="1564"/>
      <c r="E194" s="1564"/>
      <c r="F194" s="1564"/>
      <c r="G194" s="1565"/>
      <c r="H194" s="382">
        <f t="shared" ref="H194:P194" si="30">H181+H190</f>
        <v>48838.5</v>
      </c>
      <c r="I194" s="350">
        <f t="shared" si="30"/>
        <v>49687.399999999994</v>
      </c>
      <c r="J194" s="350">
        <f t="shared" si="30"/>
        <v>848.89999999999986</v>
      </c>
      <c r="K194" s="382">
        <f t="shared" si="30"/>
        <v>34135</v>
      </c>
      <c r="L194" s="350">
        <f t="shared" si="30"/>
        <v>34135</v>
      </c>
      <c r="M194" s="350">
        <f t="shared" si="30"/>
        <v>0</v>
      </c>
      <c r="N194" s="382">
        <f t="shared" si="30"/>
        <v>34293.199999999997</v>
      </c>
      <c r="O194" s="350">
        <f t="shared" si="30"/>
        <v>34293.199999999997</v>
      </c>
      <c r="P194" s="1210">
        <f t="shared" si="30"/>
        <v>0</v>
      </c>
      <c r="Q194" s="177"/>
      <c r="R194" s="1553"/>
      <c r="S194" s="1553"/>
      <c r="T194" s="1553"/>
      <c r="U194" s="1553"/>
      <c r="V194" s="633"/>
      <c r="W194" s="2"/>
      <c r="X194" s="2"/>
      <c r="Y194" s="2"/>
    </row>
    <row r="195" spans="1:25" x14ac:dyDescent="0.25">
      <c r="A195" s="120"/>
      <c r="B195" s="117"/>
      <c r="C195" s="118"/>
      <c r="D195" s="119"/>
      <c r="E195" s="117"/>
      <c r="F195" s="188"/>
      <c r="G195" s="120"/>
      <c r="H195" s="152"/>
      <c r="I195" s="152"/>
      <c r="J195" s="152"/>
      <c r="K195" s="152"/>
      <c r="L195" s="152"/>
      <c r="M195" s="152"/>
      <c r="N195" s="152"/>
      <c r="O195" s="152"/>
      <c r="P195" s="152"/>
      <c r="Q195" s="121"/>
      <c r="R195" s="120"/>
      <c r="S195" s="120"/>
      <c r="T195" s="120"/>
      <c r="U195" s="1166"/>
      <c r="V195" s="643"/>
      <c r="W195" s="1"/>
      <c r="X195" s="1"/>
      <c r="Y195" s="1"/>
    </row>
    <row r="196" spans="1:25" x14ac:dyDescent="0.25">
      <c r="F196" s="1558" t="s">
        <v>247</v>
      </c>
      <c r="G196" s="1559"/>
      <c r="H196" s="1559"/>
      <c r="I196" s="1559"/>
      <c r="J196" s="1559"/>
      <c r="K196" s="1559"/>
      <c r="L196" s="1559"/>
      <c r="M196" s="1559"/>
      <c r="N196" s="1559"/>
      <c r="O196" s="1559"/>
      <c r="P196" s="1559"/>
    </row>
  </sheetData>
  <mergeCells count="222">
    <mergeCell ref="U44:U45"/>
    <mergeCell ref="A194:G194"/>
    <mergeCell ref="R194:U194"/>
    <mergeCell ref="F196:P196"/>
    <mergeCell ref="I6:I8"/>
    <mergeCell ref="I144:I145"/>
    <mergeCell ref="J6:J8"/>
    <mergeCell ref="T44:T45"/>
    <mergeCell ref="T88:T89"/>
    <mergeCell ref="Q6:T6"/>
    <mergeCell ref="R7:T7"/>
    <mergeCell ref="A191:G191"/>
    <mergeCell ref="R191:U191"/>
    <mergeCell ref="A192:G192"/>
    <mergeCell ref="R192:U192"/>
    <mergeCell ref="A193:G193"/>
    <mergeCell ref="R193:U193"/>
    <mergeCell ref="A187:G187"/>
    <mergeCell ref="R187:U187"/>
    <mergeCell ref="A189:G189"/>
    <mergeCell ref="R189:U189"/>
    <mergeCell ref="U118:U120"/>
    <mergeCell ref="U161:U163"/>
    <mergeCell ref="B177:G177"/>
    <mergeCell ref="Q177:U177"/>
    <mergeCell ref="A179:P179"/>
    <mergeCell ref="A180:G180"/>
    <mergeCell ref="W189:W190"/>
    <mergeCell ref="X189:X190"/>
    <mergeCell ref="A190:G190"/>
    <mergeCell ref="A182:G182"/>
    <mergeCell ref="R182:U182"/>
    <mergeCell ref="A183:G183"/>
    <mergeCell ref="A184:G184"/>
    <mergeCell ref="A185:G185"/>
    <mergeCell ref="A186:G186"/>
    <mergeCell ref="R180:U180"/>
    <mergeCell ref="A181:G181"/>
    <mergeCell ref="R181:U181"/>
    <mergeCell ref="A178:Y178"/>
    <mergeCell ref="A188:G188"/>
    <mergeCell ref="D169:D170"/>
    <mergeCell ref="Q169:Q170"/>
    <mergeCell ref="D172:D174"/>
    <mergeCell ref="C175:G175"/>
    <mergeCell ref="Q175:U175"/>
    <mergeCell ref="C176:G176"/>
    <mergeCell ref="Q176:U176"/>
    <mergeCell ref="D154:D157"/>
    <mergeCell ref="E154:E156"/>
    <mergeCell ref="Q154:Q155"/>
    <mergeCell ref="D158:D159"/>
    <mergeCell ref="D160:G160"/>
    <mergeCell ref="D161:D163"/>
    <mergeCell ref="E161:E164"/>
    <mergeCell ref="D148:G148"/>
    <mergeCell ref="Q148:U148"/>
    <mergeCell ref="C149:G149"/>
    <mergeCell ref="Q149:U149"/>
    <mergeCell ref="C150:U150"/>
    <mergeCell ref="D152:D153"/>
    <mergeCell ref="D144:D145"/>
    <mergeCell ref="G144:G145"/>
    <mergeCell ref="H144:H145"/>
    <mergeCell ref="K144:K145"/>
    <mergeCell ref="D146:D147"/>
    <mergeCell ref="U146:U147"/>
    <mergeCell ref="N144:N145"/>
    <mergeCell ref="L144:L145"/>
    <mergeCell ref="O144:O145"/>
    <mergeCell ref="C129:G129"/>
    <mergeCell ref="Q129:U129"/>
    <mergeCell ref="C130:U130"/>
    <mergeCell ref="D135:D137"/>
    <mergeCell ref="D138:D140"/>
    <mergeCell ref="D141:D142"/>
    <mergeCell ref="A126:A128"/>
    <mergeCell ref="B126:B128"/>
    <mergeCell ref="C126:C128"/>
    <mergeCell ref="D126:D128"/>
    <mergeCell ref="E126:E128"/>
    <mergeCell ref="F126:F128"/>
    <mergeCell ref="U141:U142"/>
    <mergeCell ref="F118:F121"/>
    <mergeCell ref="A122:A125"/>
    <mergeCell ref="B122:B125"/>
    <mergeCell ref="C122:C125"/>
    <mergeCell ref="D122:D125"/>
    <mergeCell ref="E122:E125"/>
    <mergeCell ref="F122:F125"/>
    <mergeCell ref="A113:A114"/>
    <mergeCell ref="B113:B114"/>
    <mergeCell ref="D113:D115"/>
    <mergeCell ref="D116:D117"/>
    <mergeCell ref="F116:F117"/>
    <mergeCell ref="A118:A121"/>
    <mergeCell ref="B118:B121"/>
    <mergeCell ref="C118:C121"/>
    <mergeCell ref="D118:D121"/>
    <mergeCell ref="E118:E121"/>
    <mergeCell ref="A108:A110"/>
    <mergeCell ref="B108:B110"/>
    <mergeCell ref="D108:D110"/>
    <mergeCell ref="Q108:Q110"/>
    <mergeCell ref="D111:D112"/>
    <mergeCell ref="E111:E112"/>
    <mergeCell ref="Q93:Q94"/>
    <mergeCell ref="D95:D96"/>
    <mergeCell ref="D103:D104"/>
    <mergeCell ref="Q103:Q104"/>
    <mergeCell ref="D105:D106"/>
    <mergeCell ref="E105:E108"/>
    <mergeCell ref="Q105:Q107"/>
    <mergeCell ref="D92:G92"/>
    <mergeCell ref="A93:A94"/>
    <mergeCell ref="B93:B94"/>
    <mergeCell ref="C93:C94"/>
    <mergeCell ref="D93:D94"/>
    <mergeCell ref="E93:E94"/>
    <mergeCell ref="F93:F94"/>
    <mergeCell ref="D85:D86"/>
    <mergeCell ref="Q88:Q89"/>
    <mergeCell ref="B46:B47"/>
    <mergeCell ref="C46:C47"/>
    <mergeCell ref="D46:D47"/>
    <mergeCell ref="Q46:Q47"/>
    <mergeCell ref="R88:R89"/>
    <mergeCell ref="S88:S89"/>
    <mergeCell ref="D71:D72"/>
    <mergeCell ref="Q71:Q72"/>
    <mergeCell ref="D78:D80"/>
    <mergeCell ref="D81:D82"/>
    <mergeCell ref="Q81:Q82"/>
    <mergeCell ref="D83:D84"/>
    <mergeCell ref="C51:G51"/>
    <mergeCell ref="Q51:U51"/>
    <mergeCell ref="C52:U52"/>
    <mergeCell ref="E53:E65"/>
    <mergeCell ref="D63:D64"/>
    <mergeCell ref="Q63:Q64"/>
    <mergeCell ref="U53:U61"/>
    <mergeCell ref="U46:U47"/>
    <mergeCell ref="N6:N8"/>
    <mergeCell ref="L6:L8"/>
    <mergeCell ref="M6:M8"/>
    <mergeCell ref="O6:O8"/>
    <mergeCell ref="P6:P8"/>
    <mergeCell ref="U13:U15"/>
    <mergeCell ref="D13:D14"/>
    <mergeCell ref="Q35:Q36"/>
    <mergeCell ref="U30:U33"/>
    <mergeCell ref="S24:S25"/>
    <mergeCell ref="D26:D27"/>
    <mergeCell ref="E26:E27"/>
    <mergeCell ref="Q26:Q27"/>
    <mergeCell ref="D28:D29"/>
    <mergeCell ref="E22:E23"/>
    <mergeCell ref="Q22:Q23"/>
    <mergeCell ref="D24:D25"/>
    <mergeCell ref="Q24:Q25"/>
    <mergeCell ref="R24:R25"/>
    <mergeCell ref="U24:U25"/>
    <mergeCell ref="D34:D36"/>
    <mergeCell ref="E34:E36"/>
    <mergeCell ref="F34:F36"/>
    <mergeCell ref="U93:U94"/>
    <mergeCell ref="Q37:Q38"/>
    <mergeCell ref="A30:A31"/>
    <mergeCell ref="B30:B31"/>
    <mergeCell ref="D30:D33"/>
    <mergeCell ref="E30:E33"/>
    <mergeCell ref="F30:F33"/>
    <mergeCell ref="Q30:Q32"/>
    <mergeCell ref="F42:F43"/>
    <mergeCell ref="D37:D38"/>
    <mergeCell ref="E37:E38"/>
    <mergeCell ref="F37:F38"/>
    <mergeCell ref="R46:R47"/>
    <mergeCell ref="S46:S47"/>
    <mergeCell ref="A48:A50"/>
    <mergeCell ref="B48:B50"/>
    <mergeCell ref="C48:C50"/>
    <mergeCell ref="D48:D50"/>
    <mergeCell ref="Q49:Q50"/>
    <mergeCell ref="D44:D45"/>
    <mergeCell ref="Q44:Q45"/>
    <mergeCell ref="R44:R45"/>
    <mergeCell ref="S44:S45"/>
    <mergeCell ref="A46:A47"/>
    <mergeCell ref="A28:A29"/>
    <mergeCell ref="B28:B29"/>
    <mergeCell ref="D40:D41"/>
    <mergeCell ref="E41:G41"/>
    <mergeCell ref="A42:A43"/>
    <mergeCell ref="B42:B43"/>
    <mergeCell ref="C42:C43"/>
    <mergeCell ref="D42:D43"/>
    <mergeCell ref="E42:E43"/>
    <mergeCell ref="U103:U104"/>
    <mergeCell ref="Q1:U1"/>
    <mergeCell ref="A2:U2"/>
    <mergeCell ref="A3:U3"/>
    <mergeCell ref="A4:U4"/>
    <mergeCell ref="A5:U5"/>
    <mergeCell ref="A6:A8"/>
    <mergeCell ref="B6:B8"/>
    <mergeCell ref="C6:C8"/>
    <mergeCell ref="D6:D8"/>
    <mergeCell ref="E6:E8"/>
    <mergeCell ref="A9:U9"/>
    <mergeCell ref="A10:U10"/>
    <mergeCell ref="B11:U11"/>
    <mergeCell ref="C12:U12"/>
    <mergeCell ref="Q20:Q21"/>
    <mergeCell ref="F6:F8"/>
    <mergeCell ref="G6:G8"/>
    <mergeCell ref="H6:H8"/>
    <mergeCell ref="K6:K8"/>
    <mergeCell ref="Q7:Q8"/>
    <mergeCell ref="U6:U8"/>
    <mergeCell ref="E28:E29"/>
    <mergeCell ref="D22:D23"/>
  </mergeCells>
  <printOptions horizontalCentered="1"/>
  <pageMargins left="0.31496062992125984" right="0.31496062992125984" top="0.74803149606299213" bottom="0.35433070866141736" header="0.31496062992125984" footer="0.31496062992125984"/>
  <pageSetup paperSize="9" scale="71" orientation="landscape" r:id="rId1"/>
  <rowBreaks count="8" manualBreakCount="8">
    <brk id="23" max="20" man="1"/>
    <brk id="67" max="20" man="1"/>
    <brk id="86" max="20" man="1"/>
    <brk id="99" max="20" man="1"/>
    <brk id="112" max="20" man="1"/>
    <brk id="137" max="20" man="1"/>
    <brk id="164" max="20" man="1"/>
    <brk id="178"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12 programa</vt:lpstr>
      <vt:lpstr>Lyginamasis</vt:lpstr>
      <vt:lpstr>'12 programa'!Print_Area</vt:lpstr>
      <vt:lpstr>Lyginamasis!Print_Area</vt:lpstr>
      <vt:lpstr>'12 programa'!Print_Titles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2018-07-09T06:05:30Z</cp:lastPrinted>
  <dcterms:created xsi:type="dcterms:W3CDTF">2015-11-25T08:56:30Z</dcterms:created>
  <dcterms:modified xsi:type="dcterms:W3CDTF">2018-07-16T13:53:45Z</dcterms:modified>
</cp:coreProperties>
</file>