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8800" windowHeight="12300"/>
  </bookViews>
  <sheets>
    <sheet name="8 programa" sheetId="1" r:id="rId1"/>
    <sheet name="Lyginamasis" sheetId="3" r:id="rId2"/>
    <sheet name="Aiškinamoji lentelė" sheetId="2" state="hidden" r:id="rId3"/>
  </sheets>
  <definedNames>
    <definedName name="_xlnm.Print_Area" localSheetId="0">'8 programa'!$A$1:$N$221</definedName>
    <definedName name="_xlnm.Print_Area" localSheetId="2">'Aiškinamoji lentelė'!$A$1:$U$234</definedName>
    <definedName name="_xlnm.Print_Area" localSheetId="1">Lyginamasis!$A$1:$U$228</definedName>
    <definedName name="_xlnm.Print_Titles" localSheetId="0">'8 programa'!$6:$9</definedName>
    <definedName name="_xlnm.Print_Titles" localSheetId="2">'Aiškinamoji lentelė'!$6:$9</definedName>
    <definedName name="_xlnm.Print_Titles" localSheetId="1">Lyginamasis!$6:$9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67" i="3" l="1"/>
  <c r="I59" i="3"/>
  <c r="P138" i="3" l="1"/>
  <c r="P145" i="3"/>
  <c r="P151" i="3"/>
  <c r="P141" i="3"/>
  <c r="N169" i="3" l="1"/>
  <c r="J130" i="1" l="1"/>
  <c r="M169" i="3"/>
  <c r="L169" i="3"/>
  <c r="O169" i="3"/>
  <c r="P169" i="3"/>
  <c r="O138" i="3"/>
  <c r="K80" i="3" l="1"/>
  <c r="L80" i="3"/>
  <c r="M80" i="3"/>
  <c r="N80" i="3"/>
  <c r="O80" i="3"/>
  <c r="P80" i="3"/>
  <c r="H80" i="3"/>
  <c r="H42" i="3"/>
  <c r="H214" i="3"/>
  <c r="I31" i="3" l="1"/>
  <c r="H31" i="3" l="1"/>
  <c r="J31" i="3"/>
  <c r="K31" i="3"/>
  <c r="L31" i="3"/>
  <c r="M31" i="3"/>
  <c r="N31" i="3"/>
  <c r="O31" i="3"/>
  <c r="P31" i="3"/>
  <c r="I42" i="3"/>
  <c r="J42" i="3"/>
  <c r="K42" i="3"/>
  <c r="L42" i="3"/>
  <c r="M42" i="3"/>
  <c r="N42" i="3"/>
  <c r="O42" i="3"/>
  <c r="P42" i="3"/>
  <c r="I218" i="3" l="1"/>
  <c r="H219" i="3"/>
  <c r="I219" i="3"/>
  <c r="H33" i="1"/>
  <c r="I80" i="3" l="1"/>
  <c r="J65" i="3"/>
  <c r="J15" i="3" l="1"/>
  <c r="I15" i="3" s="1"/>
  <c r="O15" i="3"/>
  <c r="L15" i="3"/>
  <c r="M16" i="3"/>
  <c r="P32" i="3"/>
  <c r="M32" i="3"/>
  <c r="P33" i="3"/>
  <c r="M33" i="3"/>
  <c r="J33" i="3"/>
  <c r="J207" i="1" l="1"/>
  <c r="I207" i="1"/>
  <c r="H207" i="1"/>
  <c r="N215" i="3"/>
  <c r="O215" i="3"/>
  <c r="N223" i="3"/>
  <c r="O223" i="3"/>
  <c r="L215" i="3"/>
  <c r="H169" i="3"/>
  <c r="I215" i="3"/>
  <c r="H215" i="3"/>
  <c r="P215" i="3" l="1"/>
  <c r="J215" i="3"/>
  <c r="I169" i="3"/>
  <c r="P140" i="3"/>
  <c r="K169" i="3"/>
  <c r="M156" i="3"/>
  <c r="J156" i="3"/>
  <c r="M142" i="3" l="1"/>
  <c r="J142" i="3"/>
  <c r="M141" i="3"/>
  <c r="J141" i="3"/>
  <c r="M140" i="3"/>
  <c r="J140" i="3"/>
  <c r="M148" i="3"/>
  <c r="M151" i="3"/>
  <c r="J151" i="3" l="1"/>
  <c r="J148" i="3"/>
  <c r="I161" i="1" l="1"/>
  <c r="H161" i="1"/>
  <c r="J161" i="1"/>
  <c r="I182" i="3" l="1"/>
  <c r="L164" i="3"/>
  <c r="L224" i="3"/>
  <c r="L223" i="3"/>
  <c r="L221" i="3"/>
  <c r="L220" i="3"/>
  <c r="L218" i="3"/>
  <c r="K224" i="3"/>
  <c r="K223" i="3"/>
  <c r="K221" i="3"/>
  <c r="K220" i="3"/>
  <c r="K218" i="3"/>
  <c r="K214" i="3"/>
  <c r="L206" i="3"/>
  <c r="L202" i="3"/>
  <c r="L181" i="3"/>
  <c r="L174" i="3"/>
  <c r="L137" i="3"/>
  <c r="L134" i="3"/>
  <c r="L119" i="3"/>
  <c r="L79" i="3"/>
  <c r="L77" i="3"/>
  <c r="L67" i="3"/>
  <c r="L58" i="3"/>
  <c r="L56" i="3"/>
  <c r="L54" i="3"/>
  <c r="L51" i="3"/>
  <c r="L46" i="3"/>
  <c r="K206" i="3"/>
  <c r="K202" i="3"/>
  <c r="K181" i="3"/>
  <c r="K174" i="3"/>
  <c r="K137" i="3"/>
  <c r="K134" i="3"/>
  <c r="K119" i="3"/>
  <c r="K79" i="3"/>
  <c r="K77" i="3"/>
  <c r="K67" i="3"/>
  <c r="K58" i="3"/>
  <c r="K56" i="3"/>
  <c r="K54" i="3"/>
  <c r="K51" i="3"/>
  <c r="K46" i="3"/>
  <c r="J164" i="3"/>
  <c r="J169" i="3" s="1"/>
  <c r="I82" i="3"/>
  <c r="J82" i="3" s="1"/>
  <c r="L214" i="3" l="1"/>
  <c r="L213" i="3" s="1"/>
  <c r="M223" i="3"/>
  <c r="M224" i="3"/>
  <c r="K207" i="3"/>
  <c r="M164" i="3"/>
  <c r="M170" i="3" s="1"/>
  <c r="M208" i="3" s="1"/>
  <c r="M209" i="3" s="1"/>
  <c r="L222" i="3"/>
  <c r="K222" i="3"/>
  <c r="L207" i="3"/>
  <c r="K170" i="3"/>
  <c r="L170" i="3"/>
  <c r="M214" i="3" l="1"/>
  <c r="M222" i="3"/>
  <c r="K208" i="3"/>
  <c r="K209" i="3" s="1"/>
  <c r="L208" i="3"/>
  <c r="L209" i="3" s="1"/>
  <c r="L225" i="3"/>
  <c r="I68" i="3"/>
  <c r="J68" i="3" s="1"/>
  <c r="J77" i="3" s="1"/>
  <c r="H50" i="1" l="1"/>
  <c r="J67" i="3"/>
  <c r="J80" i="3" s="1"/>
  <c r="H210" i="1" l="1"/>
  <c r="I33" i="1"/>
  <c r="J33" i="1"/>
  <c r="H137" i="3"/>
  <c r="H134" i="3"/>
  <c r="H119" i="3"/>
  <c r="H46" i="3"/>
  <c r="I47" i="3"/>
  <c r="J47" i="3" s="1"/>
  <c r="J51" i="3" s="1"/>
  <c r="J32" i="3"/>
  <c r="O224" i="3" l="1"/>
  <c r="O221" i="3"/>
  <c r="O220" i="3"/>
  <c r="O218" i="3"/>
  <c r="O214" i="3"/>
  <c r="O206" i="3"/>
  <c r="O202" i="3"/>
  <c r="O181" i="3"/>
  <c r="O174" i="3"/>
  <c r="O137" i="3"/>
  <c r="O134" i="3"/>
  <c r="O119" i="3"/>
  <c r="O79" i="3"/>
  <c r="O77" i="3"/>
  <c r="O67" i="3"/>
  <c r="O58" i="3"/>
  <c r="O56" i="3"/>
  <c r="O51" i="3"/>
  <c r="O46" i="3"/>
  <c r="P206" i="3"/>
  <c r="P202" i="3"/>
  <c r="P181" i="3"/>
  <c r="P174" i="3"/>
  <c r="P137" i="3"/>
  <c r="P134" i="3"/>
  <c r="P119" i="3"/>
  <c r="P79" i="3"/>
  <c r="P77" i="3"/>
  <c r="P67" i="3"/>
  <c r="P58" i="3"/>
  <c r="P56" i="3"/>
  <c r="P51" i="3"/>
  <c r="P46" i="3"/>
  <c r="P170" i="3" l="1"/>
  <c r="O170" i="3"/>
  <c r="P207" i="3"/>
  <c r="O222" i="3"/>
  <c r="O207" i="3"/>
  <c r="O208" i="3" l="1"/>
  <c r="O209" i="3" s="1"/>
  <c r="P208" i="3"/>
  <c r="P209" i="3" s="1"/>
  <c r="H174" i="1" l="1"/>
  <c r="H206" i="1" s="1"/>
  <c r="J182" i="3"/>
  <c r="H211" i="1" l="1"/>
  <c r="H195" i="1"/>
  <c r="J85" i="3" l="1"/>
  <c r="J84" i="3"/>
  <c r="I202" i="3"/>
  <c r="J219" i="3"/>
  <c r="J183" i="3" l="1"/>
  <c r="J202" i="3" s="1"/>
  <c r="J207" i="3" s="1"/>
  <c r="J135" i="3"/>
  <c r="I137" i="3"/>
  <c r="J136" i="3"/>
  <c r="J137" i="3" l="1"/>
  <c r="J119" i="3"/>
  <c r="K107" i="2"/>
  <c r="K101" i="2"/>
  <c r="K92" i="2"/>
  <c r="K88" i="2"/>
  <c r="K86" i="2"/>
  <c r="K83" i="2"/>
  <c r="K80" i="2"/>
  <c r="K215" i="3" l="1"/>
  <c r="J170" i="3"/>
  <c r="J208" i="3" s="1"/>
  <c r="J209" i="3" s="1"/>
  <c r="I214" i="3"/>
  <c r="H216" i="3"/>
  <c r="I216" i="3"/>
  <c r="I224" i="3"/>
  <c r="I223" i="3"/>
  <c r="I221" i="3"/>
  <c r="I220" i="3"/>
  <c r="I217" i="3"/>
  <c r="I181" i="3"/>
  <c r="I174" i="3"/>
  <c r="I134" i="3"/>
  <c r="I119" i="3"/>
  <c r="I77" i="3"/>
  <c r="I58" i="3"/>
  <c r="I56" i="3"/>
  <c r="I54" i="3"/>
  <c r="I51" i="3"/>
  <c r="I46" i="3"/>
  <c r="M215" i="3" l="1"/>
  <c r="M213" i="3" s="1"/>
  <c r="M225" i="3" s="1"/>
  <c r="K213" i="3"/>
  <c r="K225" i="3" s="1"/>
  <c r="I170" i="3"/>
  <c r="I207" i="3"/>
  <c r="J214" i="3"/>
  <c r="I213" i="3"/>
  <c r="I222" i="3"/>
  <c r="I208" i="3" l="1"/>
  <c r="I209" i="3" s="1"/>
  <c r="I225" i="3"/>
  <c r="N224" i="3"/>
  <c r="H224" i="3"/>
  <c r="J224" i="3" s="1"/>
  <c r="P223" i="3"/>
  <c r="H223" i="3"/>
  <c r="J223" i="3" s="1"/>
  <c r="N221" i="3"/>
  <c r="H221" i="3"/>
  <c r="J221" i="3" s="1"/>
  <c r="N220" i="3"/>
  <c r="H220" i="3"/>
  <c r="N218" i="3"/>
  <c r="H218" i="3"/>
  <c r="H217" i="3"/>
  <c r="J217" i="3" s="1"/>
  <c r="N214" i="3"/>
  <c r="P214" i="3" s="1"/>
  <c r="N206" i="3"/>
  <c r="N202" i="3"/>
  <c r="H202" i="3"/>
  <c r="N181" i="3"/>
  <c r="H181" i="3"/>
  <c r="N174" i="3"/>
  <c r="H174" i="3"/>
  <c r="N137" i="3"/>
  <c r="N134" i="3"/>
  <c r="N119" i="3"/>
  <c r="N79" i="3"/>
  <c r="N77" i="3"/>
  <c r="H77" i="3"/>
  <c r="N67" i="3"/>
  <c r="H67" i="3"/>
  <c r="N58" i="3"/>
  <c r="H58" i="3"/>
  <c r="N56" i="3"/>
  <c r="H56" i="3"/>
  <c r="H54" i="3"/>
  <c r="N51" i="3"/>
  <c r="H51" i="3"/>
  <c r="N46" i="3"/>
  <c r="J222" i="3" l="1"/>
  <c r="J213" i="3"/>
  <c r="N170" i="3"/>
  <c r="O213" i="3" s="1"/>
  <c r="O225" i="3" s="1"/>
  <c r="N213" i="3"/>
  <c r="H222" i="3"/>
  <c r="N207" i="3"/>
  <c r="H213" i="3"/>
  <c r="N222" i="3"/>
  <c r="H170" i="3"/>
  <c r="H207" i="3"/>
  <c r="P230" i="2"/>
  <c r="O230" i="2"/>
  <c r="N230" i="2"/>
  <c r="M230" i="2"/>
  <c r="L230" i="2"/>
  <c r="K230" i="2"/>
  <c r="J230" i="2"/>
  <c r="I230" i="2"/>
  <c r="P229" i="2"/>
  <c r="O229" i="2"/>
  <c r="N229" i="2"/>
  <c r="M229" i="2"/>
  <c r="L229" i="2"/>
  <c r="K229" i="2"/>
  <c r="J229" i="2"/>
  <c r="I229" i="2"/>
  <c r="P228" i="2"/>
  <c r="P227" i="2" s="1"/>
  <c r="O228" i="2"/>
  <c r="N228" i="2"/>
  <c r="N227" i="2" s="1"/>
  <c r="M228" i="2"/>
  <c r="M227" i="2" s="1"/>
  <c r="L228" i="2"/>
  <c r="L227" i="2" s="1"/>
  <c r="K228" i="2"/>
  <c r="K227" i="2" s="1"/>
  <c r="J228" i="2"/>
  <c r="I228" i="2"/>
  <c r="I227" i="2" s="1"/>
  <c r="O227" i="2"/>
  <c r="J227" i="2"/>
  <c r="P226" i="2"/>
  <c r="O226" i="2"/>
  <c r="N226" i="2"/>
  <c r="M226" i="2"/>
  <c r="L226" i="2"/>
  <c r="K226" i="2"/>
  <c r="J226" i="2"/>
  <c r="I226" i="2"/>
  <c r="P225" i="2"/>
  <c r="O225" i="2"/>
  <c r="N225" i="2"/>
  <c r="M225" i="2"/>
  <c r="L225" i="2"/>
  <c r="J225" i="2"/>
  <c r="I225" i="2"/>
  <c r="P224" i="2"/>
  <c r="O224" i="2"/>
  <c r="N224" i="2"/>
  <c r="M224" i="2"/>
  <c r="L224" i="2"/>
  <c r="K224" i="2"/>
  <c r="J224" i="2"/>
  <c r="I224" i="2"/>
  <c r="N223" i="2"/>
  <c r="L223" i="2"/>
  <c r="J223" i="2"/>
  <c r="I223" i="2"/>
  <c r="N222" i="2"/>
  <c r="M222" i="2"/>
  <c r="L222" i="2"/>
  <c r="K222" i="2"/>
  <c r="P221" i="2"/>
  <c r="O221" i="2"/>
  <c r="N221" i="2"/>
  <c r="M221" i="2"/>
  <c r="L221" i="2"/>
  <c r="K221" i="2"/>
  <c r="J221" i="2"/>
  <c r="I221" i="2"/>
  <c r="N220" i="2"/>
  <c r="M220" i="2"/>
  <c r="L220" i="2"/>
  <c r="J211" i="2"/>
  <c r="I211" i="2"/>
  <c r="P208" i="2"/>
  <c r="O208" i="2"/>
  <c r="N208" i="2"/>
  <c r="N212" i="2" s="1"/>
  <c r="M208" i="2"/>
  <c r="L208" i="2"/>
  <c r="K208" i="2"/>
  <c r="J208" i="2"/>
  <c r="I208" i="2"/>
  <c r="P203" i="2"/>
  <c r="O203" i="2"/>
  <c r="N203" i="2"/>
  <c r="M203" i="2"/>
  <c r="L203" i="2"/>
  <c r="K203" i="2"/>
  <c r="I203" i="2"/>
  <c r="J187" i="2"/>
  <c r="J203" i="2" s="1"/>
  <c r="P180" i="2"/>
  <c r="O180" i="2"/>
  <c r="L180" i="2"/>
  <c r="K180" i="2"/>
  <c r="K212" i="2" s="1"/>
  <c r="J180" i="2"/>
  <c r="I180" i="2"/>
  <c r="P173" i="2"/>
  <c r="O173" i="2"/>
  <c r="O212" i="2" s="1"/>
  <c r="L173" i="2"/>
  <c r="K173" i="2"/>
  <c r="J173" i="2"/>
  <c r="I173" i="2"/>
  <c r="P168" i="2"/>
  <c r="O168" i="2"/>
  <c r="N168" i="2"/>
  <c r="M168" i="2"/>
  <c r="L168" i="2"/>
  <c r="K168" i="2"/>
  <c r="J168" i="2"/>
  <c r="I168" i="2"/>
  <c r="P167" i="2"/>
  <c r="O167" i="2"/>
  <c r="P135" i="2"/>
  <c r="O135" i="2"/>
  <c r="N135" i="2"/>
  <c r="L135" i="2"/>
  <c r="K134" i="2"/>
  <c r="K223" i="2" s="1"/>
  <c r="K133" i="2"/>
  <c r="J133" i="2"/>
  <c r="I133" i="2"/>
  <c r="I220" i="2" s="1"/>
  <c r="P132" i="2"/>
  <c r="O132" i="2"/>
  <c r="N132" i="2"/>
  <c r="M132" i="2"/>
  <c r="L132" i="2"/>
  <c r="K132" i="2"/>
  <c r="J132" i="2"/>
  <c r="I132" i="2"/>
  <c r="N111" i="2"/>
  <c r="M111" i="2"/>
  <c r="L111" i="2"/>
  <c r="J111" i="2"/>
  <c r="I111" i="2"/>
  <c r="O107" i="2"/>
  <c r="P107" i="2" s="1"/>
  <c r="O101" i="2"/>
  <c r="P101" i="2" s="1"/>
  <c r="O92" i="2"/>
  <c r="P92" i="2" s="1"/>
  <c r="O88" i="2"/>
  <c r="P88" i="2" s="1"/>
  <c r="P86" i="2"/>
  <c r="O83" i="2"/>
  <c r="P83" i="2" s="1"/>
  <c r="P80" i="2"/>
  <c r="O80" i="2"/>
  <c r="K74" i="2"/>
  <c r="K225" i="2" s="1"/>
  <c r="P70" i="2"/>
  <c r="O70" i="2"/>
  <c r="N70" i="2"/>
  <c r="M70" i="2"/>
  <c r="L70" i="2"/>
  <c r="K70" i="2"/>
  <c r="J70" i="2"/>
  <c r="I70" i="2"/>
  <c r="P68" i="2"/>
  <c r="O68" i="2"/>
  <c r="N68" i="2"/>
  <c r="M68" i="2"/>
  <c r="L68" i="2"/>
  <c r="K68" i="2"/>
  <c r="J68" i="2"/>
  <c r="I68" i="2"/>
  <c r="P58" i="2"/>
  <c r="O58" i="2"/>
  <c r="N58" i="2"/>
  <c r="M58" i="2"/>
  <c r="L58" i="2"/>
  <c r="K58" i="2"/>
  <c r="J58" i="2"/>
  <c r="I58" i="2"/>
  <c r="P48" i="2"/>
  <c r="O48" i="2"/>
  <c r="L48" i="2"/>
  <c r="K48" i="2"/>
  <c r="J48" i="2"/>
  <c r="I48" i="2"/>
  <c r="P45" i="2"/>
  <c r="O45" i="2"/>
  <c r="L45" i="2"/>
  <c r="K45" i="2"/>
  <c r="J45" i="2"/>
  <c r="I45" i="2"/>
  <c r="O43" i="2"/>
  <c r="N43" i="2"/>
  <c r="M43" i="2"/>
  <c r="L43" i="2"/>
  <c r="K43" i="2"/>
  <c r="J43" i="2"/>
  <c r="I43" i="2"/>
  <c r="P40" i="2"/>
  <c r="O40" i="2"/>
  <c r="N40" i="2"/>
  <c r="M40" i="2"/>
  <c r="L40" i="2"/>
  <c r="K40" i="2"/>
  <c r="J40" i="2"/>
  <c r="I40" i="2"/>
  <c r="P35" i="2"/>
  <c r="O35" i="2"/>
  <c r="L35" i="2"/>
  <c r="K35" i="2"/>
  <c r="J35" i="2"/>
  <c r="I35" i="2"/>
  <c r="P31" i="2"/>
  <c r="O31" i="2"/>
  <c r="N31" i="2"/>
  <c r="M31" i="2"/>
  <c r="L31" i="2"/>
  <c r="K31" i="2"/>
  <c r="J31" i="2"/>
  <c r="I31" i="2"/>
  <c r="P17" i="2"/>
  <c r="O17" i="2"/>
  <c r="L17" i="2"/>
  <c r="K17" i="2"/>
  <c r="I17" i="2"/>
  <c r="J14" i="2"/>
  <c r="J17" i="2" s="1"/>
  <c r="J216" i="1"/>
  <c r="I216" i="1"/>
  <c r="H216" i="1"/>
  <c r="J215" i="1"/>
  <c r="I215" i="1"/>
  <c r="H215" i="1"/>
  <c r="J213" i="1"/>
  <c r="I213" i="1"/>
  <c r="H213" i="1"/>
  <c r="J212" i="1"/>
  <c r="I212" i="1"/>
  <c r="H212" i="1"/>
  <c r="J210" i="1"/>
  <c r="I210" i="1"/>
  <c r="H209" i="1"/>
  <c r="H208" i="1"/>
  <c r="J206" i="1"/>
  <c r="I206" i="1"/>
  <c r="J199" i="1"/>
  <c r="I199" i="1"/>
  <c r="J195" i="1"/>
  <c r="I195" i="1"/>
  <c r="J173" i="1"/>
  <c r="I173" i="1"/>
  <c r="H173" i="1"/>
  <c r="J166" i="1"/>
  <c r="I166" i="1"/>
  <c r="H166" i="1"/>
  <c r="J129" i="1"/>
  <c r="I129" i="1"/>
  <c r="H129" i="1"/>
  <c r="J126" i="1"/>
  <c r="I126" i="1"/>
  <c r="H126" i="1"/>
  <c r="J111" i="1"/>
  <c r="I111" i="1"/>
  <c r="H111" i="1"/>
  <c r="J71" i="1"/>
  <c r="I71" i="1"/>
  <c r="J69" i="1"/>
  <c r="I69" i="1"/>
  <c r="H69" i="1"/>
  <c r="J59" i="1"/>
  <c r="I59" i="1"/>
  <c r="H59" i="1"/>
  <c r="J49" i="1"/>
  <c r="I49" i="1"/>
  <c r="H49" i="1"/>
  <c r="J47" i="1"/>
  <c r="I47" i="1"/>
  <c r="H47" i="1"/>
  <c r="I45" i="1"/>
  <c r="H45" i="1"/>
  <c r="J42" i="1"/>
  <c r="I42" i="1"/>
  <c r="H42" i="1"/>
  <c r="J37" i="1"/>
  <c r="I37" i="1"/>
  <c r="H37" i="1"/>
  <c r="I72" i="1" l="1"/>
  <c r="J72" i="1"/>
  <c r="H72" i="1"/>
  <c r="J225" i="3"/>
  <c r="P221" i="3"/>
  <c r="P224" i="3"/>
  <c r="P222" i="3" s="1"/>
  <c r="P218" i="3"/>
  <c r="P220" i="3"/>
  <c r="H162" i="1"/>
  <c r="H205" i="1"/>
  <c r="I214" i="1"/>
  <c r="N225" i="3"/>
  <c r="N208" i="3"/>
  <c r="N209" i="3" s="1"/>
  <c r="H208" i="3"/>
  <c r="H209" i="3" s="1"/>
  <c r="H225" i="3"/>
  <c r="J205" i="1"/>
  <c r="N219" i="2"/>
  <c r="N231" i="2" s="1"/>
  <c r="H214" i="1"/>
  <c r="I71" i="2"/>
  <c r="M71" i="2"/>
  <c r="K220" i="2"/>
  <c r="K219" i="2" s="1"/>
  <c r="K231" i="2" s="1"/>
  <c r="I219" i="2"/>
  <c r="I231" i="2" s="1"/>
  <c r="L169" i="2"/>
  <c r="J200" i="1"/>
  <c r="H200" i="1"/>
  <c r="N71" i="2"/>
  <c r="N169" i="2"/>
  <c r="J220" i="2"/>
  <c r="J219" i="2" s="1"/>
  <c r="L212" i="2"/>
  <c r="P212" i="2"/>
  <c r="L219" i="2"/>
  <c r="L71" i="2"/>
  <c r="P71" i="2"/>
  <c r="I200" i="1"/>
  <c r="I162" i="1"/>
  <c r="J162" i="1"/>
  <c r="I205" i="1"/>
  <c r="J214" i="1"/>
  <c r="K71" i="2"/>
  <c r="O71" i="2"/>
  <c r="K135" i="2"/>
  <c r="M169" i="2"/>
  <c r="J212" i="2"/>
  <c r="I212" i="2"/>
  <c r="M212" i="2"/>
  <c r="M213" i="2" s="1"/>
  <c r="M214" i="2" s="1"/>
  <c r="M219" i="2"/>
  <c r="M231" i="2" s="1"/>
  <c r="J231" i="2"/>
  <c r="J71" i="2"/>
  <c r="P220" i="2"/>
  <c r="P219" i="2" s="1"/>
  <c r="P231" i="2" s="1"/>
  <c r="L231" i="2"/>
  <c r="J135" i="2"/>
  <c r="J169" i="2" s="1"/>
  <c r="J213" i="2" s="1"/>
  <c r="J214" i="2" s="1"/>
  <c r="O86" i="2"/>
  <c r="O220" i="2" s="1"/>
  <c r="O219" i="2" s="1"/>
  <c r="O231" i="2" s="1"/>
  <c r="K111" i="2"/>
  <c r="P111" i="2"/>
  <c r="P169" i="2" s="1"/>
  <c r="I135" i="2"/>
  <c r="I169" i="2" s="1"/>
  <c r="H201" i="1" l="1"/>
  <c r="H202" i="1" s="1"/>
  <c r="P213" i="3"/>
  <c r="P225" i="3" s="1"/>
  <c r="I217" i="1"/>
  <c r="J217" i="1"/>
  <c r="I201" i="1"/>
  <c r="I202" i="1" s="1"/>
  <c r="N213" i="2"/>
  <c r="N214" i="2" s="1"/>
  <c r="L213" i="2"/>
  <c r="L214" i="2" s="1"/>
  <c r="H217" i="1"/>
  <c r="P213" i="2"/>
  <c r="P214" i="2" s="1"/>
  <c r="I213" i="2"/>
  <c r="I214" i="2" s="1"/>
  <c r="K169" i="2"/>
  <c r="K213" i="2" s="1"/>
  <c r="K214" i="2" s="1"/>
  <c r="J201" i="1"/>
  <c r="J202" i="1" s="1"/>
  <c r="O111" i="2"/>
  <c r="O169" i="2" s="1"/>
  <c r="O213" i="2" s="1"/>
  <c r="O214" i="2" s="1"/>
</calcChain>
</file>

<file path=xl/comments1.xml><?xml version="1.0" encoding="utf-8"?>
<comments xmlns="http://schemas.openxmlformats.org/spreadsheetml/2006/main">
  <authors>
    <author>Snieguole Kacerauskaite</author>
    <author>Sniega</author>
  </authors>
  <commentList>
    <comment ref="L43"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M43"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2"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5" authorId="0" shapeId="0">
      <text>
        <r>
          <rPr>
            <sz val="9"/>
            <color indexed="81"/>
            <rFont val="Tahoma"/>
            <family val="2"/>
            <charset val="186"/>
          </rPr>
          <t>Valstybines šventes - Sausio 13, Sausio 15, Vasario 16,  Kovo 11 ir Liepos 6 - organizuos kultūros centras ŽR.</t>
        </r>
      </text>
    </comment>
    <comment ref="M55" authorId="0" shapeId="0">
      <text>
        <r>
          <rPr>
            <sz val="9"/>
            <color indexed="81"/>
            <rFont val="Tahoma"/>
            <family val="2"/>
            <charset val="186"/>
          </rPr>
          <t xml:space="preserve">
Sausio 15-oji, Kovo 11-oji,  Vasario 16 ir Liepos 6</t>
        </r>
      </text>
    </comment>
    <comment ref="N55" authorId="0" shapeId="0">
      <text>
        <r>
          <rPr>
            <sz val="9"/>
            <color indexed="81"/>
            <rFont val="Tahoma"/>
            <family val="2"/>
            <charset val="186"/>
          </rPr>
          <t xml:space="preserve">
Sausio 15-oji, Kovo 11-oji,  Vasario 16 ir Liepos 6</t>
        </r>
      </text>
    </comment>
    <comment ref="E102" authorId="1" shapeId="0">
      <text>
        <r>
          <rPr>
            <sz val="9"/>
            <color indexed="81"/>
            <rFont val="Tahoma"/>
            <family val="2"/>
            <charset val="186"/>
          </rPr>
          <t xml:space="preserve">"Modernizuoti Mažosios Lietuvos istorijos muziejaus ekspozicijas"
</t>
        </r>
      </text>
    </comment>
    <comment ref="G134" authorId="0" shapeId="0">
      <text>
        <r>
          <rPr>
            <b/>
            <sz val="9"/>
            <color indexed="81"/>
            <rFont val="Tahoma"/>
            <family val="2"/>
            <charset val="186"/>
          </rPr>
          <t>Vienuolių lėšos</t>
        </r>
        <r>
          <rPr>
            <sz val="9"/>
            <color indexed="81"/>
            <rFont val="Tahoma"/>
            <family val="2"/>
            <charset val="186"/>
          </rPr>
          <t xml:space="preserve">
</t>
        </r>
      </text>
    </comment>
    <comment ref="G138" authorId="0" shapeId="0">
      <text>
        <r>
          <rPr>
            <b/>
            <sz val="9"/>
            <color indexed="81"/>
            <rFont val="Tahoma"/>
            <family val="2"/>
            <charset val="186"/>
          </rPr>
          <t>Vienuolių lėšos</t>
        </r>
        <r>
          <rPr>
            <sz val="9"/>
            <color indexed="81"/>
            <rFont val="Tahoma"/>
            <family val="2"/>
            <charset val="186"/>
          </rPr>
          <t xml:space="preserve">
</t>
        </r>
      </text>
    </comment>
    <comment ref="D148" authorId="0" shapeId="0">
      <text>
        <r>
          <rPr>
            <sz val="9"/>
            <color indexed="81"/>
            <rFont val="Tahoma"/>
            <family val="2"/>
            <charset val="186"/>
          </rPr>
          <t>Projekto pradžia - 2018 m. sausis, trukmė 20 mėn.</t>
        </r>
      </text>
    </comment>
    <comment ref="K148"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51"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64" authorId="0" shapeId="0">
      <text>
        <r>
          <rPr>
            <sz val="9"/>
            <color indexed="81"/>
            <rFont val="Tahoma"/>
            <family val="2"/>
            <charset val="186"/>
          </rPr>
          <t xml:space="preserve">2018 m. pradžioje ketinama eiti į kolegiją, diskutuoti dėl tolesnio įgyvendinimo. Lėšos numatomos skaitmeninimui
</t>
        </r>
      </text>
    </comment>
    <comment ref="E164" authorId="0" shapeId="0">
      <text>
        <r>
          <rPr>
            <sz val="9"/>
            <color indexed="81"/>
            <rFont val="Tahoma"/>
            <family val="2"/>
            <charset val="186"/>
          </rPr>
          <t xml:space="preserve">"Parengti ir įgyvendinti dailės palikimo išsaugojimo Klaipėdos mieste koncepciją ir programą"
</t>
        </r>
      </text>
    </comment>
    <comment ref="E167" authorId="1" shapeId="0">
      <text>
        <r>
          <rPr>
            <sz val="9"/>
            <color indexed="81"/>
            <rFont val="Tahoma"/>
            <family val="2"/>
            <charset val="186"/>
          </rPr>
          <t xml:space="preserve">"Sukurti ir viešinti pažintinius maršrutus, integruoti juos į tarptautinius kultūros ir turizmo kelius"
</t>
        </r>
      </text>
    </comment>
    <comment ref="D196" authorId="0" shapeId="0">
      <text>
        <r>
          <rPr>
            <sz val="9"/>
            <color indexed="81"/>
            <rFont val="Tahoma"/>
            <family val="2"/>
            <charset val="186"/>
          </rPr>
          <t xml:space="preserve">Buvusi priemonė "Baltijos jūros regiono šalių kultūrinį bendradarbiavimą skatinančių renginių organizavimas"
</t>
        </r>
      </text>
    </comment>
    <comment ref="E197" authorId="1" shapeId="0">
      <text>
        <r>
          <rPr>
            <sz val="9"/>
            <color indexed="81"/>
            <rFont val="Tahoma"/>
            <family val="2"/>
            <charset val="186"/>
          </rPr>
          <t xml:space="preserve">"Organizuoti Baltijos jūros regiono šalių  kultūros forumus"
</t>
        </r>
      </text>
    </comment>
  </commentList>
</comments>
</file>

<file path=xl/comments2.xml><?xml version="1.0" encoding="utf-8"?>
<comments xmlns="http://schemas.openxmlformats.org/spreadsheetml/2006/main">
  <authors>
    <author>Snieguole Kacerauskaite</author>
    <author>Sniega</author>
  </authors>
  <commentList>
    <comment ref="D32"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R52"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S52"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61"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64" authorId="0" shapeId="0">
      <text>
        <r>
          <rPr>
            <sz val="9"/>
            <color indexed="81"/>
            <rFont val="Tahoma"/>
            <family val="2"/>
            <charset val="186"/>
          </rPr>
          <t>Valstybines šventes - Sausio 13, Sausio 15, Vasario 16,  Kovo 11 ir Liepos 6 - organizuos kultūros centras ŽR.</t>
        </r>
      </text>
    </comment>
    <comment ref="S64" authorId="0" shapeId="0">
      <text>
        <r>
          <rPr>
            <sz val="9"/>
            <color indexed="81"/>
            <rFont val="Tahoma"/>
            <family val="2"/>
            <charset val="186"/>
          </rPr>
          <t xml:space="preserve">
Sausio 15-oji, Kovo 11-oji,  Vasario 16 ir Liepos 6</t>
        </r>
      </text>
    </comment>
    <comment ref="T64" authorId="0" shapeId="0">
      <text>
        <r>
          <rPr>
            <sz val="9"/>
            <color indexed="81"/>
            <rFont val="Tahoma"/>
            <family val="2"/>
            <charset val="186"/>
          </rPr>
          <t xml:space="preserve">
Sausio 15-oji, Kovo 11-oji,  Vasario 16 ir Liepos 6</t>
        </r>
      </text>
    </comment>
    <comment ref="U89" authorId="0" shapeId="0">
      <text>
        <r>
          <rPr>
            <sz val="9"/>
            <color indexed="81"/>
            <rFont val="Tahoma"/>
            <family val="2"/>
            <charset val="186"/>
          </rPr>
          <t xml:space="preserve">1) teatralizuota sueiga scenoje prie paminklo “Arka”,
2) jubiliejinė paroda “Sąjūdžiui – 30”, 
3) Sąjūdžio bendruomenės vakaras
</t>
        </r>
      </text>
    </comment>
    <comment ref="E110" authorId="1" shapeId="0">
      <text>
        <r>
          <rPr>
            <sz val="9"/>
            <color indexed="81"/>
            <rFont val="Tahoma"/>
            <family val="2"/>
            <charset val="186"/>
          </rPr>
          <t xml:space="preserve">"Modernizuoti Mažosios Lietuvos istorijos muziejaus ekspozicijas"
</t>
        </r>
      </text>
    </comment>
    <comment ref="G142" authorId="0" shapeId="0">
      <text>
        <r>
          <rPr>
            <b/>
            <sz val="9"/>
            <color indexed="81"/>
            <rFont val="Tahoma"/>
            <family val="2"/>
            <charset val="186"/>
          </rPr>
          <t>Vienuolių lėšos</t>
        </r>
        <r>
          <rPr>
            <sz val="9"/>
            <color indexed="81"/>
            <rFont val="Tahoma"/>
            <family val="2"/>
            <charset val="186"/>
          </rPr>
          <t xml:space="preserve">
</t>
        </r>
      </text>
    </comment>
    <comment ref="D156" authorId="0" shapeId="0">
      <text>
        <r>
          <rPr>
            <sz val="9"/>
            <color indexed="81"/>
            <rFont val="Tahoma"/>
            <family val="2"/>
            <charset val="186"/>
          </rPr>
          <t>Projekto pradžia - 2018 m. sausis, trukmė 20 mėn.</t>
        </r>
      </text>
    </comment>
    <comment ref="Q156"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D159"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72" authorId="0" shapeId="0">
      <text>
        <r>
          <rPr>
            <sz val="9"/>
            <color indexed="81"/>
            <rFont val="Tahoma"/>
            <family val="2"/>
            <charset val="186"/>
          </rPr>
          <t xml:space="preserve">2018 m. pradžioje ketinama eiti į kolegiją, diskutuoti dėl tolesnio įgyvendinimo. Lėšos numatomos skaitmeninimui
</t>
        </r>
      </text>
    </comment>
    <comment ref="E172" authorId="0" shapeId="0">
      <text>
        <r>
          <rPr>
            <sz val="9"/>
            <color indexed="81"/>
            <rFont val="Tahoma"/>
            <family val="2"/>
            <charset val="186"/>
          </rPr>
          <t xml:space="preserve">"Parengti ir įgyvendinti dailės palikimo išsaugojimo Klaipėdos mieste koncepciją ir programą"
</t>
        </r>
      </text>
    </comment>
    <comment ref="E175" authorId="1" shapeId="0">
      <text>
        <r>
          <rPr>
            <sz val="9"/>
            <color indexed="81"/>
            <rFont val="Tahoma"/>
            <family val="2"/>
            <charset val="186"/>
          </rPr>
          <t xml:space="preserve">"Sukurti ir viešinti pažintinius maršrutus, integruoti juos į tarptautinius kultūros ir turizmo kelius"
</t>
        </r>
      </text>
    </comment>
    <comment ref="D203" authorId="0" shapeId="0">
      <text>
        <r>
          <rPr>
            <sz val="9"/>
            <color indexed="81"/>
            <rFont val="Tahoma"/>
            <family val="2"/>
            <charset val="186"/>
          </rPr>
          <t xml:space="preserve">Buvusi priemonė "Baltijos jūros regiono šalių kultūrinį bendradarbiavimą skatinančių renginių organizavimas"
</t>
        </r>
      </text>
    </comment>
    <comment ref="E204" authorId="1" shapeId="0">
      <text>
        <r>
          <rPr>
            <sz val="9"/>
            <color indexed="81"/>
            <rFont val="Tahoma"/>
            <family val="2"/>
            <charset val="186"/>
          </rPr>
          <t xml:space="preserve">"Organizuoti Baltijos jūros regiono šalių  kultūros forumus"
</t>
        </r>
      </text>
    </comment>
  </commentList>
</comments>
</file>

<file path=xl/comments3.xml><?xml version="1.0" encoding="utf-8"?>
<comments xmlns="http://schemas.openxmlformats.org/spreadsheetml/2006/main">
  <authors>
    <author>Snieguole Kacerauskaite</author>
    <author>Sniega</author>
  </authors>
  <commentList>
    <comment ref="D14" authorId="0" shapeId="0">
      <text>
        <r>
          <rPr>
            <b/>
            <sz val="9"/>
            <color indexed="81"/>
            <rFont val="Tahoma"/>
            <family val="2"/>
            <charset val="186"/>
          </rPr>
          <t>Trumpalaikiai projektai - iki 1 metų</t>
        </r>
        <r>
          <rPr>
            <sz val="9"/>
            <color indexed="81"/>
            <rFont val="Tahoma"/>
            <family val="2"/>
            <charset val="186"/>
          </rPr>
          <t xml:space="preserve">
Buvusios 2017 m. priemonės:
01010102. Socialinę atskirtį mažinančių kultūros projektų dalinis finansavimas (25 t. €) 
01010103. Kultūros, meno, edukacinės veiklos ir leidybos projektų dalinis finansavimas (155 t. €/169,4 t. €))
01010104. Kultūros kvartalui įveiklinti skirtų projektų dalinis finansavimas (40 t. €)
01010201. Jūrinės kultūros projektų dalinis finansavimas (21 t. €)
Iš viso: 264 t. € (patvirtinta)/249,4 t. € (patikslinta)</t>
        </r>
      </text>
    </comment>
    <comment ref="Q14" authorId="0" shapeId="0">
      <text>
        <r>
          <rPr>
            <b/>
            <sz val="9"/>
            <color indexed="81"/>
            <rFont val="Tahoma"/>
            <family val="2"/>
            <charset val="186"/>
          </rPr>
          <t>Trumpalaikiai projektai - iki 1 metų:</t>
        </r>
        <r>
          <rPr>
            <sz val="9"/>
            <color indexed="81"/>
            <rFont val="Tahoma"/>
            <family val="2"/>
            <charset val="186"/>
          </rPr>
          <t xml:space="preserve">
Vizualieji menai
Scenos menai
Istorinė atmintis, etninė kultūra, paveldas
Jūrinės kultūra
Bendruomeniniai projektai
Kultūros edukacija
Menininkų rezidencijos
Kultūros ir kūrybinių industrijų plėtra
Kultūros ir urbanistinės plėtros sinergija, architektūra, dizainas, menas viešosiose erdvėse</t>
        </r>
      </text>
    </comment>
    <comment ref="D18" authorId="0" shapeId="0">
      <text>
        <r>
          <rPr>
            <b/>
            <sz val="9"/>
            <color indexed="81"/>
            <rFont val="Tahoma"/>
            <family val="2"/>
            <charset val="186"/>
          </rPr>
          <t xml:space="preserve">Ilgalaikiai projektai - iki 3 metų
</t>
        </r>
        <r>
          <rPr>
            <sz val="9"/>
            <color indexed="81"/>
            <rFont val="Tahoma"/>
            <family val="2"/>
            <charset val="186"/>
          </rPr>
          <t xml:space="preserve">
</t>
        </r>
      </text>
    </comment>
    <comment ref="S41" authorId="0" shapeId="0">
      <text>
        <r>
          <rPr>
            <sz val="9"/>
            <color indexed="81"/>
            <rFont val="Tahoma"/>
            <family val="2"/>
            <charset val="186"/>
          </rPr>
          <t xml:space="preserve">Klaipėdos pilies džiazo festivalis, 
XLII festivalis „Klaipėdos muzikos pavasaris“, 
Tarptautinis festivalis „Muzikinis rugpjūtis pajūryje“, 
Tarptautinis šiuolaikinio meno festivalis „Plartforma“, 
Tarptautinis teatro festivalis „Jauno teatro dienos“
Tradicinis tarptautinis folkloro festivalis "Parbėg laivelis"
</t>
        </r>
      </text>
    </comment>
    <comment ref="T41" authorId="0" shapeId="0">
      <text>
        <r>
          <rPr>
            <sz val="9"/>
            <color indexed="81"/>
            <rFont val="Tahoma"/>
            <family val="2"/>
            <charset val="186"/>
          </rPr>
          <t xml:space="preserve">Tarptautinis lėlių teatro festivalis „Materia Magica“, 
XIX tarptautinis gatvės teatrų festivalis „Šermukšnis“, 
Klaipėdos pilies džiazo festivalis, 
XLII festivalis „Klaipėdos muzikos pavasaris“, 
Tarptautinis festivalis „Muzikinis rugpjūtis pajūryje“, 
Tarptautinis šiuolaikinio meno festivalis „Plartforma“, 
Tarptautinis teatro festivalis „Jauno teatro dienos“
</t>
        </r>
      </text>
    </comment>
    <comment ref="D51" authorId="0" shapeId="0">
      <text>
        <r>
          <rPr>
            <sz val="9"/>
            <color indexed="81"/>
            <rFont val="Tahoma"/>
            <family val="2"/>
            <charset val="186"/>
          </rPr>
          <t>Gelės, Padėkos kaukės + ceremonija, Kultūros magistrai (2 žiedai) + ceremonija, garbės piliečio ženklas + ceremonija, Albatrosas (3 + ceremonija), Meorialinai objektai (tvarkymas) + Medalio -Apdovanojimo „Už meilę Klaipėdai“:  įstegimas ir sukūrimas ( 15 medalių?).</t>
        </r>
      </text>
    </comment>
    <comment ref="D54" authorId="0" shapeId="0">
      <text>
        <r>
          <rPr>
            <sz val="9"/>
            <color indexed="81"/>
            <rFont val="Tahoma"/>
            <family val="2"/>
            <charset val="186"/>
          </rPr>
          <t>Valstybines šventes - Sausio 13, Sausio 15, Vasario 16,  Kovo 11 ir Liepos 6 - organizuos kultūros centras ŽR.</t>
        </r>
      </text>
    </comment>
    <comment ref="R54"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T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U54"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55" authorId="0" shapeId="0">
      <text>
        <r>
          <rPr>
            <sz val="9"/>
            <color indexed="81"/>
            <rFont val="Tahoma"/>
            <family val="2"/>
            <charset val="186"/>
          </rPr>
          <t>Kalėdos - 70.000 Eur, Šviesų festas - 150.000, Miesto gimtadienis - Lėšos planuojamos MLIM, Tremtinių pavežėjimas - 1500 Eur, Vydūno metai - 5000 Eur, Kultūros diena - 5.000 Eur, Dainų šventė- 15000 Eur</t>
        </r>
      </text>
    </comment>
    <comment ref="E101" authorId="1" shapeId="0">
      <text>
        <r>
          <rPr>
            <sz val="9"/>
            <color indexed="81"/>
            <rFont val="Tahoma"/>
            <family val="2"/>
            <charset val="186"/>
          </rPr>
          <t xml:space="preserve">"Modernizuoti Mažosios Lietuvos istorijos muziejaus ekspozicijas"
</t>
        </r>
      </text>
    </comment>
    <comment ref="S115" authorId="0" shapeId="0">
      <text>
        <r>
          <rPr>
            <b/>
            <sz val="9"/>
            <color indexed="81"/>
            <rFont val="Tahoma"/>
            <family val="2"/>
            <charset val="186"/>
          </rPr>
          <t>Pakabinamų lubų keitimas</t>
        </r>
        <r>
          <rPr>
            <sz val="9"/>
            <color indexed="81"/>
            <rFont val="Tahoma"/>
            <family val="2"/>
            <charset val="186"/>
          </rPr>
          <t xml:space="preserve">
</t>
        </r>
      </text>
    </comment>
    <comment ref="D154" authorId="0" shapeId="0">
      <text>
        <r>
          <rPr>
            <b/>
            <sz val="9"/>
            <color indexed="81"/>
            <rFont val="Tahoma"/>
            <family val="2"/>
            <charset val="186"/>
          </rPr>
          <t>Snieguole Kacerauskaite:</t>
        </r>
        <r>
          <rPr>
            <sz val="9"/>
            <color indexed="81"/>
            <rFont val="Tahoma"/>
            <family val="2"/>
            <charset val="186"/>
          </rPr>
          <t xml:space="preserve">
Projekto pradžia - 2018 m. sausis, trukmė 20 mėn.</t>
        </r>
      </text>
    </comment>
    <comment ref="Q154"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H155" authorId="0" shapeId="0">
      <text>
        <r>
          <rPr>
            <b/>
            <sz val="9"/>
            <color indexed="81"/>
            <rFont val="Tahoma"/>
            <family val="2"/>
            <charset val="186"/>
          </rPr>
          <t>Vienuolių lėšos</t>
        </r>
        <r>
          <rPr>
            <sz val="9"/>
            <color indexed="81"/>
            <rFont val="Tahoma"/>
            <family val="2"/>
            <charset val="186"/>
          </rPr>
          <t xml:space="preserve">
</t>
        </r>
      </text>
    </comment>
    <comment ref="D157" authorId="0" shapeId="0">
      <text>
        <r>
          <rPr>
            <sz val="9"/>
            <color indexed="81"/>
            <rFont val="Tahoma"/>
            <family val="2"/>
            <charset val="186"/>
          </rPr>
          <t xml:space="preserve">Pagal 2017-04-03 įsakymą AD1-812 </t>
        </r>
        <r>
          <rPr>
            <b/>
            <sz val="9"/>
            <color indexed="81"/>
            <rFont val="Tahoma"/>
            <family val="2"/>
            <charset val="186"/>
          </rPr>
          <t xml:space="preserve">2018 m. </t>
        </r>
        <r>
          <rPr>
            <sz val="9"/>
            <color indexed="81"/>
            <rFont val="Tahoma"/>
            <family val="2"/>
            <charset val="186"/>
          </rPr>
          <t>turėtų būti parengtas techn. projektas (5.000 Eur) ir</t>
        </r>
        <r>
          <rPr>
            <b/>
            <sz val="9"/>
            <color indexed="81"/>
            <rFont val="Tahoma"/>
            <family val="2"/>
            <charset val="186"/>
          </rPr>
          <t xml:space="preserve"> 2019 m.</t>
        </r>
        <r>
          <rPr>
            <sz val="9"/>
            <color indexed="81"/>
            <rFont val="Tahoma"/>
            <family val="2"/>
            <charset val="186"/>
          </rPr>
          <t xml:space="preserve"> įrengtas liftas (80.000 Eur)</t>
        </r>
      </text>
    </comment>
    <comment ref="D171" authorId="0" shapeId="0">
      <text>
        <r>
          <rPr>
            <sz val="9"/>
            <color indexed="81"/>
            <rFont val="Tahoma"/>
            <family val="2"/>
            <charset val="186"/>
          </rPr>
          <t xml:space="preserve">2018 m. pradžioje ketinama eiti į kolegiją, diskutuoti dėl tolesnio įgyvendinimo. Lėšos numatomos skaitmeninimui
</t>
        </r>
      </text>
    </comment>
    <comment ref="E171" authorId="0" shapeId="0">
      <text>
        <r>
          <rPr>
            <sz val="9"/>
            <color indexed="81"/>
            <rFont val="Tahoma"/>
            <family val="2"/>
            <charset val="186"/>
          </rPr>
          <t xml:space="preserve">"Parengti ir įgyvendinti dailės palikimo išsaugojimo Klaipėdos mieste koncepciją ir programą"
</t>
        </r>
      </text>
    </comment>
    <comment ref="E174" authorId="1" shapeId="0">
      <text>
        <r>
          <rPr>
            <sz val="9"/>
            <color indexed="81"/>
            <rFont val="Tahoma"/>
            <family val="2"/>
            <charset val="186"/>
          </rPr>
          <t xml:space="preserve">"Sukurti ir viešinti pažintinius maršrutus, integruoti juos į tarptautinius kultūros ir turizmo kelius"
</t>
        </r>
      </text>
    </comment>
    <comment ref="D204" authorId="0" shapeId="0">
      <text>
        <r>
          <rPr>
            <sz val="9"/>
            <color indexed="81"/>
            <rFont val="Tahoma"/>
            <family val="2"/>
            <charset val="186"/>
          </rPr>
          <t xml:space="preserve">Buvusi priemonė "Baltijos jūros regiono šalių kultūrinį bendradarbiavimą skatinančių renginių organizavimas"
</t>
        </r>
      </text>
    </comment>
    <comment ref="E205" authorId="1" shapeId="0">
      <text>
        <r>
          <rPr>
            <sz val="9"/>
            <color indexed="81"/>
            <rFont val="Tahoma"/>
            <family val="2"/>
            <charset val="186"/>
          </rPr>
          <t xml:space="preserve">"Organizuoti Baltijos jūros regiono šalių  kultūros forumus"
</t>
        </r>
      </text>
    </comment>
    <comment ref="D210" authorId="0" shapeId="0">
      <text>
        <r>
          <rPr>
            <sz val="9"/>
            <color indexed="81"/>
            <rFont val="Tahoma"/>
            <family val="2"/>
            <charset val="186"/>
          </rPr>
          <t xml:space="preserve">Priemonė netikslinga, nes analogiškus tyrimus vykdo Klaipėdos universitetas ir Jūrų muziejus 
</t>
        </r>
      </text>
    </comment>
    <comment ref="E210" authorId="0" shapeId="0">
      <text>
        <r>
          <rPr>
            <b/>
            <sz val="9"/>
            <color indexed="81"/>
            <rFont val="Tahoma"/>
            <family val="2"/>
            <charset val="186"/>
          </rPr>
          <t>3.3.1.1.</t>
        </r>
        <r>
          <rPr>
            <sz val="9"/>
            <color indexed="81"/>
            <rFont val="Tahoma"/>
            <family val="2"/>
            <charset val="186"/>
          </rPr>
          <t xml:space="preserve"> "Aktualizuoti, fiksuoti, kaupti ir populiarinti jūrinio kultūros paveldo vertybes bei marinistinės  meninės kūrybos palikimą fiziniu bei skaitmeniniu būdu, sudaryti sąlygas jūrinio kultūrinio palikimo platesniam pažinimui" </t>
        </r>
        <r>
          <rPr>
            <b/>
            <sz val="9"/>
            <color indexed="81"/>
            <rFont val="Tahoma"/>
            <family val="2"/>
            <charset val="186"/>
          </rPr>
          <t>Įgyvendinimo rodiklis</t>
        </r>
        <r>
          <rPr>
            <sz val="9"/>
            <color indexed="81"/>
            <rFont val="Tahoma"/>
            <family val="2"/>
            <charset val="186"/>
          </rPr>
          <t xml:space="preserve">: "Parengtas miesto tapatumą reprezentuojančių jūrinio paveldo objektų pritaikymo kultūrinio turizmo reikmėms sąvadas ir rekomendacijos kultūros bei verslo subjektams"
</t>
        </r>
      </text>
    </comment>
  </commentList>
</comments>
</file>

<file path=xl/sharedStrings.xml><?xml version="1.0" encoding="utf-8"?>
<sst xmlns="http://schemas.openxmlformats.org/spreadsheetml/2006/main" count="1326" uniqueCount="380">
  <si>
    <t>Klaipėdos miesto savivaldybės kultūros plėtros programos (Nr. 08) aprašymo 
priedas</t>
  </si>
  <si>
    <t xml:space="preserve"> 2018–2020 M. KLAIPĖDOS MIESTO SAVIVALDYBĖS</t>
  </si>
  <si>
    <t>KULTŪROS PLĖTROS PROGRAMOS (NR. 08)</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</si>
  <si>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</si>
  <si>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</si>
  <si>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</si>
  <si>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</si>
  <si>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</si>
  <si>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</si>
  <si>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</si>
  <si>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</si>
  <si>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</si>
  <si>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asignavimų planas</t>
  </si>
  <si>
    <t>2019-ųjų metų lėšų projektas</t>
  </si>
  <si>
    <t>2020-ųjų metų lėšų projektas</t>
  </si>
  <si>
    <t>Produkto kriterijaus</t>
  </si>
  <si>
    <t>2018-ieji metai</t>
  </si>
  <si>
    <t>2019-ieji metai</t>
  </si>
  <si>
    <t>2020-ieji metai</t>
  </si>
  <si>
    <t>Strateginis tikslas 03. Užtikrinti gyventojams aukštą švietimo, kultūros, socialinių, sporto ir sveikatos apsaugos paslaugų kokybę ir prieinamumą</t>
  </si>
  <si>
    <t xml:space="preserve">08 Kultūros plėtros programa </t>
  </si>
  <si>
    <t>01</t>
  </si>
  <si>
    <t>Skatinti miesto bendruomenės kultūrinį ir kūrybinį aktyvumą bei gerinti kultūrinių paslaugų prieinamumą ir kokybę</t>
  </si>
  <si>
    <t>Remti kūrybinių organizacijų iniciatyvas ir miesto švenčių organizavimą</t>
  </si>
  <si>
    <t xml:space="preserve">Kultūros ir meno sričių projektų dalinis finansavimas </t>
  </si>
  <si>
    <t>P5</t>
  </si>
  <si>
    <t>SB</t>
  </si>
  <si>
    <t>Iš dalies finansuota projektų, skaičius</t>
  </si>
  <si>
    <t>Kutūros ir meno projektuose apsilankiusių asmenų skaičius</t>
  </si>
  <si>
    <t xml:space="preserve">Kūrybinių partnerysių metodiką naudojančių projektų skaičius </t>
  </si>
  <si>
    <t>Iš viso:</t>
  </si>
  <si>
    <t xml:space="preserve">Menininkų rezidentų skaičius </t>
  </si>
  <si>
    <t>02</t>
  </si>
  <si>
    <t>Kultūros ir meno programų projektų dalinis finansavimas:</t>
  </si>
  <si>
    <t>2</t>
  </si>
  <si>
    <t>Iš dalies finansuota programų, skaičius</t>
  </si>
  <si>
    <t>SB(VR)</t>
  </si>
  <si>
    <t>Edukacinių projektų skaičius</t>
  </si>
  <si>
    <t xml:space="preserve">Teatrinės veiklos programų dalinis finansavimas </t>
  </si>
  <si>
    <t xml:space="preserve">Sukurtų naujų teatro pastatymų skaičius </t>
  </si>
  <si>
    <t xml:space="preserve">Tęstinių tarptautinių meno renginių dalinis finansavimas </t>
  </si>
  <si>
    <t>Iš dalies finansuota renginių, skaičius</t>
  </si>
  <si>
    <t xml:space="preserve">Muzikinės veiklos programų dalinis finansavimas </t>
  </si>
  <si>
    <t xml:space="preserve">Sukurta koncertinių programų, skaičius </t>
  </si>
  <si>
    <t xml:space="preserve">Jūrinės kultūros tarptautinių tęstinių programų dalinis finansavimas </t>
  </si>
  <si>
    <t>Surengta Jūros šventė</t>
  </si>
  <si>
    <t>Apsilankiusiųjų renginiuose dalyvių skaičius, tūkst.</t>
  </si>
  <si>
    <t xml:space="preserve">Jūros šventės programoje dalyvavusių organizacijų skaičius </t>
  </si>
  <si>
    <t xml:space="preserve">Jūros šventės programoje dalyvavusių savanorių skaičius </t>
  </si>
  <si>
    <t xml:space="preserve">Surengta regata „Baltic Sail“ </t>
  </si>
  <si>
    <t>Regatoje „Baltic Sail“ atplaukusių laivų skaičius, vnt.</t>
  </si>
  <si>
    <t>03</t>
  </si>
  <si>
    <r>
      <t xml:space="preserve">Pasirengimas Didžiųjų burlaivių lenktynių </t>
    </r>
    <r>
      <rPr>
        <b/>
        <i/>
        <sz val="10"/>
        <rFont val="Times New Roman"/>
        <family val="1"/>
        <charset val="186"/>
      </rPr>
      <t>(The Tall Ships Races</t>
    </r>
    <r>
      <rPr>
        <b/>
        <sz val="10"/>
        <rFont val="Times New Roman"/>
        <family val="1"/>
        <charset val="186"/>
      </rPr>
      <t>) programai ir jos įgyvendinimas</t>
    </r>
  </si>
  <si>
    <t>Įvykdyta renginio pristatymų, vnt.</t>
  </si>
  <si>
    <t xml:space="preserve">Dalyvauta tarptautiniuose renginiuose pristatant Klaipėdą, renginių skaičius </t>
  </si>
  <si>
    <t>Narystės mokestis organizacijai „Sail Training international“</t>
  </si>
  <si>
    <t xml:space="preserve">Sumokėta narystės mokesčių, skaičius </t>
  </si>
  <si>
    <t>Paruošta paraiškų dėl Didžiųjų burlaivių lenktynių organizavimo</t>
  </si>
  <si>
    <t>04</t>
  </si>
  <si>
    <t>Kultūros ir meno projektų vertinimas ir administravimas:</t>
  </si>
  <si>
    <t>Kultūros ir meno projektų vertinimo paslaugų pirkimas</t>
  </si>
  <si>
    <t>Ekspertų skaičius</t>
  </si>
  <si>
    <t xml:space="preserve">Įvertinta paraiškų, skaičius </t>
  </si>
  <si>
    <t>Kultūros ir meno projektų administravimo programos įdiegimas</t>
  </si>
  <si>
    <t>Įdiegta programa, proc.</t>
  </si>
  <si>
    <t xml:space="preserve">Programa pasinaudojusių subjektų skaičius </t>
  </si>
  <si>
    <t>05</t>
  </si>
  <si>
    <t>Reprezentacinių Klaipėdos festivalių dalinis finansavimas</t>
  </si>
  <si>
    <t xml:space="preserve">Iš dalies finansuota festivalių, skaičius </t>
  </si>
  <si>
    <t xml:space="preserve">Įgyvendinta edukacinių projektų, skaičius </t>
  </si>
  <si>
    <t>06</t>
  </si>
  <si>
    <t xml:space="preserve">Stipendijų mokėjimas kultūros ir meno kūrėjams, mentoriams, rezidentams </t>
  </si>
  <si>
    <t>Skirta kultūros ir meno stipendijų, skaičius</t>
  </si>
  <si>
    <t>07</t>
  </si>
  <si>
    <t xml:space="preserve">Jaunųjų klaipėdiečių kūrėjų, išvykusių iš Klaipėdos ar Lietuvos, kūrybos pristatymas „Mes esame“ </t>
  </si>
  <si>
    <t xml:space="preserve">Administruojama duomenų bazių, skaičius </t>
  </si>
  <si>
    <t xml:space="preserve">Pristatoma jaunųjų kūrėjų, skaičius </t>
  </si>
  <si>
    <t>08</t>
  </si>
  <si>
    <t>Kultūrinių renginių organizavimas</t>
  </si>
  <si>
    <t>Nusipelniusių žmonių pagerbimas ir istorinių įvykių, vietų bei asmenybių atminimo įamžinimas</t>
  </si>
  <si>
    <t xml:space="preserve">Organizuota apdovanojimo ceremonijų </t>
  </si>
  <si>
    <t>4</t>
  </si>
  <si>
    <t>Pagaminta memorialinių objektų, skaičius</t>
  </si>
  <si>
    <t>Pagaminta apdovanojimų, skaičius</t>
  </si>
  <si>
    <t>Valstybinių dienų ir atmintinų datų minėjimo organizavimas</t>
  </si>
  <si>
    <t>Suorganizuota valstybinių švenčių, atmintinų datų minėjimų ir miesto švenčių, skaičius</t>
  </si>
  <si>
    <t xml:space="preserve">Miestui aktualių renginių organizavimas </t>
  </si>
  <si>
    <t>Suorganizuota miestui aktualių renginių ir miesto švenčių  (Šviesų festivalis, Kalėdinių ir naujametinių renginių ciklas, Kultūros diena, Vydūno dalyvavimas Šimtmečio dainų šventėje ir iš anksto nesuplanuotos iniciatyvos)</t>
  </si>
  <si>
    <t xml:space="preserve">Politinių kalinių ir tremtinių sąjungos narių kelionė į kasmetinį suvažiavimą Ariogaloje </t>
  </si>
  <si>
    <t xml:space="preserve">Suorganizuota kelionių, skaičius </t>
  </si>
  <si>
    <t>09</t>
  </si>
  <si>
    <t>Prancūzų ir lietuvių koprodukcinių projektų įgyvendinimas:</t>
  </si>
  <si>
    <t>1920–1923 m. istorinės atminties aktualizavimas ir sklaida</t>
  </si>
  <si>
    <t xml:space="preserve">Pasirašyta bendrdarbiavimo sutarčių, skaičius </t>
  </si>
  <si>
    <t>Parengta leidinio maketų, skaičius</t>
  </si>
  <si>
    <t xml:space="preserve">Išleista leidinių, skaičius </t>
  </si>
  <si>
    <t xml:space="preserve">Parengta paroda, proc. </t>
  </si>
  <si>
    <t>Šiuolaikinio prancūzų ir lietuvių šokio populiarinimas ir sklaida</t>
  </si>
  <si>
    <t xml:space="preserve">Surganizuota meistriškumo sesijų, skaičius </t>
  </si>
  <si>
    <t xml:space="preserve">Pastatyta naujų šokių, skaičius </t>
  </si>
  <si>
    <t xml:space="preserve">Programos dalyvių skaičius </t>
  </si>
  <si>
    <t>10</t>
  </si>
  <si>
    <t xml:space="preserve">Mokymų organizavimas Klaipėdos miesto kultūros ir meno kūrėjams </t>
  </si>
  <si>
    <t>Suorganizuota mokymų programų, skaičius</t>
  </si>
  <si>
    <t xml:space="preserve">Dalyvių skaičius </t>
  </si>
  <si>
    <t>Iš viso uždaviniui:</t>
  </si>
  <si>
    <t>Užtikrinti kultūros įstaigų veiklą ir atnaujinti viešąsias kultūros erdves</t>
  </si>
  <si>
    <t>Kultūros įstaigų veiklos organizavimas:</t>
  </si>
  <si>
    <t>Lankytojų skaičius, tūkst.</t>
  </si>
  <si>
    <t>SB(SP)</t>
  </si>
  <si>
    <t>Suorganizuota renginių, skaičius</t>
  </si>
  <si>
    <t>SB(ESA)</t>
  </si>
  <si>
    <t>ES</t>
  </si>
  <si>
    <t xml:space="preserve">Įvykdyta renginių, skirtų Lietuvos valstybės šimtmečiui </t>
  </si>
  <si>
    <t xml:space="preserve">Edukacinių programų skaičius </t>
  </si>
  <si>
    <t xml:space="preserve">BĮ Klaipėdos miesto savivaldybės kultūros centro Žvejų rūmų veiklos organizavimas  </t>
  </si>
  <si>
    <t xml:space="preserve">BĮ Klaipėdos miesto savivaldybės koncertinės įstaigos Klaipėdos koncertų salės veiklos organizavimas  </t>
  </si>
  <si>
    <t>BĮ Klaipėdos miesto savivaldybės tautinių kultūrų centro veiklos organizavimas</t>
  </si>
  <si>
    <t>BĮ Klaipėdos miesto savivaldybės viešosios bibliotekos veiklos organizavimas:</t>
  </si>
  <si>
    <t>Dokumentų išduotis bibliotekoje, tūkst.</t>
  </si>
  <si>
    <t xml:space="preserve"> - projekto „Stop – knyga“ įgyvendinimas</t>
  </si>
  <si>
    <t>BĮ Klaipėdos kultūrų komunikacijų centro veiklos organizavimas:</t>
  </si>
  <si>
    <t xml:space="preserve"> - projekto „Esminis tradicinės industrijos pokytis į kūrybines industrijas – darnios regioninės plėtros pagrindas“ įgyvendinimas</t>
  </si>
  <si>
    <t xml:space="preserve"> - informacinės-kūrybinės zonos įrengimas Parodų rūmų fojė, Didžioji Vandens g. 2</t>
  </si>
  <si>
    <t>Parengtas Parodų rūmo fojė renovacijos projektas, vnt.</t>
  </si>
  <si>
    <t>Įrengta edukacinė kompiuterinės sistema, proc.</t>
  </si>
  <si>
    <t xml:space="preserve">Atlikta fojė renovacija, proc. </t>
  </si>
  <si>
    <t>Įrengta iformacinė-kūrybinė zona, proc.</t>
  </si>
  <si>
    <t>BĮ Klaipėdos miesto savivaldybės Mažosios Lietuvos istorijos muziejaus veiklos organizavimas:</t>
  </si>
  <si>
    <t>3.3.2.5., 3.32.7.</t>
  </si>
  <si>
    <t>Parengta ekspozicijų atnaujinimo ir piliavietės erdvių muziejifikavimo koncepcijų ir programų, skaičius</t>
  </si>
  <si>
    <t xml:space="preserve"> -  Mažosios Lietuvos istorijos muziejaus istorijos laikotarpio XX a. ir Etnografijos ekspozicijų įrengimas Didžioji Vandens g. 2</t>
  </si>
  <si>
    <t>Įrengta ekspozicija, vnt.</t>
  </si>
  <si>
    <t>BĮ Klaipėdos miesto savivaldybės etnokultūros centro veiklos organizavimas</t>
  </si>
  <si>
    <t>Centralizuotas paviršinių (lietaus) nuotekų tvarkymas (paslaugos apmokėjimas)</t>
  </si>
  <si>
    <t>Įstaigų skaičius</t>
  </si>
  <si>
    <t>Kultūros įstaigų remontas:</t>
  </si>
  <si>
    <t>BĮ Klaipėdos miesto savivaldybės kultūros centro Žvejų rūmų patalpų remontas, pritaikant jas Muzikinio teatro veiklai</t>
  </si>
  <si>
    <t>Suremontuota tarnybinių ir sanitarinių patalpų, skaičius</t>
  </si>
  <si>
    <t>BĮ Klaipėdos kultūrų komunikacijų centro patalpų remontas</t>
  </si>
  <si>
    <t>Atliktas einamasis remontas, proc.</t>
  </si>
  <si>
    <t>Atliktas stogo remontas, 100 kv. m, proc.</t>
  </si>
  <si>
    <t>Viešosios bibliotekos filialų  einamasis remontas (2018 m. – Tilžės g. 9, 11, Danės g. 7,         J. Janonio g. 9, 2019 m. – Kalnupės g. 13)</t>
  </si>
  <si>
    <t>Atliktas einamasis remontas, pastatų skaičius</t>
  </si>
  <si>
    <t>Bendruomenės centro-bibliotekos (Molo g. 60) pastato kapitalinis remontas</t>
  </si>
  <si>
    <t xml:space="preserve">Parengtas techninis projektas, vnt. </t>
  </si>
  <si>
    <t>Atlikta remonto darbų, proc.</t>
  </si>
  <si>
    <t>Lifto įrengimas Bendruomenės namuose Debreceno g. 48</t>
  </si>
  <si>
    <t>Įrengtas liftas, vnt.</t>
  </si>
  <si>
    <t>BĮ Klaipėdos miesto savivaldybės koncertinės įstaigos Klaipėdos koncertų salės pastato ir patalpų remontas</t>
  </si>
  <si>
    <t xml:space="preserve">Parengtas kapitalinio remonto techninis projektas, vnt. </t>
  </si>
  <si>
    <t>Atlikta kapitalinio remonto darbų, proc.</t>
  </si>
  <si>
    <t>BĮ Klaipėdos miesto savivaldybės etnokultūros centro  remontas</t>
  </si>
  <si>
    <t>Pakeista langų, kv. m</t>
  </si>
  <si>
    <t>Kultūros įstaigų  patalpų šildymas</t>
  </si>
  <si>
    <t xml:space="preserve">Šîldoma įstaigų, įstaigų skaičius  </t>
  </si>
  <si>
    <t>SB(L)</t>
  </si>
  <si>
    <t>Kultūros objektų infrastruktūros modernizavimas:</t>
  </si>
  <si>
    <t xml:space="preserve">Vasaros koncertų estrados architektūrinės idėjos konkurso organizavimas </t>
  </si>
  <si>
    <t>Įvykdytas architektūrinės idėjos pasiūlymų konkursas, vnt.</t>
  </si>
  <si>
    <t xml:space="preserve">Modernaus bendruomenės centro-bibliotekos statyba pietinėje miesto dalyje  </t>
  </si>
  <si>
    <t>Organizuotas projekto konkursas, vnt.</t>
  </si>
  <si>
    <t>Kt</t>
  </si>
  <si>
    <t>Parengtas techninis projektas, vnt.</t>
  </si>
  <si>
    <t>Atlikta rangos darbų, proc.</t>
  </si>
  <si>
    <t>Projekto „Klaipėdos miesto savivaldybės viešosios bibliotekos „Kauno atžalyno“ filialas – naujos galimybės mažiems ir dideliems“ įgyvendinimas</t>
  </si>
  <si>
    <t>Atlikta rekonstravimo darbų,  proc.</t>
  </si>
  <si>
    <t>Įsigyta baldų, įrangos, proc.</t>
  </si>
  <si>
    <t xml:space="preserve">Fachverkinės architektūros pastatų komplekso (Bažnyčių g. 4 / Daržų g. 10, Bažnyčių g. 6, Vežėjų g. 4, Aukštoji g. 1 / Didžioji Vandens g. 2) tvarkyba </t>
  </si>
  <si>
    <t>Kultūrų diasporos centro infrastruktūros kompleksinė plėtra (socialinio kultūrinio klasterio „Vilties miestas“ infrastruktūros  kompleksinė plėtra)</t>
  </si>
  <si>
    <t>Modernizuoti du kultūros infrastruktūros objektai (koplyčia ir vienuolyno patalpos)</t>
  </si>
  <si>
    <t xml:space="preserve">Lifto įrengimas Klaipėdos miesto savivaldybės Mažosios Lietuvos istorijos muziejuje </t>
  </si>
  <si>
    <t>1</t>
  </si>
  <si>
    <t>Ekspozicijos projektavimas ir įrengimas piliavietės šiaurinėje kurtinoje</t>
  </si>
  <si>
    <t xml:space="preserve">Parengta techninė dokumentacija, vnt. </t>
  </si>
  <si>
    <t>Įrengta I salės ekspozicija, proc.</t>
  </si>
  <si>
    <t>Įrengta II salės ekspozicija, proc.</t>
  </si>
  <si>
    <t>Kultūros centro Žvejų rūmų modernizavimo koncepcijos parengimas</t>
  </si>
  <si>
    <t>Parengta koncepcija</t>
  </si>
  <si>
    <t>Buvusio policijos pastato (Jūros g. 1) pritaikymas kultūros reikmėms</t>
  </si>
  <si>
    <t>Parengta pastato panaudojimo galimybių studija</t>
  </si>
  <si>
    <t>Nupirkta objekto apsaugos paslauga</t>
  </si>
  <si>
    <t xml:space="preserve">Atlikta pastatų techninės būklės ekspertizė </t>
  </si>
  <si>
    <t>Pašalinta pastatų avarinė būklė, proc.</t>
  </si>
  <si>
    <t>Atliktas stogo remontas, proc.</t>
  </si>
  <si>
    <t>Formuoti miesto kultūrinį tapatumą, integruotą į Baltijos jūros regiono kultūrinę erdvę</t>
  </si>
  <si>
    <t xml:space="preserve">Klaipėdos kilnojamojo kultūros paveldo ir dailės palikimo muziejifikavimo strategijos parengimas </t>
  </si>
  <si>
    <t>3.3.2.4</t>
  </si>
  <si>
    <t>Parengta muziejifikavimo strategija</t>
  </si>
  <si>
    <t xml:space="preserve">Parengtas Klaipėdos dailės palikimo sąvadas </t>
  </si>
  <si>
    <t>Kultūrinio turizmo maršrutų formavimas:</t>
  </si>
  <si>
    <t>3.2.2.2.</t>
  </si>
  <si>
    <t>Dalyvavimas Europos komisijos sertifikuotų kulūros kelių programose</t>
  </si>
  <si>
    <t>Sukurta mobiliųjų programų skaičius</t>
  </si>
  <si>
    <t>Inicijuota Žydų kultūros paveldo asociacijos narių susitikimų, skaičius</t>
  </si>
  <si>
    <t>Inicijuota asociacijos narių susitikimų, skaičius</t>
  </si>
  <si>
    <t xml:space="preserve">Atviras virtualus ubanistikos muziejus </t>
  </si>
  <si>
    <t>Sukurta skaitmeninė platforma, proc.</t>
  </si>
  <si>
    <t>Suprojektuotas urbanistikos informacinis centras-muziejus, proc.</t>
  </si>
  <si>
    <t>Įgyvendinta projektų, skaičius</t>
  </si>
  <si>
    <t>Valstybinės ir tarptautinės reikšmės kultūrinių projektų įgyvendinimas</t>
  </si>
  <si>
    <t xml:space="preserve">3.3.1.4. </t>
  </si>
  <si>
    <t>Lietuvos valstybės šimtmečio minėjimo Klaipėdoje programos įgyvendinimas</t>
  </si>
  <si>
    <t>Įgyvendinta Lietuvos valstybės šimtmečio programa</t>
  </si>
  <si>
    <t>Įgyvendinta Lietuvos valstybės šimtmečio minėjimo programos projektų, vnt.</t>
  </si>
  <si>
    <t xml:space="preserve">Klaipėdos miesto kultūros rinkodaros programos įgyvendinimas ir miesto kultūrą pristatančių objektų gamyba  </t>
  </si>
  <si>
    <t>Įgyvendinama Klaipėdos kultūros rinkodaros programa</t>
  </si>
  <si>
    <t>Unikalių lankytojų platformoje „Kultūros uostas“ skaičius  per metus</t>
  </si>
  <si>
    <t xml:space="preserve">Platformos „Kultūros uostas“ „Facebook“ sekėjų skaičius </t>
  </si>
  <si>
    <t>Palaikoma virtuali platforma „Kultūros uostas“</t>
  </si>
  <si>
    <t xml:space="preserve">Pristatyti renginiai nacionalinės televizijos eteryje, sekundžių skaičius </t>
  </si>
  <si>
    <t xml:space="preserve">Dalyvavimas festivalyje „Europeada“ </t>
  </si>
  <si>
    <t>Suorganizuota miesto pristatymų, skaičius</t>
  </si>
  <si>
    <t>Pasirašyta tarptautinių sutarčių, skaičius</t>
  </si>
  <si>
    <t xml:space="preserve">Miesto pietinės dalies gyventojų socialinės-kultūrinės atskirites mažinimas, naudojant kūrybinių partnerysčių metodiką </t>
  </si>
  <si>
    <t xml:space="preserve">Parengta programa </t>
  </si>
  <si>
    <t>Bandomųjų projektų skaičius</t>
  </si>
  <si>
    <t xml:space="preserve">Projektuose dalyvaujančių asmenų skaičius </t>
  </si>
  <si>
    <t xml:space="preserve">Vaikų ir jaunimo kultūrinių kompetencijų ugdymo strategijos parengimas </t>
  </si>
  <si>
    <t xml:space="preserve">Parengta strategijų, skaičius </t>
  </si>
  <si>
    <t xml:space="preserve">Įgyvendinta bandomųjų projektų, skaičius </t>
  </si>
  <si>
    <t xml:space="preserve">Projekte dalyvaujančių ugdytinių skaičius </t>
  </si>
  <si>
    <t xml:space="preserve">Įgyvendinta kultūrinių kompetencijų ugdymo strategija, proc. </t>
  </si>
  <si>
    <t xml:space="preserve">Kultūrinės veiklos tyrimų ir stebėsenos vykdymas </t>
  </si>
  <si>
    <t>Kultūros lauko tyrimų skaičius</t>
  </si>
  <si>
    <t xml:space="preserve">Klaipėdos kultūros ir meno kūrėjų kompetencijų ugdymo poreikio tyrimų skaičius </t>
  </si>
  <si>
    <t>Tarptautinį kultūrinį bendradarbiavimą skatinančių projektų organizavimas:</t>
  </si>
  <si>
    <t>Baltijos jūros regiono šalių kultūros forumų inicijavimas ir organizavimas</t>
  </si>
  <si>
    <t>3.3.3.2.</t>
  </si>
  <si>
    <t>Surengta tarptautinė konferencija „Common Sea, common Culture“</t>
  </si>
  <si>
    <t xml:space="preserve">Programos „Klaipėda – 2030“ parengimas ir įgyvendinimas </t>
  </si>
  <si>
    <t>Parengta programa „Klaipėda – 2030“</t>
  </si>
  <si>
    <t xml:space="preserve">Įgyvendinta programa „Kaipėda – 2030“, proc. </t>
  </si>
  <si>
    <t>Iš viso tikslui:</t>
  </si>
  <si>
    <t>Iš viso programai:</t>
  </si>
  <si>
    <t>Finansavimo šaltinių suvestinė</t>
  </si>
  <si>
    <t>Finansavimo šaltiniai</t>
  </si>
  <si>
    <t>2018-ųjų metų asigna-vimų planas</t>
  </si>
  <si>
    <t>2019 m. lėšų projektas</t>
  </si>
  <si>
    <t>2020 m. lėšų projektas</t>
  </si>
  <si>
    <t>SAVIVALDYBĖS LĖŠOS, IŠ VISO</t>
  </si>
  <si>
    <r>
      <t xml:space="preserve">Savivaldybės biudžeto lėšos </t>
    </r>
    <r>
      <rPr>
        <b/>
        <sz val="10"/>
        <rFont val="Times New Roman"/>
        <family val="1"/>
        <charset val="186"/>
      </rPr>
      <t>SB</t>
    </r>
  </si>
  <si>
    <r>
      <t xml:space="preserve">Savivaldybės biudžeto apyvartos lėšos ES finansinės paramos programų laikinam lėšų stygiui dengti  </t>
    </r>
    <r>
      <rPr>
        <b/>
        <sz val="10"/>
        <rFont val="Times New Roman"/>
        <family val="1"/>
        <charset val="186"/>
      </rPr>
      <t>SB(ESA)</t>
    </r>
  </si>
  <si>
    <r>
      <t xml:space="preserve">Apyvartos lėšų likutis </t>
    </r>
    <r>
      <rPr>
        <b/>
        <sz val="10"/>
        <rFont val="Times New Roman"/>
        <family val="1"/>
        <charset val="186"/>
      </rPr>
      <t>SB(L)</t>
    </r>
  </si>
  <si>
    <r>
      <t xml:space="preserve">Vietinės rinkliavos lėšos </t>
    </r>
    <r>
      <rPr>
        <b/>
        <sz val="10"/>
        <rFont val="Times New Roman"/>
        <family val="1"/>
        <charset val="186"/>
      </rPr>
      <t>SB(VR)</t>
    </r>
  </si>
  <si>
    <r>
      <t xml:space="preserve">Specialiosios programos lėšos (pajamos už atsitiktines paslaugas) </t>
    </r>
    <r>
      <rPr>
        <b/>
        <sz val="10"/>
        <rFont val="Times New Roman"/>
        <family val="1"/>
        <charset val="186"/>
      </rPr>
      <t>SB(SP)</t>
    </r>
  </si>
  <si>
    <r>
      <t xml:space="preserve">Pajamų imokų likutis </t>
    </r>
    <r>
      <rPr>
        <b/>
        <sz val="10"/>
        <rFont val="Times New Roman"/>
        <family val="1"/>
        <charset val="186"/>
      </rPr>
      <t>SB(SPL)</t>
    </r>
  </si>
  <si>
    <t>KITOS LĖŠOS, IŠ VISO</t>
  </si>
  <si>
    <r>
      <t xml:space="preserve">Europos Sąjungos paramos lėšos </t>
    </r>
    <r>
      <rPr>
        <b/>
        <sz val="10"/>
        <rFont val="Times New Roman"/>
        <family val="1"/>
        <charset val="186"/>
      </rPr>
      <t>ES</t>
    </r>
  </si>
  <si>
    <r>
      <t>Valstybės biudžeto lėšos</t>
    </r>
    <r>
      <rPr>
        <b/>
        <sz val="10"/>
        <rFont val="Times New Roman"/>
        <family val="1"/>
        <charset val="186"/>
      </rPr>
      <t xml:space="preserve"> LRVB</t>
    </r>
  </si>
  <si>
    <r>
      <t xml:space="preserve">Kiti finansavimo šaltiniai </t>
    </r>
    <r>
      <rPr>
        <b/>
        <sz val="10"/>
        <rFont val="Times New Roman"/>
        <family val="1"/>
        <charset val="186"/>
      </rPr>
      <t>Kt</t>
    </r>
  </si>
  <si>
    <t>_______________________________</t>
  </si>
  <si>
    <t>Aiškinamojo rašto priedas Nr.3</t>
  </si>
  <si>
    <t xml:space="preserve"> 2017–2020 M. KLAIPĖDOS MIESTO SAVIVALDYBĖS</t>
  </si>
  <si>
    <t>KULTŪROS PLĖTROS PROGRAMA (NR. 08)</t>
  </si>
  <si>
    <t>Vykdytojas (skyrius / asmuo)</t>
  </si>
  <si>
    <t>2017 m. patvirtintas asignavimų planas*</t>
  </si>
  <si>
    <t>Paskutinis 2017 m. asignavimų plano pakeitimas**</t>
  </si>
  <si>
    <t>Iš viso</t>
  </si>
  <si>
    <t>Išlaidoms</t>
  </si>
  <si>
    <t>Turtui įsigyti ir finansiniams įsipareigojimams vykdyti</t>
  </si>
  <si>
    <t>Planas</t>
  </si>
  <si>
    <t>Iš jų darbo užmokesčiui</t>
  </si>
  <si>
    <t>2017-ieji metai</t>
  </si>
  <si>
    <t>UKD Kultūros skyrius</t>
  </si>
  <si>
    <t xml:space="preserve">Edukacinių projektų skaičius </t>
  </si>
  <si>
    <t>„Baltic Sail“ regatoje atplaukusių laivų skaičius, vnt.</t>
  </si>
  <si>
    <t>Pasirengimas „The Tall Ships Races“ programai ir jos  įgyvendinimas</t>
  </si>
  <si>
    <t>Organizuota jaunųjų kūrėjų kūrybos pristatymų, sk.</t>
  </si>
  <si>
    <t>Suorganizuota valstybinių švenčių, atmintinų datų minėjimų ir miesto švenčių, sk.</t>
  </si>
  <si>
    <t>Suorganizuota miestui aktualių renginių ir miesto švenčių  (Šviesų festivalis, Kalėdinių ir naujametinių renginių ciklas, Kultūros diena, Vydūno metinių minėjimas, Dalyvavimas šimtmečio dainų šventėje ir iš anksto nesuplanuotos iniciatyvos)</t>
  </si>
  <si>
    <t>1920-1923 m. istorinės atminties aktualizavimas ir sklaida</t>
  </si>
  <si>
    <t>Parengta leidinio rankraščių, skaičius</t>
  </si>
  <si>
    <t xml:space="preserve">Parengta paroda proc. </t>
  </si>
  <si>
    <t>Šiuolaikinio prancūzų – lietuvių šokio populiarinimas ir sklaida</t>
  </si>
  <si>
    <t xml:space="preserve">Pristatyta sukurtos produkcijos, skaičius </t>
  </si>
  <si>
    <t>SB(SPL)</t>
  </si>
  <si>
    <t>SB(VB)</t>
  </si>
  <si>
    <t>Įgyvendinta projektų, skirtų Lietuvos kultūros sostinei</t>
  </si>
  <si>
    <t xml:space="preserve">Įvykdyta renginių skirtų Lietuvos valstybės šimtmečiui </t>
  </si>
  <si>
    <t xml:space="preserve"> - projekto „Esminis „tradicinės“ industrijos pokytis į kūrybines industrijas - darnios regioninės plėtros pagrindas“ įgyvendinimas</t>
  </si>
  <si>
    <t xml:space="preserve"> - informacinės - kūrybinės zonos įrengimas Parodų rūmų fojė, Didžioji Vandens g. 2</t>
  </si>
  <si>
    <t>Įrengta iformacinė/kūrybinė zona, proc.</t>
  </si>
  <si>
    <t xml:space="preserve"> - Muziejaus 39/45 ekspozicijos įrengimas Priešpilio g. 2</t>
  </si>
  <si>
    <t>Pakeista didžiosios koncertų salės parterio ir balkono kiliminė danga, proc.</t>
  </si>
  <si>
    <t>Pakeistos didžiosios koncertų salės parterio ir balkono kėdės, skaičius</t>
  </si>
  <si>
    <t>III a. koridoriaus remontas, proc.</t>
  </si>
  <si>
    <t>Atliktas stogo remontas, 100 kv.m, proc.</t>
  </si>
  <si>
    <t>Likviduota vandentiekio sistemos avarija ir atliktas užlietų patalpų remontas, proc.</t>
  </si>
  <si>
    <t xml:space="preserve">MŪD Socialinės infrastruktūros priežiūros skyrius </t>
  </si>
  <si>
    <t>Atliktas pastato Daržų g. 10 fasado remontas, proc.</t>
  </si>
  <si>
    <t>Parengtas rekuperacinio vėdinimo projektas, vnt.</t>
  </si>
  <si>
    <t>Bendruomenės centro - bibliotekos (Molo g. 60) pastato kapitalinis remontas</t>
  </si>
  <si>
    <t xml:space="preserve">IED -  V. Kovaitis ir Statybos ir infrastruktūros plėtros skyrius - E. Dolebienė </t>
  </si>
  <si>
    <t>Viešosios bibliotekos filialų  einamasis remontas (2018 m. - Tilžės g. 9, 11, Danės g. 7, Janonio g. 9, 2019 m. - Kalnupės g. 13)</t>
  </si>
  <si>
    <t xml:space="preserve">IED Statybos ir infrastruktūros plėtros skyrius, E. Dolebienė </t>
  </si>
  <si>
    <t>MŪD Socialinės infrastruktūros priežiūros skyrius</t>
  </si>
  <si>
    <t>IED, V. Kovaitis</t>
  </si>
  <si>
    <t>5</t>
  </si>
  <si>
    <t>IED Projektų skyrius, D. Šakinienė</t>
  </si>
  <si>
    <t xml:space="preserve">Parengtas techninis projektas, vnt.
</t>
  </si>
  <si>
    <t>IED Projektų skyrius, I. Dulkytė</t>
  </si>
  <si>
    <t>IED Projektų skyrius</t>
  </si>
  <si>
    <t>Buvusio policijos pastato (adresu Jūros g. 1) pritaikymas kultūros reikmėms</t>
  </si>
  <si>
    <t>UPD Statybos leidimų ir statinių priežiūros skyrius</t>
  </si>
  <si>
    <t>IED Projektų skyrius, Statybos ir infrastruktūros plėtros skyrius</t>
  </si>
  <si>
    <t>Iš viso priemonei:</t>
  </si>
  <si>
    <t>Sukurta mobiliųjų aplikacijų skaičius</t>
  </si>
  <si>
    <t>Suprojektuotas urbanistikos informacinis centras - muziejus, proc.</t>
  </si>
  <si>
    <t>Programos „Lietuvos valstybės šimtmečio minėjimo Klaipėdoje“ įgyvendinimas</t>
  </si>
  <si>
    <t>Programos „Lietuvos kultūros sostinė Klaipėda – neužšąlantis kultūros uostas“ įgyvendinimas</t>
  </si>
  <si>
    <t>LRVB</t>
  </si>
  <si>
    <t>Įgyvendintа Lietuvos kultūros sostinės programos projektų, vnt.</t>
  </si>
  <si>
    <t>Įgyvendinta Lietuvos kultūros sostinės programa</t>
  </si>
  <si>
    <t>Unikalių lankytojų tinklapyje „Kultūros uostas“ skaičius  per metus</t>
  </si>
  <si>
    <t xml:space="preserve">Facebook puslapio Kultūros uostas sekėjų skaičius </t>
  </si>
  <si>
    <t>Palaikoma virtuali platforma - Kultūros uostas</t>
  </si>
  <si>
    <t xml:space="preserve">Dalyvavimas festivalyje Europeada </t>
  </si>
  <si>
    <t xml:space="preserve">Miesto pietinės dalies gyventojų socialinės - kultūrinės atskirites mažinimas, naudojant kūrybinių partnerysčių metodiką </t>
  </si>
  <si>
    <t>Pilotinių projektų skaičius</t>
  </si>
  <si>
    <t xml:space="preserve">Įgyvendinta pilotinių projektų, skaičius </t>
  </si>
  <si>
    <t>Kultūros lauko tyrimų skaičius, skaičius</t>
  </si>
  <si>
    <t xml:space="preserve">Klaipėdos kultūros ir meno kūrėjų kompetencijų ugdymo poreikio tyrimų, skaičius </t>
  </si>
  <si>
    <t xml:space="preserve">Programos „Klaipėda - 2030“ parengimas ir įgyvendinimas </t>
  </si>
  <si>
    <t>Parengta programa „Klaipėda - 2030“</t>
  </si>
  <si>
    <t xml:space="preserve">Pasirengimas Europos kultūros sostinės 2022 m. konkursui </t>
  </si>
  <si>
    <t>Parengta paraiška Europos kultūros sostinei</t>
  </si>
  <si>
    <t xml:space="preserve">Įgyvendinta programa „Kaipėda - 2030“, proc. </t>
  </si>
  <si>
    <t>Jūrinio kultūros paveldo vertybių aktualizavimas:</t>
  </si>
  <si>
    <t>Miestą reprezentuojančio jūrinio kultūros paveldo kaupimas ir viešinimas</t>
  </si>
  <si>
    <t xml:space="preserve">3.3.1.1. </t>
  </si>
  <si>
    <t>Iš dalies finansuota kultūros projektų, skaičius</t>
  </si>
  <si>
    <t xml:space="preserve">* pagal Klaipėdos miesto savivaldybės tarybos sprendimus: 2016 m. gruodžio 22 d. Nr. T2-290 ir 2017 m. vasario 23 d. Nr. T2-25
</t>
  </si>
  <si>
    <t>** pagal Klaipėdos miesto savivaldybės tarybos 2017-11-23 sprendimą Nr. T2-267</t>
  </si>
  <si>
    <t>2017 m. patvirtintas asignavimų planas**</t>
  </si>
  <si>
    <r>
      <t xml:space="preserve">Valstybės biudžeto specialiosios tikslinės dotacijos lėšos </t>
    </r>
    <r>
      <rPr>
        <b/>
        <sz val="10"/>
        <rFont val="Times New Roman"/>
        <family val="1"/>
        <charset val="186"/>
      </rPr>
      <t>SB(VB)</t>
    </r>
  </si>
  <si>
    <t>Siūlomas keisti 2018-ųjų metų asignavimų planas</t>
  </si>
  <si>
    <t>Skirtumas</t>
  </si>
  <si>
    <t>Siūlomas keisti 2018 m. asignavimų planas</t>
  </si>
  <si>
    <t>Lyginamasis variantas</t>
  </si>
  <si>
    <t>Paaiškinimai</t>
  </si>
  <si>
    <t>SB(VRL)</t>
  </si>
  <si>
    <r>
      <t xml:space="preserve">Vietinės rinkliavos lėšų likutis </t>
    </r>
    <r>
      <rPr>
        <b/>
        <sz val="10"/>
        <rFont val="Times New Roman"/>
        <family val="1"/>
        <charset val="186"/>
      </rPr>
      <t>SB(VRL)</t>
    </r>
  </si>
  <si>
    <t>Keičiama pagal 2018 m. vasario 21 d. savivaldybės tarybos sprendimu Nr. T2-21 patvirtintą 2018 m. savivaldybės biudžetą</t>
  </si>
  <si>
    <t>Siūlomas keisti 2020-ųjų metų asignavimų planas</t>
  </si>
  <si>
    <t xml:space="preserve">Kultūros ir meno projektų dalinis finansavimas </t>
  </si>
  <si>
    <r>
      <t>Kultūros ir meno</t>
    </r>
    <r>
      <rPr>
        <b/>
        <sz val="10"/>
        <color rgb="FFFF0000"/>
        <rFont val="Times New Roman"/>
        <family val="1"/>
        <charset val="186"/>
      </rPr>
      <t xml:space="preserve"> </t>
    </r>
    <r>
      <rPr>
        <b/>
        <strike/>
        <sz val="10"/>
        <color rgb="FFFF0000"/>
        <rFont val="Times New Roman"/>
        <family val="1"/>
        <charset val="186"/>
      </rPr>
      <t xml:space="preserve">sričių </t>
    </r>
    <r>
      <rPr>
        <b/>
        <sz val="10"/>
        <rFont val="Times New Roman"/>
        <family val="1"/>
        <charset val="186"/>
      </rPr>
      <t xml:space="preserve">projektų dalinis finansavimas </t>
    </r>
  </si>
  <si>
    <r>
      <rPr>
        <b/>
        <sz val="10"/>
        <color rgb="FFFF0000"/>
        <rFont val="Times New Roman"/>
        <family val="1"/>
        <charset val="186"/>
      </rPr>
      <t>38</t>
    </r>
    <r>
      <rPr>
        <sz val="10"/>
        <rFont val="Times New Roman"/>
        <family val="1"/>
        <charset val="186"/>
      </rPr>
      <t xml:space="preserve">  </t>
    </r>
    <r>
      <rPr>
        <strike/>
        <sz val="10"/>
        <rFont val="Times New Roman"/>
        <family val="1"/>
        <charset val="186"/>
      </rPr>
      <t>35</t>
    </r>
  </si>
  <si>
    <t xml:space="preserve">Kūrybinių partnerysčių metodiką naudojančių projektų skaičius </t>
  </si>
  <si>
    <r>
      <rPr>
        <sz val="10"/>
        <color rgb="FFFF0000"/>
        <rFont val="Times New Roman"/>
        <family val="1"/>
        <charset val="186"/>
      </rPr>
      <t>8</t>
    </r>
    <r>
      <rPr>
        <sz val="10"/>
        <rFont val="Times New Roman"/>
        <family val="1"/>
        <charset val="186"/>
      </rPr>
      <t xml:space="preserve"> </t>
    </r>
    <r>
      <rPr>
        <strike/>
        <sz val="10"/>
        <rFont val="Times New Roman"/>
        <family val="1"/>
        <charset val="186"/>
      </rPr>
      <t>7</t>
    </r>
  </si>
  <si>
    <t>Prancūzų kino sklaida Klaipėdos mieste</t>
  </si>
  <si>
    <t>Naujų erdvių pritaikymas kultūros reikmėms</t>
  </si>
  <si>
    <t>2019-ųjų metų asignavimų planas</t>
  </si>
  <si>
    <t>Siūlomas keisti 2019-ųjų metų asignavimų planas</t>
  </si>
  <si>
    <t>2019-ųjų metų asigna-vimų planas</t>
  </si>
  <si>
    <t>Siūlomas keisti 2019 m. asignavimų planas</t>
  </si>
  <si>
    <t>2020-ųjų metų asigna-vimų planas</t>
  </si>
  <si>
    <t>Siūlomas keisti 2020 m. asignavimų planas</t>
  </si>
  <si>
    <t>Pristatyta filmų, skaičius</t>
  </si>
  <si>
    <t>SB(ES)</t>
  </si>
  <si>
    <t>SB(ES)'</t>
  </si>
  <si>
    <t>ES'</t>
  </si>
  <si>
    <t>Siūloma padidinti priemonės finansavimo apimtį (5 tūkst.€) Lietuvos pertvarkymo sąjūdžio 30-ųjų metinių renginiams organizuoti</t>
  </si>
  <si>
    <r>
      <t xml:space="preserve">Europos Sąjungos paramos lėšos, kurios įtrauktos į Savivaldybės biudžetą </t>
    </r>
    <r>
      <rPr>
        <b/>
        <sz val="10"/>
        <rFont val="Times New Roman"/>
        <family val="1"/>
        <charset val="186"/>
      </rPr>
      <t>SB(ES)</t>
    </r>
  </si>
  <si>
    <t>Kultūros ir meno projektuose apsilankiusių asmenų skaičius</t>
  </si>
  <si>
    <t>Siūloma sumažinti priemonės finansinę apimtį, nes Kultūros ir meno projektų vertinimo ekspertų paslaugos nupirktos pigiau, nei planuota, pasirašytos 38 preliminariosios sutartys su ekspertais</t>
  </si>
  <si>
    <t>Siūloma planuoti didesnį lėšų poreikį šiai papriemonei 2018 m., kadangi savivaldybė vykdo NATO šalių tarptautinių jūrinių pratybų „BALTOPS 18“ kultūrinę programą (karo laivų flotilės pasitikimo ceremonija, savanorių programos įgyvendinimas, renginio Klaipėdos koncertų salėje organizavimas, miesto puošyba ir kitos paslaugos)</t>
  </si>
  <si>
    <t xml:space="preserve">Siūloma padidinti finansavimo apimtį papriemonei, nes gautas mažesnis finansavimas nei tikėtasi iš Lietuvos kultūros tarybos </t>
  </si>
  <si>
    <t>Parengta pastatų panaudojimo galimybių studija</t>
  </si>
  <si>
    <t>Siūloma koreguoti papriemonės pavadinimą ir  planuoti  2018 m. galimybių studijos parengimą</t>
  </si>
  <si>
    <t>Reikalinga pakeiisti finansavimo šaltinius pagal pasirašytas finansavimo sutartis su VšĮ Centrine projektų valdymo agentūra (CPVA)</t>
  </si>
  <si>
    <t>Siūlomi keitimai: 1) siūloma keisti finansavimo apimtis (šaltinis SB(VRL)) pagal 2018 m. vasario 21 d. savivaldybės tarybos sprendimu Nr. T2-21 patvirtintą 2018 m. savivaldybės biudžetą, 2) siūloma padidinti finansavimo apimtį papriemonei „Lietuvos valstybės šimtmečio minėjimo Klaipėdoje programos įgyvendinimas“ vykdyti, nes nebuvo suplanuotos lėšos (24,2 tūkst. €) renginio „Lietuvos krepšinio lygos LKL krepšinio turnyras „Karaliaus Mindaugo taurė“ kultūrinei daliai</t>
  </si>
  <si>
    <t>Įvykdyta renginių, skirtų Lietuvos persitvarkymo sąjūdžio 30-mečiui paminėti, skaičius</t>
  </si>
  <si>
    <t>______________________________________</t>
  </si>
  <si>
    <t>1) Siūloma apjungti priemones „Kultūros ir meno sričių projektų dalinis finansavimas“ ir „Kultūros ir meno programų projektų dalinis finansavimas“, siekiant supaprastinti skirtų lėšų  administravimą; 2) Siūloma planuoti didesnį papriemonės "Kultūros ir meno sričių projektų dalinis finansavimas" lėšų poreikį (40,8 tūkst. €) 2018 m. , nes atlikus ekspertinio vertinimo procedūras paaiškėjo, kad nepakanka lėšų finansuoti scenos menų ir muzikos bei kūrybinių industrijų sričių projektus; 3) Siūloma planuoti mažesnį papriemonės "Muzikinės veiklos programų dalinis finansavimas" lėšų poreikį (-33 tūkst. €) 2018 m., nes gauta mažiau paraiškų ne tikėtasi</t>
  </si>
  <si>
    <r>
      <rPr>
        <b/>
        <sz val="10"/>
        <color rgb="FFFF0000"/>
        <rFont val="Times New Roman"/>
        <family val="1"/>
        <charset val="186"/>
      </rPr>
      <t xml:space="preserve">10  </t>
    </r>
    <r>
      <rPr>
        <strike/>
        <sz val="10"/>
        <color rgb="FFFF0000"/>
        <rFont val="Times New Roman"/>
        <family val="1"/>
        <charset val="186"/>
      </rPr>
      <t>60</t>
    </r>
  </si>
  <si>
    <t>SB'</t>
  </si>
  <si>
    <t>Koreguoti finansavimo apimtį ir vertinimo kriterijaus reikšmes priemonei, nes  Modernaus bendruomenės centro-bibliotekos statybos pietinėje miesto dalyje  projektavimo darbai gali užtrukti ilgiau nei planuota (kadangi vykdoma architektūrinio konkurso procedūra)</t>
  </si>
  <si>
    <r>
      <rPr>
        <b/>
        <sz val="10"/>
        <color rgb="FFFF0000"/>
        <rFont val="Times New Roman"/>
        <family val="1"/>
        <charset val="186"/>
      </rPr>
      <t>15</t>
    </r>
    <r>
      <rPr>
        <sz val="10"/>
        <rFont val="Times New Roman"/>
        <family val="1"/>
        <charset val="186"/>
      </rPr>
      <t xml:space="preserve"> </t>
    </r>
    <r>
      <rPr>
        <strike/>
        <sz val="10"/>
        <rFont val="Times New Roman"/>
        <family val="1"/>
        <charset val="186"/>
      </rPr>
      <t>21</t>
    </r>
  </si>
  <si>
    <t>Siūloma pakoreguoti kriterijaus reikšmę, atsižvelgiant į 2018 m. I pusmečio ataskatią</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</si>
</sst>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0"/>
      <name val="Arial"/>
      <charset val="186"/>
    </font>
    <font>
      <sz val="10"/>
      <name val="Times New Roman"/>
      <family val="1"/>
      <charset val="186"/>
    </font>
    <font>
      <sz val="12"/>
      <name val="Times New Roman"/>
      <family val="1"/>
    </font>
    <font>
      <sz val="12"/>
      <name val="Times New Roman"/>
      <family val="1"/>
      <charset val="186"/>
    </font>
    <font>
      <b/>
      <sz val="12"/>
      <name val="Times New Roman"/>
      <family val="1"/>
      <charset val="186"/>
    </font>
    <font>
      <b/>
      <sz val="12"/>
      <name val="Times New Roman"/>
      <family val="1"/>
    </font>
    <font>
      <sz val="12"/>
      <name val="Arial"/>
      <family val="2"/>
      <charset val="186"/>
    </font>
    <font>
      <sz val="10"/>
      <name val="Times New Roman"/>
      <family val="1"/>
    </font>
    <font>
      <b/>
      <sz val="10"/>
      <name val="Times New Roman"/>
      <family val="1"/>
      <charset val="186"/>
    </font>
    <font>
      <sz val="9"/>
      <name val="Times New Roman"/>
      <family val="1"/>
      <charset val="186"/>
    </font>
    <font>
      <i/>
      <sz val="10"/>
      <name val="Times New Roman"/>
      <family val="1"/>
      <charset val="186"/>
    </font>
    <font>
      <b/>
      <i/>
      <sz val="10"/>
      <name val="Times New Roman"/>
      <family val="1"/>
      <charset val="186"/>
    </font>
    <font>
      <b/>
      <u/>
      <sz val="10"/>
      <name val="Times New Roman"/>
      <family val="1"/>
      <charset val="186"/>
    </font>
    <font>
      <sz val="10"/>
      <name val="Arial"/>
      <family val="2"/>
      <charset val="186"/>
    </font>
    <font>
      <b/>
      <u/>
      <sz val="10"/>
      <name val="Times New Roman"/>
      <family val="1"/>
    </font>
    <font>
      <b/>
      <sz val="10"/>
      <name val="Times New Roman"/>
      <family val="1"/>
    </font>
    <font>
      <b/>
      <sz val="9"/>
      <color indexed="81"/>
      <name val="Tahoma"/>
      <family val="2"/>
      <charset val="186"/>
    </font>
    <font>
      <sz val="9"/>
      <color indexed="81"/>
      <name val="Tahoma"/>
      <family val="2"/>
      <charset val="186"/>
    </font>
    <font>
      <b/>
      <i/>
      <sz val="9"/>
      <color indexed="81"/>
      <name val="Tahoma"/>
      <family val="2"/>
      <charset val="186"/>
    </font>
    <font>
      <i/>
      <sz val="10"/>
      <name val="Times New Roman"/>
      <family val="1"/>
    </font>
    <font>
      <i/>
      <sz val="9"/>
      <name val="Times New Roman"/>
      <family val="1"/>
      <charset val="186"/>
    </font>
    <font>
      <sz val="10"/>
      <color rgb="FFFF0000"/>
      <name val="Times New Roman"/>
      <family val="1"/>
      <charset val="186"/>
    </font>
    <font>
      <sz val="10"/>
      <color rgb="FFFF0000"/>
      <name val="Times New Roman"/>
      <family val="1"/>
    </font>
    <font>
      <strike/>
      <sz val="10"/>
      <name val="Times New Roman"/>
      <family val="1"/>
      <charset val="186"/>
    </font>
    <font>
      <strike/>
      <sz val="10"/>
      <color rgb="FFFF0000"/>
      <name val="Times New Roman"/>
      <family val="1"/>
      <charset val="186"/>
    </font>
    <font>
      <b/>
      <strike/>
      <sz val="10"/>
      <name val="Times New Roman"/>
      <family val="1"/>
      <charset val="186"/>
    </font>
    <font>
      <b/>
      <sz val="10"/>
      <color rgb="FFFF0000"/>
      <name val="Times New Roman"/>
      <family val="1"/>
      <charset val="186"/>
    </font>
    <font>
      <b/>
      <strike/>
      <sz val="10"/>
      <color rgb="FFFF0000"/>
      <name val="Times New Roman"/>
      <family val="1"/>
      <charset val="186"/>
    </font>
    <font>
      <i/>
      <sz val="10"/>
      <color rgb="FFFF0000"/>
      <name val="Times New Roman"/>
      <family val="1"/>
      <charset val="186"/>
    </font>
  </fonts>
  <fills count="19">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99CCFF"/>
        <bgColor indexed="64"/>
      </patternFill>
    </fill>
    <fill>
      <patternFill patternType="solid">
        <fgColor rgb="FFBCF6BD"/>
        <bgColor indexed="64"/>
      </patternFill>
    </fill>
    <fill>
      <patternFill patternType="solid">
        <fgColor indexed="43"/>
        <bgColor indexed="64"/>
      </patternFill>
    </fill>
    <fill>
      <patternFill patternType="solid">
        <fgColor rgb="FFFFCCFF"/>
        <bgColor indexed="64"/>
      </patternFill>
    </fill>
    <fill>
      <patternFill patternType="solid">
        <fgColor rgb="FFFFFF66"/>
        <bgColor indexed="64"/>
      </patternFill>
    </fill>
    <fill>
      <patternFill patternType="solid">
        <fgColor rgb="FFCCECFF"/>
        <bgColor indexed="64"/>
      </patternFill>
    </fill>
    <fill>
      <patternFill patternType="solid">
        <fgColor rgb="FFCCFFCC"/>
        <bgColor indexed="64"/>
      </patternFill>
    </fill>
    <fill>
      <patternFill patternType="solid">
        <fgColor rgb="FFFFFF99"/>
        <bgColor indexed="64"/>
      </patternFill>
    </fill>
    <fill>
      <patternFill patternType="solid">
        <fgColor rgb="FFFFFF00"/>
        <bgColor indexed="64"/>
      </patternFill>
    </fill>
    <fill>
      <patternFill patternType="solid">
        <fgColor rgb="FFCCFF99"/>
        <bgColor indexed="64"/>
      </patternFill>
    </fill>
  </fills>
  <borders count="9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3">
    <xf numFmtId="0" fontId="0" fillId="0" borderId="0"/>
    <xf numFmtId="0" fontId="13" fillId="0" borderId="0"/>
    <xf numFmtId="0" fontId="13" fillId="0" borderId="0">
      <alignment vertical="center"/>
    </xf>
  </cellStyleXfs>
  <cellXfs count="2258">
    <xf numFmtId="0" fontId="0" fillId="0" borderId="0" xfId="0"/>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3" fontId="1" fillId="0" borderId="0" xfId="0" applyNumberFormat="1" applyFont="1" applyBorder="1" applyAlignment="1">
      <alignment vertical="top"/>
    </xf>
    <xf numFmtId="3" fontId="3" fillId="0" borderId="0" xfId="0" applyNumberFormat="1" applyFont="1" applyBorder="1" applyAlignment="1">
      <alignment vertical="top"/>
    </xf>
    <xf numFmtId="3" fontId="2" fillId="0" borderId="0" xfId="0" applyNumberFormat="1" applyFont="1" applyBorder="1" applyAlignment="1">
      <alignment vertical="top"/>
    </xf>
    <xf numFmtId="49" fontId="7" fillId="0" borderId="0" xfId="0" applyNumberFormat="1" applyFont="1" applyAlignment="1">
      <alignment vertical="top"/>
    </xf>
    <xf numFmtId="49" fontId="7" fillId="0" borderId="0" xfId="0" applyNumberFormat="1" applyFont="1" applyAlignment="1">
      <alignment horizontal="center" vertical="top"/>
    </xf>
    <xf numFmtId="3" fontId="7" fillId="0" borderId="0" xfId="0" applyNumberFormat="1" applyFont="1" applyAlignment="1">
      <alignment vertical="top"/>
    </xf>
    <xf numFmtId="3" fontId="7" fillId="0" borderId="0" xfId="0" applyNumberFormat="1" applyFont="1" applyAlignment="1">
      <alignment horizontal="center" vertical="center" wrapText="1"/>
    </xf>
    <xf numFmtId="3" fontId="7" fillId="0" borderId="0" xfId="0" applyNumberFormat="1" applyFont="1" applyAlignment="1">
      <alignment horizontal="center" vertical="top"/>
    </xf>
    <xf numFmtId="164" fontId="7" fillId="0" borderId="0" xfId="0" applyNumberFormat="1" applyFont="1" applyAlignment="1">
      <alignment horizontal="center" vertical="top"/>
    </xf>
    <xf numFmtId="3" fontId="7" fillId="0" borderId="0" xfId="0" applyNumberFormat="1" applyFont="1" applyAlignment="1">
      <alignment vertical="top" wrapText="1"/>
    </xf>
    <xf numFmtId="3" fontId="7" fillId="0" borderId="0" xfId="0" applyNumberFormat="1" applyFont="1" applyBorder="1" applyAlignment="1">
      <alignment vertical="top"/>
    </xf>
    <xf numFmtId="49" fontId="8" fillId="4" borderId="25" xfId="0" applyNumberFormat="1" applyFont="1" applyFill="1" applyBorder="1" applyAlignment="1">
      <alignment horizontal="center" vertical="top"/>
    </xf>
    <xf numFmtId="49" fontId="8" fillId="5" borderId="19" xfId="0" applyNumberFormat="1" applyFont="1" applyFill="1" applyBorder="1" applyAlignment="1">
      <alignment horizontal="center" vertical="top"/>
    </xf>
    <xf numFmtId="49" fontId="8" fillId="5" borderId="3" xfId="0" applyNumberFormat="1" applyFont="1" applyFill="1" applyBorder="1" applyAlignment="1">
      <alignment horizontal="center" vertical="top"/>
    </xf>
    <xf numFmtId="49" fontId="8" fillId="6" borderId="3" xfId="0" applyNumberFormat="1" applyFont="1" applyFill="1" applyBorder="1" applyAlignment="1">
      <alignment horizontal="left" vertical="top" wrapText="1"/>
    </xf>
    <xf numFmtId="3" fontId="8" fillId="6" borderId="3" xfId="0" applyNumberFormat="1" applyFont="1" applyFill="1" applyBorder="1" applyAlignment="1">
      <alignment vertical="top" wrapText="1"/>
    </xf>
    <xf numFmtId="3" fontId="8" fillId="6" borderId="4"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wrapText="1"/>
    </xf>
    <xf numFmtId="3" fontId="1" fillId="0" borderId="29" xfId="0" applyNumberFormat="1" applyFont="1" applyFill="1" applyBorder="1" applyAlignment="1">
      <alignment horizontal="center" vertical="top"/>
    </xf>
    <xf numFmtId="164" fontId="1" fillId="6" borderId="29"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4" fontId="9" fillId="6" borderId="29" xfId="0" applyNumberFormat="1" applyFont="1" applyFill="1" applyBorder="1" applyAlignment="1">
      <alignment vertical="top" wrapText="1"/>
    </xf>
    <xf numFmtId="3" fontId="1" fillId="6" borderId="30" xfId="0" applyNumberFormat="1" applyFont="1" applyFill="1" applyBorder="1" applyAlignment="1">
      <alignment horizontal="center" vertical="top"/>
    </xf>
    <xf numFmtId="3" fontId="1" fillId="6" borderId="31"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0" xfId="0" applyNumberFormat="1" applyFont="1" applyFill="1" applyBorder="1" applyAlignment="1">
      <alignment horizontal="right" vertical="top"/>
    </xf>
    <xf numFmtId="3" fontId="1" fillId="6" borderId="0" xfId="0" applyNumberFormat="1" applyFont="1" applyFill="1" applyAlignment="1">
      <alignment vertical="top"/>
    </xf>
    <xf numFmtId="3" fontId="1" fillId="6" borderId="0" xfId="0" applyNumberFormat="1" applyFont="1" applyFill="1" applyBorder="1" applyAlignment="1">
      <alignment vertical="top"/>
    </xf>
    <xf numFmtId="49" fontId="8" fillId="5" borderId="10" xfId="0" applyNumberFormat="1" applyFont="1" applyFill="1" applyBorder="1" applyAlignment="1">
      <alignment horizontal="center" vertical="top"/>
    </xf>
    <xf numFmtId="49" fontId="8" fillId="6" borderId="10" xfId="0" applyNumberFormat="1" applyFont="1" applyFill="1" applyBorder="1" applyAlignment="1">
      <alignment horizontal="left" vertical="top" wrapText="1"/>
    </xf>
    <xf numFmtId="3" fontId="10" fillId="6" borderId="10" xfId="0" applyNumberFormat="1" applyFont="1" applyFill="1" applyBorder="1" applyAlignment="1">
      <alignment vertical="top" wrapText="1"/>
    </xf>
    <xf numFmtId="3" fontId="11" fillId="6" borderId="11" xfId="0" applyNumberFormat="1" applyFont="1" applyFill="1" applyBorder="1" applyAlignment="1">
      <alignment horizontal="center" vertical="top" wrapText="1"/>
    </xf>
    <xf numFmtId="3" fontId="11" fillId="6" borderId="12" xfId="0" applyNumberFormat="1" applyFont="1" applyFill="1" applyBorder="1" applyAlignment="1">
      <alignment horizontal="center" vertical="top" wrapText="1"/>
    </xf>
    <xf numFmtId="3" fontId="10" fillId="0" borderId="12" xfId="0" applyNumberFormat="1" applyFont="1" applyFill="1" applyBorder="1" applyAlignment="1">
      <alignment horizontal="center" vertical="top"/>
    </xf>
    <xf numFmtId="164" fontId="1" fillId="0" borderId="32" xfId="0" applyNumberFormat="1" applyFont="1" applyFill="1" applyBorder="1" applyAlignment="1">
      <alignment vertical="top"/>
    </xf>
    <xf numFmtId="164" fontId="1" fillId="0" borderId="12" xfId="0" applyNumberFormat="1" applyFont="1" applyFill="1" applyBorder="1" applyAlignment="1">
      <alignment vertical="top"/>
    </xf>
    <xf numFmtId="164" fontId="9" fillId="0" borderId="33" xfId="0" applyNumberFormat="1" applyFont="1" applyFill="1" applyBorder="1" applyAlignment="1">
      <alignment vertical="top" wrapText="1"/>
    </xf>
    <xf numFmtId="3" fontId="1" fillId="6" borderId="34" xfId="0" applyNumberFormat="1" applyFont="1" applyFill="1" applyBorder="1" applyAlignment="1">
      <alignment horizontal="center" vertical="top"/>
    </xf>
    <xf numFmtId="3" fontId="1" fillId="6" borderId="35"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0" fillId="0" borderId="32"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8" fillId="6" borderId="19" xfId="0" applyNumberFormat="1" applyFont="1" applyFill="1" applyBorder="1" applyAlignment="1">
      <alignment horizontal="left" vertical="top" wrapText="1"/>
    </xf>
    <xf numFmtId="3" fontId="10" fillId="6" borderId="19" xfId="0" applyNumberFormat="1" applyFont="1" applyFill="1" applyBorder="1" applyAlignment="1">
      <alignment horizontal="left" vertical="top" wrapText="1"/>
    </xf>
    <xf numFmtId="3" fontId="8" fillId="6" borderId="20" xfId="0" applyNumberFormat="1" applyFont="1" applyFill="1" applyBorder="1" applyAlignment="1">
      <alignment horizontal="center" vertical="top" wrapText="1"/>
    </xf>
    <xf numFmtId="3" fontId="8" fillId="6" borderId="21" xfId="0" applyNumberFormat="1" applyFont="1" applyFill="1" applyBorder="1" applyAlignment="1">
      <alignment horizontal="left" vertical="top" wrapText="1"/>
    </xf>
    <xf numFmtId="3" fontId="8" fillId="7" borderId="22" xfId="0" applyNumberFormat="1" applyFont="1" applyFill="1" applyBorder="1" applyAlignment="1">
      <alignment horizontal="right" vertical="top" wrapText="1"/>
    </xf>
    <xf numFmtId="164" fontId="8" fillId="7" borderId="22" xfId="0" applyNumberFormat="1" applyFont="1" applyFill="1" applyBorder="1" applyAlignment="1">
      <alignment horizontal="center" vertical="top" wrapText="1"/>
    </xf>
    <xf numFmtId="164" fontId="8" fillId="7" borderId="38"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xf>
    <xf numFmtId="49" fontId="8" fillId="4" borderId="32" xfId="0" applyNumberFormat="1" applyFont="1" applyFill="1" applyBorder="1" applyAlignment="1">
      <alignment vertical="top"/>
    </xf>
    <xf numFmtId="49" fontId="8" fillId="0" borderId="10" xfId="0" applyNumberFormat="1" applyFont="1" applyBorder="1" applyAlignment="1">
      <alignment vertical="top"/>
    </xf>
    <xf numFmtId="3" fontId="8" fillId="6" borderId="10" xfId="0" applyNumberFormat="1" applyFont="1" applyFill="1" applyBorder="1" applyAlignment="1">
      <alignment vertical="top" wrapText="1"/>
    </xf>
    <xf numFmtId="3" fontId="8" fillId="6" borderId="39" xfId="0" applyNumberFormat="1" applyFont="1" applyFill="1" applyBorder="1" applyAlignment="1">
      <alignment horizontal="center" vertical="top" wrapText="1"/>
    </xf>
    <xf numFmtId="3" fontId="8" fillId="0" borderId="5" xfId="0" applyNumberFormat="1" applyFont="1" applyBorder="1" applyAlignment="1">
      <alignment horizontal="center" vertical="top"/>
    </xf>
    <xf numFmtId="3" fontId="1" fillId="0" borderId="5" xfId="0" applyNumberFormat="1" applyFont="1" applyFill="1" applyBorder="1" applyAlignment="1">
      <alignment horizontal="center" vertical="top"/>
    </xf>
    <xf numFmtId="164" fontId="1" fillId="0" borderId="29" xfId="0" applyNumberFormat="1" applyFont="1" applyBorder="1" applyAlignment="1">
      <alignment horizontal="center" vertical="top"/>
    </xf>
    <xf numFmtId="3" fontId="1" fillId="0" borderId="2"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4" xfId="0" applyNumberFormat="1" applyFont="1" applyBorder="1" applyAlignment="1">
      <alignment horizontal="center" vertical="top"/>
    </xf>
    <xf numFmtId="164" fontId="1" fillId="0" borderId="0" xfId="0" applyNumberFormat="1" applyFont="1" applyBorder="1" applyAlignment="1">
      <alignment vertical="top"/>
    </xf>
    <xf numFmtId="3" fontId="8" fillId="0" borderId="12" xfId="0" applyNumberFormat="1" applyFont="1" applyBorder="1" applyAlignment="1">
      <alignment horizontal="center" vertical="top"/>
    </xf>
    <xf numFmtId="164" fontId="1" fillId="6" borderId="13" xfId="0" applyNumberFormat="1" applyFont="1" applyFill="1" applyBorder="1" applyAlignment="1">
      <alignment horizontal="center" vertical="top"/>
    </xf>
    <xf numFmtId="3" fontId="1" fillId="6" borderId="3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1" fillId="6" borderId="1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0" borderId="41" xfId="0" applyNumberFormat="1" applyFont="1" applyFill="1" applyBorder="1" applyAlignment="1">
      <alignment horizontal="left" vertical="top" wrapText="1"/>
    </xf>
    <xf numFmtId="3" fontId="1" fillId="6" borderId="42"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5" xfId="0" applyNumberFormat="1" applyFont="1" applyFill="1" applyBorder="1" applyAlignment="1">
      <alignment horizontal="left" vertical="top" wrapText="1"/>
    </xf>
    <xf numFmtId="3" fontId="1" fillId="0" borderId="10"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3" fontId="1" fillId="0" borderId="33" xfId="0" applyNumberFormat="1" applyFont="1" applyFill="1" applyBorder="1" applyAlignment="1">
      <alignment horizontal="left" vertical="top" wrapText="1"/>
    </xf>
    <xf numFmtId="3" fontId="1" fillId="6" borderId="46"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7" xfId="0" applyNumberFormat="1" applyFont="1" applyFill="1" applyBorder="1" applyAlignment="1">
      <alignment vertical="top" wrapText="1"/>
    </xf>
    <xf numFmtId="3" fontId="1" fillId="6" borderId="46"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17"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0" fontId="1" fillId="6" borderId="33" xfId="0" applyFont="1" applyFill="1" applyBorder="1" applyAlignment="1">
      <alignment horizontal="left" vertical="top" wrapText="1"/>
    </xf>
    <xf numFmtId="0" fontId="1" fillId="6" borderId="34" xfId="0" applyFont="1" applyFill="1" applyBorder="1" applyAlignment="1">
      <alignment horizontal="center" vertical="top" wrapText="1"/>
    </xf>
    <xf numFmtId="0" fontId="1" fillId="6" borderId="45" xfId="0" applyFont="1" applyFill="1" applyBorder="1" applyAlignment="1">
      <alignment horizontal="center" vertical="top" wrapText="1"/>
    </xf>
    <xf numFmtId="0" fontId="1" fillId="6" borderId="36" xfId="0" applyFont="1" applyFill="1" applyBorder="1" applyAlignment="1">
      <alignment horizontal="center" vertical="top" wrapText="1"/>
    </xf>
    <xf numFmtId="0" fontId="1" fillId="0" borderId="12" xfId="0" applyFont="1" applyFill="1" applyBorder="1" applyAlignment="1">
      <alignment horizontal="center" vertical="top"/>
    </xf>
    <xf numFmtId="3" fontId="1" fillId="6" borderId="34" xfId="0" applyNumberFormat="1" applyFont="1" applyFill="1" applyBorder="1" applyAlignment="1">
      <alignment horizontal="center" vertical="top" wrapText="1"/>
    </xf>
    <xf numFmtId="3" fontId="1" fillId="6" borderId="45"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0" fontId="1" fillId="6" borderId="33" xfId="0" quotePrefix="1" applyFont="1" applyFill="1" applyBorder="1" applyAlignment="1">
      <alignment horizontal="left" vertical="top" wrapText="1"/>
    </xf>
    <xf numFmtId="3" fontId="8" fillId="7" borderId="13" xfId="0" applyNumberFormat="1" applyFont="1" applyFill="1" applyBorder="1" applyAlignment="1">
      <alignment horizontal="right" vertical="top" wrapText="1"/>
    </xf>
    <xf numFmtId="165" fontId="8" fillId="7" borderId="47" xfId="0" applyNumberFormat="1" applyFont="1" applyFill="1" applyBorder="1" applyAlignment="1">
      <alignment horizontal="center" vertical="top" wrapText="1"/>
    </xf>
    <xf numFmtId="49" fontId="8" fillId="4" borderId="29" xfId="0" applyNumberFormat="1" applyFont="1" applyFill="1" applyBorder="1" applyAlignment="1">
      <alignment horizontal="center" vertical="top"/>
    </xf>
    <xf numFmtId="49" fontId="8" fillId="6" borderId="31" xfId="0" applyNumberFormat="1" applyFont="1" applyFill="1" applyBorder="1" applyAlignment="1">
      <alignment horizontal="center" vertical="top"/>
    </xf>
    <xf numFmtId="3" fontId="1" fillId="6" borderId="31"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center" vertical="top" wrapText="1"/>
    </xf>
    <xf numFmtId="164" fontId="1" fillId="6" borderId="29" xfId="0" applyNumberFormat="1" applyFont="1" applyFill="1" applyBorder="1" applyAlignment="1">
      <alignment horizontal="center" vertical="top" wrapText="1"/>
    </xf>
    <xf numFmtId="164" fontId="1" fillId="6" borderId="5" xfId="0" applyNumberFormat="1" applyFont="1" applyFill="1" applyBorder="1" applyAlignment="1">
      <alignment horizontal="center" vertical="top" wrapText="1"/>
    </xf>
    <xf numFmtId="0" fontId="1" fillId="6" borderId="29" xfId="0" applyFont="1" applyFill="1" applyBorder="1" applyAlignment="1">
      <alignment horizontal="left" vertical="top" wrapText="1"/>
    </xf>
    <xf numFmtId="0" fontId="1" fillId="6" borderId="29" xfId="0" applyFont="1" applyFill="1" applyBorder="1" applyAlignment="1">
      <alignment horizontal="center" vertical="top" wrapText="1"/>
    </xf>
    <xf numFmtId="0" fontId="1" fillId="6" borderId="31" xfId="0" applyFont="1" applyFill="1" applyBorder="1" applyAlignment="1">
      <alignment horizontal="center" vertical="top" wrapText="1"/>
    </xf>
    <xf numFmtId="0" fontId="1" fillId="6" borderId="4" xfId="0" applyFont="1" applyFill="1" applyBorder="1" applyAlignment="1">
      <alignment horizontal="center" vertical="top" wrapText="1"/>
    </xf>
    <xf numFmtId="49" fontId="8" fillId="4" borderId="32" xfId="0" applyNumberFormat="1" applyFont="1" applyFill="1" applyBorder="1" applyAlignment="1">
      <alignment horizontal="center" vertical="top"/>
    </xf>
    <xf numFmtId="49" fontId="8" fillId="6" borderId="39"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0" fontId="1" fillId="0" borderId="33" xfId="0" applyFont="1" applyFill="1" applyBorder="1" applyAlignment="1">
      <alignment horizontal="left" vertical="top" wrapText="1"/>
    </xf>
    <xf numFmtId="0" fontId="1" fillId="6" borderId="33" xfId="0"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164" fontId="1" fillId="6" borderId="4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0" fontId="1" fillId="6" borderId="32" xfId="0" applyFont="1" applyFill="1" applyBorder="1" applyAlignment="1">
      <alignment horizontal="left" vertical="top" wrapText="1"/>
    </xf>
    <xf numFmtId="0" fontId="1" fillId="6" borderId="9" xfId="0" applyFont="1" applyFill="1" applyBorder="1" applyAlignment="1">
      <alignment horizontal="center" vertical="top" wrapText="1"/>
    </xf>
    <xf numFmtId="0" fontId="1" fillId="6"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49" fontId="8" fillId="4" borderId="49" xfId="0" applyNumberFormat="1" applyFont="1" applyFill="1" applyBorder="1" applyAlignment="1">
      <alignment horizontal="center" vertical="top"/>
    </xf>
    <xf numFmtId="49" fontId="8" fillId="6" borderId="50" xfId="0" applyNumberFormat="1" applyFont="1" applyFill="1" applyBorder="1" applyAlignment="1">
      <alignment horizontal="center" vertical="top"/>
    </xf>
    <xf numFmtId="3" fontId="1" fillId="6" borderId="5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xf>
    <xf numFmtId="3" fontId="8" fillId="7" borderId="38" xfId="0" applyNumberFormat="1" applyFont="1" applyFill="1" applyBorder="1" applyAlignment="1">
      <alignment horizontal="right" vertical="top" wrapText="1"/>
    </xf>
    <xf numFmtId="165" fontId="8" fillId="7" borderId="22" xfId="0" applyNumberFormat="1" applyFont="1" applyFill="1" applyBorder="1" applyAlignment="1">
      <alignment horizontal="center" vertical="top" wrapText="1"/>
    </xf>
    <xf numFmtId="165" fontId="8" fillId="7" borderId="38" xfId="0" applyNumberFormat="1" applyFont="1" applyFill="1" applyBorder="1" applyAlignment="1">
      <alignment horizontal="center" vertical="top" wrapText="1"/>
    </xf>
    <xf numFmtId="0" fontId="1" fillId="0" borderId="22" xfId="0" applyFont="1" applyFill="1" applyBorder="1" applyAlignment="1">
      <alignment horizontal="left" vertical="top" wrapText="1"/>
    </xf>
    <xf numFmtId="0" fontId="1" fillId="6" borderId="22" xfId="0" applyFont="1" applyFill="1" applyBorder="1" applyAlignment="1">
      <alignment horizontal="center" vertical="top" wrapText="1"/>
    </xf>
    <xf numFmtId="0" fontId="1" fillId="6" borderId="51" xfId="0" applyFont="1" applyFill="1" applyBorder="1" applyAlignment="1">
      <alignment horizontal="center" vertical="top" wrapText="1"/>
    </xf>
    <xf numFmtId="0" fontId="1" fillId="6" borderId="52" xfId="0" applyFont="1" applyFill="1" applyBorder="1" applyAlignment="1">
      <alignment horizontal="center" vertical="top" wrapText="1"/>
    </xf>
    <xf numFmtId="49" fontId="8" fillId="6" borderId="3" xfId="0" applyNumberFormat="1" applyFont="1" applyFill="1" applyBorder="1" applyAlignment="1">
      <alignment horizontal="center" vertical="top"/>
    </xf>
    <xf numFmtId="3" fontId="8" fillId="6" borderId="10" xfId="0" applyNumberFormat="1" applyFont="1" applyFill="1" applyBorder="1" applyAlignment="1">
      <alignment horizontal="left" vertical="top" wrapText="1"/>
    </xf>
    <xf numFmtId="165" fontId="1" fillId="6" borderId="29" xfId="0" applyNumberFormat="1" applyFont="1" applyFill="1" applyBorder="1" applyAlignment="1">
      <alignment horizontal="center" vertical="top" wrapText="1"/>
    </xf>
    <xf numFmtId="165" fontId="1" fillId="6" borderId="5" xfId="0" applyNumberFormat="1" applyFont="1" applyFill="1" applyBorder="1" applyAlignment="1">
      <alignment horizontal="center" vertical="top" wrapText="1"/>
    </xf>
    <xf numFmtId="0" fontId="1" fillId="6" borderId="2" xfId="0" applyFont="1" applyFill="1" applyBorder="1" applyAlignment="1">
      <alignment horizontal="center" vertical="top" wrapText="1"/>
    </xf>
    <xf numFmtId="0" fontId="1" fillId="6" borderId="3" xfId="0" applyFont="1" applyFill="1" applyBorder="1" applyAlignment="1">
      <alignment horizontal="center" vertical="top" wrapText="1"/>
    </xf>
    <xf numFmtId="49" fontId="8" fillId="6" borderId="10" xfId="0" applyNumberFormat="1" applyFont="1" applyFill="1" applyBorder="1" applyAlignment="1">
      <alignment horizontal="center" vertical="top"/>
    </xf>
    <xf numFmtId="3" fontId="8" fillId="6" borderId="12" xfId="0" applyNumberFormat="1" applyFont="1" applyFill="1" applyBorder="1" applyAlignment="1">
      <alignment horizontal="right" vertical="top"/>
    </xf>
    <xf numFmtId="165" fontId="8" fillId="6" borderId="32" xfId="0" applyNumberFormat="1" applyFont="1" applyFill="1" applyBorder="1" applyAlignment="1">
      <alignment horizontal="center" vertical="top"/>
    </xf>
    <xf numFmtId="165" fontId="8" fillId="6" borderId="12" xfId="0" applyNumberFormat="1" applyFont="1" applyFill="1" applyBorder="1" applyAlignment="1">
      <alignment horizontal="center" vertical="top"/>
    </xf>
    <xf numFmtId="3" fontId="1" fillId="6" borderId="47" xfId="0" applyNumberFormat="1" applyFont="1" applyFill="1" applyBorder="1" applyAlignment="1">
      <alignment horizontal="left" vertical="top" wrapText="1"/>
    </xf>
    <xf numFmtId="164" fontId="1" fillId="0" borderId="41" xfId="0" applyNumberFormat="1" applyFont="1" applyFill="1" applyBorder="1" applyAlignment="1">
      <alignment horizontal="center" vertical="top"/>
    </xf>
    <xf numFmtId="3" fontId="1" fillId="6" borderId="53" xfId="0" applyNumberFormat="1" applyFont="1" applyFill="1" applyBorder="1" applyAlignment="1">
      <alignment horizontal="center" vertical="top"/>
    </xf>
    <xf numFmtId="3" fontId="8" fillId="7" borderId="38" xfId="0" applyNumberFormat="1" applyFont="1" applyFill="1" applyBorder="1" applyAlignment="1">
      <alignment horizontal="right" vertical="top"/>
    </xf>
    <xf numFmtId="165" fontId="8" fillId="7" borderId="22" xfId="0" applyNumberFormat="1" applyFont="1" applyFill="1" applyBorder="1" applyAlignment="1">
      <alignment horizontal="center" vertical="top"/>
    </xf>
    <xf numFmtId="3" fontId="1" fillId="0" borderId="47" xfId="0" applyNumberFormat="1" applyFont="1" applyFill="1" applyBorder="1" applyAlignment="1">
      <alignment vertical="top" wrapText="1"/>
    </xf>
    <xf numFmtId="3" fontId="1" fillId="6" borderId="54" xfId="0" applyNumberFormat="1" applyFont="1" applyFill="1" applyBorder="1" applyAlignment="1">
      <alignment horizontal="center" vertical="top"/>
    </xf>
    <xf numFmtId="3" fontId="1" fillId="6" borderId="51"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6" borderId="6" xfId="0" applyNumberFormat="1" applyFont="1" applyFill="1" applyBorder="1" applyAlignment="1">
      <alignment vertical="top" wrapText="1"/>
    </xf>
    <xf numFmtId="3" fontId="1" fillId="6" borderId="7" xfId="0" applyNumberFormat="1" applyFont="1" applyFill="1" applyBorder="1" applyAlignment="1">
      <alignment horizontal="center" vertical="top"/>
    </xf>
    <xf numFmtId="3" fontId="1" fillId="6" borderId="55"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165" fontId="8" fillId="7" borderId="38" xfId="0" applyNumberFormat="1" applyFont="1" applyFill="1" applyBorder="1" applyAlignment="1">
      <alignment horizontal="center" vertical="top"/>
    </xf>
    <xf numFmtId="3" fontId="1" fillId="6" borderId="18" xfId="0" applyNumberFormat="1" applyFont="1" applyFill="1" applyBorder="1" applyAlignment="1">
      <alignment horizontal="center" vertical="top"/>
    </xf>
    <xf numFmtId="3" fontId="1" fillId="6" borderId="19"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49" fontId="8" fillId="4" borderId="29" xfId="0" applyNumberFormat="1" applyFont="1" applyFill="1" applyBorder="1" applyAlignment="1">
      <alignment vertical="top"/>
    </xf>
    <xf numFmtId="49" fontId="8" fillId="0" borderId="3" xfId="0" applyNumberFormat="1" applyFont="1" applyBorder="1" applyAlignment="1">
      <alignment vertical="top"/>
    </xf>
    <xf numFmtId="164" fontId="1" fillId="0" borderId="47" xfId="0" applyNumberFormat="1" applyFont="1" applyFill="1" applyBorder="1" applyAlignment="1">
      <alignment horizontal="center" vertical="top" wrapText="1"/>
    </xf>
    <xf numFmtId="164" fontId="1" fillId="0" borderId="13" xfId="0" applyNumberFormat="1" applyFont="1" applyFill="1" applyBorder="1" applyAlignment="1">
      <alignment horizontal="center" vertical="top" wrapText="1"/>
    </xf>
    <xf numFmtId="3" fontId="1" fillId="0" borderId="2"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0" borderId="4" xfId="0" applyNumberFormat="1" applyFont="1" applyFill="1" applyBorder="1" applyAlignment="1">
      <alignment horizontal="center" vertical="top"/>
    </xf>
    <xf numFmtId="164" fontId="1" fillId="0" borderId="0" xfId="0" applyNumberFormat="1" applyFont="1" applyBorder="1" applyAlignment="1">
      <alignment horizontal="left" vertical="top" wrapText="1"/>
    </xf>
    <xf numFmtId="0" fontId="1" fillId="0" borderId="0" xfId="0" applyNumberFormat="1" applyFont="1" applyBorder="1" applyAlignment="1">
      <alignment horizontal="center" vertical="top"/>
    </xf>
    <xf numFmtId="49" fontId="8" fillId="4" borderId="49" xfId="0" applyNumberFormat="1" applyFont="1" applyFill="1" applyBorder="1" applyAlignment="1">
      <alignment vertical="top"/>
    </xf>
    <xf numFmtId="49" fontId="8" fillId="0" borderId="19" xfId="0" applyNumberFormat="1" applyFont="1" applyBorder="1" applyAlignment="1">
      <alignment vertical="top"/>
    </xf>
    <xf numFmtId="3" fontId="8" fillId="7" borderId="38"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xf>
    <xf numFmtId="3" fontId="1" fillId="0" borderId="50"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center" textRotation="90" wrapText="1"/>
    </xf>
    <xf numFmtId="3" fontId="1" fillId="6" borderId="9"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top" wrapText="1"/>
    </xf>
    <xf numFmtId="3" fontId="8" fillId="0" borderId="20" xfId="0" applyNumberFormat="1" applyFont="1" applyFill="1" applyBorder="1" applyAlignment="1">
      <alignment horizontal="center" vertical="center" textRotation="90" wrapText="1"/>
    </xf>
    <xf numFmtId="3" fontId="8" fillId="7" borderId="38" xfId="0" applyNumberFormat="1" applyFont="1" applyFill="1" applyBorder="1" applyAlignment="1">
      <alignment horizontal="center" vertical="top"/>
    </xf>
    <xf numFmtId="164" fontId="8" fillId="7" borderId="22" xfId="0" applyNumberFormat="1" applyFont="1" applyFill="1" applyBorder="1" applyAlignment="1">
      <alignment horizontal="center" vertical="top"/>
    </xf>
    <xf numFmtId="164" fontId="8" fillId="7" borderId="38"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8" fillId="0" borderId="0" xfId="0" applyNumberFormat="1" applyFont="1" applyAlignment="1">
      <alignment vertical="top"/>
    </xf>
    <xf numFmtId="3" fontId="8" fillId="0" borderId="0" xfId="0" applyNumberFormat="1" applyFont="1" applyBorder="1" applyAlignment="1">
      <alignment vertical="top"/>
    </xf>
    <xf numFmtId="49" fontId="8" fillId="4" borderId="2" xfId="0" applyNumberFormat="1" applyFont="1" applyFill="1" applyBorder="1" applyAlignment="1">
      <alignment vertical="top"/>
    </xf>
    <xf numFmtId="3" fontId="8" fillId="0" borderId="5" xfId="0" applyNumberFormat="1" applyFont="1" applyBorder="1" applyAlignment="1">
      <alignment horizontal="center" vertical="top" wrapText="1"/>
    </xf>
    <xf numFmtId="3" fontId="1" fillId="0" borderId="5"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wrapText="1"/>
    </xf>
    <xf numFmtId="164" fontId="1" fillId="0" borderId="5" xfId="0" applyNumberFormat="1" applyFont="1" applyFill="1" applyBorder="1" applyAlignment="1">
      <alignment horizontal="center" vertical="top" wrapText="1"/>
    </xf>
    <xf numFmtId="3" fontId="1" fillId="0" borderId="29" xfId="0" applyNumberFormat="1" applyFont="1" applyFill="1" applyBorder="1" applyAlignment="1">
      <alignment vertical="top" wrapText="1"/>
    </xf>
    <xf numFmtId="3" fontId="1" fillId="0" borderId="2" xfId="0" applyNumberFormat="1" applyFont="1" applyFill="1" applyBorder="1" applyAlignment="1">
      <alignment horizontal="center" vertical="top" wrapText="1"/>
    </xf>
    <xf numFmtId="3" fontId="1" fillId="0" borderId="40"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8" fillId="0" borderId="12" xfId="0" applyNumberFormat="1" applyFont="1" applyBorder="1" applyAlignment="1">
      <alignment horizontal="center" vertical="top" wrapText="1"/>
    </xf>
    <xf numFmtId="164" fontId="1" fillId="0" borderId="32" xfId="0" applyNumberFormat="1" applyFont="1" applyFill="1" applyBorder="1" applyAlignment="1">
      <alignment horizontal="center" vertical="top" wrapText="1"/>
    </xf>
    <xf numFmtId="164" fontId="1" fillId="0" borderId="12" xfId="0" applyNumberFormat="1" applyFont="1" applyFill="1" applyBorder="1" applyAlignment="1">
      <alignment horizontal="center" vertical="top" wrapText="1"/>
    </xf>
    <xf numFmtId="3" fontId="1" fillId="0" borderId="32" xfId="0" applyNumberFormat="1" applyFont="1" applyFill="1" applyBorder="1" applyAlignment="1">
      <alignment vertical="top" wrapText="1"/>
    </xf>
    <xf numFmtId="3" fontId="1" fillId="0" borderId="9"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top" wrapText="1"/>
    </xf>
    <xf numFmtId="3" fontId="1" fillId="0" borderId="10" xfId="0" applyNumberFormat="1" applyFont="1" applyFill="1" applyBorder="1" applyAlignment="1">
      <alignment vertical="top" wrapText="1"/>
    </xf>
    <xf numFmtId="3" fontId="1" fillId="8" borderId="12" xfId="0" applyNumberFormat="1" applyFont="1" applyFill="1" applyBorder="1" applyAlignment="1">
      <alignment horizontal="center" vertical="top" wrapText="1"/>
    </xf>
    <xf numFmtId="3" fontId="1" fillId="6" borderId="37" xfId="0" applyNumberFormat="1" applyFont="1" applyFill="1" applyBorder="1" applyAlignment="1">
      <alignment vertical="top" wrapText="1"/>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xf>
    <xf numFmtId="3" fontId="1" fillId="6" borderId="45" xfId="0" applyNumberFormat="1" applyFont="1" applyFill="1" applyBorder="1" applyAlignment="1">
      <alignment horizontal="center" vertical="top"/>
    </xf>
    <xf numFmtId="3" fontId="1" fillId="8" borderId="9" xfId="0" applyNumberFormat="1" applyFont="1" applyFill="1" applyBorder="1" applyAlignment="1">
      <alignment horizontal="center" vertical="top"/>
    </xf>
    <xf numFmtId="3" fontId="1" fillId="8" borderId="39" xfId="0" applyNumberFormat="1" applyFont="1" applyFill="1" applyBorder="1" applyAlignment="1">
      <alignment horizontal="center" vertical="top"/>
    </xf>
    <xf numFmtId="3" fontId="1" fillId="8" borderId="11" xfId="0" applyNumberFormat="1" applyFont="1" applyFill="1" applyBorder="1" applyAlignment="1">
      <alignment horizontal="center" vertical="top"/>
    </xf>
    <xf numFmtId="164" fontId="1" fillId="0" borderId="12" xfId="0" applyNumberFormat="1" applyFont="1" applyBorder="1" applyAlignment="1">
      <alignment horizontal="center" vertical="top"/>
    </xf>
    <xf numFmtId="3" fontId="1" fillId="8" borderId="46" xfId="0" applyNumberFormat="1" applyFont="1" applyFill="1" applyBorder="1" applyAlignment="1">
      <alignment horizontal="center" vertical="top"/>
    </xf>
    <xf numFmtId="3" fontId="1" fillId="8" borderId="16" xfId="0" applyNumberFormat="1" applyFont="1" applyFill="1" applyBorder="1" applyAlignment="1">
      <alignment horizontal="center" vertical="top"/>
    </xf>
    <xf numFmtId="3" fontId="1" fillId="8" borderId="17" xfId="0" applyNumberFormat="1" applyFont="1" applyFill="1" applyBorder="1" applyAlignment="1">
      <alignment horizontal="center" vertical="top"/>
    </xf>
    <xf numFmtId="3" fontId="1" fillId="6" borderId="49" xfId="0" applyNumberFormat="1" applyFont="1" applyFill="1" applyBorder="1" applyAlignment="1">
      <alignment vertical="top" wrapText="1"/>
    </xf>
    <xf numFmtId="3" fontId="1" fillId="8" borderId="18" xfId="0" applyNumberFormat="1" applyFont="1" applyFill="1" applyBorder="1" applyAlignment="1">
      <alignment horizontal="center" vertical="top"/>
    </xf>
    <xf numFmtId="3" fontId="1" fillId="8" borderId="50" xfId="0" applyNumberFormat="1" applyFont="1" applyFill="1" applyBorder="1" applyAlignment="1">
      <alignment horizontal="center" vertical="top"/>
    </xf>
    <xf numFmtId="3" fontId="1" fillId="8" borderId="20" xfId="0" applyNumberFormat="1" applyFont="1" applyFill="1" applyBorder="1" applyAlignment="1">
      <alignment horizontal="center" vertical="top"/>
    </xf>
    <xf numFmtId="3" fontId="8" fillId="0" borderId="56" xfId="0" applyNumberFormat="1" applyFont="1" applyFill="1" applyBorder="1" applyAlignment="1">
      <alignment horizontal="left" vertical="top" wrapText="1"/>
    </xf>
    <xf numFmtId="3" fontId="1" fillId="0" borderId="29" xfId="0" applyNumberFormat="1" applyFont="1" applyBorder="1" applyAlignment="1">
      <alignment vertical="top"/>
    </xf>
    <xf numFmtId="3" fontId="1" fillId="6" borderId="2" xfId="0" applyNumberFormat="1" applyFont="1" applyFill="1" applyBorder="1" applyAlignment="1">
      <alignment horizontal="center" vertical="top"/>
    </xf>
    <xf numFmtId="3" fontId="1" fillId="6" borderId="4" xfId="0" applyNumberFormat="1" applyFont="1" applyFill="1" applyBorder="1" applyAlignment="1">
      <alignment horizontal="center" vertical="top" wrapText="1"/>
    </xf>
    <xf numFmtId="3" fontId="1" fillId="0" borderId="16" xfId="0" applyNumberFormat="1" applyFont="1" applyFill="1" applyBorder="1" applyAlignment="1">
      <alignment horizontal="left" vertical="top" wrapText="1"/>
    </xf>
    <xf numFmtId="3" fontId="1" fillId="0" borderId="33"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15" xfId="0" applyNumberFormat="1" applyFont="1" applyBorder="1" applyAlignment="1">
      <alignment horizontal="center" vertical="top"/>
    </xf>
    <xf numFmtId="3" fontId="1" fillId="0" borderId="10" xfId="0" applyNumberFormat="1" applyFont="1" applyFill="1" applyBorder="1" applyAlignment="1">
      <alignment horizontal="left" vertical="top" wrapText="1"/>
    </xf>
    <xf numFmtId="3" fontId="1" fillId="6" borderId="57" xfId="0" applyNumberFormat="1" applyFont="1" applyFill="1" applyBorder="1" applyAlignment="1">
      <alignment horizontal="center" vertical="top"/>
    </xf>
    <xf numFmtId="3" fontId="1" fillId="0" borderId="17" xfId="0" applyNumberFormat="1" applyFont="1" applyBorder="1" applyAlignment="1">
      <alignment horizontal="center" vertical="top"/>
    </xf>
    <xf numFmtId="3" fontId="1" fillId="0" borderId="17" xfId="0" applyNumberFormat="1" applyFont="1" applyFill="1" applyBorder="1" applyAlignment="1">
      <alignment horizontal="center" vertical="top" wrapText="1"/>
    </xf>
    <xf numFmtId="3" fontId="1" fillId="6" borderId="46" xfId="0" applyNumberFormat="1" applyFont="1" applyFill="1" applyBorder="1" applyAlignment="1">
      <alignment horizontal="right" vertical="top"/>
    </xf>
    <xf numFmtId="3" fontId="1" fillId="0" borderId="47" xfId="0" applyNumberFormat="1" applyFont="1" applyFill="1" applyBorder="1" applyAlignment="1">
      <alignment horizontal="left" vertical="top" wrapText="1"/>
    </xf>
    <xf numFmtId="3" fontId="1" fillId="0" borderId="46" xfId="0" applyNumberFormat="1" applyFont="1" applyBorder="1" applyAlignment="1">
      <alignment horizontal="center" vertical="top"/>
    </xf>
    <xf numFmtId="3" fontId="1" fillId="0" borderId="36" xfId="0" applyNumberFormat="1" applyFont="1" applyFill="1" applyBorder="1" applyAlignment="1">
      <alignment horizontal="center" vertical="top" wrapText="1"/>
    </xf>
    <xf numFmtId="3" fontId="1" fillId="0" borderId="34" xfId="0" applyNumberFormat="1" applyFont="1" applyBorder="1" applyAlignment="1">
      <alignment horizontal="center" vertical="top"/>
    </xf>
    <xf numFmtId="3" fontId="1" fillId="6" borderId="39"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3" fontId="1" fillId="6" borderId="58" xfId="0" applyNumberFormat="1" applyFont="1" applyFill="1" applyBorder="1" applyAlignment="1">
      <alignment horizontal="center" vertical="top"/>
    </xf>
    <xf numFmtId="164" fontId="1" fillId="0" borderId="32" xfId="0" applyNumberFormat="1" applyFont="1" applyBorder="1" applyAlignment="1">
      <alignment horizontal="center" vertical="top" wrapText="1"/>
    </xf>
    <xf numFmtId="3" fontId="1" fillId="6" borderId="41"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49" fontId="8" fillId="4" borderId="18" xfId="0" applyNumberFormat="1" applyFont="1" applyFill="1" applyBorder="1" applyAlignment="1">
      <alignment vertical="top"/>
    </xf>
    <xf numFmtId="49" fontId="1" fillId="0" borderId="19" xfId="0" applyNumberFormat="1" applyFont="1" applyBorder="1" applyAlignment="1">
      <alignment vertical="top"/>
    </xf>
    <xf numFmtId="3" fontId="1" fillId="0" borderId="20" xfId="0" applyNumberFormat="1" applyFont="1" applyFill="1" applyBorder="1" applyAlignment="1">
      <alignment horizontal="center" vertical="center" textRotation="90" wrapText="1"/>
    </xf>
    <xf numFmtId="3" fontId="8" fillId="0" borderId="21" xfId="0" applyNumberFormat="1" applyFont="1" applyBorder="1" applyAlignment="1">
      <alignment horizontal="center" vertical="top" wrapText="1"/>
    </xf>
    <xf numFmtId="3" fontId="8" fillId="7" borderId="38" xfId="0" applyNumberFormat="1" applyFont="1" applyFill="1" applyBorder="1" applyAlignment="1">
      <alignment horizontal="center" vertical="top" wrapText="1"/>
    </xf>
    <xf numFmtId="3" fontId="1" fillId="6" borderId="32" xfId="0" applyNumberFormat="1" applyFont="1" applyFill="1" applyBorder="1" applyAlignment="1">
      <alignment vertical="top" wrapText="1"/>
    </xf>
    <xf numFmtId="3" fontId="1" fillId="6" borderId="50" xfId="0" applyNumberFormat="1" applyFont="1" applyFill="1" applyBorder="1" applyAlignment="1">
      <alignment horizontal="center" vertical="top"/>
    </xf>
    <xf numFmtId="49" fontId="8" fillId="5" borderId="50" xfId="0" applyNumberFormat="1" applyFont="1" applyFill="1" applyBorder="1" applyAlignment="1">
      <alignment horizontal="center" vertical="top"/>
    </xf>
    <xf numFmtId="165" fontId="8" fillId="5" borderId="60" xfId="0" applyNumberFormat="1" applyFont="1" applyFill="1" applyBorder="1" applyAlignment="1">
      <alignment horizontal="center" vertical="top"/>
    </xf>
    <xf numFmtId="165" fontId="8" fillId="5" borderId="61" xfId="0" applyNumberFormat="1" applyFont="1" applyFill="1" applyBorder="1" applyAlignment="1">
      <alignment horizontal="center" vertical="top"/>
    </xf>
    <xf numFmtId="49" fontId="8" fillId="5" borderId="31" xfId="0" applyNumberFormat="1" applyFont="1" applyFill="1" applyBorder="1" applyAlignment="1">
      <alignment horizontal="center" vertical="top"/>
    </xf>
    <xf numFmtId="3" fontId="8" fillId="8" borderId="3" xfId="0" applyNumberFormat="1" applyFont="1" applyFill="1" applyBorder="1" applyAlignment="1">
      <alignment horizontal="center" vertical="center" wrapText="1"/>
    </xf>
    <xf numFmtId="3" fontId="1" fillId="8" borderId="5" xfId="1" applyNumberFormat="1" applyFont="1" applyFill="1" applyBorder="1" applyAlignment="1">
      <alignment horizontal="center" vertical="top" wrapText="1"/>
    </xf>
    <xf numFmtId="164" fontId="1" fillId="6" borderId="2" xfId="0" applyNumberFormat="1" applyFont="1" applyFill="1" applyBorder="1" applyAlignment="1">
      <alignment horizontal="center" vertical="top" wrapText="1"/>
    </xf>
    <xf numFmtId="3" fontId="1" fillId="6" borderId="62" xfId="0" applyNumberFormat="1" applyFont="1" applyFill="1" applyBorder="1" applyAlignment="1">
      <alignment horizontal="left" vertical="top" wrapText="1"/>
    </xf>
    <xf numFmtId="3" fontId="9" fillId="6" borderId="30" xfId="0" applyNumberFormat="1" applyFont="1" applyFill="1" applyBorder="1" applyAlignment="1">
      <alignment horizontal="center" vertical="top"/>
    </xf>
    <xf numFmtId="3" fontId="9" fillId="6" borderId="63" xfId="0" applyNumberFormat="1" applyFont="1" applyFill="1" applyBorder="1" applyAlignment="1">
      <alignment horizontal="center" vertical="top"/>
    </xf>
    <xf numFmtId="3" fontId="9" fillId="6" borderId="55" xfId="0" applyNumberFormat="1" applyFont="1" applyFill="1" applyBorder="1" applyAlignment="1">
      <alignment horizontal="center" vertical="top"/>
    </xf>
    <xf numFmtId="3" fontId="1" fillId="8" borderId="10" xfId="0" applyNumberFormat="1" applyFont="1" applyFill="1" applyBorder="1" applyAlignment="1">
      <alignment horizontal="center" vertical="center" wrapText="1"/>
    </xf>
    <xf numFmtId="3" fontId="1" fillId="8" borderId="13" xfId="1" applyNumberFormat="1" applyFont="1" applyFill="1" applyBorder="1" applyAlignment="1">
      <alignment horizontal="center" vertical="top" wrapText="1"/>
    </xf>
    <xf numFmtId="164" fontId="1" fillId="6" borderId="46" xfId="0" applyNumberFormat="1" applyFont="1" applyFill="1" applyBorder="1" applyAlignment="1">
      <alignment horizontal="center" vertical="top" wrapText="1"/>
    </xf>
    <xf numFmtId="3" fontId="9" fillId="6" borderId="46" xfId="0" applyNumberFormat="1" applyFont="1" applyFill="1" applyBorder="1" applyAlignment="1">
      <alignment horizontal="center" vertical="top"/>
    </xf>
    <xf numFmtId="3" fontId="9" fillId="6" borderId="57" xfId="0" applyNumberFormat="1" applyFont="1" applyFill="1" applyBorder="1" applyAlignment="1">
      <alignment horizontal="center" vertical="top"/>
    </xf>
    <xf numFmtId="3" fontId="9" fillId="6" borderId="17" xfId="0" applyNumberFormat="1" applyFont="1" applyFill="1" applyBorder="1" applyAlignment="1">
      <alignment horizontal="center" vertical="top"/>
    </xf>
    <xf numFmtId="3" fontId="12" fillId="0" borderId="10" xfId="0" applyNumberFormat="1" applyFont="1" applyFill="1" applyBorder="1" applyAlignment="1">
      <alignment horizontal="left" vertical="top" wrapText="1"/>
    </xf>
    <xf numFmtId="3" fontId="1" fillId="0" borderId="13" xfId="0" applyNumberFormat="1" applyFont="1" applyBorder="1" applyAlignment="1">
      <alignment horizontal="center" vertical="top"/>
    </xf>
    <xf numFmtId="164" fontId="1" fillId="6" borderId="64"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xf>
    <xf numFmtId="3" fontId="1" fillId="0" borderId="59"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6" borderId="65" xfId="0" applyNumberFormat="1" applyFont="1" applyFill="1" applyBorder="1" applyAlignment="1">
      <alignment horizontal="left" vertical="top" wrapText="1"/>
    </xf>
    <xf numFmtId="3" fontId="1" fillId="0" borderId="34" xfId="0" applyNumberFormat="1" applyFont="1" applyFill="1" applyBorder="1" applyAlignment="1">
      <alignment horizontal="center" vertical="top"/>
    </xf>
    <xf numFmtId="3" fontId="1" fillId="0" borderId="36" xfId="0" applyNumberFormat="1" applyFont="1" applyBorder="1" applyAlignment="1">
      <alignment horizontal="center" vertical="top"/>
    </xf>
    <xf numFmtId="3" fontId="1" fillId="8" borderId="12" xfId="1"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3" fontId="1" fillId="0" borderId="58" xfId="0" applyNumberFormat="1"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53"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10" xfId="0" applyNumberFormat="1" applyFont="1" applyFill="1" applyBorder="1" applyAlignment="1">
      <alignment horizontal="center" vertical="center" wrapText="1"/>
    </xf>
    <xf numFmtId="3" fontId="1" fillId="0" borderId="12" xfId="0" applyNumberFormat="1" applyFont="1" applyBorder="1" applyAlignment="1">
      <alignment horizontal="center" vertical="top"/>
    </xf>
    <xf numFmtId="164" fontId="1" fillId="6" borderId="9"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9" xfId="0" applyNumberFormat="1" applyFont="1" applyBorder="1" applyAlignment="1">
      <alignment horizontal="center" vertical="top"/>
    </xf>
    <xf numFmtId="3" fontId="1" fillId="0" borderId="12" xfId="0" applyNumberFormat="1" applyFont="1" applyBorder="1" applyAlignment="1">
      <alignment vertical="top" wrapText="1"/>
    </xf>
    <xf numFmtId="3" fontId="1" fillId="0" borderId="9"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11" xfId="0" applyNumberFormat="1" applyFont="1" applyBorder="1" applyAlignment="1">
      <alignment horizontal="center" vertical="top"/>
    </xf>
    <xf numFmtId="164" fontId="1" fillId="6" borderId="0" xfId="0" applyNumberFormat="1" applyFont="1" applyFill="1" applyBorder="1" applyAlignment="1">
      <alignment horizontal="center" vertical="top" wrapText="1"/>
    </xf>
    <xf numFmtId="3" fontId="1" fillId="8" borderId="12" xfId="0" applyNumberFormat="1" applyFont="1" applyFill="1" applyBorder="1" applyAlignment="1">
      <alignment vertical="top" wrapText="1"/>
    </xf>
    <xf numFmtId="3" fontId="1" fillId="0" borderId="12" xfId="1" applyNumberFormat="1" applyFont="1" applyFill="1" applyBorder="1" applyAlignment="1">
      <alignment horizontal="center" vertical="top"/>
    </xf>
    <xf numFmtId="3" fontId="1" fillId="8" borderId="12" xfId="0" applyNumberFormat="1" applyFont="1" applyFill="1" applyBorder="1" applyAlignment="1">
      <alignment horizontal="left" vertical="top" wrapText="1"/>
    </xf>
    <xf numFmtId="49" fontId="1" fillId="0" borderId="10" xfId="0" applyNumberFormat="1" applyFont="1" applyBorder="1" applyAlignment="1">
      <alignment vertical="top"/>
    </xf>
    <xf numFmtId="164" fontId="13" fillId="6" borderId="9" xfId="0" applyNumberFormat="1" applyFont="1" applyFill="1" applyBorder="1" applyAlignment="1">
      <alignment horizontal="center" vertical="top" wrapText="1"/>
    </xf>
    <xf numFmtId="164" fontId="13" fillId="6" borderId="12" xfId="0" applyNumberFormat="1" applyFont="1" applyFill="1" applyBorder="1" applyAlignment="1">
      <alignment horizontal="center" vertical="top" wrapText="1"/>
    </xf>
    <xf numFmtId="164" fontId="13" fillId="6" borderId="48" xfId="0" applyNumberFormat="1" applyFont="1" applyFill="1" applyBorder="1" applyAlignment="1">
      <alignment horizontal="center" vertical="top" wrapText="1"/>
    </xf>
    <xf numFmtId="49" fontId="8" fillId="4" borderId="9" xfId="0" applyNumberFormat="1" applyFont="1" applyFill="1" applyBorder="1" applyAlignment="1">
      <alignment vertical="top"/>
    </xf>
    <xf numFmtId="49" fontId="8" fillId="0" borderId="39" xfId="0" applyNumberFormat="1" applyFont="1" applyBorder="1" applyAlignment="1">
      <alignment vertical="top"/>
    </xf>
    <xf numFmtId="3" fontId="1" fillId="0" borderId="66" xfId="0" applyNumberFormat="1" applyFont="1" applyFill="1" applyBorder="1" applyAlignment="1">
      <alignment horizontal="center" vertical="center" wrapText="1"/>
    </xf>
    <xf numFmtId="164" fontId="1" fillId="6" borderId="0" xfId="0" applyNumberFormat="1" applyFont="1" applyFill="1" applyBorder="1" applyAlignment="1">
      <alignment horizontal="center" vertical="top"/>
    </xf>
    <xf numFmtId="3" fontId="1" fillId="0" borderId="12" xfId="1" applyNumberFormat="1" applyFont="1" applyBorder="1" applyAlignment="1">
      <alignment horizontal="center" vertical="top"/>
    </xf>
    <xf numFmtId="3" fontId="1" fillId="6" borderId="10"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3" fontId="1" fillId="6" borderId="42" xfId="2" applyNumberFormat="1" applyFont="1" applyFill="1" applyBorder="1" applyAlignment="1">
      <alignment horizontal="center" vertical="top"/>
    </xf>
    <xf numFmtId="164" fontId="1" fillId="0" borderId="0" xfId="0" applyNumberFormat="1" applyFont="1" applyAlignment="1">
      <alignment vertical="top"/>
    </xf>
    <xf numFmtId="3" fontId="1" fillId="6" borderId="58" xfId="0" applyNumberFormat="1" applyFont="1" applyFill="1" applyBorder="1" applyAlignment="1">
      <alignment horizontal="left" vertical="top" wrapText="1"/>
    </xf>
    <xf numFmtId="3" fontId="1" fillId="6" borderId="34" xfId="2" applyNumberFormat="1" applyFont="1" applyFill="1" applyBorder="1" applyAlignment="1">
      <alignment horizontal="center" vertical="top"/>
    </xf>
    <xf numFmtId="3" fontId="1" fillId="0" borderId="12" xfId="0" applyNumberFormat="1" applyFont="1" applyFill="1" applyBorder="1" applyAlignment="1">
      <alignment vertical="top"/>
    </xf>
    <xf numFmtId="3" fontId="1" fillId="6" borderId="33" xfId="0" applyNumberFormat="1" applyFont="1" applyFill="1" applyBorder="1" applyAlignment="1">
      <alignment horizontal="center" vertical="top"/>
    </xf>
    <xf numFmtId="164" fontId="1" fillId="8" borderId="9" xfId="0" applyNumberFormat="1" applyFont="1" applyFill="1" applyBorder="1" applyAlignment="1">
      <alignment horizontal="center" vertical="top" wrapText="1"/>
    </xf>
    <xf numFmtId="164" fontId="1" fillId="8" borderId="12" xfId="0" applyNumberFormat="1" applyFont="1" applyFill="1" applyBorder="1" applyAlignment="1">
      <alignment horizontal="center" vertical="top" wrapText="1"/>
    </xf>
    <xf numFmtId="164" fontId="1" fillId="8" borderId="0" xfId="0" applyNumberFormat="1" applyFont="1" applyFill="1" applyBorder="1" applyAlignment="1">
      <alignment horizontal="center" vertical="top" wrapText="1"/>
    </xf>
    <xf numFmtId="49" fontId="8" fillId="6" borderId="39" xfId="0" applyNumberFormat="1" applyFont="1" applyFill="1" applyBorder="1" applyAlignment="1">
      <alignment vertical="top"/>
    </xf>
    <xf numFmtId="3" fontId="1" fillId="6" borderId="0"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center"/>
    </xf>
    <xf numFmtId="3" fontId="1" fillId="6" borderId="12" xfId="1" applyNumberFormat="1" applyFont="1" applyFill="1" applyBorder="1" applyAlignment="1">
      <alignment horizontal="center" vertical="top"/>
    </xf>
    <xf numFmtId="164" fontId="1" fillId="0" borderId="9"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49" fontId="8" fillId="6" borderId="10" xfId="0" applyNumberFormat="1" applyFont="1" applyFill="1" applyBorder="1" applyAlignment="1">
      <alignment vertical="top"/>
    </xf>
    <xf numFmtId="49" fontId="8" fillId="0" borderId="66" xfId="0" applyNumberFormat="1" applyFont="1" applyBorder="1" applyAlignment="1">
      <alignment vertical="top"/>
    </xf>
    <xf numFmtId="49" fontId="8" fillId="6" borderId="0" xfId="0" applyNumberFormat="1" applyFont="1" applyFill="1" applyBorder="1" applyAlignment="1">
      <alignment vertical="top"/>
    </xf>
    <xf numFmtId="3" fontId="1" fillId="6" borderId="10" xfId="0" applyNumberFormat="1" applyFont="1" applyFill="1" applyBorder="1" applyAlignment="1">
      <alignment horizontal="center" vertical="center" wrapText="1"/>
    </xf>
    <xf numFmtId="49" fontId="8" fillId="0" borderId="1" xfId="0" applyNumberFormat="1" applyFont="1" applyBorder="1" applyAlignment="1">
      <alignment horizontal="center" vertical="top"/>
    </xf>
    <xf numFmtId="3" fontId="1" fillId="0" borderId="19" xfId="0" applyNumberFormat="1" applyFont="1" applyFill="1" applyBorder="1" applyAlignment="1">
      <alignment horizontal="center" vertical="center" wrapText="1"/>
    </xf>
    <xf numFmtId="3" fontId="1" fillId="6" borderId="21" xfId="0" applyNumberFormat="1" applyFont="1" applyFill="1" applyBorder="1" applyAlignment="1">
      <alignment horizontal="left" vertical="top" wrapText="1"/>
    </xf>
    <xf numFmtId="3" fontId="1" fillId="0" borderId="50" xfId="0" applyNumberFormat="1" applyFont="1" applyBorder="1" applyAlignment="1">
      <alignment horizontal="center" vertical="top"/>
    </xf>
    <xf numFmtId="3" fontId="1" fillId="0" borderId="20" xfId="0" applyNumberFormat="1" applyFont="1" applyBorder="1" applyAlignment="1">
      <alignment horizontal="center" vertical="top"/>
    </xf>
    <xf numFmtId="49" fontId="8" fillId="9" borderId="29" xfId="0" applyNumberFormat="1" applyFont="1" applyFill="1" applyBorder="1" applyAlignment="1">
      <alignment horizontal="center" vertical="top"/>
    </xf>
    <xf numFmtId="49" fontId="8" fillId="10" borderId="3" xfId="0" applyNumberFormat="1" applyFont="1" applyFill="1" applyBorder="1" applyAlignment="1">
      <alignment horizontal="center" vertical="top"/>
    </xf>
    <xf numFmtId="49" fontId="8" fillId="6" borderId="31" xfId="0" applyNumberFormat="1" applyFont="1" applyFill="1" applyBorder="1" applyAlignment="1">
      <alignment vertical="top"/>
    </xf>
    <xf numFmtId="3" fontId="8" fillId="6" borderId="3" xfId="0" applyNumberFormat="1" applyFont="1" applyFill="1" applyBorder="1" applyAlignment="1">
      <alignment horizontal="left" vertical="top" wrapText="1"/>
    </xf>
    <xf numFmtId="3" fontId="1" fillId="6" borderId="40" xfId="0" applyNumberFormat="1" applyFont="1" applyFill="1" applyBorder="1" applyAlignment="1">
      <alignment horizontal="center" vertical="center" wrapText="1"/>
    </xf>
    <xf numFmtId="3" fontId="8" fillId="6" borderId="5" xfId="0" applyNumberFormat="1" applyFont="1" applyFill="1" applyBorder="1" applyAlignment="1">
      <alignment horizontal="center" vertical="center"/>
    </xf>
    <xf numFmtId="164" fontId="8" fillId="6" borderId="29" xfId="0" applyNumberFormat="1" applyFont="1" applyFill="1" applyBorder="1" applyAlignment="1">
      <alignment horizontal="center" vertical="top" wrapText="1"/>
    </xf>
    <xf numFmtId="3" fontId="1" fillId="6" borderId="5" xfId="0" applyNumberFormat="1" applyFont="1" applyFill="1" applyBorder="1" applyAlignment="1">
      <alignment horizontal="left" vertical="top" wrapText="1"/>
    </xf>
    <xf numFmtId="3" fontId="1" fillId="6" borderId="0" xfId="0" applyNumberFormat="1" applyFont="1" applyFill="1" applyBorder="1" applyAlignment="1">
      <alignment horizontal="center" vertical="center" wrapText="1"/>
    </xf>
    <xf numFmtId="49" fontId="8" fillId="6" borderId="66" xfId="0" applyNumberFormat="1" applyFont="1" applyFill="1" applyBorder="1" applyAlignment="1">
      <alignment horizontal="center" vertical="top"/>
    </xf>
    <xf numFmtId="3" fontId="1" fillId="6" borderId="11" xfId="0" applyNumberFormat="1" applyFont="1" applyFill="1" applyBorder="1" applyAlignment="1">
      <alignment horizontal="center" vertical="center" wrapText="1"/>
    </xf>
    <xf numFmtId="49" fontId="8" fillId="6" borderId="0" xfId="0" applyNumberFormat="1" applyFont="1" applyFill="1" applyBorder="1" applyAlignment="1">
      <alignment horizontal="center" vertical="top"/>
    </xf>
    <xf numFmtId="3" fontId="1" fillId="6" borderId="39" xfId="0" applyNumberFormat="1" applyFont="1" applyFill="1" applyBorder="1" applyAlignment="1">
      <alignment horizontal="center" vertical="center" wrapText="1"/>
    </xf>
    <xf numFmtId="3" fontId="1" fillId="6" borderId="1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1" fillId="0" borderId="13" xfId="0" applyNumberFormat="1" applyFont="1" applyFill="1" applyBorder="1" applyAlignment="1">
      <alignment vertical="top" wrapText="1"/>
    </xf>
    <xf numFmtId="3" fontId="1" fillId="0" borderId="57" xfId="0" applyNumberFormat="1" applyFont="1" applyFill="1" applyBorder="1" applyAlignment="1">
      <alignment horizontal="center" vertical="top"/>
    </xf>
    <xf numFmtId="164" fontId="8" fillId="6" borderId="12"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3" fontId="1" fillId="0" borderId="39" xfId="0" applyNumberFormat="1" applyFont="1" applyFill="1" applyBorder="1" applyAlignment="1">
      <alignment horizontal="center" vertical="center" wrapText="1"/>
    </xf>
    <xf numFmtId="164" fontId="8" fillId="0" borderId="12" xfId="0" applyNumberFormat="1" applyFont="1" applyFill="1" applyBorder="1" applyAlignment="1">
      <alignment horizontal="center" vertical="top" wrapText="1"/>
    </xf>
    <xf numFmtId="3" fontId="1" fillId="0" borderId="58" xfId="0" applyNumberFormat="1" applyFont="1" applyFill="1" applyBorder="1" applyAlignment="1">
      <alignment vertical="top" wrapText="1"/>
    </xf>
    <xf numFmtId="3" fontId="1" fillId="6" borderId="10" xfId="0" applyNumberFormat="1" applyFont="1" applyFill="1" applyBorder="1" applyAlignment="1">
      <alignment vertical="top" wrapText="1"/>
    </xf>
    <xf numFmtId="3" fontId="1" fillId="0" borderId="12" xfId="0" applyNumberFormat="1" applyFont="1" applyFill="1" applyBorder="1" applyAlignment="1">
      <alignment vertical="top" wrapText="1"/>
    </xf>
    <xf numFmtId="3" fontId="1" fillId="0" borderId="45"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164" fontId="8" fillId="6" borderId="13"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0" borderId="0" xfId="0" applyNumberFormat="1" applyFont="1" applyBorder="1" applyAlignment="1">
      <alignment horizontal="center" vertical="top"/>
    </xf>
    <xf numFmtId="3" fontId="1" fillId="6" borderId="19" xfId="0" applyNumberFormat="1" applyFont="1" applyFill="1" applyBorder="1" applyAlignment="1">
      <alignment vertical="top" wrapText="1"/>
    </xf>
    <xf numFmtId="3" fontId="1" fillId="0" borderId="20" xfId="0" applyNumberFormat="1" applyFont="1" applyFill="1" applyBorder="1" applyAlignment="1">
      <alignment horizontal="center" vertical="center" wrapText="1"/>
    </xf>
    <xf numFmtId="164" fontId="8" fillId="7" borderId="47" xfId="0" applyNumberFormat="1" applyFont="1" applyFill="1" applyBorder="1" applyAlignment="1">
      <alignment horizontal="center" vertical="top" wrapText="1"/>
    </xf>
    <xf numFmtId="164" fontId="8" fillId="7" borderId="13" xfId="0" applyNumberFormat="1" applyFont="1" applyFill="1" applyBorder="1" applyAlignment="1">
      <alignment horizontal="center" vertical="top" wrapText="1"/>
    </xf>
    <xf numFmtId="3" fontId="1" fillId="0" borderId="21" xfId="0" applyNumberFormat="1" applyFont="1" applyFill="1" applyBorder="1" applyAlignment="1">
      <alignment vertical="top" wrapText="1"/>
    </xf>
    <xf numFmtId="3" fontId="1" fillId="0" borderId="3" xfId="0" applyNumberFormat="1" applyFont="1" applyFill="1" applyBorder="1" applyAlignment="1">
      <alignment horizontal="center" vertical="center" textRotation="90" wrapText="1"/>
    </xf>
    <xf numFmtId="164" fontId="1" fillId="6" borderId="67" xfId="0" applyNumberFormat="1" applyFont="1" applyFill="1" applyBorder="1" applyAlignment="1">
      <alignment horizontal="center" vertical="top"/>
    </xf>
    <xf numFmtId="164" fontId="1" fillId="0" borderId="5" xfId="0" applyNumberFormat="1" applyFont="1" applyBorder="1" applyAlignment="1">
      <alignment horizontal="center" vertical="top"/>
    </xf>
    <xf numFmtId="164" fontId="1" fillId="0" borderId="68" xfId="0" applyNumberFormat="1" applyFont="1" applyBorder="1" applyAlignment="1">
      <alignment horizontal="center" vertical="top"/>
    </xf>
    <xf numFmtId="3" fontId="1" fillId="0" borderId="31" xfId="0" applyNumberFormat="1" applyFont="1" applyBorder="1" applyAlignment="1">
      <alignment horizontal="center" vertical="top"/>
    </xf>
    <xf numFmtId="49" fontId="8" fillId="0" borderId="0" xfId="0" applyNumberFormat="1" applyFont="1" applyBorder="1" applyAlignment="1">
      <alignment vertical="top"/>
    </xf>
    <xf numFmtId="3" fontId="1" fillId="0" borderId="39" xfId="0" applyNumberFormat="1" applyFont="1" applyFill="1" applyBorder="1" applyAlignment="1">
      <alignment horizontal="center" vertical="center" textRotation="90" wrapText="1"/>
    </xf>
    <xf numFmtId="3" fontId="1" fillId="0" borderId="58"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0" borderId="58" xfId="0" applyNumberFormat="1" applyFont="1" applyBorder="1" applyAlignment="1">
      <alignment horizontal="center" vertical="top"/>
    </xf>
    <xf numFmtId="164" fontId="1" fillId="0" borderId="15" xfId="0" applyNumberFormat="1" applyFont="1" applyBorder="1" applyAlignment="1">
      <alignment horizontal="center" vertical="top"/>
    </xf>
    <xf numFmtId="3" fontId="1" fillId="0" borderId="50" xfId="0" applyNumberFormat="1" applyFont="1" applyFill="1" applyBorder="1" applyAlignment="1">
      <alignment horizontal="center" vertical="top" wrapText="1"/>
    </xf>
    <xf numFmtId="3" fontId="1" fillId="0" borderId="20" xfId="0" applyNumberFormat="1" applyFont="1" applyFill="1" applyBorder="1" applyAlignment="1">
      <alignment horizontal="center" vertical="top" wrapText="1"/>
    </xf>
    <xf numFmtId="49" fontId="8" fillId="0" borderId="31" xfId="0" applyNumberFormat="1" applyFont="1" applyBorder="1" applyAlignment="1">
      <alignment vertical="top"/>
    </xf>
    <xf numFmtId="3" fontId="1" fillId="0" borderId="40" xfId="0" applyNumberFormat="1" applyFont="1" applyFill="1" applyBorder="1" applyAlignment="1">
      <alignment horizontal="center" vertical="center" wrapText="1"/>
    </xf>
    <xf numFmtId="3" fontId="1" fillId="0" borderId="5" xfId="0" applyNumberFormat="1" applyFont="1" applyBorder="1" applyAlignment="1">
      <alignment horizontal="center" vertical="top"/>
    </xf>
    <xf numFmtId="3" fontId="1" fillId="0" borderId="29" xfId="0" applyNumberFormat="1" applyFont="1" applyFill="1" applyBorder="1" applyAlignment="1">
      <alignment horizontal="left" vertical="top"/>
    </xf>
    <xf numFmtId="164" fontId="1" fillId="8" borderId="32" xfId="0" applyNumberFormat="1" applyFont="1" applyFill="1" applyBorder="1" applyAlignment="1">
      <alignment horizontal="center" vertical="top"/>
    </xf>
    <xf numFmtId="164" fontId="1" fillId="8" borderId="12" xfId="0" applyNumberFormat="1" applyFont="1" applyFill="1" applyBorder="1" applyAlignment="1">
      <alignment horizontal="center" vertical="top"/>
    </xf>
    <xf numFmtId="3" fontId="1" fillId="0" borderId="32" xfId="0" applyNumberFormat="1" applyFont="1" applyFill="1" applyBorder="1" applyAlignment="1">
      <alignment horizontal="left" vertical="top"/>
    </xf>
    <xf numFmtId="3" fontId="1" fillId="0" borderId="65" xfId="0" applyNumberFormat="1" applyFont="1" applyBorder="1" applyAlignment="1">
      <alignment horizontal="center" vertical="top"/>
    </xf>
    <xf numFmtId="164" fontId="1" fillId="8"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0" borderId="57" xfId="0" applyNumberFormat="1" applyFont="1" applyBorder="1" applyAlignment="1">
      <alignment horizontal="center" vertical="top"/>
    </xf>
    <xf numFmtId="164" fontId="1" fillId="0" borderId="0" xfId="0" applyNumberFormat="1" applyFont="1" applyAlignment="1">
      <alignment vertical="top" wrapText="1"/>
    </xf>
    <xf numFmtId="164" fontId="1" fillId="6" borderId="33" xfId="0" applyNumberFormat="1" applyFont="1" applyFill="1" applyBorder="1" applyAlignment="1">
      <alignment horizontal="center" vertical="top"/>
    </xf>
    <xf numFmtId="164" fontId="1" fillId="6" borderId="58" xfId="0" applyNumberFormat="1" applyFont="1" applyFill="1" applyBorder="1" applyAlignment="1">
      <alignment horizontal="center" vertical="top"/>
    </xf>
    <xf numFmtId="164" fontId="10" fillId="6" borderId="58"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0" fontId="1" fillId="6" borderId="47" xfId="0" applyFont="1" applyFill="1" applyBorder="1" applyAlignment="1">
      <alignment vertical="top" wrapText="1"/>
    </xf>
    <xf numFmtId="0" fontId="1" fillId="6" borderId="33" xfId="0" applyFont="1" applyFill="1" applyBorder="1" applyAlignment="1">
      <alignment vertical="top" wrapText="1"/>
    </xf>
    <xf numFmtId="49" fontId="1" fillId="4" borderId="32" xfId="0" applyNumberFormat="1" applyFont="1" applyFill="1" applyBorder="1" applyAlignment="1">
      <alignment horizontal="center" vertical="top"/>
    </xf>
    <xf numFmtId="49" fontId="13" fillId="0" borderId="10" xfId="0" applyNumberFormat="1" applyFont="1" applyBorder="1" applyAlignment="1">
      <alignment vertical="top"/>
    </xf>
    <xf numFmtId="3" fontId="1" fillId="0" borderId="39" xfId="0" applyNumberFormat="1" applyFont="1" applyBorder="1" applyAlignment="1">
      <alignment horizontal="center" vertical="center" wrapText="1"/>
    </xf>
    <xf numFmtId="3" fontId="1" fillId="0" borderId="0" xfId="0" applyNumberFormat="1" applyFont="1" applyBorder="1" applyAlignment="1">
      <alignment horizontal="center" vertical="center" wrapText="1"/>
    </xf>
    <xf numFmtId="3" fontId="1" fillId="0" borderId="16" xfId="0" applyNumberFormat="1" applyFont="1" applyFill="1" applyBorder="1" applyAlignment="1">
      <alignment horizontal="center" vertical="top"/>
    </xf>
    <xf numFmtId="3" fontId="1" fillId="0" borderId="43" xfId="0" applyNumberFormat="1" applyFont="1" applyFill="1" applyBorder="1" applyAlignment="1">
      <alignment horizontal="center" vertical="top"/>
    </xf>
    <xf numFmtId="0" fontId="1" fillId="6" borderId="12" xfId="0" applyFont="1" applyFill="1" applyBorder="1" applyAlignment="1">
      <alignment horizontal="center" vertical="top"/>
    </xf>
    <xf numFmtId="0" fontId="1" fillId="0" borderId="47" xfId="0" applyFont="1" applyFill="1" applyBorder="1" applyAlignment="1">
      <alignment horizontal="left" vertical="top" wrapText="1"/>
    </xf>
    <xf numFmtId="0" fontId="1" fillId="0" borderId="46" xfId="0" applyNumberFormat="1" applyFont="1" applyFill="1" applyBorder="1" applyAlignment="1">
      <alignment horizontal="center" vertical="top"/>
    </xf>
    <xf numFmtId="3" fontId="1" fillId="0" borderId="17" xfId="0" applyNumberFormat="1" applyFont="1" applyFill="1" applyBorder="1" applyAlignment="1">
      <alignment horizontal="center" vertical="top"/>
    </xf>
    <xf numFmtId="0" fontId="1" fillId="0" borderId="9"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0" fontId="1" fillId="0" borderId="12" xfId="0" applyFont="1" applyFill="1" applyBorder="1" applyAlignment="1">
      <alignment horizontal="center" vertical="top" wrapText="1"/>
    </xf>
    <xf numFmtId="0" fontId="1" fillId="6" borderId="12" xfId="0" applyFont="1" applyFill="1" applyBorder="1" applyAlignment="1">
      <alignment horizontal="center" vertical="top" wrapText="1"/>
    </xf>
    <xf numFmtId="49" fontId="8" fillId="4" borderId="41" xfId="0" applyNumberFormat="1" applyFont="1" applyFill="1" applyBorder="1" applyAlignment="1">
      <alignment horizontal="center" vertical="top"/>
    </xf>
    <xf numFmtId="49" fontId="8" fillId="5" borderId="43" xfId="0" applyNumberFormat="1" applyFont="1" applyFill="1" applyBorder="1" applyAlignment="1">
      <alignment horizontal="center" vertical="top"/>
    </xf>
    <xf numFmtId="3" fontId="8" fillId="0" borderId="65" xfId="0" applyNumberFormat="1" applyFont="1" applyBorder="1" applyAlignment="1">
      <alignment horizontal="center" vertical="top"/>
    </xf>
    <xf numFmtId="3" fontId="8" fillId="6" borderId="65" xfId="0" applyNumberFormat="1" applyFont="1" applyFill="1" applyBorder="1" applyAlignment="1">
      <alignment horizontal="center" vertical="top" wrapText="1"/>
    </xf>
    <xf numFmtId="0" fontId="1" fillId="6" borderId="41" xfId="0" applyFont="1" applyFill="1" applyBorder="1" applyAlignment="1">
      <alignment horizontal="left" vertical="top" wrapText="1"/>
    </xf>
    <xf numFmtId="0" fontId="1" fillId="6" borderId="4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49" fontId="8" fillId="5" borderId="66" xfId="0" applyNumberFormat="1" applyFont="1" applyFill="1" applyBorder="1" applyAlignment="1">
      <alignment horizontal="center" vertical="top"/>
    </xf>
    <xf numFmtId="164" fontId="11" fillId="6" borderId="32" xfId="0" applyNumberFormat="1" applyFont="1" applyFill="1" applyBorder="1" applyAlignment="1">
      <alignment horizontal="center" vertical="top" wrapText="1"/>
    </xf>
    <xf numFmtId="164" fontId="11" fillId="6" borderId="12" xfId="0" applyNumberFormat="1" applyFont="1" applyFill="1" applyBorder="1" applyAlignment="1">
      <alignment horizontal="center" vertical="top" wrapText="1"/>
    </xf>
    <xf numFmtId="49" fontId="1" fillId="6" borderId="47" xfId="0" applyNumberFormat="1" applyFont="1" applyFill="1" applyBorder="1" applyAlignment="1">
      <alignment vertical="top" wrapText="1"/>
    </xf>
    <xf numFmtId="49" fontId="7" fillId="6" borderId="46" xfId="0" applyNumberFormat="1" applyFont="1" applyFill="1" applyBorder="1" applyAlignment="1">
      <alignment vertical="top"/>
    </xf>
    <xf numFmtId="49" fontId="7" fillId="6" borderId="16" xfId="0" applyNumberFormat="1" applyFont="1" applyFill="1" applyBorder="1" applyAlignment="1">
      <alignment vertical="top"/>
    </xf>
    <xf numFmtId="49" fontId="7" fillId="6" borderId="17" xfId="0" applyNumberFormat="1" applyFont="1" applyFill="1" applyBorder="1" applyAlignment="1">
      <alignment horizontal="center" vertical="top"/>
    </xf>
    <xf numFmtId="3" fontId="1" fillId="6" borderId="14" xfId="0" applyNumberFormat="1" applyFont="1" applyFill="1" applyBorder="1" applyAlignment="1">
      <alignment horizontal="center" vertical="top"/>
    </xf>
    <xf numFmtId="0" fontId="1" fillId="6" borderId="47" xfId="0" applyFont="1" applyFill="1" applyBorder="1" applyAlignment="1">
      <alignment horizontal="left" vertical="top" wrapText="1"/>
    </xf>
    <xf numFmtId="0" fontId="1" fillId="6" borderId="14" xfId="0" applyFont="1" applyFill="1" applyBorder="1" applyAlignment="1">
      <alignment horizontal="center" vertical="top" wrapText="1"/>
    </xf>
    <xf numFmtId="0" fontId="1" fillId="0" borderId="36" xfId="0" applyFont="1" applyFill="1" applyBorder="1" applyAlignment="1">
      <alignment horizontal="center" vertical="top" wrapText="1"/>
    </xf>
    <xf numFmtId="3" fontId="8" fillId="6" borderId="65" xfId="0" applyNumberFormat="1" applyFont="1" applyFill="1" applyBorder="1" applyAlignment="1">
      <alignment horizontal="center" vertical="top"/>
    </xf>
    <xf numFmtId="164" fontId="10" fillId="6" borderId="41"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3" fontId="1" fillId="6" borderId="57" xfId="0" applyNumberFormat="1" applyFont="1" applyFill="1" applyBorder="1" applyAlignment="1">
      <alignment horizontal="center" vertical="center" textRotation="90" wrapText="1"/>
    </xf>
    <xf numFmtId="164" fontId="10" fillId="6" borderId="47" xfId="0" applyNumberFormat="1" applyFont="1" applyFill="1" applyBorder="1" applyAlignment="1">
      <alignment horizontal="center" vertical="top"/>
    </xf>
    <xf numFmtId="3" fontId="8" fillId="6" borderId="65" xfId="0" applyNumberFormat="1" applyFont="1" applyFill="1" applyBorder="1" applyAlignment="1">
      <alignment vertical="top"/>
    </xf>
    <xf numFmtId="164" fontId="10" fillId="6" borderId="32" xfId="0" applyNumberFormat="1" applyFont="1" applyFill="1" applyBorder="1" applyAlignment="1">
      <alignment horizontal="center" vertical="top"/>
    </xf>
    <xf numFmtId="164" fontId="10" fillId="6" borderId="12" xfId="0" applyNumberFormat="1" applyFont="1" applyFill="1" applyBorder="1" applyAlignment="1">
      <alignment horizontal="center" vertical="top"/>
    </xf>
    <xf numFmtId="3" fontId="1" fillId="6" borderId="47" xfId="0" applyNumberFormat="1" applyFont="1" applyFill="1" applyBorder="1" applyAlignment="1">
      <alignment horizontal="center" vertical="top"/>
    </xf>
    <xf numFmtId="3" fontId="1" fillId="0" borderId="64" xfId="0" applyNumberFormat="1" applyFont="1" applyBorder="1" applyAlignment="1">
      <alignment horizontal="center" vertical="top"/>
    </xf>
    <xf numFmtId="3" fontId="8" fillId="6" borderId="58" xfId="0" applyNumberFormat="1" applyFont="1" applyFill="1" applyBorder="1" applyAlignment="1">
      <alignment horizontal="center" vertical="top"/>
    </xf>
    <xf numFmtId="3" fontId="1" fillId="6" borderId="39" xfId="0" applyNumberFormat="1" applyFont="1" applyFill="1" applyBorder="1" applyAlignment="1">
      <alignment horizontal="left" vertical="top" wrapText="1"/>
    </xf>
    <xf numFmtId="164" fontId="8" fillId="7" borderId="47"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8" xfId="0" applyNumberFormat="1" applyFont="1" applyBorder="1" applyAlignment="1">
      <alignment horizontal="center" vertical="top"/>
    </xf>
    <xf numFmtId="49" fontId="8" fillId="4" borderId="22" xfId="0" applyNumberFormat="1" applyFont="1" applyFill="1" applyBorder="1" applyAlignment="1">
      <alignment horizontal="center" vertical="top"/>
    </xf>
    <xf numFmtId="49" fontId="8" fillId="5" borderId="22" xfId="0" applyNumberFormat="1" applyFont="1" applyFill="1" applyBorder="1" applyAlignment="1">
      <alignment horizontal="center" vertical="top"/>
    </xf>
    <xf numFmtId="164" fontId="8" fillId="5" borderId="22" xfId="0" applyNumberFormat="1" applyFont="1" applyFill="1" applyBorder="1" applyAlignment="1">
      <alignment horizontal="center" vertical="top"/>
    </xf>
    <xf numFmtId="49" fontId="8" fillId="4" borderId="60" xfId="0" applyNumberFormat="1" applyFont="1" applyFill="1" applyBorder="1" applyAlignment="1">
      <alignment horizontal="center" vertical="top"/>
    </xf>
    <xf numFmtId="49" fontId="8" fillId="5" borderId="26"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6" borderId="14" xfId="0" applyNumberFormat="1" applyFont="1" applyFill="1" applyBorder="1" applyAlignment="1">
      <alignment horizontal="left" vertical="top" wrapText="1"/>
    </xf>
    <xf numFmtId="3" fontId="1" fillId="6" borderId="63" xfId="0" applyNumberFormat="1" applyFont="1" applyFill="1" applyBorder="1" applyAlignment="1">
      <alignment horizontal="center" vertical="top"/>
    </xf>
    <xf numFmtId="3" fontId="7" fillId="0" borderId="10" xfId="0" applyNumberFormat="1" applyFont="1" applyFill="1" applyBorder="1" applyAlignment="1">
      <alignment horizontal="center" vertical="center" textRotation="90" wrapText="1"/>
    </xf>
    <xf numFmtId="3" fontId="15" fillId="0" borderId="12" xfId="0" applyNumberFormat="1" applyFont="1" applyBorder="1" applyAlignment="1">
      <alignment horizontal="center" vertical="top"/>
    </xf>
    <xf numFmtId="3" fontId="15" fillId="7" borderId="13" xfId="0" applyNumberFormat="1" applyFont="1" applyFill="1" applyBorder="1" applyAlignment="1">
      <alignment horizontal="center" vertical="top" wrapText="1"/>
    </xf>
    <xf numFmtId="165" fontId="15" fillId="7" borderId="22" xfId="0" applyNumberFormat="1" applyFont="1" applyFill="1" applyBorder="1" applyAlignment="1">
      <alignment horizontal="center" vertical="top" wrapText="1"/>
    </xf>
    <xf numFmtId="165" fontId="15" fillId="7" borderId="13" xfId="0" applyNumberFormat="1" applyFont="1" applyFill="1" applyBorder="1" applyAlignment="1">
      <alignment horizontal="center" vertical="top" wrapText="1"/>
    </xf>
    <xf numFmtId="3" fontId="8" fillId="8" borderId="3" xfId="0" applyNumberFormat="1" applyFont="1" applyFill="1" applyBorder="1" applyAlignment="1">
      <alignment vertical="top" wrapText="1"/>
    </xf>
    <xf numFmtId="164" fontId="1" fillId="8" borderId="29" xfId="0" applyNumberFormat="1" applyFont="1" applyFill="1" applyBorder="1" applyAlignment="1">
      <alignment horizontal="center" vertical="top" wrapText="1"/>
    </xf>
    <xf numFmtId="164" fontId="1" fillId="8" borderId="5" xfId="0" applyNumberFormat="1" applyFont="1" applyFill="1" applyBorder="1" applyAlignment="1">
      <alignment horizontal="center" vertical="top" wrapText="1"/>
    </xf>
    <xf numFmtId="3" fontId="1" fillId="6" borderId="29" xfId="0" applyNumberFormat="1" applyFont="1" applyFill="1" applyBorder="1" applyAlignment="1">
      <alignment horizontal="left" vertical="top" wrapText="1"/>
    </xf>
    <xf numFmtId="164" fontId="1" fillId="0" borderId="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7" fillId="6" borderId="10" xfId="0" applyNumberFormat="1" applyFont="1" applyFill="1" applyBorder="1" applyAlignment="1">
      <alignment horizontal="center" vertical="top" textRotation="90" wrapText="1"/>
    </xf>
    <xf numFmtId="3" fontId="1" fillId="6" borderId="53" xfId="0" applyNumberFormat="1" applyFont="1" applyFill="1" applyBorder="1" applyAlignment="1">
      <alignment horizontal="left" vertical="top" wrapText="1"/>
    </xf>
    <xf numFmtId="49" fontId="13" fillId="0" borderId="19" xfId="0" applyNumberFormat="1" applyFont="1" applyBorder="1" applyAlignment="1">
      <alignment vertical="top"/>
    </xf>
    <xf numFmtId="3" fontId="7" fillId="0" borderId="19" xfId="0" applyNumberFormat="1" applyFont="1" applyFill="1" applyBorder="1" applyAlignment="1">
      <alignment horizontal="center" vertical="center" textRotation="90" wrapText="1"/>
    </xf>
    <xf numFmtId="3" fontId="15" fillId="0" borderId="21" xfId="0" applyNumberFormat="1" applyFont="1" applyBorder="1" applyAlignment="1">
      <alignment horizontal="center" vertical="top"/>
    </xf>
    <xf numFmtId="3" fontId="15" fillId="7" borderId="38" xfId="0" applyNumberFormat="1" applyFont="1" applyFill="1" applyBorder="1" applyAlignment="1">
      <alignment horizontal="center" vertical="top" wrapText="1"/>
    </xf>
    <xf numFmtId="3" fontId="1" fillId="6" borderId="22" xfId="0" applyNumberFormat="1" applyFont="1" applyFill="1" applyBorder="1" applyAlignment="1">
      <alignment horizontal="left" vertical="top" wrapText="1"/>
    </xf>
    <xf numFmtId="3" fontId="1" fillId="6" borderId="54"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wrapText="1"/>
    </xf>
    <xf numFmtId="3" fontId="15" fillId="0"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center" textRotation="90" wrapText="1"/>
    </xf>
    <xf numFmtId="3" fontId="15" fillId="0" borderId="5" xfId="0" applyNumberFormat="1" applyFont="1" applyBorder="1" applyAlignment="1">
      <alignment horizontal="center" vertical="top"/>
    </xf>
    <xf numFmtId="3" fontId="7" fillId="0" borderId="5" xfId="0" applyNumberFormat="1" applyFont="1" applyBorder="1" applyAlignment="1">
      <alignment horizontal="center" vertical="top"/>
    </xf>
    <xf numFmtId="164" fontId="7" fillId="0" borderId="29" xfId="0" applyNumberFormat="1" applyFont="1" applyBorder="1" applyAlignment="1">
      <alignment horizontal="center" vertical="top"/>
    </xf>
    <xf numFmtId="164" fontId="7" fillId="0" borderId="5" xfId="0" applyNumberFormat="1" applyFont="1" applyBorder="1" applyAlignment="1">
      <alignment horizontal="center" vertical="top"/>
    </xf>
    <xf numFmtId="3" fontId="1" fillId="8" borderId="29" xfId="0" applyNumberFormat="1" applyFont="1" applyFill="1" applyBorder="1" applyAlignment="1">
      <alignment vertical="top" wrapText="1"/>
    </xf>
    <xf numFmtId="3" fontId="1" fillId="8" borderId="2" xfId="0" applyNumberFormat="1" applyFont="1" applyFill="1" applyBorder="1" applyAlignment="1">
      <alignment horizontal="center" vertical="top"/>
    </xf>
    <xf numFmtId="3" fontId="1" fillId="8" borderId="40" xfId="0" applyNumberFormat="1" applyFont="1" applyFill="1" applyBorder="1" applyAlignment="1">
      <alignment horizontal="center" vertical="top"/>
    </xf>
    <xf numFmtId="3" fontId="1" fillId="8" borderId="4" xfId="0" applyNumberFormat="1" applyFont="1" applyFill="1" applyBorder="1" applyAlignment="1">
      <alignment horizontal="center" vertical="top"/>
    </xf>
    <xf numFmtId="3" fontId="8" fillId="6" borderId="17" xfId="0" applyNumberFormat="1" applyFont="1" applyFill="1" applyBorder="1" applyAlignment="1">
      <alignment horizontal="center" vertical="top" wrapText="1"/>
    </xf>
    <xf numFmtId="3" fontId="15" fillId="6" borderId="12" xfId="0" applyNumberFormat="1" applyFont="1" applyFill="1" applyBorder="1" applyAlignment="1">
      <alignment horizontal="center" vertical="top"/>
    </xf>
    <xf numFmtId="3" fontId="7" fillId="6" borderId="12" xfId="0" applyNumberFormat="1" applyFont="1" applyFill="1" applyBorder="1" applyAlignment="1">
      <alignment horizontal="center" vertical="top"/>
    </xf>
    <xf numFmtId="164" fontId="1" fillId="6" borderId="33" xfId="1" applyNumberFormat="1" applyFont="1" applyFill="1" applyBorder="1" applyAlignment="1">
      <alignment horizontal="left" vertical="top" wrapText="1"/>
    </xf>
    <xf numFmtId="0" fontId="1" fillId="6" borderId="34" xfId="0" applyNumberFormat="1" applyFont="1" applyFill="1" applyBorder="1" applyAlignment="1">
      <alignment horizontal="center" vertical="top"/>
    </xf>
    <xf numFmtId="0" fontId="1" fillId="6" borderId="14" xfId="0" applyNumberFormat="1" applyFont="1" applyFill="1" applyBorder="1" applyAlignment="1">
      <alignment horizontal="center" vertical="top"/>
    </xf>
    <xf numFmtId="0" fontId="1" fillId="6" borderId="36" xfId="0" applyNumberFormat="1" applyFont="1" applyFill="1" applyBorder="1" applyAlignment="1">
      <alignment horizontal="center" vertical="top"/>
    </xf>
    <xf numFmtId="164" fontId="1" fillId="6" borderId="32" xfId="0" applyNumberFormat="1" applyFont="1" applyFill="1" applyBorder="1" applyAlignment="1">
      <alignment vertical="top" wrapText="1"/>
    </xf>
    <xf numFmtId="164" fontId="1" fillId="6" borderId="12" xfId="0" applyNumberFormat="1" applyFont="1" applyFill="1" applyBorder="1" applyAlignment="1">
      <alignment vertical="top" wrapText="1"/>
    </xf>
    <xf numFmtId="164" fontId="1" fillId="6" borderId="41" xfId="1" applyNumberFormat="1" applyFont="1" applyFill="1" applyBorder="1" applyAlignment="1">
      <alignment horizontal="left" vertical="top" wrapText="1"/>
    </xf>
    <xf numFmtId="0" fontId="1" fillId="6" borderId="9" xfId="0" applyNumberFormat="1" applyFont="1" applyFill="1" applyBorder="1" applyAlignment="1">
      <alignment horizontal="center" vertical="top"/>
    </xf>
    <xf numFmtId="0" fontId="1" fillId="6" borderId="0" xfId="0" applyNumberFormat="1" applyFont="1" applyFill="1" applyBorder="1" applyAlignment="1">
      <alignment horizontal="center" vertical="top"/>
    </xf>
    <xf numFmtId="0" fontId="1" fillId="6" borderId="11" xfId="0" applyNumberFormat="1" applyFont="1" applyFill="1" applyBorder="1" applyAlignment="1">
      <alignment horizontal="center" vertical="top"/>
    </xf>
    <xf numFmtId="0" fontId="1" fillId="6" borderId="37" xfId="0" applyNumberFormat="1" applyFont="1" applyFill="1" applyBorder="1" applyAlignment="1">
      <alignment horizontal="center" vertical="top"/>
    </xf>
    <xf numFmtId="0" fontId="1" fillId="6" borderId="43" xfId="0" applyNumberFormat="1" applyFont="1" applyFill="1" applyBorder="1" applyAlignment="1">
      <alignment horizontal="center" vertical="top"/>
    </xf>
    <xf numFmtId="0" fontId="1" fillId="6" borderId="44" xfId="0" applyNumberFormat="1" applyFont="1" applyFill="1" applyBorder="1" applyAlignment="1">
      <alignment horizontal="center" vertical="top"/>
    </xf>
    <xf numFmtId="0" fontId="1" fillId="6" borderId="59" xfId="0" applyNumberFormat="1" applyFont="1" applyFill="1" applyBorder="1" applyAlignment="1">
      <alignment horizontal="center" vertical="top"/>
    </xf>
    <xf numFmtId="164" fontId="1" fillId="6" borderId="32" xfId="1" applyNumberFormat="1" applyFont="1" applyFill="1" applyBorder="1" applyAlignment="1">
      <alignment horizontal="left" vertical="top" wrapText="1"/>
    </xf>
    <xf numFmtId="3" fontId="1" fillId="6" borderId="10" xfId="0" applyNumberFormat="1" applyFont="1" applyFill="1" applyBorder="1" applyAlignment="1">
      <alignment horizontal="center" vertical="top" textRotation="90" wrapText="1"/>
    </xf>
    <xf numFmtId="164" fontId="1" fillId="6" borderId="47" xfId="1" applyNumberFormat="1" applyFont="1" applyFill="1" applyBorder="1" applyAlignment="1">
      <alignment horizontal="left" vertical="top" wrapText="1"/>
    </xf>
    <xf numFmtId="0" fontId="1" fillId="6" borderId="46" xfId="0" applyNumberFormat="1" applyFont="1" applyFill="1" applyBorder="1" applyAlignment="1">
      <alignment horizontal="center" vertical="top"/>
    </xf>
    <xf numFmtId="0" fontId="1" fillId="6" borderId="17" xfId="0" applyNumberFormat="1" applyFont="1" applyFill="1" applyBorder="1" applyAlignment="1">
      <alignment horizontal="center" vertical="top"/>
    </xf>
    <xf numFmtId="164" fontId="1" fillId="6" borderId="22" xfId="1" applyNumberFormat="1" applyFont="1" applyFill="1" applyBorder="1" applyAlignment="1">
      <alignment horizontal="left" vertical="top" wrapText="1"/>
    </xf>
    <xf numFmtId="0" fontId="1" fillId="6" borderId="39" xfId="0" applyNumberFormat="1" applyFont="1" applyFill="1" applyBorder="1" applyAlignment="1">
      <alignment horizontal="center" vertical="top"/>
    </xf>
    <xf numFmtId="3" fontId="15" fillId="6" borderId="3" xfId="0" applyNumberFormat="1" applyFont="1" applyFill="1" applyBorder="1" applyAlignment="1">
      <alignment horizontal="left" vertical="top" wrapText="1"/>
    </xf>
    <xf numFmtId="3" fontId="7" fillId="0" borderId="4" xfId="0" applyNumberFormat="1" applyFont="1" applyBorder="1" applyAlignment="1">
      <alignment horizontal="center" vertical="center" wrapText="1"/>
    </xf>
    <xf numFmtId="164" fontId="7" fillId="8" borderId="29" xfId="0" applyNumberFormat="1" applyFont="1" applyFill="1" applyBorder="1" applyAlignment="1">
      <alignment horizontal="center" vertical="top"/>
    </xf>
    <xf numFmtId="164" fontId="7" fillId="8" borderId="5"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1" fillId="0" borderId="40" xfId="0" applyNumberFormat="1" applyFont="1" applyFill="1" applyBorder="1" applyAlignment="1">
      <alignment horizontal="center" vertical="top"/>
    </xf>
    <xf numFmtId="3" fontId="7" fillId="0" borderId="37" xfId="0" applyNumberFormat="1" applyFont="1" applyFill="1" applyBorder="1" applyAlignment="1">
      <alignment vertical="top" wrapText="1"/>
    </xf>
    <xf numFmtId="3" fontId="7" fillId="0" borderId="37" xfId="0" applyNumberFormat="1" applyFont="1" applyFill="1" applyBorder="1" applyAlignment="1">
      <alignment horizontal="center" vertical="center" textRotation="90" wrapText="1"/>
    </xf>
    <xf numFmtId="4" fontId="1" fillId="6" borderId="0" xfId="0" applyNumberFormat="1" applyFont="1" applyFill="1" applyBorder="1" applyAlignment="1">
      <alignment horizontal="center" vertical="top" wrapText="1"/>
    </xf>
    <xf numFmtId="4" fontId="1" fillId="6" borderId="12" xfId="0" applyNumberFormat="1" applyFont="1" applyFill="1" applyBorder="1" applyAlignment="1">
      <alignment horizontal="center" vertical="top" wrapText="1"/>
    </xf>
    <xf numFmtId="3" fontId="1" fillId="6" borderId="34" xfId="1" applyNumberFormat="1" applyFont="1" applyFill="1" applyBorder="1" applyAlignment="1">
      <alignment horizontal="center" vertical="top"/>
    </xf>
    <xf numFmtId="3" fontId="1" fillId="6" borderId="45" xfId="1" applyNumberFormat="1" applyFont="1" applyFill="1" applyBorder="1" applyAlignment="1">
      <alignment horizontal="center" vertical="top"/>
    </xf>
    <xf numFmtId="3" fontId="1" fillId="8" borderId="36" xfId="1" applyNumberFormat="1" applyFont="1" applyFill="1" applyBorder="1" applyAlignment="1">
      <alignment horizontal="center" vertical="top"/>
    </xf>
    <xf numFmtId="3" fontId="7" fillId="0" borderId="10" xfId="0" applyNumberFormat="1" applyFont="1" applyFill="1" applyBorder="1" applyAlignment="1">
      <alignment vertical="top" wrapText="1"/>
    </xf>
    <xf numFmtId="4" fontId="1" fillId="0" borderId="0" xfId="0" applyNumberFormat="1" applyFont="1" applyFill="1" applyBorder="1" applyAlignment="1">
      <alignment horizontal="center" vertical="top" wrapText="1"/>
    </xf>
    <xf numFmtId="4" fontId="1" fillId="0" borderId="12"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4" fontId="15" fillId="7" borderId="22" xfId="0" applyNumberFormat="1" applyFont="1" applyFill="1" applyBorder="1" applyAlignment="1">
      <alignment horizontal="center" vertical="top" wrapText="1"/>
    </xf>
    <xf numFmtId="4" fontId="15" fillId="7" borderId="38" xfId="0" applyNumberFormat="1" applyFont="1" applyFill="1" applyBorder="1" applyAlignment="1">
      <alignment horizontal="center" vertical="top" wrapText="1"/>
    </xf>
    <xf numFmtId="0" fontId="1" fillId="6" borderId="18" xfId="0" applyNumberFormat="1" applyFont="1" applyFill="1" applyBorder="1" applyAlignment="1">
      <alignment horizontal="center" vertical="top"/>
    </xf>
    <xf numFmtId="0" fontId="1" fillId="6" borderId="19" xfId="0" applyNumberFormat="1" applyFont="1" applyFill="1" applyBorder="1" applyAlignment="1">
      <alignment horizontal="center" vertical="top"/>
    </xf>
    <xf numFmtId="0" fontId="1" fillId="6" borderId="20" xfId="0" applyNumberFormat="1" applyFont="1" applyFill="1" applyBorder="1" applyAlignment="1">
      <alignment horizontal="center" vertical="top"/>
    </xf>
    <xf numFmtId="49" fontId="8" fillId="4" borderId="18" xfId="0" applyNumberFormat="1" applyFont="1" applyFill="1" applyBorder="1" applyAlignment="1">
      <alignment horizontal="center" vertical="top"/>
    </xf>
    <xf numFmtId="49" fontId="8" fillId="5" borderId="69" xfId="0" applyNumberFormat="1" applyFont="1" applyFill="1" applyBorder="1" applyAlignment="1">
      <alignment horizontal="center" vertical="top"/>
    </xf>
    <xf numFmtId="164" fontId="8" fillId="5" borderId="60" xfId="0" applyNumberFormat="1" applyFont="1" applyFill="1" applyBorder="1" applyAlignment="1">
      <alignment horizontal="center" vertical="top"/>
    </xf>
    <xf numFmtId="164" fontId="8" fillId="4" borderId="60" xfId="0" applyNumberFormat="1" applyFont="1" applyFill="1" applyBorder="1" applyAlignment="1">
      <alignment horizontal="center" vertical="top"/>
    </xf>
    <xf numFmtId="164" fontId="8" fillId="4" borderId="61" xfId="0" applyNumberFormat="1" applyFont="1" applyFill="1" applyBorder="1" applyAlignment="1">
      <alignment horizontal="center" vertical="top"/>
    </xf>
    <xf numFmtId="49" fontId="8" fillId="3" borderId="25" xfId="0" applyNumberFormat="1" applyFont="1" applyFill="1" applyBorder="1" applyAlignment="1">
      <alignment horizontal="center" vertical="top"/>
    </xf>
    <xf numFmtId="164" fontId="8" fillId="3" borderId="60" xfId="0" applyNumberFormat="1" applyFont="1" applyFill="1" applyBorder="1" applyAlignment="1">
      <alignment horizontal="center" vertical="top"/>
    </xf>
    <xf numFmtId="164" fontId="8" fillId="3" borderId="61" xfId="0" applyNumberFormat="1" applyFont="1" applyFill="1" applyBorder="1" applyAlignment="1">
      <alignment horizontal="center" vertical="top"/>
    </xf>
    <xf numFmtId="3" fontId="8" fillId="0" borderId="0" xfId="0" applyNumberFormat="1" applyFont="1" applyFill="1" applyBorder="1" applyAlignment="1">
      <alignment vertical="top" wrapText="1"/>
    </xf>
    <xf numFmtId="3" fontId="8" fillId="0" borderId="0" xfId="0" applyNumberFormat="1" applyFont="1" applyFill="1" applyBorder="1" applyAlignment="1">
      <alignment horizontal="center" vertical="top" wrapText="1"/>
    </xf>
    <xf numFmtId="164" fontId="1" fillId="0" borderId="6"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3" fontId="8" fillId="8" borderId="0"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wrapText="1"/>
    </xf>
    <xf numFmtId="164" fontId="8" fillId="3" borderId="58" xfId="0" applyNumberFormat="1" applyFont="1" applyFill="1" applyBorder="1" applyAlignment="1">
      <alignment horizontal="center" vertical="top" wrapText="1"/>
    </xf>
    <xf numFmtId="164" fontId="1" fillId="0" borderId="33" xfId="0" applyNumberFormat="1" applyFont="1" applyBorder="1" applyAlignment="1">
      <alignment horizontal="center" vertical="top"/>
    </xf>
    <xf numFmtId="3" fontId="1" fillId="8" borderId="0"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0" borderId="58" xfId="0" applyNumberFormat="1" applyFont="1" applyBorder="1" applyAlignment="1">
      <alignment horizontal="center" vertical="top" wrapText="1"/>
    </xf>
    <xf numFmtId="3" fontId="1" fillId="0" borderId="0" xfId="0" applyNumberFormat="1" applyFont="1" applyAlignment="1">
      <alignment horizontal="right" vertical="top"/>
    </xf>
    <xf numFmtId="164" fontId="1" fillId="6" borderId="33" xfId="0" applyNumberFormat="1" applyFont="1" applyFill="1" applyBorder="1" applyAlignment="1">
      <alignment horizontal="center" vertical="top" wrapText="1"/>
    </xf>
    <xf numFmtId="164" fontId="1" fillId="6" borderId="58" xfId="0" applyNumberFormat="1" applyFont="1" applyFill="1" applyBorder="1" applyAlignment="1">
      <alignment horizontal="center" vertical="top" wrapText="1"/>
    </xf>
    <xf numFmtId="164" fontId="8" fillId="3" borderId="33" xfId="0" applyNumberFormat="1" applyFont="1" applyFill="1" applyBorder="1" applyAlignment="1">
      <alignment horizontal="center" vertical="top"/>
    </xf>
    <xf numFmtId="164" fontId="8" fillId="3" borderId="58" xfId="0" applyNumberFormat="1" applyFont="1" applyFill="1" applyBorder="1" applyAlignment="1">
      <alignment horizontal="center" vertical="top"/>
    </xf>
    <xf numFmtId="164" fontId="1" fillId="0" borderId="13" xfId="0" applyNumberFormat="1" applyFont="1" applyBorder="1" applyAlignment="1">
      <alignment horizontal="center" vertical="top"/>
    </xf>
    <xf numFmtId="49" fontId="1" fillId="0" borderId="40" xfId="0" applyNumberFormat="1" applyFont="1" applyBorder="1" applyAlignment="1">
      <alignment vertical="top"/>
    </xf>
    <xf numFmtId="49" fontId="1" fillId="0" borderId="40" xfId="0" applyNumberFormat="1" applyFont="1" applyBorder="1" applyAlignment="1">
      <alignment horizontal="center" vertical="top"/>
    </xf>
    <xf numFmtId="3" fontId="1" fillId="0" borderId="40" xfId="0" applyNumberFormat="1" applyFont="1" applyBorder="1" applyAlignment="1">
      <alignment vertical="top"/>
    </xf>
    <xf numFmtId="3" fontId="1" fillId="8" borderId="0" xfId="0" applyNumberFormat="1" applyFont="1" applyFill="1" applyBorder="1" applyAlignment="1">
      <alignment vertical="top" wrapText="1"/>
    </xf>
    <xf numFmtId="3" fontId="1" fillId="0" borderId="0" xfId="0" applyNumberFormat="1" applyFont="1" applyAlignment="1">
      <alignment vertical="top" wrapText="1"/>
    </xf>
    <xf numFmtId="165" fontId="1" fillId="0" borderId="0" xfId="0" applyNumberFormat="1" applyFont="1" applyAlignment="1">
      <alignment horizontal="center" vertical="top"/>
    </xf>
    <xf numFmtId="3" fontId="19" fillId="0" borderId="0" xfId="0" applyNumberFormat="1" applyFont="1" applyAlignment="1">
      <alignment horizontal="center" vertical="top"/>
    </xf>
    <xf numFmtId="165" fontId="1" fillId="0" borderId="49"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165" fontId="1" fillId="6" borderId="29"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6" borderId="2"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3" fontId="10" fillId="6" borderId="2" xfId="0" applyNumberFormat="1" applyFont="1" applyFill="1" applyBorder="1" applyAlignment="1">
      <alignment horizontal="center" vertical="top"/>
    </xf>
    <xf numFmtId="3" fontId="1" fillId="6" borderId="67" xfId="0" applyNumberFormat="1" applyFont="1" applyFill="1" applyBorder="1" applyAlignment="1">
      <alignment horizontal="center" vertical="top"/>
    </xf>
    <xf numFmtId="165" fontId="10" fillId="6" borderId="32" xfId="0" applyNumberFormat="1" applyFont="1" applyFill="1" applyBorder="1" applyAlignment="1">
      <alignment horizontal="center" vertical="top"/>
    </xf>
    <xf numFmtId="164" fontId="10" fillId="0" borderId="39" xfId="0" applyNumberFormat="1" applyFont="1" applyFill="1" applyBorder="1" applyAlignment="1">
      <alignment horizontal="center" vertical="top"/>
    </xf>
    <xf numFmtId="164" fontId="1" fillId="0" borderId="9" xfId="0" applyNumberFormat="1" applyFont="1" applyFill="1" applyBorder="1" applyAlignment="1">
      <alignment vertical="top"/>
    </xf>
    <xf numFmtId="164" fontId="1" fillId="0" borderId="10" xfId="0" applyNumberFormat="1" applyFont="1" applyFill="1" applyBorder="1" applyAlignment="1">
      <alignment vertical="top"/>
    </xf>
    <xf numFmtId="164" fontId="1" fillId="0" borderId="11" xfId="0" applyNumberFormat="1" applyFont="1" applyFill="1" applyBorder="1" applyAlignment="1">
      <alignment vertical="top"/>
    </xf>
    <xf numFmtId="164" fontId="9" fillId="0" borderId="58" xfId="0" applyNumberFormat="1" applyFont="1" applyFill="1" applyBorder="1" applyAlignment="1">
      <alignment vertical="top" wrapText="1"/>
    </xf>
    <xf numFmtId="3" fontId="10" fillId="6" borderId="34" xfId="0" applyNumberFormat="1" applyFont="1" applyFill="1" applyBorder="1" applyAlignment="1">
      <alignment horizontal="center" vertical="top"/>
    </xf>
    <xf numFmtId="164" fontId="8" fillId="7" borderId="71" xfId="0" applyNumberFormat="1" applyFont="1" applyFill="1" applyBorder="1" applyAlignment="1">
      <alignment horizontal="center" vertical="top" wrapText="1"/>
    </xf>
    <xf numFmtId="164" fontId="8" fillId="7" borderId="54" xfId="0" applyNumberFormat="1" applyFont="1" applyFill="1" applyBorder="1" applyAlignment="1">
      <alignment horizontal="center" vertical="top" wrapText="1"/>
    </xf>
    <xf numFmtId="164" fontId="8" fillId="7" borderId="23" xfId="0" applyNumberFormat="1" applyFont="1" applyFill="1" applyBorder="1" applyAlignment="1">
      <alignment horizontal="center" vertical="top" wrapText="1"/>
    </xf>
    <xf numFmtId="164" fontId="8" fillId="7" borderId="51" xfId="0" applyNumberFormat="1" applyFont="1" applyFill="1" applyBorder="1" applyAlignment="1">
      <alignment horizontal="center" vertical="top" wrapText="1"/>
    </xf>
    <xf numFmtId="164" fontId="8" fillId="7" borderId="24" xfId="0" applyNumberFormat="1" applyFont="1" applyFill="1" applyBorder="1" applyAlignment="1">
      <alignment horizontal="center" vertical="top" wrapText="1"/>
    </xf>
    <xf numFmtId="3" fontId="1" fillId="0" borderId="5" xfId="0" applyNumberFormat="1" applyFont="1" applyBorder="1" applyAlignment="1">
      <alignment horizontal="center" vertical="top" wrapText="1"/>
    </xf>
    <xf numFmtId="165" fontId="1" fillId="0" borderId="29" xfId="0" applyNumberFormat="1" applyFont="1" applyFill="1" applyBorder="1" applyAlignment="1">
      <alignment horizontal="center" vertical="top"/>
    </xf>
    <xf numFmtId="164" fontId="1" fillId="0" borderId="31" xfId="0" applyNumberFormat="1" applyFont="1" applyBorder="1" applyAlignment="1">
      <alignment horizontal="center" vertical="top"/>
    </xf>
    <xf numFmtId="164" fontId="1" fillId="0" borderId="2" xfId="0" applyNumberFormat="1" applyFont="1" applyBorder="1" applyAlignment="1">
      <alignment horizontal="center" vertical="top"/>
    </xf>
    <xf numFmtId="164" fontId="1" fillId="0" borderId="40" xfId="0" applyNumberFormat="1" applyFont="1" applyBorder="1" applyAlignment="1">
      <alignment horizontal="center" vertical="top"/>
    </xf>
    <xf numFmtId="164" fontId="1" fillId="0" borderId="3" xfId="0" applyNumberFormat="1" applyFont="1" applyBorder="1" applyAlignment="1">
      <alignment horizontal="center" vertical="top"/>
    </xf>
    <xf numFmtId="3" fontId="1" fillId="0" borderId="5" xfId="0" applyNumberFormat="1" applyFont="1" applyBorder="1" applyAlignment="1">
      <alignment vertical="top" wrapText="1"/>
    </xf>
    <xf numFmtId="3" fontId="10" fillId="0" borderId="29" xfId="0" applyNumberFormat="1" applyFont="1" applyBorder="1" applyAlignment="1">
      <alignment horizontal="center" vertical="top"/>
    </xf>
    <xf numFmtId="3" fontId="1" fillId="0" borderId="3" xfId="0" applyNumberFormat="1" applyFont="1" applyBorder="1" applyAlignment="1">
      <alignment horizontal="center" vertical="top"/>
    </xf>
    <xf numFmtId="165" fontId="1" fillId="6" borderId="0" xfId="0" applyNumberFormat="1" applyFont="1" applyFill="1" applyBorder="1" applyAlignment="1">
      <alignment horizontal="center" vertical="top"/>
    </xf>
    <xf numFmtId="164" fontId="1" fillId="6" borderId="39" xfId="0" applyNumberFormat="1" applyFont="1" applyFill="1" applyBorder="1" applyAlignment="1">
      <alignment horizontal="center" vertical="top"/>
    </xf>
    <xf numFmtId="3" fontId="10" fillId="6" borderId="42" xfId="0" applyNumberFormat="1" applyFont="1" applyFill="1" applyBorder="1" applyAlignment="1">
      <alignment horizontal="center" vertical="top"/>
    </xf>
    <xf numFmtId="3" fontId="1" fillId="0" borderId="65" xfId="0" applyNumberFormat="1" applyFont="1" applyFill="1" applyBorder="1" applyAlignment="1">
      <alignment horizontal="left" vertical="top" wrapText="1"/>
    </xf>
    <xf numFmtId="165" fontId="1" fillId="6" borderId="72" xfId="0" applyNumberFormat="1" applyFont="1" applyFill="1" applyBorder="1" applyAlignment="1">
      <alignment horizontal="center" vertical="top"/>
    </xf>
    <xf numFmtId="164" fontId="1" fillId="6" borderId="59"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8" fillId="6" borderId="0" xfId="0" applyNumberFormat="1" applyFont="1" applyFill="1" applyAlignment="1">
      <alignment vertical="top"/>
    </xf>
    <xf numFmtId="3" fontId="1" fillId="0" borderId="12" xfId="0" applyNumberFormat="1" applyFont="1" applyBorder="1" applyAlignment="1">
      <alignment horizontal="center" vertical="top" wrapText="1"/>
    </xf>
    <xf numFmtId="3" fontId="1" fillId="0" borderId="44"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15"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164" fontId="1" fillId="6" borderId="57"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3" fontId="10" fillId="6" borderId="46"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 fillId="0" borderId="12" xfId="0" applyNumberFormat="1" applyFont="1" applyFill="1" applyBorder="1" applyAlignment="1">
      <alignment horizontal="left" vertical="top" wrapText="1"/>
    </xf>
    <xf numFmtId="164" fontId="1" fillId="0" borderId="42"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0" fillId="6" borderId="46" xfId="0" applyNumberFormat="1" applyFont="1" applyFill="1" applyBorder="1" applyAlignment="1">
      <alignment horizontal="center" vertical="top" wrapText="1"/>
    </xf>
    <xf numFmtId="165" fontId="1" fillId="6" borderId="53"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0" fontId="10" fillId="6" borderId="34" xfId="0" applyFont="1" applyFill="1" applyBorder="1" applyAlignment="1">
      <alignment horizontal="center" vertical="top" wrapText="1"/>
    </xf>
    <xf numFmtId="0" fontId="1" fillId="6" borderId="37" xfId="0" applyFont="1" applyFill="1" applyBorder="1" applyAlignment="1">
      <alignment horizontal="center" vertical="top" wrapText="1"/>
    </xf>
    <xf numFmtId="49" fontId="8" fillId="4" borderId="41" xfId="0" applyNumberFormat="1" applyFont="1" applyFill="1" applyBorder="1" applyAlignment="1">
      <alignment vertical="top"/>
    </xf>
    <xf numFmtId="49" fontId="8" fillId="0" borderId="43" xfId="0" applyNumberFormat="1" applyFont="1" applyBorder="1" applyAlignment="1">
      <alignment vertical="top"/>
    </xf>
    <xf numFmtId="3" fontId="1" fillId="0" borderId="43" xfId="0" applyNumberFormat="1" applyFont="1" applyFill="1" applyBorder="1" applyAlignment="1">
      <alignment horizontal="center" vertical="center" textRotation="90" wrapText="1"/>
    </xf>
    <xf numFmtId="3" fontId="1" fillId="0" borderId="65" xfId="0" applyNumberFormat="1" applyFont="1" applyBorder="1" applyAlignment="1">
      <alignment horizontal="center" vertical="top" wrapText="1"/>
    </xf>
    <xf numFmtId="164" fontId="1" fillId="0" borderId="34"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0" fontId="1" fillId="6" borderId="41" xfId="0" quotePrefix="1" applyFont="1" applyFill="1" applyBorder="1" applyAlignment="1">
      <alignment horizontal="left" vertical="top" wrapText="1"/>
    </xf>
    <xf numFmtId="0" fontId="10" fillId="6" borderId="42" xfId="0"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top" wrapText="1"/>
    </xf>
    <xf numFmtId="3" fontId="1" fillId="6" borderId="44"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wrapText="1"/>
    </xf>
    <xf numFmtId="164" fontId="1" fillId="6" borderId="3" xfId="0" applyNumberFormat="1" applyFont="1" applyFill="1" applyBorder="1" applyAlignment="1">
      <alignment horizontal="center" vertical="top" wrapText="1"/>
    </xf>
    <xf numFmtId="164" fontId="1" fillId="6" borderId="68" xfId="0" applyNumberFormat="1" applyFont="1" applyFill="1" applyBorder="1" applyAlignment="1">
      <alignment horizontal="center" vertical="top" wrapText="1"/>
    </xf>
    <xf numFmtId="0" fontId="1" fillId="6" borderId="5" xfId="0" applyFont="1" applyFill="1" applyBorder="1" applyAlignment="1">
      <alignment horizontal="left" vertical="top" wrapText="1"/>
    </xf>
    <xf numFmtId="0" fontId="10" fillId="6" borderId="2" xfId="0" applyFont="1" applyFill="1" applyBorder="1" applyAlignment="1">
      <alignment horizontal="center" vertical="top" wrapText="1"/>
    </xf>
    <xf numFmtId="165" fontId="1" fillId="6" borderId="32" xfId="0" applyNumberFormat="1" applyFont="1" applyFill="1" applyBorder="1" applyAlignment="1">
      <alignment horizontal="center" vertical="top" wrapText="1"/>
    </xf>
    <xf numFmtId="164" fontId="1" fillId="6" borderId="39"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0" fontId="1" fillId="0" borderId="58" xfId="0" applyFont="1" applyFill="1" applyBorder="1" applyAlignment="1">
      <alignment horizontal="left" vertical="top" wrapText="1"/>
    </xf>
    <xf numFmtId="165" fontId="1" fillId="6" borderId="47"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wrapText="1"/>
    </xf>
    <xf numFmtId="164" fontId="1" fillId="6" borderId="5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0" fontId="1" fillId="6" borderId="12" xfId="0" applyFont="1" applyFill="1" applyBorder="1" applyAlignment="1">
      <alignment horizontal="left" vertical="top" wrapText="1"/>
    </xf>
    <xf numFmtId="0" fontId="10" fillId="6" borderId="9" xfId="0" applyFont="1" applyFill="1" applyBorder="1" applyAlignment="1">
      <alignment horizontal="center" vertical="top" wrapText="1"/>
    </xf>
    <xf numFmtId="3" fontId="1" fillId="0" borderId="21" xfId="0" applyNumberFormat="1" applyFont="1" applyBorder="1" applyAlignment="1">
      <alignment horizontal="center" vertical="top" wrapText="1"/>
    </xf>
    <xf numFmtId="165" fontId="8" fillId="7" borderId="71" xfId="0" applyNumberFormat="1" applyFont="1" applyFill="1" applyBorder="1" applyAlignment="1">
      <alignment horizontal="center" vertical="top" wrapText="1"/>
    </xf>
    <xf numFmtId="165" fontId="8" fillId="7" borderId="54" xfId="0" applyNumberFormat="1" applyFont="1" applyFill="1" applyBorder="1" applyAlignment="1">
      <alignment horizontal="center" vertical="top" wrapText="1"/>
    </xf>
    <xf numFmtId="165" fontId="8" fillId="7" borderId="23" xfId="0" applyNumberFormat="1" applyFont="1" applyFill="1" applyBorder="1" applyAlignment="1">
      <alignment horizontal="center" vertical="top" wrapText="1"/>
    </xf>
    <xf numFmtId="165" fontId="8" fillId="7" borderId="51" xfId="0" applyNumberFormat="1" applyFont="1" applyFill="1" applyBorder="1" applyAlignment="1">
      <alignment horizontal="center" vertical="top" wrapText="1"/>
    </xf>
    <xf numFmtId="165" fontId="8" fillId="7" borderId="24" xfId="0" applyNumberFormat="1" applyFont="1" applyFill="1" applyBorder="1" applyAlignment="1">
      <alignment horizontal="center" vertical="top" wrapText="1"/>
    </xf>
    <xf numFmtId="0" fontId="1" fillId="0" borderId="38" xfId="0" applyFont="1" applyFill="1" applyBorder="1" applyAlignment="1">
      <alignment horizontal="left" vertical="top" wrapText="1"/>
    </xf>
    <xf numFmtId="0" fontId="10" fillId="6" borderId="54" xfId="0" applyFont="1" applyFill="1" applyBorder="1" applyAlignment="1">
      <alignment horizontal="center" vertical="top" wrapText="1"/>
    </xf>
    <xf numFmtId="0" fontId="1" fillId="6" borderId="23" xfId="0" applyFont="1" applyFill="1" applyBorder="1" applyAlignment="1">
      <alignment horizontal="center" vertical="top" wrapText="1"/>
    </xf>
    <xf numFmtId="3" fontId="8" fillId="6" borderId="48" xfId="0" applyNumberFormat="1" applyFont="1" applyFill="1" applyBorder="1" applyAlignment="1">
      <alignment horizontal="right" vertical="top" wrapText="1"/>
    </xf>
    <xf numFmtId="165" fontId="8" fillId="6" borderId="32" xfId="0" applyNumberFormat="1" applyFont="1" applyFill="1" applyBorder="1" applyAlignment="1">
      <alignment horizontal="center" vertical="top" wrapText="1"/>
    </xf>
    <xf numFmtId="165" fontId="8" fillId="6" borderId="39" xfId="0" applyNumberFormat="1" applyFont="1" applyFill="1" applyBorder="1" applyAlignment="1">
      <alignment horizontal="center" vertical="top" wrapText="1"/>
    </xf>
    <xf numFmtId="165" fontId="8" fillId="6" borderId="9" xfId="0" applyNumberFormat="1" applyFont="1" applyFill="1" applyBorder="1" applyAlignment="1">
      <alignment horizontal="center" vertical="top" wrapText="1"/>
    </xf>
    <xf numFmtId="165" fontId="8" fillId="6" borderId="0" xfId="0" applyNumberFormat="1" applyFont="1" applyFill="1" applyBorder="1" applyAlignment="1">
      <alignment horizontal="center" vertical="top" wrapText="1"/>
    </xf>
    <xf numFmtId="165" fontId="8" fillId="6" borderId="10" xfId="0" applyNumberFormat="1" applyFont="1" applyFill="1" applyBorder="1" applyAlignment="1">
      <alignment horizontal="center" vertical="top" wrapText="1"/>
    </xf>
    <xf numFmtId="165" fontId="8" fillId="6" borderId="48" xfId="0" applyNumberFormat="1" applyFont="1" applyFill="1" applyBorder="1" applyAlignment="1">
      <alignment horizontal="center" vertical="top" wrapText="1"/>
    </xf>
    <xf numFmtId="165" fontId="8" fillId="6" borderId="12" xfId="0" applyNumberFormat="1" applyFont="1" applyFill="1" applyBorder="1" applyAlignment="1">
      <alignment horizontal="center" vertical="top" wrapText="1"/>
    </xf>
    <xf numFmtId="0" fontId="10" fillId="6" borderId="29" xfId="0" applyFont="1" applyFill="1" applyBorder="1" applyAlignment="1">
      <alignment horizontal="center" vertical="top" wrapText="1"/>
    </xf>
    <xf numFmtId="3" fontId="1" fillId="0" borderId="13" xfId="0" applyNumberFormat="1" applyFont="1" applyFill="1" applyBorder="1" applyAlignment="1">
      <alignment horizontal="center" vertical="top"/>
    </xf>
    <xf numFmtId="165" fontId="1" fillId="6" borderId="47" xfId="0" applyNumberFormat="1" applyFont="1" applyFill="1" applyBorder="1" applyAlignment="1">
      <alignment horizontal="center" vertical="top"/>
    </xf>
    <xf numFmtId="3" fontId="10" fillId="6" borderId="33" xfId="0" applyNumberFormat="1" applyFont="1" applyFill="1" applyBorder="1" applyAlignment="1">
      <alignment horizontal="center" vertical="top"/>
    </xf>
    <xf numFmtId="165" fontId="8" fillId="6" borderId="39" xfId="0" applyNumberFormat="1" applyFont="1" applyFill="1" applyBorder="1" applyAlignment="1">
      <alignment horizontal="center" vertical="top"/>
    </xf>
    <xf numFmtId="165" fontId="8" fillId="6" borderId="9" xfId="0" applyNumberFormat="1" applyFont="1" applyFill="1" applyBorder="1" applyAlignment="1">
      <alignment horizontal="center" vertical="top"/>
    </xf>
    <xf numFmtId="165" fontId="8" fillId="6" borderId="0" xfId="0" applyNumberFormat="1" applyFont="1" applyFill="1" applyBorder="1" applyAlignment="1">
      <alignment horizontal="center" vertical="top"/>
    </xf>
    <xf numFmtId="165" fontId="8" fillId="6" borderId="10" xfId="0" applyNumberFormat="1" applyFont="1" applyFill="1" applyBorder="1" applyAlignment="1">
      <alignment horizontal="center" vertical="top"/>
    </xf>
    <xf numFmtId="165" fontId="8" fillId="6" borderId="48" xfId="0" applyNumberFormat="1" applyFont="1" applyFill="1" applyBorder="1" applyAlignment="1">
      <alignment horizontal="center" vertical="top"/>
    </xf>
    <xf numFmtId="3" fontId="10" fillId="6" borderId="47" xfId="0" applyNumberFormat="1" applyFont="1" applyFill="1" applyBorder="1" applyAlignment="1">
      <alignment horizontal="center" vertical="top"/>
    </xf>
    <xf numFmtId="165" fontId="1" fillId="0" borderId="47" xfId="0" applyNumberFormat="1" applyFont="1" applyFill="1" applyBorder="1" applyAlignment="1">
      <alignment horizontal="center" vertical="top"/>
    </xf>
    <xf numFmtId="165" fontId="8" fillId="7" borderId="71" xfId="0" applyNumberFormat="1" applyFont="1" applyFill="1" applyBorder="1" applyAlignment="1">
      <alignment horizontal="center" vertical="top"/>
    </xf>
    <xf numFmtId="165" fontId="8" fillId="7" borderId="54" xfId="0" applyNumberFormat="1" applyFont="1" applyFill="1" applyBorder="1" applyAlignment="1">
      <alignment horizontal="center" vertical="top"/>
    </xf>
    <xf numFmtId="165" fontId="8" fillId="7" borderId="23" xfId="0" applyNumberFormat="1" applyFont="1" applyFill="1" applyBorder="1" applyAlignment="1">
      <alignment horizontal="center" vertical="top"/>
    </xf>
    <xf numFmtId="165" fontId="8" fillId="7" borderId="51" xfId="0" applyNumberFormat="1" applyFont="1" applyFill="1" applyBorder="1" applyAlignment="1">
      <alignment horizontal="center" vertical="top"/>
    </xf>
    <xf numFmtId="3" fontId="10" fillId="6" borderId="54" xfId="0" applyNumberFormat="1" applyFont="1" applyFill="1" applyBorder="1" applyAlignment="1">
      <alignment vertical="top"/>
    </xf>
    <xf numFmtId="164" fontId="1" fillId="0" borderId="4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3" fontId="1" fillId="6" borderId="62" xfId="0" applyNumberFormat="1" applyFont="1" applyFill="1" applyBorder="1" applyAlignment="1">
      <alignment vertical="top" wrapText="1"/>
    </xf>
    <xf numFmtId="3" fontId="10" fillId="6" borderId="6" xfId="0" applyNumberFormat="1" applyFont="1" applyFill="1" applyBorder="1" applyAlignment="1">
      <alignment horizontal="center" vertical="top"/>
    </xf>
    <xf numFmtId="165" fontId="1" fillId="0" borderId="32" xfId="0" applyNumberFormat="1" applyFont="1" applyFill="1" applyBorder="1" applyAlignment="1">
      <alignment horizontal="center" vertical="top"/>
    </xf>
    <xf numFmtId="165" fontId="8" fillId="7" borderId="24" xfId="0" applyNumberFormat="1" applyFont="1" applyFill="1" applyBorder="1" applyAlignment="1">
      <alignment horizontal="center" vertical="top"/>
    </xf>
    <xf numFmtId="3" fontId="10" fillId="6" borderId="49"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 fillId="0" borderId="46" xfId="0" applyNumberFormat="1" applyFont="1" applyFill="1" applyBorder="1" applyAlignment="1">
      <alignment horizontal="center" vertical="top" wrapText="1"/>
    </xf>
    <xf numFmtId="164" fontId="1" fillId="0" borderId="53"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164" fontId="1" fillId="0" borderId="64" xfId="0" applyNumberFormat="1" applyFont="1" applyFill="1" applyBorder="1" applyAlignment="1">
      <alignment horizontal="center" vertical="top" wrapText="1"/>
    </xf>
    <xf numFmtId="3" fontId="10" fillId="0" borderId="2" xfId="0" applyNumberFormat="1" applyFont="1" applyFill="1" applyBorder="1" applyAlignment="1">
      <alignment horizontal="center" vertical="top"/>
    </xf>
    <xf numFmtId="3" fontId="1" fillId="0" borderId="3" xfId="0" applyNumberFormat="1" applyFont="1" applyFill="1" applyBorder="1" applyAlignment="1">
      <alignment horizontal="center" vertical="top"/>
    </xf>
    <xf numFmtId="3" fontId="10" fillId="0" borderId="18"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3" fontId="10" fillId="6" borderId="30" xfId="0" applyNumberFormat="1" applyFont="1" applyFill="1" applyBorder="1" applyAlignment="1">
      <alignment horizontal="center" vertical="top" wrapText="1"/>
    </xf>
    <xf numFmtId="3" fontId="1" fillId="6" borderId="67" xfId="0" applyNumberFormat="1" applyFont="1" applyFill="1" applyBorder="1" applyAlignment="1">
      <alignment horizontal="center" vertical="top" wrapText="1"/>
    </xf>
    <xf numFmtId="3" fontId="1" fillId="6" borderId="63" xfId="0" applyNumberFormat="1" applyFont="1" applyFill="1" applyBorder="1" applyAlignment="1">
      <alignment horizontal="center" vertical="top" wrapText="1"/>
    </xf>
    <xf numFmtId="3" fontId="1" fillId="6" borderId="55" xfId="0" applyNumberFormat="1" applyFont="1" applyFill="1" applyBorder="1" applyAlignment="1">
      <alignment horizontal="center" vertical="top" wrapText="1"/>
    </xf>
    <xf numFmtId="165" fontId="1" fillId="6" borderId="32" xfId="0" applyNumberFormat="1" applyFont="1" applyFill="1" applyBorder="1" applyAlignment="1">
      <alignment horizontal="center" vertical="top"/>
    </xf>
    <xf numFmtId="3" fontId="10" fillId="6" borderId="34" xfId="0" applyNumberFormat="1" applyFont="1" applyFill="1" applyBorder="1" applyAlignment="1">
      <alignment horizontal="center" vertical="top" wrapText="1"/>
    </xf>
    <xf numFmtId="3" fontId="1" fillId="6" borderId="10" xfId="0" applyNumberFormat="1" applyFont="1" applyFill="1" applyBorder="1" applyAlignment="1">
      <alignment horizontal="center" vertical="top" wrapText="1"/>
    </xf>
    <xf numFmtId="164" fontId="8" fillId="7" borderId="71" xfId="0" applyNumberFormat="1" applyFont="1" applyFill="1" applyBorder="1" applyAlignment="1">
      <alignment horizontal="center" vertical="top"/>
    </xf>
    <xf numFmtId="164" fontId="8" fillId="7" borderId="54" xfId="0" applyNumberFormat="1" applyFont="1" applyFill="1" applyBorder="1" applyAlignment="1">
      <alignment horizontal="center" vertical="top"/>
    </xf>
    <xf numFmtId="164" fontId="8" fillId="7" borderId="23" xfId="0" applyNumberFormat="1" applyFont="1" applyFill="1" applyBorder="1" applyAlignment="1">
      <alignment horizontal="center" vertical="top"/>
    </xf>
    <xf numFmtId="164" fontId="8" fillId="7" borderId="51" xfId="0" applyNumberFormat="1" applyFont="1" applyFill="1" applyBorder="1" applyAlignment="1">
      <alignment horizontal="center" vertical="top"/>
    </xf>
    <xf numFmtId="164" fontId="8" fillId="7" borderId="24" xfId="0" applyNumberFormat="1" applyFont="1" applyFill="1" applyBorder="1" applyAlignment="1">
      <alignment horizontal="center" vertical="top"/>
    </xf>
    <xf numFmtId="3" fontId="1" fillId="6" borderId="49" xfId="0" applyNumberFormat="1" applyFont="1" applyFill="1" applyBorder="1" applyAlignment="1">
      <alignment horizontal="left" vertical="top" wrapText="1"/>
    </xf>
    <xf numFmtId="3" fontId="10" fillId="6" borderId="49"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165" fontId="1" fillId="0" borderId="29" xfId="0" applyNumberFormat="1" applyFont="1" applyFill="1" applyBorder="1" applyAlignment="1">
      <alignment horizontal="center" vertical="top" wrapText="1"/>
    </xf>
    <xf numFmtId="164" fontId="1" fillId="0" borderId="31"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wrapText="1"/>
    </xf>
    <xf numFmtId="164" fontId="1" fillId="0" borderId="40"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wrapText="1"/>
    </xf>
    <xf numFmtId="3" fontId="10" fillId="0" borderId="29"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164" fontId="1" fillId="0" borderId="39"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8" xfId="0" applyNumberFormat="1" applyFont="1" applyFill="1" applyBorder="1" applyAlignment="1">
      <alignment horizontal="center" vertical="top" wrapText="1"/>
    </xf>
    <xf numFmtId="3" fontId="10" fillId="0" borderId="32"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164" fontId="1" fillId="8" borderId="39" xfId="0" applyNumberFormat="1" applyFont="1" applyFill="1" applyBorder="1" applyAlignment="1">
      <alignment horizontal="center" vertical="top" wrapText="1"/>
    </xf>
    <xf numFmtId="3" fontId="1" fillId="8" borderId="65" xfId="0" applyNumberFormat="1" applyFont="1" applyFill="1" applyBorder="1" applyAlignment="1">
      <alignment horizontal="center" vertical="top" wrapText="1"/>
    </xf>
    <xf numFmtId="165" fontId="1" fillId="6" borderId="41" xfId="0" applyNumberFormat="1" applyFont="1" applyFill="1" applyBorder="1" applyAlignment="1">
      <alignment horizontal="center" vertical="top" wrapText="1"/>
    </xf>
    <xf numFmtId="164" fontId="1" fillId="8" borderId="59"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xf>
    <xf numFmtId="164" fontId="1" fillId="6" borderId="45" xfId="0" applyNumberFormat="1" applyFont="1" applyFill="1" applyBorder="1" applyAlignment="1">
      <alignment horizontal="center" vertical="top"/>
    </xf>
    <xf numFmtId="164" fontId="1" fillId="6" borderId="34"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0" fillId="8" borderId="9" xfId="0" applyNumberFormat="1" applyFont="1" applyFill="1" applyBorder="1" applyAlignment="1">
      <alignment horizontal="center" vertical="top"/>
    </xf>
    <xf numFmtId="3" fontId="1" fillId="8" borderId="10" xfId="0" applyNumberFormat="1" applyFont="1" applyFill="1" applyBorder="1" applyAlignment="1">
      <alignment horizontal="center" vertical="top"/>
    </xf>
    <xf numFmtId="164" fontId="1" fillId="0" borderId="53" xfId="0" applyNumberFormat="1" applyFont="1" applyBorder="1" applyAlignment="1">
      <alignment horizontal="center" vertical="top"/>
    </xf>
    <xf numFmtId="3" fontId="10" fillId="8" borderId="46" xfId="0" applyNumberFormat="1" applyFont="1" applyFill="1" applyBorder="1" applyAlignment="1">
      <alignment horizontal="center" vertical="top"/>
    </xf>
    <xf numFmtId="3" fontId="1" fillId="6" borderId="21" xfId="0" applyNumberFormat="1" applyFont="1" applyFill="1" applyBorder="1" applyAlignment="1">
      <alignment vertical="top" wrapText="1"/>
    </xf>
    <xf numFmtId="3" fontId="10" fillId="8" borderId="49" xfId="0" applyNumberFormat="1" applyFont="1" applyFill="1" applyBorder="1" applyAlignment="1">
      <alignment horizontal="center" vertical="top"/>
    </xf>
    <xf numFmtId="3" fontId="1" fillId="8" borderId="19" xfId="0" applyNumberFormat="1" applyFont="1" applyFill="1" applyBorder="1" applyAlignment="1">
      <alignment horizontal="center" vertical="top"/>
    </xf>
    <xf numFmtId="3" fontId="1" fillId="6" borderId="3" xfId="0" applyNumberFormat="1" applyFont="1" applyFill="1" applyBorder="1" applyAlignment="1">
      <alignment horizontal="center" vertical="top"/>
    </xf>
    <xf numFmtId="3" fontId="1" fillId="0" borderId="14" xfId="0" applyNumberFormat="1" applyFont="1" applyBorder="1" applyAlignment="1">
      <alignment horizontal="center" vertical="top"/>
    </xf>
    <xf numFmtId="3" fontId="1" fillId="0" borderId="53"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1" fillId="0" borderId="65" xfId="0" applyNumberFormat="1" applyFont="1" applyFill="1" applyBorder="1" applyAlignment="1">
      <alignment horizontal="center" vertical="top"/>
    </xf>
    <xf numFmtId="165" fontId="1" fillId="0" borderId="41"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1" fillId="0" borderId="42"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164" fontId="1" fillId="0" borderId="7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10" fillId="6" borderId="34" xfId="0" applyNumberFormat="1" applyFont="1" applyFill="1" applyBorder="1" applyAlignment="1">
      <alignment horizontal="right" vertical="top"/>
    </xf>
    <xf numFmtId="3" fontId="1" fillId="6" borderId="37" xfId="0" applyNumberFormat="1" applyFont="1" applyFill="1" applyBorder="1" applyAlignment="1">
      <alignment horizontal="right" vertical="top"/>
    </xf>
    <xf numFmtId="3" fontId="1" fillId="0" borderId="32" xfId="0" applyNumberFormat="1" applyFont="1" applyFill="1" applyBorder="1" applyAlignment="1">
      <alignment horizontal="left" vertical="top" wrapText="1"/>
    </xf>
    <xf numFmtId="3" fontId="10" fillId="0" borderId="32"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4" xfId="0" applyNumberFormat="1" applyFont="1" applyFill="1" applyBorder="1" applyAlignment="1">
      <alignment horizontal="center" vertical="top" wrapText="1"/>
    </xf>
    <xf numFmtId="3" fontId="10" fillId="0" borderId="46" xfId="0" applyNumberFormat="1" applyFont="1" applyBorder="1" applyAlignment="1">
      <alignment horizontal="center" vertical="top"/>
    </xf>
    <xf numFmtId="3" fontId="1" fillId="0" borderId="38" xfId="0" applyNumberFormat="1" applyFont="1" applyFill="1" applyBorder="1" applyAlignment="1">
      <alignment vertical="top"/>
    </xf>
    <xf numFmtId="3" fontId="10" fillId="0" borderId="54" xfId="0" applyNumberFormat="1" applyFont="1" applyBorder="1" applyAlignment="1">
      <alignment horizontal="center" vertical="top"/>
    </xf>
    <xf numFmtId="3" fontId="1" fillId="0" borderId="51" xfId="0" applyNumberFormat="1" applyFont="1" applyBorder="1" applyAlignment="1">
      <alignment horizontal="center" vertical="top"/>
    </xf>
    <xf numFmtId="164" fontId="1" fillId="0" borderId="9"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0" xfId="0" applyNumberFormat="1" applyFont="1" applyBorder="1" applyAlignment="1">
      <alignment horizontal="center" vertical="top"/>
    </xf>
    <xf numFmtId="3" fontId="1" fillId="6" borderId="65" xfId="0" applyNumberFormat="1" applyFont="1" applyFill="1" applyBorder="1" applyAlignment="1">
      <alignment vertical="top" wrapText="1"/>
    </xf>
    <xf numFmtId="3" fontId="10" fillId="6" borderId="9" xfId="0" applyNumberFormat="1" applyFont="1" applyFill="1" applyBorder="1" applyAlignment="1">
      <alignment horizontal="center" vertical="top"/>
    </xf>
    <xf numFmtId="165" fontId="8" fillId="5" borderId="27" xfId="0" applyNumberFormat="1" applyFont="1" applyFill="1" applyBorder="1" applyAlignment="1">
      <alignment horizontal="center" vertical="top"/>
    </xf>
    <xf numFmtId="165" fontId="8" fillId="5" borderId="26" xfId="0" applyNumberFormat="1" applyFont="1" applyFill="1" applyBorder="1" applyAlignment="1">
      <alignment horizontal="center" vertical="top"/>
    </xf>
    <xf numFmtId="165" fontId="8" fillId="5" borderId="25" xfId="0" applyNumberFormat="1" applyFont="1" applyFill="1" applyBorder="1" applyAlignment="1">
      <alignment horizontal="center" vertical="top"/>
    </xf>
    <xf numFmtId="165" fontId="8" fillId="5" borderId="74" xfId="0" applyNumberFormat="1" applyFont="1" applyFill="1" applyBorder="1" applyAlignment="1">
      <alignment horizontal="center" vertical="top"/>
    </xf>
    <xf numFmtId="165" fontId="8" fillId="5" borderId="28" xfId="0" applyNumberFormat="1" applyFont="1" applyFill="1" applyBorder="1" applyAlignment="1">
      <alignment horizontal="center" vertical="top"/>
    </xf>
    <xf numFmtId="3" fontId="1" fillId="6" borderId="6" xfId="0" applyNumberFormat="1" applyFont="1" applyFill="1" applyBorder="1" applyAlignment="1">
      <alignment horizontal="left" vertical="top" wrapText="1"/>
    </xf>
    <xf numFmtId="3" fontId="20" fillId="6" borderId="6" xfId="0" applyNumberFormat="1" applyFont="1" applyFill="1" applyBorder="1" applyAlignment="1">
      <alignment horizontal="center" vertical="top"/>
    </xf>
    <xf numFmtId="3" fontId="9" fillId="6" borderId="67" xfId="0" applyNumberFormat="1" applyFont="1" applyFill="1" applyBorder="1" applyAlignment="1">
      <alignment horizontal="center" vertical="top"/>
    </xf>
    <xf numFmtId="164" fontId="1" fillId="8" borderId="57" xfId="0" applyNumberFormat="1" applyFont="1" applyFill="1" applyBorder="1" applyAlignment="1">
      <alignment horizontal="center" vertical="top" wrapText="1"/>
    </xf>
    <xf numFmtId="3" fontId="20" fillId="6" borderId="46" xfId="0" applyNumberFormat="1" applyFont="1" applyFill="1" applyBorder="1" applyAlignment="1">
      <alignment horizontal="center" vertical="top"/>
    </xf>
    <xf numFmtId="3" fontId="9" fillId="6" borderId="16" xfId="0" applyNumberFormat="1" applyFont="1" applyFill="1" applyBorder="1" applyAlignment="1">
      <alignment horizontal="center" vertical="top"/>
    </xf>
    <xf numFmtId="164" fontId="1" fillId="6" borderId="0" xfId="0" applyNumberFormat="1" applyFont="1" applyFill="1" applyAlignment="1">
      <alignment vertical="top"/>
    </xf>
    <xf numFmtId="164" fontId="1" fillId="8" borderId="36" xfId="0" applyNumberFormat="1" applyFont="1" applyFill="1" applyBorder="1" applyAlignment="1">
      <alignment horizontal="center" vertical="top" wrapText="1"/>
    </xf>
    <xf numFmtId="3" fontId="10" fillId="0" borderId="42" xfId="0" applyNumberFormat="1" applyFont="1" applyFill="1" applyBorder="1" applyAlignment="1">
      <alignment horizontal="center" vertical="top"/>
    </xf>
    <xf numFmtId="165" fontId="1" fillId="6" borderId="47" xfId="1" applyNumberFormat="1" applyFont="1" applyFill="1" applyBorder="1" applyAlignment="1">
      <alignment horizontal="center" vertical="top" wrapText="1"/>
    </xf>
    <xf numFmtId="3" fontId="10" fillId="6" borderId="32"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165" fontId="1" fillId="6" borderId="32" xfId="1" applyNumberFormat="1" applyFont="1" applyFill="1" applyBorder="1" applyAlignment="1">
      <alignment horizontal="center" vertical="top" wrapText="1"/>
    </xf>
    <xf numFmtId="3" fontId="1" fillId="0" borderId="37"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5" fontId="1" fillId="6" borderId="41" xfId="0" applyNumberFormat="1" applyFont="1" applyFill="1" applyBorder="1" applyAlignment="1">
      <alignment horizontal="center" vertical="top"/>
    </xf>
    <xf numFmtId="164" fontId="1" fillId="6" borderId="44" xfId="1" applyNumberFormat="1" applyFont="1" applyFill="1" applyBorder="1" applyAlignment="1">
      <alignment horizontal="center" vertical="top"/>
    </xf>
    <xf numFmtId="3" fontId="1" fillId="0" borderId="72" xfId="0" applyNumberFormat="1" applyFont="1" applyBorder="1" applyAlignment="1">
      <alignment vertical="top"/>
    </xf>
    <xf numFmtId="3" fontId="10" fillId="0" borderId="41"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6" borderId="72" xfId="0" applyNumberFormat="1" applyFont="1" applyFill="1" applyBorder="1" applyAlignment="1">
      <alignment horizontal="center" vertical="top"/>
    </xf>
    <xf numFmtId="3" fontId="1" fillId="0" borderId="32" xfId="0" applyNumberFormat="1" applyFont="1" applyBorder="1" applyAlignment="1">
      <alignment vertical="top" wrapText="1"/>
    </xf>
    <xf numFmtId="3" fontId="1" fillId="8" borderId="32" xfId="0" applyNumberFormat="1" applyFont="1" applyFill="1" applyBorder="1" applyAlignment="1">
      <alignment vertical="top" wrapText="1"/>
    </xf>
    <xf numFmtId="165" fontId="1" fillId="6" borderId="32" xfId="1" applyNumberFormat="1" applyFont="1" applyFill="1" applyBorder="1" applyAlignment="1">
      <alignment horizontal="center" vertical="top"/>
    </xf>
    <xf numFmtId="164" fontId="1" fillId="6" borderId="11" xfId="1"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164" fontId="13" fillId="6" borderId="42" xfId="0" applyNumberFormat="1" applyFont="1" applyFill="1" applyBorder="1" applyAlignment="1">
      <alignment horizontal="center" vertical="top" wrapText="1"/>
    </xf>
    <xf numFmtId="164" fontId="13" fillId="6" borderId="72" xfId="0" applyNumberFormat="1" applyFont="1" applyFill="1" applyBorder="1" applyAlignment="1">
      <alignment horizontal="center" vertical="top" wrapText="1"/>
    </xf>
    <xf numFmtId="164" fontId="13" fillId="6" borderId="43" xfId="0" applyNumberFormat="1" applyFont="1" applyFill="1" applyBorder="1" applyAlignment="1">
      <alignment horizontal="center" vertical="top" wrapText="1"/>
    </xf>
    <xf numFmtId="164" fontId="13" fillId="6" borderId="65" xfId="0" applyNumberFormat="1" applyFont="1" applyFill="1" applyBorder="1" applyAlignment="1">
      <alignment horizontal="center" vertical="top" wrapText="1"/>
    </xf>
    <xf numFmtId="3" fontId="10" fillId="8" borderId="42" xfId="0" applyNumberFormat="1" applyFont="1" applyFill="1" applyBorder="1" applyAlignment="1">
      <alignment horizontal="center" vertical="top"/>
    </xf>
    <xf numFmtId="165" fontId="1" fillId="0" borderId="17" xfId="0" applyNumberFormat="1" applyFont="1" applyBorder="1" applyAlignment="1">
      <alignment horizontal="center" vertical="top"/>
    </xf>
    <xf numFmtId="49" fontId="8" fillId="0" borderId="59" xfId="0" applyNumberFormat="1" applyFont="1" applyBorder="1" applyAlignment="1">
      <alignment vertical="top"/>
    </xf>
    <xf numFmtId="164" fontId="1" fillId="6" borderId="44"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7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wrapText="1"/>
    </xf>
    <xf numFmtId="3" fontId="1" fillId="0" borderId="10" xfId="2" applyNumberFormat="1" applyFont="1" applyFill="1" applyBorder="1" applyAlignment="1">
      <alignment horizontal="center" vertical="top"/>
    </xf>
    <xf numFmtId="3" fontId="1" fillId="0" borderId="58" xfId="0" applyNumberFormat="1" applyFont="1" applyBorder="1" applyAlignment="1">
      <alignment horizontal="center" vertical="top"/>
    </xf>
    <xf numFmtId="164" fontId="1" fillId="6" borderId="36"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6" borderId="17" xfId="0" applyNumberFormat="1" applyFont="1" applyFill="1" applyBorder="1" applyAlignment="1">
      <alignment horizontal="center" vertical="top" wrapText="1"/>
    </xf>
    <xf numFmtId="3" fontId="1" fillId="6" borderId="43" xfId="2"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6" borderId="11" xfId="0" applyNumberFormat="1" applyFont="1" applyFill="1" applyBorder="1" applyAlignment="1">
      <alignment horizontal="center" vertical="top" wrapText="1"/>
    </xf>
    <xf numFmtId="3" fontId="1" fillId="6" borderId="37" xfId="2" applyNumberFormat="1" applyFont="1" applyFill="1" applyBorder="1" applyAlignment="1">
      <alignment horizontal="center" vertical="top"/>
    </xf>
    <xf numFmtId="3" fontId="1" fillId="6" borderId="12" xfId="0" applyNumberFormat="1" applyFont="1" applyFill="1" applyBorder="1" applyAlignment="1">
      <alignment horizontal="center" vertical="center" wrapText="1"/>
    </xf>
    <xf numFmtId="3" fontId="1" fillId="6" borderId="58" xfId="1" applyNumberFormat="1" applyFont="1" applyFill="1" applyBorder="1" applyAlignment="1">
      <alignment horizontal="center" vertical="top"/>
    </xf>
    <xf numFmtId="165" fontId="1" fillId="6" borderId="33" xfId="1" applyNumberFormat="1" applyFont="1" applyFill="1" applyBorder="1" applyAlignment="1">
      <alignment horizontal="center" vertical="top"/>
    </xf>
    <xf numFmtId="165" fontId="8" fillId="7" borderId="76" xfId="0" applyNumberFormat="1" applyFont="1" applyFill="1" applyBorder="1" applyAlignment="1">
      <alignment horizontal="center" vertical="top" wrapText="1"/>
    </xf>
    <xf numFmtId="3" fontId="10" fillId="6" borderId="18" xfId="0" applyNumberFormat="1" applyFont="1" applyFill="1" applyBorder="1" applyAlignment="1">
      <alignment horizontal="center" vertical="top"/>
    </xf>
    <xf numFmtId="3" fontId="1" fillId="6" borderId="5" xfId="0" applyNumberFormat="1" applyFont="1" applyFill="1" applyBorder="1" applyAlignment="1">
      <alignment horizontal="center" vertical="center" wrapText="1"/>
    </xf>
    <xf numFmtId="164" fontId="8" fillId="6" borderId="3" xfId="0" applyNumberFormat="1" applyFont="1" applyFill="1" applyBorder="1" applyAlignment="1">
      <alignment horizontal="right" vertical="top" wrapText="1"/>
    </xf>
    <xf numFmtId="164" fontId="8" fillId="6" borderId="3" xfId="0" applyNumberFormat="1" applyFont="1" applyFill="1" applyBorder="1" applyAlignment="1">
      <alignment horizontal="center" vertical="top" wrapText="1"/>
    </xf>
    <xf numFmtId="164" fontId="8" fillId="6" borderId="77" xfId="0" applyNumberFormat="1" applyFont="1" applyFill="1" applyBorder="1" applyAlignment="1">
      <alignment horizontal="center" vertical="top" wrapText="1"/>
    </xf>
    <xf numFmtId="164" fontId="8" fillId="6" borderId="40" xfId="0" applyNumberFormat="1" applyFont="1" applyFill="1" applyBorder="1" applyAlignment="1">
      <alignment horizontal="center" vertical="top" wrapText="1"/>
    </xf>
    <xf numFmtId="164" fontId="8" fillId="6" borderId="5" xfId="0" applyNumberFormat="1" applyFont="1" applyFill="1" applyBorder="1" applyAlignment="1">
      <alignment horizontal="center" vertical="top" wrapText="1"/>
    </xf>
    <xf numFmtId="164" fontId="1" fillId="6" borderId="66" xfId="0" applyNumberFormat="1" applyFont="1" applyFill="1" applyBorder="1" applyAlignment="1">
      <alignment horizontal="center" vertical="top" wrapText="1"/>
    </xf>
    <xf numFmtId="3" fontId="1" fillId="6" borderId="73" xfId="0" applyNumberFormat="1" applyFont="1" applyFill="1" applyBorder="1" applyAlignment="1">
      <alignment horizontal="left" vertical="top" wrapText="1"/>
    </xf>
    <xf numFmtId="3" fontId="10" fillId="6" borderId="75" xfId="0" applyNumberFormat="1" applyFont="1" applyFill="1" applyBorder="1" applyAlignment="1">
      <alignment horizontal="center" vertical="top"/>
    </xf>
    <xf numFmtId="49" fontId="8" fillId="6" borderId="72" xfId="0" applyNumberFormat="1" applyFont="1" applyFill="1" applyBorder="1" applyAlignment="1">
      <alignment horizontal="center" vertical="top"/>
    </xf>
    <xf numFmtId="3" fontId="1" fillId="6" borderId="72" xfId="0" applyNumberFormat="1" applyFont="1" applyFill="1" applyBorder="1" applyAlignment="1">
      <alignment horizontal="center" vertical="center" wrapText="1"/>
    </xf>
    <xf numFmtId="3" fontId="1" fillId="6" borderId="65"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6" borderId="75" xfId="0" applyNumberFormat="1" applyFont="1" applyFill="1" applyBorder="1" applyAlignment="1">
      <alignment horizontal="center" vertical="top" wrapText="1"/>
    </xf>
    <xf numFmtId="3" fontId="1" fillId="6" borderId="15" xfId="0" applyNumberFormat="1" applyFont="1" applyFill="1" applyBorder="1" applyAlignment="1">
      <alignment horizontal="left" vertical="top" wrapText="1"/>
    </xf>
    <xf numFmtId="3" fontId="20" fillId="6" borderId="70" xfId="0" applyNumberFormat="1" applyFont="1" applyFill="1" applyBorder="1" applyAlignment="1">
      <alignment horizontal="center" vertical="top"/>
    </xf>
    <xf numFmtId="3" fontId="1" fillId="6" borderId="43" xfId="0" applyNumberFormat="1" applyFont="1" applyFill="1" applyBorder="1" applyAlignment="1">
      <alignment vertical="top" wrapText="1"/>
    </xf>
    <xf numFmtId="3" fontId="1" fillId="6" borderId="64" xfId="0" applyNumberFormat="1" applyFont="1" applyFill="1" applyBorder="1" applyAlignment="1">
      <alignment horizontal="left" vertical="top" wrapText="1"/>
    </xf>
    <xf numFmtId="3" fontId="10" fillId="6" borderId="53" xfId="0" applyNumberFormat="1" applyFont="1" applyFill="1" applyBorder="1" applyAlignment="1">
      <alignment horizontal="center" vertical="top"/>
    </xf>
    <xf numFmtId="164" fontId="1" fillId="6" borderId="35" xfId="0" applyNumberFormat="1" applyFont="1" applyFill="1" applyBorder="1" applyAlignment="1">
      <alignment horizontal="center" vertical="top" wrapText="1"/>
    </xf>
    <xf numFmtId="3" fontId="1" fillId="6" borderId="70" xfId="0" applyNumberFormat="1" applyFont="1" applyFill="1" applyBorder="1" applyAlignment="1">
      <alignment horizontal="center" vertical="top"/>
    </xf>
    <xf numFmtId="3" fontId="1" fillId="6" borderId="58" xfId="0" applyNumberFormat="1" applyFont="1" applyFill="1" applyBorder="1" applyAlignment="1">
      <alignment horizontal="center" vertical="top" wrapText="1"/>
    </xf>
    <xf numFmtId="165" fontId="1" fillId="6" borderId="33"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164" fontId="1" fillId="6" borderId="70" xfId="0" applyNumberFormat="1" applyFont="1" applyFill="1" applyBorder="1" applyAlignment="1">
      <alignment horizontal="center" vertical="top" wrapText="1"/>
    </xf>
    <xf numFmtId="164" fontId="8" fillId="6" borderId="58" xfId="0" applyNumberFormat="1" applyFont="1" applyFill="1" applyBorder="1" applyAlignment="1">
      <alignment horizontal="center" vertical="top" wrapText="1"/>
    </xf>
    <xf numFmtId="3" fontId="1" fillId="6" borderId="58" xfId="0" applyNumberFormat="1" applyFont="1" applyFill="1" applyBorder="1" applyAlignment="1">
      <alignment vertical="top" wrapText="1"/>
    </xf>
    <xf numFmtId="3" fontId="10" fillId="6" borderId="0" xfId="0" applyNumberFormat="1" applyFont="1" applyFill="1" applyBorder="1" applyAlignment="1">
      <alignment horizontal="center" vertical="top"/>
    </xf>
    <xf numFmtId="3" fontId="10" fillId="6" borderId="14" xfId="0" applyNumberFormat="1" applyFont="1" applyFill="1" applyBorder="1" applyAlignment="1">
      <alignment horizontal="center" vertical="top"/>
    </xf>
    <xf numFmtId="164" fontId="8" fillId="6" borderId="65" xfId="0" applyNumberFormat="1" applyFont="1" applyFill="1" applyBorder="1" applyAlignment="1">
      <alignment horizontal="center" vertical="top" wrapText="1"/>
    </xf>
    <xf numFmtId="3" fontId="10" fillId="6" borderId="72" xfId="0" applyNumberFormat="1" applyFont="1" applyFill="1" applyBorder="1" applyAlignment="1">
      <alignment horizontal="center" vertical="top"/>
    </xf>
    <xf numFmtId="3" fontId="10" fillId="6" borderId="70" xfId="0" applyNumberFormat="1" applyFont="1" applyFill="1" applyBorder="1" applyAlignment="1">
      <alignment horizontal="center" vertical="top"/>
    </xf>
    <xf numFmtId="3" fontId="10" fillId="0" borderId="46" xfId="0" applyNumberFormat="1" applyFont="1" applyFill="1" applyBorder="1" applyAlignment="1">
      <alignment horizontal="center" vertical="top"/>
    </xf>
    <xf numFmtId="3" fontId="10" fillId="0" borderId="9" xfId="0" applyNumberFormat="1" applyFont="1" applyFill="1" applyBorder="1" applyAlignment="1">
      <alignment horizontal="center" vertical="top"/>
    </xf>
    <xf numFmtId="3" fontId="8" fillId="0" borderId="12" xfId="0" applyNumberFormat="1" applyFont="1" applyFill="1" applyBorder="1" applyAlignment="1">
      <alignment horizontal="center" vertical="top"/>
    </xf>
    <xf numFmtId="165" fontId="1" fillId="0" borderId="32" xfId="0" applyNumberFormat="1" applyFont="1" applyFill="1" applyBorder="1" applyAlignment="1">
      <alignment horizontal="center" vertical="top" wrapText="1"/>
    </xf>
    <xf numFmtId="164" fontId="1" fillId="0" borderId="66" xfId="0" applyNumberFormat="1" applyFont="1" applyFill="1" applyBorder="1" applyAlignment="1">
      <alignment horizontal="center" vertical="top" wrapText="1"/>
    </xf>
    <xf numFmtId="164" fontId="8" fillId="0" borderId="65" xfId="0" applyNumberFormat="1" applyFont="1" applyFill="1" applyBorder="1" applyAlignment="1">
      <alignment horizontal="center" vertical="top" wrapText="1"/>
    </xf>
    <xf numFmtId="3" fontId="1" fillId="0" borderId="65" xfId="0" applyNumberFormat="1" applyFont="1" applyFill="1" applyBorder="1" applyAlignment="1">
      <alignment vertical="top" wrapText="1"/>
    </xf>
    <xf numFmtId="164" fontId="8" fillId="7" borderId="57" xfId="0" applyNumberFormat="1" applyFont="1" applyFill="1" applyBorder="1" applyAlignment="1">
      <alignment horizontal="center" vertical="top" wrapText="1"/>
    </xf>
    <xf numFmtId="164" fontId="8" fillId="7" borderId="16" xfId="0" applyNumberFormat="1" applyFont="1" applyFill="1" applyBorder="1" applyAlignment="1">
      <alignment horizontal="center" vertical="top" wrapText="1"/>
    </xf>
    <xf numFmtId="164" fontId="8" fillId="7" borderId="53" xfId="0" applyNumberFormat="1" applyFont="1" applyFill="1" applyBorder="1" applyAlignment="1">
      <alignment horizontal="center" vertical="top" wrapText="1"/>
    </xf>
    <xf numFmtId="164" fontId="8" fillId="7" borderId="52" xfId="0" applyNumberFormat="1" applyFont="1" applyFill="1" applyBorder="1" applyAlignment="1">
      <alignment horizontal="center" vertical="top" wrapText="1"/>
    </xf>
    <xf numFmtId="3" fontId="1" fillId="0" borderId="71" xfId="0" applyNumberFormat="1" applyFont="1" applyFill="1" applyBorder="1" applyAlignment="1">
      <alignment horizontal="center" vertical="top"/>
    </xf>
    <xf numFmtId="3" fontId="1" fillId="0" borderId="52" xfId="0" applyNumberFormat="1" applyFont="1" applyBorder="1" applyAlignment="1">
      <alignment horizontal="center" vertical="top"/>
    </xf>
    <xf numFmtId="3" fontId="1" fillId="0" borderId="62"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63" xfId="0" applyNumberFormat="1" applyFont="1" applyBorder="1" applyAlignment="1">
      <alignment horizontal="center" vertical="top"/>
    </xf>
    <xf numFmtId="164" fontId="1" fillId="0" borderId="56" xfId="0" applyNumberFormat="1" applyFont="1" applyBorder="1" applyAlignment="1">
      <alignment horizontal="center" vertical="top"/>
    </xf>
    <xf numFmtId="164" fontId="1" fillId="0" borderId="7" xfId="0" applyNumberFormat="1" applyFont="1" applyBorder="1" applyAlignment="1">
      <alignment horizontal="center" vertical="top"/>
    </xf>
    <xf numFmtId="164" fontId="1" fillId="0" borderId="62" xfId="0" applyNumberFormat="1" applyFont="1" applyBorder="1" applyAlignment="1">
      <alignment horizontal="center" vertical="top"/>
    </xf>
    <xf numFmtId="3" fontId="10" fillId="0" borderId="40" xfId="0" applyNumberFormat="1" applyFont="1" applyBorder="1" applyAlignment="1">
      <alignment horizontal="center" vertical="top"/>
    </xf>
    <xf numFmtId="164" fontId="1" fillId="0" borderId="9" xfId="0" applyNumberFormat="1" applyFont="1" applyBorder="1" applyAlignment="1">
      <alignment horizontal="center" vertical="top"/>
    </xf>
    <xf numFmtId="164" fontId="1" fillId="0" borderId="39" xfId="0" applyNumberFormat="1" applyFont="1" applyBorder="1" applyAlignment="1">
      <alignment horizontal="center" vertical="top"/>
    </xf>
    <xf numFmtId="164" fontId="1" fillId="6" borderId="34" xfId="0" applyNumberFormat="1" applyFont="1" applyFill="1" applyBorder="1" applyAlignment="1">
      <alignment horizontal="center" vertical="top"/>
    </xf>
    <xf numFmtId="164" fontId="1" fillId="0" borderId="66" xfId="0" applyNumberFormat="1" applyFont="1" applyBorder="1" applyAlignment="1">
      <alignment horizontal="center" vertical="top"/>
    </xf>
    <xf numFmtId="3" fontId="10" fillId="0" borderId="0" xfId="0" applyNumberFormat="1" applyFont="1" applyBorder="1" applyAlignment="1">
      <alignment horizontal="center" vertical="top"/>
    </xf>
    <xf numFmtId="164" fontId="8" fillId="7" borderId="76"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164" fontId="8" fillId="0" borderId="41" xfId="0" applyNumberFormat="1" applyFont="1" applyBorder="1" applyAlignment="1">
      <alignment horizontal="center" vertical="top"/>
    </xf>
    <xf numFmtId="164" fontId="1" fillId="0" borderId="59" xfId="0" applyNumberFormat="1" applyFont="1" applyBorder="1" applyAlignment="1">
      <alignment horizontal="center" vertical="top"/>
    </xf>
    <xf numFmtId="164" fontId="1" fillId="8" borderId="43" xfId="0" applyNumberFormat="1" applyFont="1" applyFill="1" applyBorder="1" applyAlignment="1">
      <alignment horizontal="center" vertical="top"/>
    </xf>
    <xf numFmtId="164" fontId="1" fillId="8" borderId="75" xfId="0" applyNumberFormat="1" applyFont="1" applyFill="1" applyBorder="1" applyAlignment="1">
      <alignment horizontal="center" vertical="top"/>
    </xf>
    <xf numFmtId="164" fontId="1" fillId="8" borderId="72" xfId="0" applyNumberFormat="1" applyFont="1" applyFill="1" applyBorder="1" applyAlignment="1">
      <alignment horizontal="center" vertical="top"/>
    </xf>
    <xf numFmtId="164" fontId="1" fillId="8" borderId="65" xfId="0" applyNumberFormat="1" applyFont="1" applyFill="1" applyBorder="1" applyAlignment="1">
      <alignment horizontal="center" vertical="top"/>
    </xf>
    <xf numFmtId="164" fontId="1" fillId="8" borderId="62" xfId="0" applyNumberFormat="1" applyFont="1" applyFill="1" applyBorder="1" applyAlignment="1">
      <alignment horizontal="center" vertical="top"/>
    </xf>
    <xf numFmtId="3" fontId="1" fillId="0" borderId="7" xfId="0" applyNumberFormat="1" applyFont="1" applyFill="1" applyBorder="1" applyAlignment="1">
      <alignment horizontal="left" vertical="top"/>
    </xf>
    <xf numFmtId="3" fontId="10" fillId="0" borderId="30" xfId="0" applyNumberFormat="1" applyFont="1" applyFill="1" applyBorder="1" applyAlignment="1">
      <alignment horizontal="center" vertical="top"/>
    </xf>
    <xf numFmtId="3" fontId="1" fillId="0" borderId="67" xfId="0" applyNumberFormat="1" applyFont="1" applyFill="1" applyBorder="1" applyAlignment="1">
      <alignment horizontal="center" vertical="top"/>
    </xf>
    <xf numFmtId="3" fontId="1" fillId="0" borderId="63" xfId="0" applyNumberFormat="1" applyFont="1" applyBorder="1" applyAlignment="1">
      <alignment horizontal="center" vertical="top"/>
    </xf>
    <xf numFmtId="3" fontId="1" fillId="0" borderId="55" xfId="0" applyNumberFormat="1" applyFont="1" applyBorder="1" applyAlignment="1">
      <alignment horizontal="center" vertical="top"/>
    </xf>
    <xf numFmtId="3" fontId="1" fillId="0" borderId="72" xfId="0" applyNumberFormat="1" applyFont="1" applyFill="1" applyBorder="1" applyAlignment="1">
      <alignment horizontal="left" vertical="top"/>
    </xf>
    <xf numFmtId="164" fontId="8" fillId="0" borderId="34" xfId="0" applyNumberFormat="1" applyFont="1" applyBorder="1" applyAlignment="1">
      <alignment horizontal="center" vertical="top"/>
    </xf>
    <xf numFmtId="3" fontId="1" fillId="6" borderId="53" xfId="0" applyNumberFormat="1" applyFont="1" applyFill="1" applyBorder="1" applyAlignment="1">
      <alignment horizontal="center" vertical="top" wrapText="1"/>
    </xf>
    <xf numFmtId="165" fontId="1" fillId="6" borderId="17" xfId="0" applyNumberFormat="1" applyFont="1" applyFill="1" applyBorder="1" applyAlignment="1">
      <alignment horizontal="center" vertical="top"/>
    </xf>
    <xf numFmtId="164" fontId="10" fillId="6" borderId="47" xfId="0" applyNumberFormat="1" applyFont="1" applyFill="1" applyBorder="1" applyAlignment="1">
      <alignment horizontal="center" vertical="top" wrapText="1"/>
    </xf>
    <xf numFmtId="164" fontId="10" fillId="6" borderId="16" xfId="0" applyNumberFormat="1" applyFont="1" applyFill="1" applyBorder="1" applyAlignment="1">
      <alignment horizontal="center" vertical="top" wrapText="1"/>
    </xf>
    <xf numFmtId="164" fontId="10" fillId="6" borderId="35" xfId="0" applyNumberFormat="1" applyFont="1" applyFill="1" applyBorder="1" applyAlignment="1">
      <alignment horizontal="center" vertical="top" wrapText="1"/>
    </xf>
    <xf numFmtId="164" fontId="10" fillId="6" borderId="53" xfId="0" applyNumberFormat="1" applyFont="1" applyFill="1" applyBorder="1" applyAlignment="1">
      <alignment horizontal="center" vertical="top" wrapText="1"/>
    </xf>
    <xf numFmtId="164" fontId="10" fillId="6" borderId="13" xfId="0" applyNumberFormat="1" applyFont="1" applyFill="1" applyBorder="1" applyAlignment="1">
      <alignment horizontal="center" vertical="top"/>
    </xf>
    <xf numFmtId="164" fontId="10" fillId="6" borderId="57" xfId="0" applyNumberFormat="1" applyFont="1" applyFill="1" applyBorder="1" applyAlignment="1">
      <alignment horizontal="center" vertical="top"/>
    </xf>
    <xf numFmtId="3" fontId="10" fillId="6"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top" wrapText="1"/>
    </xf>
    <xf numFmtId="165" fontId="8" fillId="6" borderId="41" xfId="0" applyNumberFormat="1" applyFont="1" applyFill="1" applyBorder="1" applyAlignment="1">
      <alignment horizontal="center" vertical="top" wrapText="1"/>
    </xf>
    <xf numFmtId="164" fontId="11" fillId="6" borderId="59"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8" fillId="6" borderId="75" xfId="0" applyNumberFormat="1" applyFont="1" applyFill="1" applyBorder="1" applyAlignment="1">
      <alignment horizontal="center" vertical="top" wrapText="1"/>
    </xf>
    <xf numFmtId="164" fontId="8" fillId="6" borderId="72" xfId="0" applyNumberFormat="1" applyFont="1" applyFill="1" applyBorder="1" applyAlignment="1">
      <alignment horizontal="center" vertical="top" wrapText="1"/>
    </xf>
    <xf numFmtId="164" fontId="11" fillId="6" borderId="65" xfId="0" applyNumberFormat="1" applyFont="1" applyFill="1" applyBorder="1" applyAlignment="1">
      <alignment horizontal="center" vertical="top" wrapText="1"/>
    </xf>
    <xf numFmtId="3" fontId="10" fillId="6" borderId="42"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3" fontId="10" fillId="0" borderId="46"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164" fontId="10" fillId="6" borderId="17" xfId="0" applyNumberFormat="1" applyFont="1" applyFill="1" applyBorder="1" applyAlignment="1">
      <alignment horizontal="center" vertical="top"/>
    </xf>
    <xf numFmtId="3" fontId="10" fillId="0" borderId="34" xfId="0" applyNumberFormat="1" applyFont="1" applyFill="1" applyBorder="1" applyAlignment="1">
      <alignment horizontal="center" vertical="top" wrapText="1"/>
    </xf>
    <xf numFmtId="3" fontId="1" fillId="0" borderId="37" xfId="0" applyNumberFormat="1" applyFont="1" applyFill="1" applyBorder="1" applyAlignment="1">
      <alignment horizontal="center" vertical="top" wrapText="1"/>
    </xf>
    <xf numFmtId="3" fontId="10" fillId="0" borderId="9" xfId="0" applyNumberFormat="1" applyFont="1" applyFill="1" applyBorder="1" applyAlignment="1">
      <alignment horizontal="center" vertical="top" wrapText="1"/>
    </xf>
    <xf numFmtId="3" fontId="8" fillId="0" borderId="13" xfId="0" applyNumberFormat="1" applyFont="1" applyBorder="1" applyAlignment="1">
      <alignment horizontal="center" vertical="top"/>
    </xf>
    <xf numFmtId="3" fontId="1" fillId="0" borderId="53" xfId="0" applyNumberFormat="1" applyFont="1" applyBorder="1" applyAlignment="1">
      <alignment horizontal="center" vertical="top" wrapText="1"/>
    </xf>
    <xf numFmtId="164" fontId="10" fillId="0" borderId="13" xfId="0" applyNumberFormat="1" applyFont="1" applyFill="1" applyBorder="1" applyAlignment="1">
      <alignment horizontal="center" vertical="top" wrapText="1"/>
    </xf>
    <xf numFmtId="3" fontId="1" fillId="0" borderId="53" xfId="0" applyNumberFormat="1" applyFont="1" applyFill="1" applyBorder="1" applyAlignment="1">
      <alignment vertical="top" wrapText="1"/>
    </xf>
    <xf numFmtId="3" fontId="1" fillId="0" borderId="72" xfId="0" applyNumberFormat="1" applyFont="1" applyBorder="1" applyAlignment="1">
      <alignment horizontal="center" vertical="top" wrapText="1"/>
    </xf>
    <xf numFmtId="164" fontId="10" fillId="6" borderId="36"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0" fillId="0" borderId="58" xfId="0" applyNumberFormat="1" applyFont="1" applyFill="1" applyBorder="1" applyAlignment="1">
      <alignment horizontal="center" vertical="top"/>
    </xf>
    <xf numFmtId="3" fontId="10" fillId="0" borderId="34" xfId="0" applyNumberFormat="1" applyFont="1" applyFill="1" applyBorder="1" applyAlignment="1">
      <alignment horizontal="center" vertical="top"/>
    </xf>
    <xf numFmtId="0" fontId="1" fillId="6" borderId="65" xfId="0" applyFont="1" applyFill="1" applyBorder="1" applyAlignment="1">
      <alignment horizontal="center" vertical="top"/>
    </xf>
    <xf numFmtId="164" fontId="1" fillId="0" borderId="65"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6" borderId="58" xfId="0" applyFont="1" applyFill="1" applyBorder="1" applyAlignment="1">
      <alignment horizontal="center" vertical="top"/>
    </xf>
    <xf numFmtId="164" fontId="1" fillId="0" borderId="58" xfId="0" applyNumberFormat="1" applyFont="1" applyFill="1" applyBorder="1" applyAlignment="1">
      <alignment horizontal="center" vertical="top" wrapText="1"/>
    </xf>
    <xf numFmtId="0" fontId="1" fillId="0" borderId="13" xfId="0" applyFont="1" applyFill="1" applyBorder="1" applyAlignment="1">
      <alignment horizontal="center" vertical="top" wrapText="1"/>
    </xf>
    <xf numFmtId="164" fontId="1" fillId="6" borderId="66" xfId="0" applyNumberFormat="1" applyFont="1" applyFill="1" applyBorder="1" applyAlignment="1">
      <alignment horizontal="center" vertical="top"/>
    </xf>
    <xf numFmtId="0" fontId="10" fillId="0" borderId="46" xfId="0" applyNumberFormat="1" applyFont="1" applyFill="1" applyBorder="1" applyAlignment="1">
      <alignment horizontal="center" vertical="top"/>
    </xf>
    <xf numFmtId="0" fontId="1" fillId="0" borderId="16" xfId="0" applyNumberFormat="1" applyFont="1" applyFill="1" applyBorder="1" applyAlignment="1">
      <alignment horizontal="center" vertical="top"/>
    </xf>
    <xf numFmtId="165" fontId="1" fillId="6" borderId="11"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0" fontId="10" fillId="0" borderId="9" xfId="0" applyNumberFormat="1" applyFont="1" applyFill="1" applyBorder="1" applyAlignment="1">
      <alignment horizontal="center" vertical="top"/>
    </xf>
    <xf numFmtId="164" fontId="11" fillId="6" borderId="11" xfId="0" applyNumberFormat="1" applyFont="1" applyFill="1" applyBorder="1" applyAlignment="1">
      <alignment horizontal="center" vertical="top"/>
    </xf>
    <xf numFmtId="164" fontId="11" fillId="6" borderId="32" xfId="0" applyNumberFormat="1" applyFont="1" applyFill="1" applyBorder="1" applyAlignment="1">
      <alignment horizontal="center" vertical="top"/>
    </xf>
    <xf numFmtId="164" fontId="11" fillId="6" borderId="10" xfId="0" applyNumberFormat="1" applyFont="1" applyFill="1" applyBorder="1" applyAlignment="1">
      <alignment horizontal="center" vertical="top"/>
    </xf>
    <xf numFmtId="164" fontId="11" fillId="6" borderId="66" xfId="0" applyNumberFormat="1" applyFont="1" applyFill="1" applyBorder="1" applyAlignment="1">
      <alignment horizontal="center" vertical="top"/>
    </xf>
    <xf numFmtId="164" fontId="11" fillId="6" borderId="0" xfId="0" applyNumberFormat="1" applyFont="1" applyFill="1" applyBorder="1" applyAlignment="1">
      <alignment horizontal="center" vertical="top"/>
    </xf>
    <xf numFmtId="164" fontId="11" fillId="6" borderId="12" xfId="0" applyNumberFormat="1" applyFont="1" applyFill="1" applyBorder="1" applyAlignment="1">
      <alignment horizontal="center" vertical="top"/>
    </xf>
    <xf numFmtId="0" fontId="1" fillId="6" borderId="0" xfId="0" applyFont="1" applyFill="1" applyBorder="1" applyAlignment="1">
      <alignment horizontal="left" vertical="top" wrapText="1"/>
    </xf>
    <xf numFmtId="0" fontId="10" fillId="6" borderId="9" xfId="0" applyNumberFormat="1" applyFont="1" applyFill="1" applyBorder="1" applyAlignment="1">
      <alignment horizontal="center" vertical="top"/>
    </xf>
    <xf numFmtId="0" fontId="1" fillId="6" borderId="10" xfId="0" applyNumberFormat="1" applyFont="1" applyFill="1" applyBorder="1" applyAlignment="1">
      <alignment horizontal="center" vertical="top"/>
    </xf>
    <xf numFmtId="3" fontId="19" fillId="6" borderId="46" xfId="0" applyNumberFormat="1" applyFont="1" applyFill="1" applyBorder="1" applyAlignment="1">
      <alignment horizontal="center" vertical="top" wrapText="1"/>
    </xf>
    <xf numFmtId="164" fontId="11" fillId="6" borderId="41" xfId="0" applyNumberFormat="1" applyFont="1" applyFill="1" applyBorder="1" applyAlignment="1">
      <alignment horizontal="center" vertical="top" wrapText="1"/>
    </xf>
    <xf numFmtId="164" fontId="11" fillId="6" borderId="43" xfId="0" applyNumberFormat="1" applyFont="1" applyFill="1" applyBorder="1" applyAlignment="1">
      <alignment horizontal="center" vertical="top" wrapText="1"/>
    </xf>
    <xf numFmtId="164" fontId="11" fillId="6" borderId="75" xfId="0" applyNumberFormat="1" applyFont="1" applyFill="1" applyBorder="1" applyAlignment="1">
      <alignment horizontal="center" vertical="top" wrapText="1"/>
    </xf>
    <xf numFmtId="164" fontId="11" fillId="6" borderId="72" xfId="0" applyNumberFormat="1" applyFont="1" applyFill="1" applyBorder="1" applyAlignment="1">
      <alignment horizontal="center" vertical="top" wrapText="1"/>
    </xf>
    <xf numFmtId="3" fontId="1" fillId="6" borderId="72" xfId="0" applyNumberFormat="1" applyFont="1" applyFill="1" applyBorder="1" applyAlignment="1">
      <alignment horizontal="left" vertical="top" wrapText="1"/>
    </xf>
    <xf numFmtId="49" fontId="1" fillId="6" borderId="32" xfId="0" applyNumberFormat="1" applyFont="1" applyFill="1" applyBorder="1" applyAlignment="1">
      <alignment vertical="top" wrapText="1"/>
    </xf>
    <xf numFmtId="49" fontId="20" fillId="6" borderId="32" xfId="0" applyNumberFormat="1" applyFont="1" applyFill="1" applyBorder="1" applyAlignment="1">
      <alignment horizontal="center" vertical="top"/>
    </xf>
    <xf numFmtId="49" fontId="7" fillId="6" borderId="10" xfId="0" applyNumberFormat="1" applyFont="1" applyFill="1" applyBorder="1" applyAlignment="1">
      <alignment vertical="top"/>
    </xf>
    <xf numFmtId="49" fontId="7" fillId="6" borderId="11" xfId="0" applyNumberFormat="1" applyFont="1" applyFill="1" applyBorder="1" applyAlignment="1">
      <alignment horizontal="center" vertical="top"/>
    </xf>
    <xf numFmtId="164" fontId="10" fillId="6" borderId="16" xfId="0" applyNumberFormat="1" applyFont="1" applyFill="1" applyBorder="1" applyAlignment="1">
      <alignment horizontal="center" vertical="top"/>
    </xf>
    <xf numFmtId="164" fontId="10" fillId="6" borderId="35" xfId="0" applyNumberFormat="1" applyFont="1" applyFill="1" applyBorder="1" applyAlignment="1">
      <alignment horizontal="center" vertical="top"/>
    </xf>
    <xf numFmtId="164" fontId="10" fillId="6" borderId="53" xfId="0" applyNumberFormat="1" applyFont="1" applyFill="1" applyBorder="1" applyAlignment="1">
      <alignment horizontal="center" vertical="top"/>
    </xf>
    <xf numFmtId="0" fontId="10" fillId="6" borderId="46" xfId="0" applyFont="1" applyFill="1" applyBorder="1" applyAlignment="1">
      <alignment horizontal="center" vertical="top" wrapText="1"/>
    </xf>
    <xf numFmtId="165" fontId="10" fillId="6" borderId="47" xfId="0" applyNumberFormat="1" applyFont="1" applyFill="1" applyBorder="1" applyAlignment="1">
      <alignment horizontal="center" vertical="top"/>
    </xf>
    <xf numFmtId="49" fontId="8" fillId="5" borderId="39" xfId="0" applyNumberFormat="1" applyFont="1" applyFill="1" applyBorder="1" applyAlignment="1">
      <alignment horizontal="center" vertical="top"/>
    </xf>
    <xf numFmtId="3" fontId="1" fillId="6" borderId="40" xfId="0" applyNumberFormat="1" applyFont="1" applyFill="1" applyBorder="1" applyAlignment="1">
      <alignment horizontal="center" vertical="top" wrapText="1"/>
    </xf>
    <xf numFmtId="3" fontId="1" fillId="6" borderId="5" xfId="0" applyNumberFormat="1" applyFont="1" applyFill="1" applyBorder="1" applyAlignment="1">
      <alignment horizontal="center" vertical="top"/>
    </xf>
    <xf numFmtId="165" fontId="10" fillId="6" borderId="29" xfId="0" applyNumberFormat="1" applyFont="1" applyFill="1" applyBorder="1" applyAlignment="1">
      <alignment horizontal="center" vertical="top"/>
    </xf>
    <xf numFmtId="164" fontId="10" fillId="6" borderId="31" xfId="0" applyNumberFormat="1" applyFont="1" applyFill="1" applyBorder="1" applyAlignment="1">
      <alignment horizontal="center" vertical="top"/>
    </xf>
    <xf numFmtId="164" fontId="10" fillId="6" borderId="29" xfId="0" applyNumberFormat="1" applyFont="1" applyFill="1" applyBorder="1" applyAlignment="1">
      <alignment horizontal="center" vertical="top"/>
    </xf>
    <xf numFmtId="164" fontId="10" fillId="6" borderId="67" xfId="0" applyNumberFormat="1" applyFont="1" applyFill="1" applyBorder="1" applyAlignment="1">
      <alignment horizontal="center" vertical="top"/>
    </xf>
    <xf numFmtId="164" fontId="10" fillId="6" borderId="77" xfId="0" applyNumberFormat="1" applyFont="1" applyFill="1" applyBorder="1" applyAlignment="1">
      <alignment horizontal="center" vertical="top"/>
    </xf>
    <xf numFmtId="164" fontId="10" fillId="6" borderId="40" xfId="0" applyNumberFormat="1" applyFont="1" applyFill="1" applyBorder="1" applyAlignment="1">
      <alignment horizontal="center" vertical="top"/>
    </xf>
    <xf numFmtId="164" fontId="10" fillId="6" borderId="5" xfId="0" applyNumberFormat="1" applyFont="1" applyFill="1" applyBorder="1" applyAlignment="1">
      <alignment horizontal="center" vertical="top"/>
    </xf>
    <xf numFmtId="3" fontId="1" fillId="6" borderId="77" xfId="0" applyNumberFormat="1" applyFont="1" applyFill="1" applyBorder="1" applyAlignment="1">
      <alignment horizontal="center" vertical="top"/>
    </xf>
    <xf numFmtId="165" fontId="10" fillId="6" borderId="53" xfId="0" applyNumberFormat="1" applyFont="1" applyFill="1" applyBorder="1" applyAlignment="1">
      <alignment horizontal="center" vertical="top"/>
    </xf>
    <xf numFmtId="165" fontId="11" fillId="7" borderId="53" xfId="0" applyNumberFormat="1" applyFont="1" applyFill="1" applyBorder="1" applyAlignment="1">
      <alignment horizontal="center" vertical="top"/>
    </xf>
    <xf numFmtId="164" fontId="11" fillId="7" borderId="57" xfId="0" applyNumberFormat="1" applyFont="1" applyFill="1" applyBorder="1" applyAlignment="1">
      <alignment horizontal="center" vertical="top"/>
    </xf>
    <xf numFmtId="164" fontId="11" fillId="7" borderId="47" xfId="0" applyNumberFormat="1" applyFont="1" applyFill="1" applyBorder="1" applyAlignment="1">
      <alignment horizontal="center" vertical="top"/>
    </xf>
    <xf numFmtId="164" fontId="11" fillId="7" borderId="16" xfId="0" applyNumberFormat="1" applyFont="1" applyFill="1" applyBorder="1" applyAlignment="1">
      <alignment horizontal="center" vertical="top"/>
    </xf>
    <xf numFmtId="164" fontId="11" fillId="7" borderId="35" xfId="0" applyNumberFormat="1" applyFont="1" applyFill="1" applyBorder="1" applyAlignment="1">
      <alignment horizontal="center" vertical="top"/>
    </xf>
    <xf numFmtId="164" fontId="11" fillId="7" borderId="53" xfId="0" applyNumberFormat="1" applyFont="1" applyFill="1" applyBorder="1" applyAlignment="1">
      <alignment horizontal="center" vertical="top"/>
    </xf>
    <xf numFmtId="164" fontId="8" fillId="7" borderId="13"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8" fillId="5" borderId="1" xfId="0" applyNumberFormat="1" applyFont="1" applyFill="1" applyBorder="1" applyAlignment="1">
      <alignment horizontal="center" vertical="top"/>
    </xf>
    <xf numFmtId="165" fontId="8" fillId="11" borderId="22" xfId="0" applyNumberFormat="1" applyFont="1" applyFill="1" applyBorder="1" applyAlignment="1">
      <alignment horizontal="center" vertical="top" wrapText="1"/>
    </xf>
    <xf numFmtId="165" fontId="8" fillId="11" borderId="71" xfId="0" applyNumberFormat="1" applyFont="1" applyFill="1" applyBorder="1" applyAlignment="1">
      <alignment horizontal="center" vertical="top" wrapText="1"/>
    </xf>
    <xf numFmtId="165" fontId="8" fillId="11" borderId="51" xfId="0" applyNumberFormat="1" applyFont="1" applyFill="1" applyBorder="1" applyAlignment="1">
      <alignment horizontal="center" vertical="top" wrapText="1"/>
    </xf>
    <xf numFmtId="165" fontId="8" fillId="11" borderId="76" xfId="0" applyNumberFormat="1" applyFont="1" applyFill="1" applyBorder="1" applyAlignment="1">
      <alignment horizontal="center" vertical="top" wrapText="1"/>
    </xf>
    <xf numFmtId="165" fontId="8" fillId="11" borderId="23" xfId="0" applyNumberFormat="1" applyFont="1" applyFill="1" applyBorder="1" applyAlignment="1">
      <alignment horizontal="center" vertical="top" wrapText="1"/>
    </xf>
    <xf numFmtId="165" fontId="8" fillId="11" borderId="38" xfId="0" applyNumberFormat="1" applyFont="1" applyFill="1" applyBorder="1" applyAlignment="1">
      <alignment horizontal="center" vertical="top" wrapText="1"/>
    </xf>
    <xf numFmtId="49" fontId="8" fillId="5" borderId="60" xfId="0" applyNumberFormat="1" applyFont="1" applyFill="1" applyBorder="1" applyAlignment="1">
      <alignment horizontal="center" vertical="top"/>
    </xf>
    <xf numFmtId="164" fontId="8" fillId="5" borderId="26" xfId="0" applyNumberFormat="1" applyFont="1" applyFill="1" applyBorder="1" applyAlignment="1">
      <alignment horizontal="center" vertical="top"/>
    </xf>
    <xf numFmtId="164" fontId="8" fillId="5" borderId="74" xfId="0" applyNumberFormat="1" applyFont="1" applyFill="1" applyBorder="1" applyAlignment="1">
      <alignment horizontal="center" vertical="top"/>
    </xf>
    <xf numFmtId="164" fontId="8" fillId="5" borderId="78" xfId="0" applyNumberFormat="1" applyFont="1" applyFill="1" applyBorder="1" applyAlignment="1">
      <alignment horizontal="center" vertical="top"/>
    </xf>
    <xf numFmtId="164" fontId="8" fillId="5" borderId="25" xfId="0" applyNumberFormat="1" applyFont="1" applyFill="1" applyBorder="1" applyAlignment="1">
      <alignment horizontal="center" vertical="top"/>
    </xf>
    <xf numFmtId="164" fontId="8" fillId="5" borderId="61" xfId="0" applyNumberFormat="1" applyFont="1" applyFill="1" applyBorder="1" applyAlignment="1">
      <alignment horizontal="center" vertical="top"/>
    </xf>
    <xf numFmtId="164" fontId="1" fillId="8" borderId="3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5" fontId="1" fillId="0" borderId="32" xfId="0" applyNumberFormat="1" applyFont="1" applyBorder="1" applyAlignment="1">
      <alignment horizontal="center" vertical="top"/>
    </xf>
    <xf numFmtId="164" fontId="1" fillId="8" borderId="39" xfId="0" applyNumberFormat="1" applyFont="1" applyFill="1" applyBorder="1" applyAlignment="1">
      <alignment horizontal="center" vertical="top"/>
    </xf>
    <xf numFmtId="164" fontId="1" fillId="8" borderId="10" xfId="0" applyNumberFormat="1" applyFont="1" applyFill="1" applyBorder="1" applyAlignment="1">
      <alignment horizontal="center" vertical="top"/>
    </xf>
    <xf numFmtId="164" fontId="1" fillId="8" borderId="0" xfId="0" applyNumberFormat="1" applyFont="1" applyFill="1" applyBorder="1" applyAlignment="1">
      <alignment horizontal="center" vertical="top"/>
    </xf>
    <xf numFmtId="164" fontId="1" fillId="8" borderId="11" xfId="0" applyNumberFormat="1" applyFont="1" applyFill="1" applyBorder="1" applyAlignment="1">
      <alignment horizontal="center" vertical="top"/>
    </xf>
    <xf numFmtId="3" fontId="7" fillId="0" borderId="12" xfId="0" applyNumberFormat="1" applyFont="1" applyBorder="1" applyAlignment="1">
      <alignment horizontal="center" vertical="top" wrapText="1"/>
    </xf>
    <xf numFmtId="165" fontId="15" fillId="7" borderId="47" xfId="0" applyNumberFormat="1" applyFont="1" applyFill="1" applyBorder="1" applyAlignment="1">
      <alignment horizontal="center" vertical="top" wrapText="1"/>
    </xf>
    <xf numFmtId="165" fontId="15" fillId="7" borderId="57" xfId="0" applyNumberFormat="1" applyFont="1" applyFill="1" applyBorder="1" applyAlignment="1">
      <alignment horizontal="center" vertical="top" wrapText="1"/>
    </xf>
    <xf numFmtId="165" fontId="15" fillId="7" borderId="51" xfId="0" applyNumberFormat="1" applyFont="1" applyFill="1" applyBorder="1" applyAlignment="1">
      <alignment horizontal="center" vertical="top" wrapText="1"/>
    </xf>
    <xf numFmtId="165" fontId="15" fillId="7" borderId="23" xfId="0" applyNumberFormat="1" applyFont="1" applyFill="1" applyBorder="1" applyAlignment="1">
      <alignment horizontal="center" vertical="top" wrapText="1"/>
    </xf>
    <xf numFmtId="165" fontId="15" fillId="7" borderId="52" xfId="0" applyNumberFormat="1" applyFont="1" applyFill="1" applyBorder="1" applyAlignment="1">
      <alignment horizontal="center" vertical="top" wrapText="1"/>
    </xf>
    <xf numFmtId="3" fontId="10" fillId="6" borderId="66" xfId="0" applyNumberFormat="1" applyFont="1" applyFill="1" applyBorder="1" applyAlignment="1">
      <alignment horizontal="center" vertical="top"/>
    </xf>
    <xf numFmtId="165" fontId="1" fillId="0" borderId="29" xfId="0" applyNumberFormat="1" applyFont="1" applyBorder="1" applyAlignment="1">
      <alignment horizontal="center" vertical="top"/>
    </xf>
    <xf numFmtId="164" fontId="1" fillId="8" borderId="3" xfId="0" applyNumberFormat="1" applyFont="1" applyFill="1" applyBorder="1" applyAlignment="1">
      <alignment horizontal="center" vertical="top" wrapText="1"/>
    </xf>
    <xf numFmtId="164" fontId="1" fillId="8" borderId="40" xfId="0" applyNumberFormat="1" applyFont="1" applyFill="1" applyBorder="1" applyAlignment="1">
      <alignment horizontal="center" vertical="top" wrapText="1"/>
    </xf>
    <xf numFmtId="164" fontId="1" fillId="8" borderId="4" xfId="0" applyNumberFormat="1" applyFont="1" applyFill="1" applyBorder="1" applyAlignment="1">
      <alignment horizontal="center" vertical="top" wrapText="1"/>
    </xf>
    <xf numFmtId="164" fontId="1" fillId="0" borderId="17" xfId="0" applyNumberFormat="1" applyFont="1" applyFill="1" applyBorder="1" applyAlignment="1">
      <alignment horizontal="center" vertical="top" wrapText="1"/>
    </xf>
    <xf numFmtId="164" fontId="1" fillId="0" borderId="44" xfId="0" applyNumberFormat="1" applyFont="1" applyFill="1" applyBorder="1" applyAlignment="1">
      <alignment horizontal="center" vertical="top"/>
    </xf>
    <xf numFmtId="164" fontId="1" fillId="0" borderId="44"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wrapText="1"/>
    </xf>
    <xf numFmtId="3" fontId="1" fillId="8" borderId="43" xfId="0" applyNumberFormat="1" applyFont="1" applyFill="1" applyBorder="1" applyAlignment="1">
      <alignment vertical="top" wrapText="1"/>
    </xf>
    <xf numFmtId="165" fontId="15" fillId="7" borderId="71" xfId="0" applyNumberFormat="1" applyFont="1" applyFill="1" applyBorder="1" applyAlignment="1">
      <alignment horizontal="center" vertical="top" wrapText="1"/>
    </xf>
    <xf numFmtId="165" fontId="15" fillId="7" borderId="16" xfId="0" applyNumberFormat="1" applyFont="1" applyFill="1" applyBorder="1" applyAlignment="1">
      <alignment horizontal="center" vertical="top" wrapText="1"/>
    </xf>
    <xf numFmtId="165" fontId="15" fillId="7" borderId="17" xfId="0" applyNumberFormat="1" applyFont="1" applyFill="1" applyBorder="1" applyAlignment="1">
      <alignment horizontal="center" vertical="top" wrapText="1"/>
    </xf>
    <xf numFmtId="3" fontId="7" fillId="0" borderId="5" xfId="0" applyNumberFormat="1" applyFont="1" applyBorder="1" applyAlignment="1">
      <alignment horizontal="center" vertical="top" wrapText="1"/>
    </xf>
    <xf numFmtId="165" fontId="7" fillId="0" borderId="29" xfId="0" applyNumberFormat="1" applyFont="1" applyBorder="1" applyAlignment="1">
      <alignment horizontal="center" vertical="top"/>
    </xf>
    <xf numFmtId="164" fontId="7" fillId="0" borderId="31" xfId="0" applyNumberFormat="1" applyFont="1" applyBorder="1" applyAlignment="1">
      <alignment horizontal="center" vertical="top"/>
    </xf>
    <xf numFmtId="164" fontId="7" fillId="0" borderId="3" xfId="0" applyNumberFormat="1" applyFont="1" applyBorder="1" applyAlignment="1">
      <alignment horizontal="center" vertical="top"/>
    </xf>
    <xf numFmtId="164" fontId="7" fillId="0" borderId="40" xfId="0" applyNumberFormat="1" applyFont="1" applyBorder="1" applyAlignment="1">
      <alignment horizontal="center" vertical="top"/>
    </xf>
    <xf numFmtId="164" fontId="7" fillId="0" borderId="4" xfId="0" applyNumberFormat="1" applyFont="1" applyBorder="1" applyAlignment="1">
      <alignment horizontal="center" vertical="top"/>
    </xf>
    <xf numFmtId="3" fontId="1" fillId="8" borderId="5" xfId="0" applyNumberFormat="1" applyFont="1" applyFill="1" applyBorder="1" applyAlignment="1">
      <alignment vertical="top" wrapText="1"/>
    </xf>
    <xf numFmtId="3" fontId="10" fillId="8" borderId="2" xfId="0" applyNumberFormat="1" applyFont="1" applyFill="1" applyBorder="1" applyAlignment="1">
      <alignment horizontal="center" vertical="top"/>
    </xf>
    <xf numFmtId="3" fontId="1" fillId="8" borderId="3" xfId="0" applyNumberFormat="1" applyFont="1" applyFill="1" applyBorder="1" applyAlignment="1">
      <alignment horizontal="center" vertical="top"/>
    </xf>
    <xf numFmtId="3" fontId="8" fillId="6" borderId="17" xfId="0" applyNumberFormat="1" applyFont="1" applyFill="1" applyBorder="1" applyAlignment="1">
      <alignment horizontal="center" vertical="center" wrapText="1"/>
    </xf>
    <xf numFmtId="3" fontId="7" fillId="6" borderId="12" xfId="0" applyNumberFormat="1" applyFont="1" applyFill="1" applyBorder="1" applyAlignment="1">
      <alignment horizontal="center" vertical="top" wrapText="1"/>
    </xf>
    <xf numFmtId="3" fontId="7" fillId="6" borderId="13" xfId="0" applyNumberFormat="1" applyFont="1" applyFill="1" applyBorder="1" applyAlignment="1">
      <alignment horizontal="center" vertical="top"/>
    </xf>
    <xf numFmtId="164" fontId="1" fillId="6" borderId="58" xfId="1" applyNumberFormat="1" applyFont="1" applyFill="1" applyBorder="1" applyAlignment="1">
      <alignment horizontal="left" vertical="top" wrapText="1"/>
    </xf>
    <xf numFmtId="164" fontId="1" fillId="6" borderId="10" xfId="0" applyNumberFormat="1" applyFont="1" applyFill="1" applyBorder="1" applyAlignment="1">
      <alignment vertical="top" wrapText="1"/>
    </xf>
    <xf numFmtId="164" fontId="1" fillId="6" borderId="0" xfId="0" applyNumberFormat="1" applyFont="1" applyFill="1" applyBorder="1" applyAlignment="1">
      <alignment vertical="top" wrapText="1"/>
    </xf>
    <xf numFmtId="164" fontId="1" fillId="6" borderId="11" xfId="0" applyNumberFormat="1" applyFont="1" applyFill="1" applyBorder="1" applyAlignment="1">
      <alignment vertical="top" wrapText="1"/>
    </xf>
    <xf numFmtId="164" fontId="1" fillId="6" borderId="65" xfId="1" applyNumberFormat="1" applyFont="1" applyFill="1" applyBorder="1" applyAlignment="1">
      <alignment horizontal="left" vertical="top" wrapText="1"/>
    </xf>
    <xf numFmtId="164" fontId="7" fillId="6" borderId="47" xfId="0" applyNumberFormat="1" applyFont="1" applyFill="1" applyBorder="1" applyAlignment="1">
      <alignment horizontal="center" vertical="top"/>
    </xf>
    <xf numFmtId="164" fontId="7" fillId="6" borderId="57" xfId="0" applyNumberFormat="1" applyFont="1" applyFill="1" applyBorder="1" applyAlignment="1">
      <alignment horizontal="center" vertical="top"/>
    </xf>
    <xf numFmtId="164" fontId="7" fillId="6" borderId="47" xfId="0" applyNumberFormat="1" applyFont="1" applyFill="1" applyBorder="1" applyAlignment="1">
      <alignment horizontal="center" vertical="top" wrapText="1"/>
    </xf>
    <xf numFmtId="164" fontId="7" fillId="6" borderId="16" xfId="0" applyNumberFormat="1" applyFont="1" applyFill="1" applyBorder="1" applyAlignment="1">
      <alignment horizontal="center" vertical="top" wrapText="1"/>
    </xf>
    <xf numFmtId="164" fontId="7" fillId="6" borderId="53"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3" fontId="7" fillId="6" borderId="13" xfId="0" applyNumberFormat="1" applyFont="1" applyFill="1" applyBorder="1" applyAlignment="1">
      <alignment horizontal="left" vertical="top" wrapText="1"/>
    </xf>
    <xf numFmtId="3" fontId="19" fillId="6" borderId="35" xfId="0" applyNumberFormat="1" applyFont="1" applyFill="1" applyBorder="1" applyAlignment="1">
      <alignment horizontal="center" vertical="top"/>
    </xf>
    <xf numFmtId="0" fontId="1" fillId="6" borderId="16" xfId="0" applyNumberFormat="1" applyFont="1" applyFill="1" applyBorder="1" applyAlignment="1">
      <alignment horizontal="center" vertical="top"/>
    </xf>
    <xf numFmtId="0" fontId="1" fillId="6" borderId="53" xfId="0" applyNumberFormat="1" applyFont="1" applyFill="1" applyBorder="1" applyAlignment="1">
      <alignment horizontal="center" vertical="top"/>
    </xf>
    <xf numFmtId="3" fontId="7" fillId="6" borderId="58" xfId="0" applyNumberFormat="1" applyFont="1" applyFill="1" applyBorder="1" applyAlignment="1">
      <alignment horizontal="center" vertical="top"/>
    </xf>
    <xf numFmtId="164" fontId="7" fillId="6" borderId="33" xfId="0" applyNumberFormat="1" applyFont="1" applyFill="1" applyBorder="1" applyAlignment="1">
      <alignment horizontal="center" vertical="top"/>
    </xf>
    <xf numFmtId="164" fontId="7" fillId="6" borderId="45" xfId="0" applyNumberFormat="1" applyFont="1" applyFill="1" applyBorder="1" applyAlignment="1">
      <alignment horizontal="center" vertical="top"/>
    </xf>
    <xf numFmtId="164" fontId="7" fillId="6" borderId="33" xfId="0" applyNumberFormat="1" applyFont="1" applyFill="1" applyBorder="1" applyAlignment="1">
      <alignment horizontal="center" vertical="top" wrapText="1"/>
    </xf>
    <xf numFmtId="164" fontId="7" fillId="6" borderId="37" xfId="0" applyNumberFormat="1" applyFont="1" applyFill="1" applyBorder="1" applyAlignment="1">
      <alignment horizontal="center" vertical="top" wrapText="1"/>
    </xf>
    <xf numFmtId="164" fontId="7" fillId="6" borderId="14" xfId="0" applyNumberFormat="1" applyFont="1" applyFill="1" applyBorder="1" applyAlignment="1">
      <alignment horizontal="center" vertical="top" wrapText="1"/>
    </xf>
    <xf numFmtId="164" fontId="7" fillId="6" borderId="36" xfId="0" applyNumberFormat="1" applyFont="1" applyFill="1" applyBorder="1" applyAlignment="1">
      <alignment horizontal="center" vertical="top" wrapText="1"/>
    </xf>
    <xf numFmtId="164" fontId="7" fillId="6" borderId="58" xfId="1" applyNumberFormat="1" applyFont="1" applyFill="1" applyBorder="1" applyAlignment="1">
      <alignment horizontal="left" vertical="top" wrapText="1"/>
    </xf>
    <xf numFmtId="0" fontId="19" fillId="6" borderId="14" xfId="0" applyNumberFormat="1" applyFont="1" applyFill="1" applyBorder="1" applyAlignment="1">
      <alignment horizontal="center" vertical="top"/>
    </xf>
    <xf numFmtId="0" fontId="10" fillId="6" borderId="42" xfId="0" applyNumberFormat="1" applyFont="1" applyFill="1" applyBorder="1" applyAlignment="1">
      <alignment horizontal="center" vertical="top" wrapText="1"/>
    </xf>
    <xf numFmtId="3" fontId="7" fillId="6" borderId="43" xfId="0" applyNumberFormat="1" applyFont="1" applyFill="1" applyBorder="1" applyAlignment="1">
      <alignment horizontal="center" vertical="top" textRotation="90" wrapText="1"/>
    </xf>
    <xf numFmtId="3" fontId="15" fillId="6" borderId="65" xfId="0" applyNumberFormat="1" applyFont="1" applyFill="1" applyBorder="1" applyAlignment="1">
      <alignment horizontal="center" vertical="top"/>
    </xf>
    <xf numFmtId="3" fontId="7" fillId="6" borderId="65" xfId="0" applyNumberFormat="1" applyFont="1" applyFill="1" applyBorder="1" applyAlignment="1">
      <alignment horizontal="center" vertical="top" wrapText="1"/>
    </xf>
    <xf numFmtId="164" fontId="1" fillId="6" borderId="12" xfId="1" applyNumberFormat="1" applyFont="1" applyFill="1" applyBorder="1" applyAlignment="1">
      <alignment horizontal="left" vertical="top" wrapText="1"/>
    </xf>
    <xf numFmtId="164" fontId="1" fillId="6" borderId="13" xfId="1" applyNumberFormat="1" applyFont="1" applyFill="1" applyBorder="1" applyAlignment="1">
      <alignment horizontal="left" vertical="top" wrapText="1"/>
    </xf>
    <xf numFmtId="165" fontId="15" fillId="7" borderId="54" xfId="0" applyNumberFormat="1" applyFont="1" applyFill="1" applyBorder="1" applyAlignment="1">
      <alignment horizontal="center" vertical="top" wrapText="1"/>
    </xf>
    <xf numFmtId="164" fontId="1" fillId="6" borderId="38" xfId="1" applyNumberFormat="1" applyFont="1" applyFill="1" applyBorder="1" applyAlignment="1">
      <alignment horizontal="left" vertical="top" wrapText="1"/>
    </xf>
    <xf numFmtId="164" fontId="7" fillId="8" borderId="3" xfId="0" applyNumberFormat="1" applyFont="1" applyFill="1" applyBorder="1" applyAlignment="1">
      <alignment horizontal="center" vertical="top"/>
    </xf>
    <xf numFmtId="164" fontId="7" fillId="8" borderId="40" xfId="0" applyNumberFormat="1" applyFont="1" applyFill="1" applyBorder="1" applyAlignment="1">
      <alignment horizontal="center" vertical="top"/>
    </xf>
    <xf numFmtId="164" fontId="7" fillId="8" borderId="4" xfId="0" applyNumberFormat="1" applyFont="1" applyFill="1" applyBorder="1" applyAlignment="1">
      <alignment horizontal="center" vertical="top"/>
    </xf>
    <xf numFmtId="3" fontId="1" fillId="0" borderId="68" xfId="0" applyNumberFormat="1" applyFont="1" applyFill="1" applyBorder="1" applyAlignment="1">
      <alignment vertical="top" wrapText="1"/>
    </xf>
    <xf numFmtId="3" fontId="10" fillId="0" borderId="3" xfId="0" applyNumberFormat="1" applyFont="1" applyFill="1" applyBorder="1" applyAlignment="1">
      <alignment horizontal="center" vertical="top"/>
    </xf>
    <xf numFmtId="3" fontId="1" fillId="0" borderId="77"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0" fillId="6" borderId="34" xfId="1" applyNumberFormat="1" applyFont="1" applyFill="1" applyBorder="1" applyAlignment="1">
      <alignment horizontal="center" vertical="top"/>
    </xf>
    <xf numFmtId="3" fontId="1" fillId="6" borderId="37" xfId="1" applyNumberFormat="1" applyFont="1" applyFill="1" applyBorder="1" applyAlignment="1">
      <alignment horizontal="center" vertical="top"/>
    </xf>
    <xf numFmtId="164" fontId="1" fillId="0" borderId="11" xfId="0" applyNumberFormat="1" applyFont="1" applyFill="1" applyBorder="1" applyAlignment="1">
      <alignment horizontal="center" vertical="top" wrapText="1"/>
    </xf>
    <xf numFmtId="0" fontId="10" fillId="6" borderId="42" xfId="0" applyNumberFormat="1" applyFont="1" applyFill="1" applyBorder="1" applyAlignment="1">
      <alignment horizontal="center" vertical="top"/>
    </xf>
    <xf numFmtId="165" fontId="7" fillId="6" borderId="33" xfId="0" applyNumberFormat="1" applyFont="1" applyFill="1" applyBorder="1" applyAlignment="1">
      <alignment horizontal="center" vertical="top"/>
    </xf>
    <xf numFmtId="164" fontId="1" fillId="8" borderId="14" xfId="1" applyNumberFormat="1" applyFont="1" applyFill="1" applyBorder="1" applyAlignment="1">
      <alignment horizontal="left" vertical="top" wrapText="1"/>
    </xf>
    <xf numFmtId="0" fontId="10" fillId="6" borderId="33" xfId="0" applyNumberFormat="1" applyFont="1" applyFill="1" applyBorder="1" applyAlignment="1">
      <alignment horizontal="center" vertical="top"/>
    </xf>
    <xf numFmtId="3" fontId="7" fillId="0" borderId="21" xfId="0" applyNumberFormat="1" applyFont="1" applyBorder="1" applyAlignment="1">
      <alignment horizontal="center" vertical="top" wrapText="1"/>
    </xf>
    <xf numFmtId="165" fontId="15" fillId="7" borderId="38" xfId="0" applyNumberFormat="1" applyFont="1" applyFill="1" applyBorder="1" applyAlignment="1">
      <alignment horizontal="center" vertical="top" wrapText="1"/>
    </xf>
    <xf numFmtId="49" fontId="8" fillId="0" borderId="4" xfId="0" applyNumberFormat="1" applyFont="1" applyBorder="1" applyAlignment="1">
      <alignment vertical="top"/>
    </xf>
    <xf numFmtId="3" fontId="1" fillId="0" borderId="67" xfId="0" applyNumberFormat="1" applyFont="1" applyFill="1" applyBorder="1" applyAlignment="1">
      <alignment horizontal="center" vertical="center" wrapText="1"/>
    </xf>
    <xf numFmtId="3" fontId="8" fillId="0" borderId="62" xfId="0" applyNumberFormat="1" applyFont="1" applyBorder="1" applyAlignment="1">
      <alignment horizontal="center" vertical="top"/>
    </xf>
    <xf numFmtId="3" fontId="1" fillId="0" borderId="62" xfId="0" applyNumberFormat="1" applyFont="1" applyBorder="1" applyAlignment="1">
      <alignment horizontal="center" vertical="top" wrapText="1"/>
    </xf>
    <xf numFmtId="3" fontId="1" fillId="0" borderId="62" xfId="0" applyNumberFormat="1" applyFont="1" applyBorder="1" applyAlignment="1">
      <alignment horizontal="center" vertical="top"/>
    </xf>
    <xf numFmtId="165" fontId="1" fillId="0" borderId="6" xfId="0" applyNumberFormat="1" applyFont="1" applyBorder="1" applyAlignment="1">
      <alignment horizontal="center" vertical="top"/>
    </xf>
    <xf numFmtId="164" fontId="1" fillId="8" borderId="6" xfId="0" applyNumberFormat="1" applyFont="1" applyFill="1" applyBorder="1" applyAlignment="1">
      <alignment horizontal="center" vertical="top"/>
    </xf>
    <xf numFmtId="164" fontId="1" fillId="8" borderId="67" xfId="0" applyNumberFormat="1" applyFont="1" applyFill="1" applyBorder="1" applyAlignment="1">
      <alignment horizontal="center" vertical="top"/>
    </xf>
    <xf numFmtId="164" fontId="1" fillId="8" borderId="7" xfId="0" applyNumberFormat="1" applyFont="1" applyFill="1" applyBorder="1" applyAlignment="1">
      <alignment horizontal="center" vertical="top"/>
    </xf>
    <xf numFmtId="164" fontId="1" fillId="8" borderId="55"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0" fillId="0" borderId="67" xfId="0" applyNumberFormat="1" applyFont="1" applyFill="1" applyBorder="1" applyAlignment="1">
      <alignment horizontal="center" vertical="top"/>
    </xf>
    <xf numFmtId="3" fontId="1" fillId="0" borderId="56"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0" borderId="55" xfId="0" applyNumberFormat="1" applyFont="1" applyFill="1" applyBorder="1" applyAlignment="1">
      <alignment horizontal="center" vertical="top"/>
    </xf>
    <xf numFmtId="49" fontId="8" fillId="0" borderId="11" xfId="0" applyNumberFormat="1" applyFont="1" applyBorder="1" applyAlignment="1">
      <alignment vertical="top"/>
    </xf>
    <xf numFmtId="49" fontId="13" fillId="0" borderId="20" xfId="0" applyNumberFormat="1" applyFont="1" applyBorder="1" applyAlignment="1">
      <alignment vertical="top"/>
    </xf>
    <xf numFmtId="164" fontId="15" fillId="7" borderId="71" xfId="0" applyNumberFormat="1" applyFont="1" applyFill="1" applyBorder="1" applyAlignment="1">
      <alignment horizontal="center" vertical="top" wrapText="1"/>
    </xf>
    <xf numFmtId="164" fontId="15" fillId="7" borderId="22" xfId="0" applyNumberFormat="1" applyFont="1" applyFill="1" applyBorder="1" applyAlignment="1">
      <alignment horizontal="center" vertical="top" wrapText="1"/>
    </xf>
    <xf numFmtId="164" fontId="15" fillId="7" borderId="51" xfId="0" applyNumberFormat="1" applyFont="1" applyFill="1" applyBorder="1" applyAlignment="1">
      <alignment horizontal="center" vertical="top" wrapText="1"/>
    </xf>
    <xf numFmtId="164" fontId="15" fillId="7" borderId="23" xfId="0" applyNumberFormat="1" applyFont="1" applyFill="1" applyBorder="1" applyAlignment="1">
      <alignment horizontal="center" vertical="top" wrapText="1"/>
    </xf>
    <xf numFmtId="164" fontId="15" fillId="7" borderId="52" xfId="0" applyNumberFormat="1" applyFont="1" applyFill="1" applyBorder="1" applyAlignment="1">
      <alignment horizontal="center" vertical="top" wrapText="1"/>
    </xf>
    <xf numFmtId="164" fontId="15" fillId="7" borderId="38" xfId="0" applyNumberFormat="1" applyFont="1" applyFill="1" applyBorder="1" applyAlignment="1">
      <alignment horizontal="center" vertical="top" wrapText="1"/>
    </xf>
    <xf numFmtId="3" fontId="10" fillId="0" borderId="19" xfId="0" applyNumberFormat="1" applyFont="1" applyBorder="1" applyAlignment="1">
      <alignment horizontal="center" vertical="top"/>
    </xf>
    <xf numFmtId="3" fontId="1" fillId="0" borderId="69" xfId="0" applyNumberFormat="1" applyFont="1" applyBorder="1" applyAlignment="1">
      <alignment horizontal="center" vertical="top"/>
    </xf>
    <xf numFmtId="3" fontId="1" fillId="0" borderId="1" xfId="0" applyNumberFormat="1" applyFont="1" applyBorder="1" applyAlignment="1">
      <alignment horizontal="center" vertical="top"/>
    </xf>
    <xf numFmtId="164" fontId="8" fillId="5" borderId="27" xfId="0" applyNumberFormat="1" applyFont="1" applyFill="1" applyBorder="1" applyAlignment="1">
      <alignment horizontal="center" vertical="top"/>
    </xf>
    <xf numFmtId="164" fontId="8" fillId="5" borderId="28" xfId="0" applyNumberFormat="1" applyFont="1" applyFill="1" applyBorder="1" applyAlignment="1">
      <alignment horizontal="center" vertical="top"/>
    </xf>
    <xf numFmtId="164" fontId="8" fillId="4" borderId="27" xfId="0" applyNumberFormat="1" applyFont="1" applyFill="1" applyBorder="1" applyAlignment="1">
      <alignment horizontal="center" vertical="top"/>
    </xf>
    <xf numFmtId="164" fontId="8" fillId="4" borderId="26" xfId="0" applyNumberFormat="1" applyFont="1" applyFill="1" applyBorder="1" applyAlignment="1">
      <alignment horizontal="center" vertical="top"/>
    </xf>
    <xf numFmtId="164" fontId="8" fillId="4" borderId="74" xfId="0" applyNumberFormat="1" applyFont="1" applyFill="1" applyBorder="1" applyAlignment="1">
      <alignment horizontal="center" vertical="top"/>
    </xf>
    <xf numFmtId="164" fontId="8" fillId="4" borderId="79" xfId="0" applyNumberFormat="1" applyFont="1" applyFill="1" applyBorder="1" applyAlignment="1">
      <alignment horizontal="center" vertical="top"/>
    </xf>
    <xf numFmtId="164" fontId="8" fillId="3" borderId="27" xfId="0" applyNumberFormat="1" applyFont="1" applyFill="1" applyBorder="1" applyAlignment="1">
      <alignment horizontal="center" vertical="top"/>
    </xf>
    <xf numFmtId="164" fontId="8" fillId="3" borderId="26" xfId="0" applyNumberFormat="1" applyFont="1" applyFill="1" applyBorder="1" applyAlignment="1">
      <alignment horizontal="center" vertical="top"/>
    </xf>
    <xf numFmtId="164" fontId="8" fillId="3" borderId="74" xfId="0" applyNumberFormat="1" applyFont="1" applyFill="1" applyBorder="1" applyAlignment="1">
      <alignment horizontal="center" vertical="top"/>
    </xf>
    <xf numFmtId="164" fontId="8" fillId="3" borderId="79" xfId="0" applyNumberFormat="1" applyFont="1" applyFill="1" applyBorder="1" applyAlignment="1">
      <alignment horizontal="center" vertical="top"/>
    </xf>
    <xf numFmtId="3" fontId="8" fillId="0" borderId="0" xfId="0" applyNumberFormat="1" applyFont="1" applyFill="1" applyBorder="1" applyAlignment="1">
      <alignment horizontal="center" wrapText="1"/>
    </xf>
    <xf numFmtId="3" fontId="11" fillId="0" borderId="0" xfId="0" applyNumberFormat="1" applyFont="1" applyFill="1" applyBorder="1" applyAlignment="1">
      <alignment horizontal="center" vertical="top" wrapText="1"/>
    </xf>
    <xf numFmtId="165" fontId="9" fillId="0" borderId="6" xfId="0" applyNumberFormat="1" applyFont="1" applyBorder="1" applyAlignment="1">
      <alignment horizontal="center" vertical="top" wrapText="1"/>
    </xf>
    <xf numFmtId="164" fontId="9" fillId="0" borderId="63" xfId="0" applyNumberFormat="1" applyFont="1" applyBorder="1" applyAlignment="1">
      <alignment horizontal="center" vertical="top" wrapText="1"/>
    </xf>
    <xf numFmtId="164" fontId="8" fillId="3" borderId="45" xfId="0" applyNumberFormat="1" applyFont="1" applyFill="1" applyBorder="1" applyAlignment="1">
      <alignment horizontal="center" vertical="top"/>
    </xf>
    <xf numFmtId="164" fontId="8" fillId="3" borderId="37" xfId="0" applyNumberFormat="1" applyFont="1" applyFill="1" applyBorder="1" applyAlignment="1">
      <alignment horizontal="center" vertical="top" wrapText="1"/>
    </xf>
    <xf numFmtId="164" fontId="8" fillId="3" borderId="14" xfId="0" applyNumberFormat="1" applyFont="1" applyFill="1" applyBorder="1" applyAlignment="1">
      <alignment horizontal="center" vertical="top" wrapText="1"/>
    </xf>
    <xf numFmtId="164" fontId="8" fillId="3" borderId="45" xfId="0" applyNumberFormat="1" applyFont="1" applyFill="1" applyBorder="1" applyAlignment="1">
      <alignment horizontal="center" vertical="top" wrapText="1"/>
    </xf>
    <xf numFmtId="164" fontId="1" fillId="0" borderId="45"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0" borderId="14" xfId="0" applyNumberFormat="1" applyFont="1" applyBorder="1" applyAlignment="1">
      <alignment horizontal="center" vertical="top"/>
    </xf>
    <xf numFmtId="3" fontId="10" fillId="8" borderId="0" xfId="0" applyNumberFormat="1" applyFont="1" applyFill="1" applyBorder="1" applyAlignment="1">
      <alignment horizontal="center" vertical="top" wrapText="1"/>
    </xf>
    <xf numFmtId="164" fontId="1" fillId="6" borderId="45" xfId="0" applyNumberFormat="1" applyFont="1" applyFill="1" applyBorder="1" applyAlignment="1">
      <alignment horizontal="center" vertical="top" wrapText="1"/>
    </xf>
    <xf numFmtId="164" fontId="1" fillId="0" borderId="37" xfId="0" applyNumberFormat="1" applyFont="1" applyBorder="1" applyAlignment="1">
      <alignment horizontal="center" vertical="top" wrapText="1"/>
    </xf>
    <xf numFmtId="164" fontId="1" fillId="0" borderId="14" xfId="0" applyNumberFormat="1" applyFont="1" applyBorder="1" applyAlignment="1">
      <alignment horizontal="center" vertical="top" wrapText="1"/>
    </xf>
    <xf numFmtId="164" fontId="1" fillId="0" borderId="45" xfId="0" applyNumberFormat="1" applyFont="1" applyBorder="1" applyAlignment="1">
      <alignment horizontal="center" vertical="top" wrapText="1"/>
    </xf>
    <xf numFmtId="164" fontId="8" fillId="3" borderId="37" xfId="0" applyNumberFormat="1" applyFont="1" applyFill="1" applyBorder="1" applyAlignment="1">
      <alignment horizontal="center" vertical="top"/>
    </xf>
    <xf numFmtId="164" fontId="8" fillId="3" borderId="14" xfId="0" applyNumberFormat="1" applyFont="1" applyFill="1" applyBorder="1" applyAlignment="1">
      <alignment horizontal="center" vertical="top"/>
    </xf>
    <xf numFmtId="3" fontId="10" fillId="0" borderId="0" xfId="0" applyNumberFormat="1" applyFont="1" applyAlignment="1">
      <alignment horizontal="center" vertical="top"/>
    </xf>
    <xf numFmtId="164" fontId="8" fillId="0" borderId="0" xfId="0" applyNumberFormat="1" applyFont="1" applyAlignment="1">
      <alignment horizontal="center" vertical="top"/>
    </xf>
    <xf numFmtId="164" fontId="13" fillId="6" borderId="32" xfId="0" applyNumberFormat="1" applyFont="1" applyFill="1" applyBorder="1" applyAlignment="1">
      <alignment horizontal="center" vertical="top" wrapText="1"/>
    </xf>
    <xf numFmtId="164" fontId="1" fillId="6" borderId="40" xfId="0" applyNumberFormat="1" applyFont="1" applyFill="1" applyBorder="1" applyAlignment="1">
      <alignment horizontal="center" vertical="top"/>
    </xf>
    <xf numFmtId="164" fontId="1" fillId="0" borderId="0" xfId="0" applyNumberFormat="1" applyFont="1" applyFill="1" applyBorder="1" applyAlignment="1">
      <alignment vertical="top"/>
    </xf>
    <xf numFmtId="165" fontId="1" fillId="6" borderId="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3" fillId="6" borderId="0" xfId="0" applyNumberFormat="1" applyFont="1" applyFill="1" applyBorder="1" applyAlignment="1">
      <alignment horizontal="center" vertical="top" wrapText="1"/>
    </xf>
    <xf numFmtId="164" fontId="11" fillId="6" borderId="0" xfId="0" applyNumberFormat="1" applyFont="1" applyFill="1" applyBorder="1" applyAlignment="1">
      <alignment horizontal="center" vertical="top" wrapText="1"/>
    </xf>
    <xf numFmtId="164" fontId="10" fillId="6" borderId="72" xfId="0" applyNumberFormat="1" applyFont="1" applyFill="1" applyBorder="1" applyAlignment="1">
      <alignment horizontal="center" vertical="top"/>
    </xf>
    <xf numFmtId="164" fontId="10" fillId="6" borderId="0"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3" fillId="6" borderId="10" xfId="0" applyNumberFormat="1" applyFont="1" applyFill="1" applyBorder="1" applyAlignment="1">
      <alignment horizontal="center" vertical="top" wrapText="1"/>
    </xf>
    <xf numFmtId="164" fontId="11" fillId="6" borderId="10" xfId="0" applyNumberFormat="1" applyFont="1" applyFill="1" applyBorder="1" applyAlignment="1">
      <alignment horizontal="center" vertical="top" wrapText="1"/>
    </xf>
    <xf numFmtId="164" fontId="10" fillId="6" borderId="43" xfId="0" applyNumberFormat="1" applyFont="1" applyFill="1" applyBorder="1" applyAlignment="1">
      <alignment horizontal="center" vertical="top"/>
    </xf>
    <xf numFmtId="164" fontId="10" fillId="6" borderId="10" xfId="0" applyNumberFormat="1" applyFont="1" applyFill="1" applyBorder="1" applyAlignment="1">
      <alignment horizontal="center" vertical="top"/>
    </xf>
    <xf numFmtId="164" fontId="8" fillId="5" borderId="51" xfId="0" applyNumberFormat="1" applyFont="1" applyFill="1" applyBorder="1" applyAlignment="1">
      <alignment horizontal="center" vertical="top"/>
    </xf>
    <xf numFmtId="164" fontId="7" fillId="6" borderId="0" xfId="0" applyNumberFormat="1" applyFont="1" applyFill="1" applyBorder="1" applyAlignment="1">
      <alignment horizontal="center" vertical="top" wrapText="1"/>
    </xf>
    <xf numFmtId="4" fontId="15" fillId="7" borderId="23" xfId="0" applyNumberFormat="1" applyFont="1" applyFill="1" applyBorder="1" applyAlignment="1">
      <alignment horizontal="center" vertical="top" wrapText="1"/>
    </xf>
    <xf numFmtId="4" fontId="1" fillId="6" borderId="10"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wrapText="1"/>
    </xf>
    <xf numFmtId="4" fontId="15" fillId="7" borderId="51"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67" xfId="0" applyNumberFormat="1" applyFont="1" applyBorder="1" applyAlignment="1">
      <alignment horizontal="center" vertical="center" textRotation="90" wrapText="1"/>
    </xf>
    <xf numFmtId="164" fontId="1" fillId="0" borderId="40" xfId="0" applyNumberFormat="1" applyFont="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6" borderId="59" xfId="0" applyNumberFormat="1" applyFont="1" applyFill="1" applyBorder="1" applyAlignment="1">
      <alignment horizontal="center" vertical="center" textRotation="90" wrapText="1"/>
    </xf>
    <xf numFmtId="3" fontId="1" fillId="6" borderId="8" xfId="0" applyNumberFormat="1" applyFont="1" applyFill="1" applyBorder="1" applyAlignment="1">
      <alignment horizontal="center" vertical="top"/>
    </xf>
    <xf numFmtId="3" fontId="1" fillId="6" borderId="48" xfId="0" applyNumberFormat="1" applyFont="1" applyFill="1" applyBorder="1" applyAlignment="1">
      <alignment horizontal="center" vertical="top"/>
    </xf>
    <xf numFmtId="3" fontId="1" fillId="6" borderId="48" xfId="0" applyNumberFormat="1" applyFont="1" applyFill="1" applyBorder="1" applyAlignment="1">
      <alignment horizontal="center" vertical="top" wrapText="1"/>
    </xf>
    <xf numFmtId="3" fontId="1" fillId="0" borderId="68" xfId="0" applyNumberFormat="1" applyFont="1" applyFill="1" applyBorder="1" applyAlignment="1">
      <alignment horizontal="center" vertical="top" wrapText="1"/>
    </xf>
    <xf numFmtId="3" fontId="1" fillId="0" borderId="48" xfId="0" applyNumberFormat="1" applyFont="1" applyFill="1" applyBorder="1" applyAlignment="1">
      <alignment horizontal="center" vertical="top" wrapText="1"/>
    </xf>
    <xf numFmtId="49" fontId="7" fillId="6" borderId="17" xfId="0" applyNumberFormat="1" applyFont="1" applyFill="1" applyBorder="1" applyAlignment="1">
      <alignment vertical="top"/>
    </xf>
    <xf numFmtId="0" fontId="1" fillId="6" borderId="15" xfId="0" applyFont="1" applyFill="1" applyBorder="1" applyAlignment="1">
      <alignment horizontal="center" vertical="top" wrapText="1"/>
    </xf>
    <xf numFmtId="3" fontId="1" fillId="8" borderId="68" xfId="0" applyNumberFormat="1" applyFont="1" applyFill="1" applyBorder="1" applyAlignment="1">
      <alignment horizontal="center" vertical="top"/>
    </xf>
    <xf numFmtId="3" fontId="1" fillId="0" borderId="68" xfId="0" applyNumberFormat="1" applyFont="1" applyFill="1" applyBorder="1" applyAlignment="1">
      <alignment horizontal="center" vertical="top"/>
    </xf>
    <xf numFmtId="3" fontId="1" fillId="6" borderId="36" xfId="1"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1" fillId="6" borderId="46" xfId="0" applyNumberFormat="1" applyFont="1" applyFill="1" applyBorder="1" applyAlignment="1">
      <alignment horizontal="center" vertical="top"/>
    </xf>
    <xf numFmtId="164" fontId="21" fillId="6" borderId="53" xfId="0" applyNumberFormat="1" applyFont="1" applyFill="1" applyBorder="1" applyAlignment="1">
      <alignment horizontal="center" vertical="top"/>
    </xf>
    <xf numFmtId="164" fontId="21" fillId="6" borderId="16" xfId="0" applyNumberFormat="1" applyFont="1" applyFill="1" applyBorder="1" applyAlignment="1">
      <alignment horizontal="center" vertical="top"/>
    </xf>
    <xf numFmtId="164" fontId="21" fillId="6" borderId="9" xfId="0" applyNumberFormat="1" applyFont="1" applyFill="1" applyBorder="1" applyAlignment="1">
      <alignment horizontal="center" vertical="top" wrapText="1"/>
    </xf>
    <xf numFmtId="164" fontId="21" fillId="6" borderId="0" xfId="0" applyNumberFormat="1" applyFont="1" applyFill="1" applyBorder="1" applyAlignment="1">
      <alignment horizontal="center" vertical="top" wrapText="1"/>
    </xf>
    <xf numFmtId="164" fontId="21" fillId="6" borderId="10" xfId="0" applyNumberFormat="1" applyFont="1" applyFill="1" applyBorder="1" applyAlignment="1">
      <alignment horizontal="center" vertical="top" wrapText="1"/>
    </xf>
    <xf numFmtId="164" fontId="21" fillId="6" borderId="46" xfId="0" applyNumberFormat="1" applyFont="1" applyFill="1" applyBorder="1" applyAlignment="1">
      <alignment horizontal="center" vertical="top" wrapText="1"/>
    </xf>
    <xf numFmtId="164" fontId="21" fillId="6" borderId="53" xfId="0" applyNumberFormat="1" applyFont="1" applyFill="1" applyBorder="1" applyAlignment="1">
      <alignment horizontal="center" vertical="top" wrapText="1"/>
    </xf>
    <xf numFmtId="164" fontId="21" fillId="6" borderId="16" xfId="0" applyNumberFormat="1" applyFont="1" applyFill="1" applyBorder="1" applyAlignment="1">
      <alignment horizontal="center" vertical="top" wrapText="1"/>
    </xf>
    <xf numFmtId="164" fontId="10" fillId="6" borderId="33"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49" fontId="8" fillId="4" borderId="9"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8" fillId="0" borderId="5"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0" borderId="12" xfId="0" applyNumberFormat="1" applyFont="1" applyBorder="1" applyAlignment="1">
      <alignment horizontal="center"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3" fontId="1" fillId="8" borderId="32" xfId="0" applyNumberFormat="1" applyFont="1" applyFill="1" applyBorder="1" applyAlignment="1">
      <alignment horizontal="left" vertical="top" wrapText="1"/>
    </xf>
    <xf numFmtId="164" fontId="1"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xf>
    <xf numFmtId="164" fontId="1" fillId="6" borderId="65"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165" fontId="7" fillId="6" borderId="46" xfId="0" applyNumberFormat="1" applyFont="1" applyFill="1" applyBorder="1" applyAlignment="1">
      <alignment horizontal="center" vertical="top"/>
    </xf>
    <xf numFmtId="165" fontId="7" fillId="6" borderId="9" xfId="0" applyNumberFormat="1" applyFont="1" applyFill="1" applyBorder="1" applyAlignment="1">
      <alignment horizontal="center" vertical="top"/>
    </xf>
    <xf numFmtId="165" fontId="7" fillId="6" borderId="42"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3" fontId="1" fillId="6" borderId="42"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textRotation="90" wrapText="1"/>
    </xf>
    <xf numFmtId="3" fontId="8" fillId="6" borderId="21" xfId="0" applyNumberFormat="1" applyFont="1" applyFill="1" applyBorder="1" applyAlignment="1">
      <alignment horizontal="center" vertical="top" wrapText="1"/>
    </xf>
    <xf numFmtId="0" fontId="1" fillId="0" borderId="13" xfId="0" applyFont="1" applyFill="1" applyBorder="1" applyAlignment="1">
      <alignment horizontal="center" vertical="top"/>
    </xf>
    <xf numFmtId="3" fontId="8" fillId="7" borderId="12" xfId="0" applyNumberFormat="1" applyFont="1" applyFill="1" applyBorder="1" applyAlignment="1">
      <alignment horizontal="right" vertical="top" wrapText="1"/>
    </xf>
    <xf numFmtId="165" fontId="8" fillId="7" borderId="32" xfId="0" applyNumberFormat="1" applyFont="1" applyFill="1" applyBorder="1" applyAlignment="1">
      <alignment horizontal="center" vertical="top" wrapText="1"/>
    </xf>
    <xf numFmtId="165" fontId="8" fillId="7" borderId="39" xfId="0" applyNumberFormat="1" applyFont="1" applyFill="1" applyBorder="1" applyAlignment="1">
      <alignment horizontal="center" vertical="top" wrapText="1"/>
    </xf>
    <xf numFmtId="165" fontId="8" fillId="7" borderId="9" xfId="0" applyNumberFormat="1" applyFont="1" applyFill="1" applyBorder="1" applyAlignment="1">
      <alignment horizontal="center" vertical="top" wrapText="1"/>
    </xf>
    <xf numFmtId="165" fontId="8" fillId="7" borderId="0" xfId="0" applyNumberFormat="1" applyFont="1" applyFill="1" applyBorder="1" applyAlignment="1">
      <alignment horizontal="center" vertical="top" wrapText="1"/>
    </xf>
    <xf numFmtId="165" fontId="8" fillId="7" borderId="10" xfId="0" applyNumberFormat="1" applyFont="1" applyFill="1" applyBorder="1" applyAlignment="1">
      <alignment horizontal="center" vertical="top" wrapText="1"/>
    </xf>
    <xf numFmtId="165" fontId="8" fillId="7" borderId="48" xfId="0" applyNumberFormat="1" applyFont="1" applyFill="1" applyBorder="1" applyAlignment="1">
      <alignment horizontal="center" vertical="top" wrapText="1"/>
    </xf>
    <xf numFmtId="165" fontId="8" fillId="7" borderId="21" xfId="0" applyNumberFormat="1" applyFont="1" applyFill="1" applyBorder="1" applyAlignment="1">
      <alignment horizontal="center" vertical="top" wrapText="1"/>
    </xf>
    <xf numFmtId="0" fontId="1" fillId="6" borderId="43" xfId="0" applyFont="1" applyFill="1" applyBorder="1" applyAlignment="1">
      <alignment horizontal="center" vertical="top" wrapText="1"/>
    </xf>
    <xf numFmtId="0" fontId="1" fillId="6" borderId="59" xfId="0" applyFont="1" applyFill="1" applyBorder="1" applyAlignment="1">
      <alignment horizontal="center" vertical="top" wrapText="1"/>
    </xf>
    <xf numFmtId="0" fontId="1" fillId="6" borderId="44" xfId="0" applyFont="1" applyFill="1" applyBorder="1" applyAlignment="1">
      <alignment horizontal="center" vertical="top" wrapText="1"/>
    </xf>
    <xf numFmtId="0" fontId="1" fillId="0" borderId="73" xfId="0" applyFont="1" applyFill="1" applyBorder="1" applyAlignment="1">
      <alignment horizontal="center" vertical="top"/>
    </xf>
    <xf numFmtId="164" fontId="1" fillId="0" borderId="73" xfId="0" applyNumberFormat="1" applyFont="1" applyFill="1" applyBorder="1" applyAlignment="1">
      <alignment horizontal="center" vertical="top"/>
    </xf>
    <xf numFmtId="3" fontId="8" fillId="0" borderId="65" xfId="0" applyNumberFormat="1" applyFont="1" applyBorder="1" applyAlignment="1">
      <alignment horizontal="center" vertical="top" wrapText="1"/>
    </xf>
    <xf numFmtId="3" fontId="1" fillId="0" borderId="72" xfId="0" applyNumberFormat="1" applyFont="1" applyFill="1" applyBorder="1" applyAlignment="1">
      <alignment horizontal="center" vertical="center" wrapText="1"/>
    </xf>
    <xf numFmtId="3" fontId="1" fillId="0" borderId="65" xfId="0" applyNumberFormat="1" applyFont="1" applyFill="1" applyBorder="1" applyAlignment="1">
      <alignment vertical="top"/>
    </xf>
    <xf numFmtId="165" fontId="1" fillId="6" borderId="42" xfId="0" applyNumberFormat="1" applyFont="1" applyFill="1" applyBorder="1" applyAlignment="1">
      <alignment vertical="top"/>
    </xf>
    <xf numFmtId="164" fontId="1" fillId="0" borderId="44" xfId="0" applyNumberFormat="1" applyFont="1" applyFill="1" applyBorder="1" applyAlignment="1">
      <alignment vertical="top"/>
    </xf>
    <xf numFmtId="164" fontId="10" fillId="6" borderId="11" xfId="0" applyNumberFormat="1" applyFont="1" applyFill="1" applyBorder="1" applyAlignment="1">
      <alignment horizontal="center" vertical="top"/>
    </xf>
    <xf numFmtId="0" fontId="1" fillId="6" borderId="32" xfId="0" applyFont="1" applyFill="1" applyBorder="1" applyAlignment="1">
      <alignment vertical="top" wrapText="1"/>
    </xf>
    <xf numFmtId="49" fontId="1" fillId="4" borderId="29" xfId="0" applyNumberFormat="1" applyFont="1" applyFill="1" applyBorder="1" applyAlignment="1">
      <alignment horizontal="center" vertical="top"/>
    </xf>
    <xf numFmtId="49" fontId="13" fillId="0" borderId="3" xfId="0" applyNumberFormat="1" applyFont="1" applyBorder="1" applyAlignment="1">
      <alignment vertical="top"/>
    </xf>
    <xf numFmtId="3" fontId="1" fillId="0" borderId="31" xfId="0" applyNumberFormat="1" applyFont="1" applyBorder="1" applyAlignment="1">
      <alignment horizontal="center" vertical="center" wrapText="1"/>
    </xf>
    <xf numFmtId="3" fontId="1" fillId="0" borderId="40" xfId="0" applyNumberFormat="1" applyFont="1" applyBorder="1" applyAlignment="1">
      <alignment horizontal="center" vertical="top" wrapText="1"/>
    </xf>
    <xf numFmtId="165" fontId="1" fillId="6" borderId="4" xfId="0" applyNumberFormat="1" applyFont="1" applyFill="1" applyBorder="1" applyAlignment="1">
      <alignment horizontal="center" vertical="top"/>
    </xf>
    <xf numFmtId="164" fontId="1" fillId="6" borderId="77" xfId="0" applyNumberFormat="1" applyFont="1" applyFill="1" applyBorder="1" applyAlignment="1">
      <alignment horizontal="center" vertical="top" wrapText="1"/>
    </xf>
    <xf numFmtId="164" fontId="10" fillId="0" borderId="5" xfId="0" applyNumberFormat="1" applyFont="1" applyFill="1" applyBorder="1" applyAlignment="1">
      <alignment horizontal="center" vertical="top" wrapText="1"/>
    </xf>
    <xf numFmtId="3" fontId="1" fillId="0" borderId="7" xfId="0" applyNumberFormat="1" applyFont="1" applyFill="1" applyBorder="1" applyAlignment="1">
      <alignment vertical="top" wrapText="1"/>
    </xf>
    <xf numFmtId="3" fontId="10" fillId="0" borderId="30" xfId="0" applyNumberFormat="1" applyFont="1" applyFill="1" applyBorder="1" applyAlignment="1">
      <alignment horizontal="center" vertical="top" wrapText="1"/>
    </xf>
    <xf numFmtId="3" fontId="1" fillId="0" borderId="63" xfId="0" applyNumberFormat="1" applyFont="1" applyFill="1" applyBorder="1" applyAlignment="1">
      <alignment horizontal="center" vertical="top"/>
    </xf>
    <xf numFmtId="3" fontId="7" fillId="6" borderId="10" xfId="0" applyNumberFormat="1" applyFont="1" applyFill="1" applyBorder="1" applyAlignment="1">
      <alignment vertical="top" wrapText="1"/>
    </xf>
    <xf numFmtId="3" fontId="7" fillId="6" borderId="43" xfId="0" applyNumberFormat="1" applyFont="1" applyFill="1" applyBorder="1" applyAlignment="1">
      <alignment vertical="top" wrapText="1"/>
    </xf>
    <xf numFmtId="164" fontId="1" fillId="6" borderId="21" xfId="1" applyNumberFormat="1" applyFont="1" applyFill="1" applyBorder="1" applyAlignment="1">
      <alignment horizontal="left" vertical="top" wrapText="1"/>
    </xf>
    <xf numFmtId="0" fontId="10" fillId="6" borderId="18" xfId="0" applyNumberFormat="1" applyFont="1" applyFill="1" applyBorder="1" applyAlignment="1">
      <alignment horizontal="center" vertical="top"/>
    </xf>
    <xf numFmtId="3" fontId="1" fillId="0" borderId="11" xfId="0" applyNumberFormat="1" applyFont="1" applyFill="1" applyBorder="1" applyAlignment="1">
      <alignment horizontal="center" vertical="center" wrapText="1"/>
    </xf>
    <xf numFmtId="49" fontId="8" fillId="14" borderId="25" xfId="0" applyNumberFormat="1" applyFont="1" applyFill="1" applyBorder="1" applyAlignment="1">
      <alignment horizontal="center" vertical="top"/>
    </xf>
    <xf numFmtId="49" fontId="8" fillId="15" borderId="19" xfId="0" applyNumberFormat="1" applyFont="1" applyFill="1" applyBorder="1" applyAlignment="1">
      <alignment horizontal="center" vertical="top"/>
    </xf>
    <xf numFmtId="49" fontId="8" fillId="14" borderId="32" xfId="0" applyNumberFormat="1" applyFont="1" applyFill="1" applyBorder="1" applyAlignment="1">
      <alignment vertical="top"/>
    </xf>
    <xf numFmtId="49" fontId="8" fillId="14" borderId="29" xfId="0" applyNumberFormat="1" applyFont="1" applyFill="1" applyBorder="1" applyAlignment="1">
      <alignment horizontal="center" vertical="top"/>
    </xf>
    <xf numFmtId="49" fontId="8" fillId="14" borderId="32" xfId="0" applyNumberFormat="1" applyFont="1" applyFill="1" applyBorder="1" applyAlignment="1">
      <alignment horizontal="center" vertical="top"/>
    </xf>
    <xf numFmtId="49" fontId="8" fillId="14" borderId="49" xfId="0" applyNumberFormat="1" applyFont="1" applyFill="1" applyBorder="1" applyAlignment="1">
      <alignment horizontal="center" vertical="top"/>
    </xf>
    <xf numFmtId="49" fontId="8" fillId="14" borderId="29" xfId="0" applyNumberFormat="1" applyFont="1" applyFill="1" applyBorder="1" applyAlignment="1">
      <alignment vertical="top"/>
    </xf>
    <xf numFmtId="49" fontId="8" fillId="14" borderId="49" xfId="0" applyNumberFormat="1" applyFont="1" applyFill="1" applyBorder="1" applyAlignment="1">
      <alignment vertical="top"/>
    </xf>
    <xf numFmtId="49" fontId="8" fillId="14" borderId="2" xfId="0" applyNumberFormat="1" applyFont="1" applyFill="1" applyBorder="1" applyAlignment="1">
      <alignment vertical="top"/>
    </xf>
    <xf numFmtId="49" fontId="8" fillId="14" borderId="18" xfId="0" applyNumberFormat="1" applyFont="1" applyFill="1" applyBorder="1" applyAlignment="1">
      <alignment vertical="top"/>
    </xf>
    <xf numFmtId="49" fontId="8" fillId="14" borderId="9" xfId="0" applyNumberFormat="1" applyFont="1" applyFill="1" applyBorder="1" applyAlignment="1">
      <alignment vertical="top"/>
    </xf>
    <xf numFmtId="49" fontId="1" fillId="14" borderId="32" xfId="0" applyNumberFormat="1" applyFont="1" applyFill="1" applyBorder="1" applyAlignment="1">
      <alignment horizontal="center" vertical="top"/>
    </xf>
    <xf numFmtId="49" fontId="8" fillId="14" borderId="22" xfId="0" applyNumberFormat="1" applyFont="1" applyFill="1" applyBorder="1" applyAlignment="1">
      <alignment horizontal="center" vertical="top"/>
    </xf>
    <xf numFmtId="49" fontId="8" fillId="14" borderId="60" xfId="0" applyNumberFormat="1" applyFont="1" applyFill="1" applyBorder="1" applyAlignment="1">
      <alignment horizontal="center" vertical="top"/>
    </xf>
    <xf numFmtId="164" fontId="8" fillId="14" borderId="60" xfId="0" applyNumberFormat="1" applyFont="1" applyFill="1" applyBorder="1" applyAlignment="1">
      <alignment horizontal="center" vertical="top"/>
    </xf>
    <xf numFmtId="164" fontId="8" fillId="14" borderId="74" xfId="0" applyNumberFormat="1" applyFont="1" applyFill="1" applyBorder="1" applyAlignment="1">
      <alignment horizontal="center" vertical="top"/>
    </xf>
    <xf numFmtId="49" fontId="8" fillId="16" borderId="25" xfId="0" applyNumberFormat="1" applyFont="1" applyFill="1" applyBorder="1" applyAlignment="1">
      <alignment horizontal="center" vertical="top"/>
    </xf>
    <xf numFmtId="164" fontId="8" fillId="16" borderId="60" xfId="0" applyNumberFormat="1" applyFont="1" applyFill="1" applyBorder="1" applyAlignment="1">
      <alignment horizontal="center" vertical="top"/>
    </xf>
    <xf numFmtId="164" fontId="8" fillId="16" borderId="74" xfId="0" applyNumberFormat="1" applyFont="1" applyFill="1" applyBorder="1" applyAlignment="1">
      <alignment horizontal="center" vertical="top"/>
    </xf>
    <xf numFmtId="164" fontId="8" fillId="16" borderId="33" xfId="0" applyNumberFormat="1" applyFont="1" applyFill="1" applyBorder="1" applyAlignment="1">
      <alignment horizontal="center" vertical="top" wrapText="1"/>
    </xf>
    <xf numFmtId="164" fontId="8" fillId="16" borderId="37" xfId="0" applyNumberFormat="1" applyFont="1" applyFill="1" applyBorder="1" applyAlignment="1">
      <alignment horizontal="center" vertical="top" wrapText="1"/>
    </xf>
    <xf numFmtId="164" fontId="8" fillId="16" borderId="33" xfId="0" applyNumberFormat="1" applyFont="1" applyFill="1" applyBorder="1" applyAlignment="1">
      <alignment horizontal="center" vertical="top"/>
    </xf>
    <xf numFmtId="164" fontId="8" fillId="16" borderId="37"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11" xfId="0" applyNumberFormat="1" applyFont="1" applyFill="1" applyBorder="1" applyAlignment="1">
      <alignment horizontal="center" vertical="center" textRotation="90"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7"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8"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49" fontId="8" fillId="14" borderId="9" xfId="0" applyNumberFormat="1" applyFont="1" applyFill="1" applyBorder="1" applyAlignment="1">
      <alignment horizontal="center" vertical="top"/>
    </xf>
    <xf numFmtId="49" fontId="8" fillId="14" borderId="18"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3" fontId="7" fillId="0" borderId="19" xfId="0" applyNumberFormat="1" applyFont="1" applyFill="1" applyBorder="1" applyAlignment="1">
      <alignment horizontal="center" vertical="center" textRotation="90" wrapText="1"/>
    </xf>
    <xf numFmtId="3" fontId="1" fillId="6" borderId="5"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0" fontId="1" fillId="0" borderId="32" xfId="0" applyFont="1" applyFill="1" applyBorder="1" applyAlignment="1">
      <alignment horizontal="left" vertical="top" wrapText="1"/>
    </xf>
    <xf numFmtId="3" fontId="1" fillId="6" borderId="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0" xfId="0" applyNumberFormat="1" applyFont="1" applyFill="1" applyBorder="1" applyAlignment="1">
      <alignment horizontal="right" vertical="top" wrapText="1"/>
    </xf>
    <xf numFmtId="164" fontId="1" fillId="6" borderId="32"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3" fontId="1" fillId="0" borderId="0" xfId="0" applyNumberFormat="1" applyFont="1" applyAlignment="1">
      <alignment vertical="top"/>
    </xf>
    <xf numFmtId="3" fontId="9" fillId="6" borderId="9" xfId="0" applyNumberFormat="1" applyFont="1" applyFill="1" applyBorder="1" applyAlignment="1">
      <alignment horizontal="center" vertical="top"/>
    </xf>
    <xf numFmtId="3" fontId="9" fillId="6" borderId="39" xfId="0" applyNumberFormat="1" applyFont="1" applyFill="1" applyBorder="1" applyAlignment="1">
      <alignment horizontal="center" vertical="top"/>
    </xf>
    <xf numFmtId="3" fontId="9" fillId="6" borderId="11" xfId="0" applyNumberFormat="1" applyFont="1" applyFill="1" applyBorder="1" applyAlignment="1">
      <alignment horizontal="center" vertical="top"/>
    </xf>
    <xf numFmtId="164" fontId="21" fillId="6" borderId="47" xfId="0" applyNumberFormat="1" applyFont="1" applyFill="1" applyBorder="1" applyAlignment="1">
      <alignment horizontal="center" vertical="top" wrapText="1"/>
    </xf>
    <xf numFmtId="164" fontId="21" fillId="6" borderId="37" xfId="0" applyNumberFormat="1" applyFont="1" applyFill="1" applyBorder="1" applyAlignment="1">
      <alignment horizontal="center" vertical="top" wrapText="1"/>
    </xf>
    <xf numFmtId="164" fontId="21" fillId="6" borderId="10" xfId="0" applyNumberFormat="1" applyFont="1" applyFill="1" applyBorder="1" applyAlignment="1">
      <alignment horizontal="center" vertical="top"/>
    </xf>
    <xf numFmtId="164" fontId="21" fillId="6" borderId="36" xfId="0" applyNumberFormat="1" applyFont="1" applyFill="1" applyBorder="1" applyAlignment="1">
      <alignment horizontal="center" vertical="top"/>
    </xf>
    <xf numFmtId="164" fontId="21" fillId="6" borderId="14" xfId="0" applyNumberFormat="1" applyFont="1" applyFill="1" applyBorder="1" applyAlignment="1">
      <alignment horizontal="center" vertical="top"/>
    </xf>
    <xf numFmtId="164" fontId="21" fillId="6" borderId="67" xfId="0" applyNumberFormat="1" applyFont="1" applyFill="1" applyBorder="1" applyAlignment="1">
      <alignment horizontal="center" vertical="top"/>
    </xf>
    <xf numFmtId="164" fontId="21" fillId="6" borderId="40" xfId="0" applyNumberFormat="1" applyFont="1" applyFill="1" applyBorder="1" applyAlignment="1">
      <alignment horizontal="center" vertical="top"/>
    </xf>
    <xf numFmtId="3" fontId="22" fillId="6" borderId="13" xfId="0" applyNumberFormat="1" applyFont="1" applyFill="1" applyBorder="1" applyAlignment="1">
      <alignment horizontal="center" vertical="top"/>
    </xf>
    <xf numFmtId="3" fontId="9" fillId="6" borderId="42" xfId="0" applyNumberFormat="1" applyFont="1" applyFill="1" applyBorder="1" applyAlignment="1">
      <alignment horizontal="center" vertical="top"/>
    </xf>
    <xf numFmtId="3" fontId="9" fillId="6" borderId="59" xfId="0" applyNumberFormat="1" applyFont="1" applyFill="1" applyBorder="1" applyAlignment="1">
      <alignment horizontal="center" vertical="top"/>
    </xf>
    <xf numFmtId="3" fontId="9" fillId="6" borderId="44"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12" fillId="0" borderId="10" xfId="0" applyNumberFormat="1" applyFont="1" applyFill="1" applyBorder="1" applyAlignment="1">
      <alignment horizontal="left" vertical="top" wrapText="1"/>
    </xf>
    <xf numFmtId="3" fontId="1" fillId="0" borderId="0" xfId="0" applyNumberFormat="1" applyFont="1" applyAlignment="1">
      <alignment vertical="top"/>
    </xf>
    <xf numFmtId="164" fontId="1" fillId="6" borderId="46"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xf>
    <xf numFmtId="3" fontId="7" fillId="0" borderId="13" xfId="0" applyNumberFormat="1" applyFont="1" applyBorder="1" applyAlignment="1">
      <alignment horizontal="center" vertical="top"/>
    </xf>
    <xf numFmtId="164" fontId="7" fillId="0" borderId="47" xfId="0" applyNumberFormat="1" applyFont="1" applyBorder="1" applyAlignment="1">
      <alignment horizontal="center" vertical="top"/>
    </xf>
    <xf numFmtId="164" fontId="7" fillId="0" borderId="13" xfId="0" applyNumberFormat="1" applyFont="1" applyBorder="1" applyAlignment="1">
      <alignment horizontal="center" vertical="top"/>
    </xf>
    <xf numFmtId="164" fontId="22" fillId="0" borderId="3" xfId="0" applyNumberFormat="1" applyFont="1" applyBorder="1" applyAlignment="1">
      <alignment horizontal="center" vertical="top"/>
    </xf>
    <xf numFmtId="164" fontId="1" fillId="6" borderId="32"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13" xfId="0" applyNumberFormat="1" applyFont="1" applyFill="1" applyBorder="1" applyAlignment="1">
      <alignment horizontal="center" vertical="top"/>
    </xf>
    <xf numFmtId="3" fontId="14" fillId="0" borderId="10" xfId="0" applyNumberFormat="1" applyFont="1" applyFill="1" applyBorder="1" applyAlignment="1">
      <alignment horizontal="left" vertical="top" wrapText="1"/>
    </xf>
    <xf numFmtId="3" fontId="1" fillId="0" borderId="0" xfId="0" applyNumberFormat="1" applyFont="1" applyAlignment="1">
      <alignment horizontal="center" vertical="center" wrapText="1"/>
    </xf>
    <xf numFmtId="3" fontId="1" fillId="0" borderId="0" xfId="0" applyNumberFormat="1" applyFont="1" applyAlignment="1">
      <alignment vertical="top"/>
    </xf>
    <xf numFmtId="164" fontId="1" fillId="6" borderId="10"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0" borderId="32" xfId="0" applyNumberFormat="1" applyFont="1" applyBorder="1" applyAlignment="1">
      <alignment horizontal="center" vertical="top"/>
    </xf>
    <xf numFmtId="164" fontId="1" fillId="0" borderId="48" xfId="0" applyNumberFormat="1" applyFont="1" applyBorder="1" applyAlignment="1">
      <alignment horizontal="center" vertical="top"/>
    </xf>
    <xf numFmtId="4" fontId="1" fillId="0" borderId="32" xfId="0" applyNumberFormat="1" applyFont="1" applyFill="1" applyBorder="1" applyAlignment="1">
      <alignment horizontal="center" vertical="top"/>
    </xf>
    <xf numFmtId="164" fontId="1" fillId="0" borderId="48" xfId="0" applyNumberFormat="1" applyFont="1" applyFill="1" applyBorder="1" applyAlignment="1">
      <alignment vertical="top"/>
    </xf>
    <xf numFmtId="165" fontId="1" fillId="6" borderId="68" xfId="0" applyNumberFormat="1" applyFont="1" applyFill="1" applyBorder="1" applyAlignment="1">
      <alignment horizontal="center" vertical="top" wrapText="1"/>
    </xf>
    <xf numFmtId="164" fontId="1" fillId="0" borderId="10" xfId="0" applyNumberFormat="1" applyFont="1" applyBorder="1" applyAlignment="1">
      <alignment horizontal="center" vertical="top"/>
    </xf>
    <xf numFmtId="164" fontId="8" fillId="6" borderId="32" xfId="0" applyNumberFormat="1" applyFont="1" applyFill="1" applyBorder="1" applyAlignment="1">
      <alignment horizontal="center" vertical="top" wrapText="1"/>
    </xf>
    <xf numFmtId="164" fontId="8" fillId="0" borderId="32" xfId="0" applyNumberFormat="1" applyFont="1" applyFill="1" applyBorder="1" applyAlignment="1">
      <alignment horizontal="center" vertical="top" wrapText="1"/>
    </xf>
    <xf numFmtId="164" fontId="8" fillId="6" borderId="47"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8" fillId="0" borderId="48" xfId="0" applyNumberFormat="1" applyFont="1" applyFill="1" applyBorder="1" applyAlignment="1">
      <alignment horizontal="center" vertical="top" wrapText="1"/>
    </xf>
    <xf numFmtId="164" fontId="8" fillId="6" borderId="64" xfId="0" applyNumberFormat="1" applyFont="1" applyFill="1" applyBorder="1" applyAlignment="1">
      <alignment horizontal="center" vertical="top" wrapText="1"/>
    </xf>
    <xf numFmtId="164" fontId="8" fillId="7" borderId="64" xfId="0" applyNumberFormat="1" applyFont="1" applyFill="1" applyBorder="1" applyAlignment="1">
      <alignment horizontal="center" vertical="top" wrapText="1"/>
    </xf>
    <xf numFmtId="164" fontId="10" fillId="6" borderId="15" xfId="0" applyNumberFormat="1" applyFont="1" applyFill="1" applyBorder="1" applyAlignment="1">
      <alignment horizontal="center" vertical="top"/>
    </xf>
    <xf numFmtId="164" fontId="10" fillId="6" borderId="48" xfId="0" applyNumberFormat="1" applyFont="1" applyFill="1" applyBorder="1" applyAlignment="1">
      <alignment horizontal="center" vertical="top"/>
    </xf>
    <xf numFmtId="164" fontId="10" fillId="0" borderId="48" xfId="0" applyNumberFormat="1" applyFont="1" applyFill="1" applyBorder="1" applyAlignment="1">
      <alignment horizontal="center" vertical="top" wrapText="1"/>
    </xf>
    <xf numFmtId="164" fontId="10" fillId="0"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xf>
    <xf numFmtId="164" fontId="11" fillId="6" borderId="48" xfId="0" applyNumberFormat="1" applyFont="1" applyFill="1" applyBorder="1" applyAlignment="1">
      <alignment horizontal="center" vertical="top" wrapText="1"/>
    </xf>
    <xf numFmtId="164" fontId="10" fillId="6" borderId="73" xfId="0" applyNumberFormat="1" applyFont="1" applyFill="1" applyBorder="1" applyAlignment="1">
      <alignment horizontal="center" vertical="top"/>
    </xf>
    <xf numFmtId="164" fontId="8" fillId="5" borderId="23" xfId="0" applyNumberFormat="1" applyFont="1" applyFill="1" applyBorder="1" applyAlignment="1">
      <alignment horizontal="center" vertical="top"/>
    </xf>
    <xf numFmtId="164" fontId="8" fillId="6" borderId="10" xfId="0" applyNumberFormat="1" applyFont="1" applyFill="1" applyBorder="1" applyAlignment="1">
      <alignment horizontal="center" vertical="top" wrapText="1"/>
    </xf>
    <xf numFmtId="164" fontId="8" fillId="0" borderId="10" xfId="0" applyNumberFormat="1" applyFont="1" applyFill="1" applyBorder="1" applyAlignment="1">
      <alignment horizontal="center" vertical="top" wrapText="1"/>
    </xf>
    <xf numFmtId="164" fontId="8" fillId="6" borderId="16" xfId="0" applyNumberFormat="1" applyFont="1" applyFill="1" applyBorder="1" applyAlignment="1">
      <alignment horizontal="center" vertical="top" wrapText="1"/>
    </xf>
    <xf numFmtId="164" fontId="10" fillId="6" borderId="37" xfId="0" applyNumberFormat="1" applyFont="1" applyFill="1" applyBorder="1" applyAlignment="1">
      <alignment horizontal="center" vertical="top"/>
    </xf>
    <xf numFmtId="164" fontId="10" fillId="0" borderId="10" xfId="0" applyNumberFormat="1" applyFont="1" applyFill="1" applyBorder="1" applyAlignment="1">
      <alignment horizontal="center" vertical="top" wrapText="1"/>
    </xf>
    <xf numFmtId="164" fontId="10" fillId="0" borderId="10" xfId="0" applyNumberFormat="1" applyFont="1" applyFill="1" applyBorder="1" applyAlignment="1">
      <alignment horizontal="center" vertical="top"/>
    </xf>
    <xf numFmtId="164" fontId="1" fillId="8" borderId="48" xfId="0" applyNumberFormat="1" applyFont="1" applyFill="1" applyBorder="1" applyAlignment="1">
      <alignment horizontal="center" vertical="top"/>
    </xf>
    <xf numFmtId="165" fontId="15" fillId="7" borderId="64" xfId="0" applyNumberFormat="1" applyFont="1" applyFill="1" applyBorder="1" applyAlignment="1">
      <alignment horizontal="center" vertical="top" wrapText="1"/>
    </xf>
    <xf numFmtId="164" fontId="1" fillId="8" borderId="68" xfId="0" applyNumberFormat="1" applyFont="1" applyFill="1" applyBorder="1" applyAlignment="1">
      <alignment horizontal="center" vertical="top" wrapText="1"/>
    </xf>
    <xf numFmtId="164" fontId="7" fillId="0" borderId="68" xfId="0" applyNumberFormat="1" applyFont="1" applyBorder="1" applyAlignment="1">
      <alignment horizontal="center" vertical="top"/>
    </xf>
    <xf numFmtId="164" fontId="7" fillId="8" borderId="68" xfId="0" applyNumberFormat="1" applyFont="1" applyFill="1" applyBorder="1" applyAlignment="1">
      <alignment horizontal="center" vertical="top"/>
    </xf>
    <xf numFmtId="4" fontId="1" fillId="6" borderId="48" xfId="0" applyNumberFormat="1" applyFont="1" applyFill="1" applyBorder="1" applyAlignment="1">
      <alignment horizontal="center" vertical="top" wrapText="1"/>
    </xf>
    <xf numFmtId="4" fontId="1" fillId="0" borderId="48" xfId="0" applyNumberFormat="1" applyFont="1" applyFill="1" applyBorder="1" applyAlignment="1">
      <alignment horizontal="center" vertical="top"/>
    </xf>
    <xf numFmtId="4" fontId="15" fillId="7" borderId="24" xfId="0" applyNumberFormat="1" applyFont="1" applyFill="1" applyBorder="1" applyAlignment="1">
      <alignment horizontal="center" vertical="top" wrapText="1"/>
    </xf>
    <xf numFmtId="164" fontId="8" fillId="14" borderId="28" xfId="0" applyNumberFormat="1" applyFont="1" applyFill="1" applyBorder="1" applyAlignment="1">
      <alignment horizontal="center" vertical="top"/>
    </xf>
    <xf numFmtId="164" fontId="8" fillId="16" borderId="28"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4" fontId="1" fillId="6" borderId="32" xfId="0" applyNumberFormat="1" applyFont="1" applyFill="1" applyBorder="1" applyAlignment="1">
      <alignment horizontal="center" vertical="top" wrapText="1"/>
    </xf>
    <xf numFmtId="4" fontId="1" fillId="0" borderId="10" xfId="0" applyNumberFormat="1" applyFont="1" applyFill="1" applyBorder="1" applyAlignment="1">
      <alignment horizontal="center" vertical="top"/>
    </xf>
    <xf numFmtId="164" fontId="21" fillId="6" borderId="64" xfId="0" applyNumberFormat="1" applyFont="1" applyFill="1" applyBorder="1" applyAlignment="1">
      <alignment horizontal="center" vertical="top"/>
    </xf>
    <xf numFmtId="164" fontId="9" fillId="6" borderId="47" xfId="0" applyNumberFormat="1" applyFont="1" applyFill="1" applyBorder="1" applyAlignment="1">
      <alignment vertical="top" wrapText="1"/>
    </xf>
    <xf numFmtId="3" fontId="25" fillId="0" borderId="5" xfId="0" applyNumberFormat="1" applyFont="1" applyBorder="1" applyAlignment="1">
      <alignment horizontal="center" vertical="top"/>
    </xf>
    <xf numFmtId="164" fontId="9" fillId="0" borderId="47" xfId="0" applyNumberFormat="1" applyFont="1" applyFill="1" applyBorder="1" applyAlignment="1">
      <alignment vertical="top" wrapText="1"/>
    </xf>
    <xf numFmtId="3" fontId="23" fillId="0" borderId="2" xfId="0" applyNumberFormat="1" applyFont="1" applyBorder="1" applyAlignment="1">
      <alignment horizontal="center" vertical="top"/>
    </xf>
    <xf numFmtId="3" fontId="23" fillId="0" borderId="40" xfId="0" applyNumberFormat="1" applyFont="1" applyBorder="1" applyAlignment="1">
      <alignment horizontal="center" vertical="top"/>
    </xf>
    <xf numFmtId="3" fontId="23" fillId="0" borderId="4" xfId="0" applyNumberFormat="1" applyFont="1" applyBorder="1" applyAlignment="1">
      <alignment horizontal="center" vertical="top"/>
    </xf>
    <xf numFmtId="165" fontId="21" fillId="6" borderId="3" xfId="0" applyNumberFormat="1" applyFont="1" applyFill="1" applyBorder="1" applyAlignment="1">
      <alignment horizontal="center" vertical="top" wrapText="1"/>
    </xf>
    <xf numFmtId="165" fontId="21" fillId="6" borderId="40" xfId="0" applyNumberFormat="1" applyFont="1" applyFill="1" applyBorder="1" applyAlignment="1">
      <alignment horizontal="center" vertical="top" wrapText="1"/>
    </xf>
    <xf numFmtId="164" fontId="8" fillId="7" borderId="37" xfId="0" applyNumberFormat="1" applyFont="1" applyFill="1" applyBorder="1" applyAlignment="1">
      <alignment horizontal="center" vertical="top"/>
    </xf>
    <xf numFmtId="164" fontId="8" fillId="16" borderId="15" xfId="0" applyNumberFormat="1" applyFont="1" applyFill="1" applyBorder="1" applyAlignment="1">
      <alignment horizontal="center" vertical="top" wrapText="1"/>
    </xf>
    <xf numFmtId="164" fontId="1" fillId="0" borderId="15" xfId="0" applyNumberFormat="1" applyFont="1" applyBorder="1" applyAlignment="1">
      <alignment horizontal="center" vertical="top" wrapText="1"/>
    </xf>
    <xf numFmtId="164" fontId="8" fillId="16" borderId="15" xfId="0" applyNumberFormat="1" applyFont="1" applyFill="1" applyBorder="1" applyAlignment="1">
      <alignment horizontal="center" vertical="top"/>
    </xf>
    <xf numFmtId="164" fontId="1" fillId="0" borderId="64" xfId="0" applyNumberFormat="1" applyFont="1" applyBorder="1" applyAlignment="1">
      <alignment horizontal="center" vertical="top"/>
    </xf>
    <xf numFmtId="164" fontId="1" fillId="0" borderId="47" xfId="0" applyNumberFormat="1" applyFont="1" applyBorder="1" applyAlignment="1">
      <alignment horizontal="center" vertical="top"/>
    </xf>
    <xf numFmtId="164" fontId="1" fillId="0" borderId="16" xfId="0" applyNumberFormat="1" applyFont="1" applyBorder="1" applyAlignment="1">
      <alignment horizontal="center" vertical="top"/>
    </xf>
    <xf numFmtId="3" fontId="8" fillId="6" borderId="11" xfId="0" applyNumberFormat="1" applyFont="1" applyFill="1" applyBorder="1" applyAlignment="1">
      <alignment horizontal="center" vertical="top" wrapText="1"/>
    </xf>
    <xf numFmtId="164" fontId="1" fillId="6" borderId="77"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1" fillId="6" borderId="11"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8"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8" fillId="6" borderId="32" xfId="0" applyNumberFormat="1" applyFont="1" applyFill="1" applyBorder="1" applyAlignment="1">
      <alignment horizontal="center" vertical="top" wrapText="1"/>
    </xf>
    <xf numFmtId="3" fontId="1" fillId="0" borderId="0" xfId="0" applyNumberFormat="1" applyFont="1" applyAlignment="1">
      <alignment vertical="top"/>
    </xf>
    <xf numFmtId="164" fontId="1" fillId="6" borderId="16" xfId="0" applyNumberFormat="1" applyFont="1" applyFill="1" applyBorder="1" applyAlignment="1">
      <alignment horizontal="center" vertical="top" wrapText="1"/>
    </xf>
    <xf numFmtId="164" fontId="21" fillId="0" borderId="3" xfId="0" applyNumberFormat="1" applyFont="1" applyFill="1" applyBorder="1" applyAlignment="1">
      <alignment horizontal="center" vertical="top" wrapText="1"/>
    </xf>
    <xf numFmtId="164" fontId="21" fillId="0" borderId="40" xfId="0" applyNumberFormat="1" applyFont="1" applyFill="1" applyBorder="1" applyAlignment="1">
      <alignment horizontal="center" vertical="top" wrapText="1"/>
    </xf>
    <xf numFmtId="3" fontId="1" fillId="0" borderId="49" xfId="0" applyNumberFormat="1" applyFont="1" applyFill="1" applyBorder="1" applyAlignment="1">
      <alignment vertical="top"/>
    </xf>
    <xf numFmtId="3" fontId="1" fillId="0" borderId="18" xfId="0" applyNumberFormat="1" applyFont="1" applyBorder="1" applyAlignment="1">
      <alignment horizontal="center" vertical="top"/>
    </xf>
    <xf numFmtId="3" fontId="1" fillId="0" borderId="47" xfId="0" applyNumberFormat="1" applyFont="1" applyFill="1" applyBorder="1" applyAlignment="1">
      <alignment vertical="top"/>
    </xf>
    <xf numFmtId="3" fontId="21" fillId="6" borderId="10" xfId="0" applyNumberFormat="1" applyFont="1" applyFill="1" applyBorder="1" applyAlignment="1">
      <alignment vertical="top" wrapText="1"/>
    </xf>
    <xf numFmtId="3" fontId="21" fillId="0" borderId="13" xfId="0" applyNumberFormat="1" applyFont="1" applyFill="1" applyBorder="1" applyAlignment="1">
      <alignment horizontal="left" vertical="top" wrapText="1"/>
    </xf>
    <xf numFmtId="3" fontId="21" fillId="0" borderId="53" xfId="0" applyNumberFormat="1" applyFont="1" applyBorder="1" applyAlignment="1">
      <alignment horizontal="center" vertical="top"/>
    </xf>
    <xf numFmtId="164" fontId="21" fillId="6" borderId="3" xfId="0" applyNumberFormat="1" applyFont="1" applyFill="1" applyBorder="1" applyAlignment="1">
      <alignment horizontal="center" vertical="top" wrapText="1"/>
    </xf>
    <xf numFmtId="164" fontId="21" fillId="6" borderId="77" xfId="0" applyNumberFormat="1" applyFont="1" applyFill="1" applyBorder="1" applyAlignment="1">
      <alignment horizontal="center" vertical="top" wrapText="1"/>
    </xf>
    <xf numFmtId="3" fontId="21" fillId="6" borderId="34" xfId="0" applyNumberFormat="1" applyFont="1" applyFill="1" applyBorder="1" applyAlignment="1">
      <alignment horizontal="center" vertical="top"/>
    </xf>
    <xf numFmtId="3" fontId="23" fillId="6" borderId="45" xfId="0" applyNumberFormat="1" applyFont="1" applyFill="1" applyBorder="1" applyAlignment="1">
      <alignment horizontal="center" vertical="top"/>
    </xf>
    <xf numFmtId="3" fontId="26" fillId="6" borderId="16" xfId="0" applyNumberFormat="1" applyFont="1" applyFill="1" applyBorder="1" applyAlignment="1">
      <alignment vertical="top" wrapText="1"/>
    </xf>
    <xf numFmtId="164" fontId="1" fillId="6" borderId="73" xfId="0" applyNumberFormat="1" applyFont="1" applyFill="1" applyBorder="1" applyAlignment="1">
      <alignment horizontal="center" vertical="top" wrapText="1"/>
    </xf>
    <xf numFmtId="164" fontId="1" fillId="6" borderId="48" xfId="0" applyNumberFormat="1" applyFont="1" applyFill="1" applyBorder="1" applyAlignment="1">
      <alignment vertical="top" wrapText="1"/>
    </xf>
    <xf numFmtId="164" fontId="7" fillId="6" borderId="48"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164" fontId="22" fillId="6" borderId="40"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1" fillId="0" borderId="11" xfId="0" applyNumberFormat="1" applyFont="1" applyBorder="1" applyAlignment="1">
      <alignment horizontal="center" vertical="top"/>
    </xf>
    <xf numFmtId="3" fontId="8" fillId="6" borderId="12" xfId="0" applyNumberFormat="1" applyFont="1" applyFill="1" applyBorder="1" applyAlignment="1">
      <alignment horizontal="center" vertical="top"/>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1" fillId="0" borderId="0" xfId="0" applyNumberFormat="1" applyFont="1" applyAlignment="1">
      <alignment vertical="top"/>
    </xf>
    <xf numFmtId="164" fontId="1" fillId="6" borderId="47"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8" borderId="0"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0" borderId="0" xfId="0" applyNumberFormat="1" applyFont="1" applyAlignment="1">
      <alignment vertical="top"/>
    </xf>
    <xf numFmtId="164" fontId="1" fillId="6" borderId="32" xfId="0" applyNumberFormat="1" applyFont="1" applyFill="1" applyBorder="1" applyAlignment="1">
      <alignment horizontal="center" vertical="top"/>
    </xf>
    <xf numFmtId="164" fontId="1" fillId="0" borderId="68" xfId="0" applyNumberFormat="1" applyFont="1" applyBorder="1" applyAlignment="1">
      <alignment horizontal="center" vertical="center" textRotation="90"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3" fontId="21" fillId="6" borderId="16" xfId="0" applyNumberFormat="1" applyFont="1" applyFill="1" applyBorder="1" applyAlignment="1">
      <alignment horizontal="left" vertical="top" wrapText="1"/>
    </xf>
    <xf numFmtId="3" fontId="9" fillId="8" borderId="13" xfId="0" applyNumberFormat="1" applyFont="1" applyFill="1" applyBorder="1" applyAlignment="1">
      <alignment horizontal="left" vertical="top" wrapText="1"/>
    </xf>
    <xf numFmtId="164" fontId="1" fillId="6" borderId="4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3" fontId="28" fillId="6" borderId="12" xfId="0" applyNumberFormat="1" applyFont="1" applyFill="1" applyBorder="1" applyAlignment="1">
      <alignment horizontal="center" vertical="top"/>
    </xf>
    <xf numFmtId="164" fontId="28" fillId="6" borderId="32" xfId="0" applyNumberFormat="1" applyFont="1" applyFill="1" applyBorder="1" applyAlignment="1">
      <alignment horizontal="center" vertical="top" wrapText="1"/>
    </xf>
    <xf numFmtId="164" fontId="28" fillId="6" borderId="10" xfId="0" applyNumberFormat="1" applyFont="1" applyFill="1" applyBorder="1" applyAlignment="1">
      <alignment horizontal="center" vertical="top" wrapText="1"/>
    </xf>
    <xf numFmtId="164" fontId="28" fillId="6" borderId="0" xfId="0" applyNumberFormat="1" applyFont="1" applyFill="1" applyBorder="1" applyAlignment="1">
      <alignment horizontal="center" vertical="top" wrapText="1"/>
    </xf>
    <xf numFmtId="3" fontId="28" fillId="6" borderId="12" xfId="0" applyNumberFormat="1" applyFont="1" applyFill="1" applyBorder="1" applyAlignment="1">
      <alignment horizontal="center" vertical="top" wrapText="1"/>
    </xf>
    <xf numFmtId="164" fontId="28" fillId="6" borderId="32" xfId="0" applyNumberFormat="1" applyFont="1" applyFill="1" applyBorder="1" applyAlignment="1">
      <alignment horizontal="center" vertical="top"/>
    </xf>
    <xf numFmtId="164" fontId="28" fillId="6" borderId="10" xfId="0" applyNumberFormat="1" applyFont="1" applyFill="1" applyBorder="1" applyAlignment="1">
      <alignment horizontal="center" vertical="top"/>
    </xf>
    <xf numFmtId="164" fontId="28" fillId="6" borderId="0" xfId="0" applyNumberFormat="1" applyFont="1" applyFill="1" applyBorder="1" applyAlignment="1">
      <alignment horizontal="center" vertical="top"/>
    </xf>
    <xf numFmtId="0" fontId="28" fillId="6" borderId="12" xfId="0" applyFont="1" applyFill="1" applyBorder="1" applyAlignment="1">
      <alignment horizontal="center" vertical="top"/>
    </xf>
    <xf numFmtId="0" fontId="28" fillId="6" borderId="13" xfId="0" applyFont="1" applyFill="1" applyBorder="1" applyAlignment="1">
      <alignment horizontal="center" vertical="top"/>
    </xf>
    <xf numFmtId="164" fontId="28" fillId="6" borderId="47" xfId="0" applyNumberFormat="1" applyFont="1" applyFill="1" applyBorder="1" applyAlignment="1">
      <alignment horizontal="center" vertical="top" wrapText="1"/>
    </xf>
    <xf numFmtId="164" fontId="28" fillId="6" borderId="16" xfId="0" applyNumberFormat="1" applyFont="1" applyFill="1" applyBorder="1" applyAlignment="1">
      <alignment horizontal="center" vertical="top" wrapText="1"/>
    </xf>
    <xf numFmtId="164" fontId="28" fillId="6" borderId="53" xfId="0" applyNumberFormat="1" applyFont="1" applyFill="1" applyBorder="1" applyAlignment="1">
      <alignment horizontal="center" vertical="top" wrapText="1"/>
    </xf>
    <xf numFmtId="164" fontId="28" fillId="0" borderId="16" xfId="0" applyNumberFormat="1" applyFont="1" applyFill="1" applyBorder="1" applyAlignment="1">
      <alignment horizontal="center" vertical="top" wrapText="1"/>
    </xf>
    <xf numFmtId="164" fontId="28" fillId="0" borderId="64" xfId="0" applyNumberFormat="1" applyFont="1" applyFill="1" applyBorder="1" applyAlignment="1">
      <alignment horizontal="center" vertical="top" wrapText="1"/>
    </xf>
    <xf numFmtId="3" fontId="21" fillId="6" borderId="13" xfId="0" applyNumberFormat="1" applyFont="1" applyFill="1" applyBorder="1" applyAlignment="1">
      <alignment horizontal="center" vertical="top"/>
    </xf>
    <xf numFmtId="3" fontId="28" fillId="0" borderId="13" xfId="0" applyNumberFormat="1" applyFont="1" applyBorder="1" applyAlignment="1">
      <alignment horizontal="center" vertical="top"/>
    </xf>
    <xf numFmtId="164" fontId="28" fillId="6" borderId="16" xfId="0" applyNumberFormat="1" applyFont="1" applyFill="1" applyBorder="1" applyAlignment="1">
      <alignment horizontal="center" vertical="top"/>
    </xf>
    <xf numFmtId="164" fontId="28" fillId="6" borderId="64" xfId="0" applyNumberFormat="1" applyFont="1" applyFill="1" applyBorder="1" applyAlignment="1">
      <alignment horizontal="center" vertical="top"/>
    </xf>
    <xf numFmtId="3" fontId="28" fillId="6" borderId="13" xfId="0" applyNumberFormat="1" applyFont="1" applyFill="1" applyBorder="1" applyAlignment="1">
      <alignment horizontal="center" vertical="top"/>
    </xf>
    <xf numFmtId="164" fontId="8" fillId="7" borderId="45" xfId="0" applyNumberFormat="1" applyFont="1" applyFill="1" applyBorder="1" applyAlignment="1">
      <alignment horizontal="center" vertical="top"/>
    </xf>
    <xf numFmtId="164" fontId="8" fillId="5" borderId="71" xfId="0" applyNumberFormat="1" applyFont="1" applyFill="1" applyBorder="1" applyAlignment="1">
      <alignment horizontal="center" vertical="top"/>
    </xf>
    <xf numFmtId="164" fontId="10" fillId="6" borderId="14" xfId="0" applyNumberFormat="1" applyFont="1" applyFill="1" applyBorder="1" applyAlignment="1">
      <alignment horizontal="center" vertical="top"/>
    </xf>
    <xf numFmtId="164" fontId="28" fillId="0" borderId="53" xfId="0" applyNumberFormat="1" applyFont="1" applyFill="1" applyBorder="1" applyAlignment="1">
      <alignment horizontal="center" vertical="top" wrapText="1"/>
    </xf>
    <xf numFmtId="164" fontId="10" fillId="0" borderId="0" xfId="0" applyNumberFormat="1" applyFont="1" applyFill="1" applyBorder="1" applyAlignment="1">
      <alignment horizontal="center" vertical="top" wrapText="1"/>
    </xf>
    <xf numFmtId="164" fontId="10" fillId="0" borderId="0" xfId="0" applyNumberFormat="1" applyFont="1" applyFill="1" applyBorder="1" applyAlignment="1">
      <alignment horizontal="center" vertical="top"/>
    </xf>
    <xf numFmtId="164" fontId="28" fillId="6" borderId="53" xfId="0" applyNumberFormat="1" applyFont="1" applyFill="1" applyBorder="1" applyAlignment="1">
      <alignment horizontal="center" vertical="top"/>
    </xf>
    <xf numFmtId="164" fontId="8" fillId="7" borderId="70" xfId="0" applyNumberFormat="1" applyFont="1" applyFill="1" applyBorder="1" applyAlignment="1">
      <alignment horizontal="center" vertical="top"/>
    </xf>
    <xf numFmtId="164" fontId="8" fillId="7" borderId="34" xfId="0" applyNumberFormat="1" applyFont="1" applyFill="1" applyBorder="1" applyAlignment="1">
      <alignment horizontal="center" vertical="top"/>
    </xf>
    <xf numFmtId="164" fontId="8" fillId="7" borderId="36" xfId="0" applyNumberFormat="1" applyFont="1" applyFill="1" applyBorder="1" applyAlignment="1">
      <alignment horizontal="center" vertical="top"/>
    </xf>
    <xf numFmtId="164" fontId="8" fillId="5" borderId="52" xfId="0" applyNumberFormat="1" applyFont="1" applyFill="1" applyBorder="1" applyAlignment="1">
      <alignment horizontal="center" vertical="top"/>
    </xf>
    <xf numFmtId="3" fontId="21" fillId="6" borderId="46" xfId="0" applyNumberFormat="1" applyFont="1" applyFill="1" applyBorder="1" applyAlignment="1">
      <alignment horizontal="center" vertical="top"/>
    </xf>
    <xf numFmtId="3" fontId="21" fillId="6" borderId="9" xfId="0" applyNumberFormat="1" applyFont="1" applyFill="1" applyBorder="1" applyAlignment="1">
      <alignment horizontal="center" vertical="top"/>
    </xf>
    <xf numFmtId="3" fontId="1" fillId="6"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3" fontId="1" fillId="6" borderId="12" xfId="0" applyNumberFormat="1" applyFont="1" applyFill="1" applyBorder="1" applyAlignment="1">
      <alignment horizontal="center" vertical="top"/>
    </xf>
    <xf numFmtId="3" fontId="1" fillId="6" borderId="21" xfId="0" applyNumberFormat="1" applyFont="1" applyFill="1" applyBorder="1" applyAlignment="1">
      <alignment horizontal="left" vertical="top" wrapText="1"/>
    </xf>
    <xf numFmtId="164" fontId="1" fillId="6" borderId="10"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1" fillId="6" borderId="32" xfId="0" applyNumberFormat="1" applyFont="1" applyFill="1" applyBorder="1" applyAlignment="1">
      <alignment horizontal="center" vertical="top"/>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8" fillId="6" borderId="5"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21" fillId="6" borderId="48" xfId="0" applyNumberFormat="1" applyFont="1" applyFill="1" applyBorder="1" applyAlignment="1">
      <alignment horizontal="center" vertical="top"/>
    </xf>
    <xf numFmtId="3" fontId="1" fillId="0"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21" fillId="0" borderId="37" xfId="0" applyNumberFormat="1" applyFont="1" applyFill="1" applyBorder="1" applyAlignment="1">
      <alignment horizontal="center" vertical="top"/>
    </xf>
    <xf numFmtId="164" fontId="21" fillId="0" borderId="14" xfId="0" applyNumberFormat="1" applyFont="1" applyFill="1" applyBorder="1" applyAlignment="1">
      <alignment horizontal="center" vertical="top"/>
    </xf>
    <xf numFmtId="164" fontId="21" fillId="0" borderId="15" xfId="0" applyNumberFormat="1" applyFont="1" applyFill="1" applyBorder="1" applyAlignment="1">
      <alignment horizontal="center" vertical="top"/>
    </xf>
    <xf numFmtId="164" fontId="21" fillId="6" borderId="3" xfId="0" applyNumberFormat="1" applyFont="1" applyFill="1" applyBorder="1" applyAlignment="1">
      <alignment horizontal="center" vertical="top"/>
    </xf>
    <xf numFmtId="0" fontId="1" fillId="6" borderId="48" xfId="0" applyFont="1" applyFill="1" applyBorder="1" applyAlignment="1">
      <alignment horizontal="center" vertical="top"/>
    </xf>
    <xf numFmtId="49" fontId="8" fillId="6" borderId="3" xfId="0" applyNumberFormat="1" applyFont="1" applyFill="1" applyBorder="1" applyAlignment="1">
      <alignment vertical="top"/>
    </xf>
    <xf numFmtId="3" fontId="8" fillId="6" borderId="3" xfId="0" applyNumberFormat="1" applyFont="1" applyFill="1" applyBorder="1" applyAlignment="1">
      <alignment horizontal="center" vertical="center" wrapText="1"/>
    </xf>
    <xf numFmtId="3" fontId="1" fillId="6" borderId="5" xfId="1" applyNumberFormat="1" applyFont="1" applyFill="1" applyBorder="1" applyAlignment="1">
      <alignment horizontal="center" vertical="top" wrapText="1"/>
    </xf>
    <xf numFmtId="3" fontId="1" fillId="6" borderId="13" xfId="1" applyNumberFormat="1" applyFont="1" applyFill="1" applyBorder="1" applyAlignment="1">
      <alignment horizontal="center" vertical="top" wrapText="1"/>
    </xf>
    <xf numFmtId="3" fontId="12" fillId="6" borderId="10" xfId="0" applyNumberFormat="1" applyFont="1" applyFill="1" applyBorder="1" applyAlignment="1">
      <alignment horizontal="left" vertical="top" wrapText="1"/>
    </xf>
    <xf numFmtId="3" fontId="21" fillId="6" borderId="13" xfId="1" applyNumberFormat="1" applyFont="1" applyFill="1" applyBorder="1" applyAlignment="1">
      <alignment horizontal="center" vertical="top" wrapText="1"/>
    </xf>
    <xf numFmtId="3" fontId="1" fillId="6" borderId="12" xfId="1" applyNumberFormat="1" applyFont="1" applyFill="1" applyBorder="1" applyAlignment="1">
      <alignment horizontal="center" vertical="top" wrapText="1"/>
    </xf>
    <xf numFmtId="3" fontId="1" fillId="6" borderId="12" xfId="0" applyNumberFormat="1" applyFont="1" applyFill="1" applyBorder="1" applyAlignment="1">
      <alignment vertical="top"/>
    </xf>
    <xf numFmtId="49" fontId="1" fillId="6" borderId="10" xfId="0" applyNumberFormat="1" applyFont="1" applyFill="1" applyBorder="1" applyAlignment="1">
      <alignment vertical="top"/>
    </xf>
    <xf numFmtId="3" fontId="1" fillId="6" borderId="66" xfId="0" applyNumberFormat="1" applyFont="1" applyFill="1" applyBorder="1" applyAlignment="1">
      <alignment horizontal="center" vertical="center" wrapText="1"/>
    </xf>
    <xf numFmtId="3" fontId="1" fillId="6" borderId="9" xfId="2" applyNumberFormat="1" applyFont="1" applyFill="1" applyBorder="1" applyAlignment="1">
      <alignment horizontal="center" vertical="top"/>
    </xf>
    <xf numFmtId="49" fontId="8" fillId="6" borderId="66" xfId="0" applyNumberFormat="1" applyFont="1" applyFill="1" applyBorder="1" applyAlignment="1">
      <alignment vertical="top"/>
    </xf>
    <xf numFmtId="49" fontId="8" fillId="6" borderId="1" xfId="0" applyNumberFormat="1" applyFont="1" applyFill="1" applyBorder="1" applyAlignment="1">
      <alignment horizontal="center" vertical="top"/>
    </xf>
    <xf numFmtId="3" fontId="1" fillId="6" borderId="19" xfId="0" applyNumberFormat="1" applyFont="1" applyFill="1" applyBorder="1" applyAlignment="1">
      <alignment horizontal="center" vertical="center" wrapText="1"/>
    </xf>
    <xf numFmtId="3" fontId="8" fillId="6" borderId="21"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8" fillId="6" borderId="12"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44" xfId="0" applyNumberFormat="1" applyFont="1" applyFill="1" applyBorder="1" applyAlignment="1">
      <alignment horizontal="center" vertical="center" textRotation="90" wrapText="1"/>
    </xf>
    <xf numFmtId="164" fontId="1" fillId="6" borderId="41"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1" fillId="0" borderId="0" xfId="0" applyNumberFormat="1" applyFont="1" applyAlignment="1">
      <alignment vertical="top"/>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1" fillId="6" borderId="10" xfId="0" applyNumberFormat="1" applyFont="1" applyFill="1" applyBorder="1" applyAlignment="1">
      <alignment horizontal="left" vertical="top" wrapText="1"/>
    </xf>
    <xf numFmtId="164" fontId="1" fillId="6" borderId="12" xfId="0" applyNumberFormat="1" applyFont="1" applyFill="1" applyBorder="1" applyAlignment="1">
      <alignment horizontal="center" vertical="top" wrapText="1"/>
    </xf>
    <xf numFmtId="3" fontId="1" fillId="6" borderId="47"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3" fontId="1" fillId="6" borderId="11" xfId="0" applyNumberFormat="1" applyFont="1" applyFill="1" applyBorder="1" applyAlignment="1">
      <alignment horizontal="center" vertical="center" textRotation="90" wrapText="1"/>
    </xf>
    <xf numFmtId="3" fontId="8" fillId="6" borderId="12" xfId="0" applyNumberFormat="1" applyFont="1" applyFill="1" applyBorder="1" applyAlignment="1">
      <alignment horizontal="center" vertical="top"/>
    </xf>
    <xf numFmtId="3" fontId="1" fillId="6" borderId="41"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164" fontId="21" fillId="6" borderId="14" xfId="0" applyNumberFormat="1" applyFont="1" applyFill="1" applyBorder="1" applyAlignment="1">
      <alignment horizontal="center" vertical="top" wrapText="1"/>
    </xf>
    <xf numFmtId="3" fontId="10" fillId="6" borderId="43" xfId="0" applyNumberFormat="1" applyFont="1" applyFill="1" applyBorder="1" applyAlignment="1">
      <alignment vertical="top" wrapText="1"/>
    </xf>
    <xf numFmtId="3" fontId="11" fillId="6" borderId="44" xfId="0" applyNumberFormat="1" applyFont="1" applyFill="1" applyBorder="1" applyAlignment="1">
      <alignment horizontal="center" vertical="top" wrapText="1"/>
    </xf>
    <xf numFmtId="3" fontId="1" fillId="6" borderId="59" xfId="0" applyNumberFormat="1" applyFont="1" applyFill="1" applyBorder="1" applyAlignment="1">
      <alignment horizontal="left" vertical="top" wrapText="1"/>
    </xf>
    <xf numFmtId="3" fontId="1" fillId="6" borderId="37" xfId="0" applyNumberFormat="1" applyFont="1" applyFill="1" applyBorder="1" applyAlignment="1">
      <alignment horizontal="center" vertical="center" textRotation="90" wrapText="1"/>
    </xf>
    <xf numFmtId="3" fontId="8" fillId="6" borderId="44"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xf>
    <xf numFmtId="3" fontId="1" fillId="6" borderId="29" xfId="0" applyNumberFormat="1" applyFont="1" applyFill="1" applyBorder="1" applyAlignment="1">
      <alignment vertical="top" wrapText="1"/>
    </xf>
    <xf numFmtId="3" fontId="1" fillId="6" borderId="40" xfId="0" applyNumberFormat="1" applyFont="1" applyFill="1" applyBorder="1" applyAlignment="1">
      <alignment horizontal="center" vertical="top"/>
    </xf>
    <xf numFmtId="3" fontId="1" fillId="0" borderId="0" xfId="0" applyNumberFormat="1" applyFont="1" applyFill="1" applyAlignment="1">
      <alignment vertical="top"/>
    </xf>
    <xf numFmtId="3" fontId="1" fillId="0" borderId="0" xfId="0" applyNumberFormat="1" applyFont="1" applyFill="1" applyBorder="1" applyAlignment="1">
      <alignment vertical="top"/>
    </xf>
    <xf numFmtId="3" fontId="3" fillId="0" borderId="0" xfId="0" applyNumberFormat="1" applyFont="1" applyFill="1" applyBorder="1" applyAlignment="1">
      <alignment vertical="top"/>
    </xf>
    <xf numFmtId="3" fontId="2" fillId="0" borderId="0" xfId="0" applyNumberFormat="1" applyFont="1" applyFill="1" applyBorder="1" applyAlignment="1">
      <alignment vertical="top"/>
    </xf>
    <xf numFmtId="3" fontId="7" fillId="0" borderId="0" xfId="0" applyNumberFormat="1" applyFont="1" applyFill="1" applyBorder="1" applyAlignment="1">
      <alignment vertical="top"/>
    </xf>
    <xf numFmtId="3" fontId="1" fillId="0" borderId="0" xfId="0" applyNumberFormat="1" applyFont="1" applyFill="1" applyBorder="1" applyAlignment="1">
      <alignment horizontal="right" vertical="top"/>
    </xf>
    <xf numFmtId="164" fontId="1" fillId="0" borderId="0" xfId="0" applyNumberFormat="1" applyFont="1" applyFill="1" applyBorder="1" applyAlignment="1">
      <alignment horizontal="left" vertical="top" wrapText="1"/>
    </xf>
    <xf numFmtId="0" fontId="1" fillId="0" borderId="0" xfId="0" applyNumberFormat="1" applyFont="1" applyFill="1" applyBorder="1" applyAlignment="1">
      <alignment horizontal="center" vertical="top"/>
    </xf>
    <xf numFmtId="3" fontId="8" fillId="0" borderId="0" xfId="0" applyNumberFormat="1" applyFont="1" applyFill="1" applyAlignment="1">
      <alignment vertical="top"/>
    </xf>
    <xf numFmtId="3" fontId="8" fillId="0" borderId="0" xfId="0" applyNumberFormat="1" applyFont="1" applyFill="1" applyBorder="1" applyAlignment="1">
      <alignment vertical="top"/>
    </xf>
    <xf numFmtId="164" fontId="1" fillId="0" borderId="0" xfId="0" applyNumberFormat="1" applyFont="1" applyFill="1" applyAlignment="1">
      <alignment vertical="top"/>
    </xf>
    <xf numFmtId="3" fontId="1" fillId="0" borderId="0" xfId="0" applyNumberFormat="1" applyFont="1" applyFill="1" applyBorder="1" applyAlignment="1">
      <alignment horizontal="center" vertical="top"/>
    </xf>
    <xf numFmtId="4" fontId="1" fillId="0" borderId="0" xfId="0" applyNumberFormat="1" applyFont="1" applyFill="1" applyAlignment="1">
      <alignment vertical="top"/>
    </xf>
    <xf numFmtId="164" fontId="1" fillId="0" borderId="0" xfId="0" applyNumberFormat="1" applyFont="1" applyFill="1" applyAlignment="1">
      <alignment vertical="top" wrapText="1"/>
    </xf>
    <xf numFmtId="165" fontId="1" fillId="0" borderId="0" xfId="0" applyNumberFormat="1" applyFont="1" applyFill="1" applyAlignment="1">
      <alignment vertical="top" wrapText="1"/>
    </xf>
    <xf numFmtId="3" fontId="7" fillId="0" borderId="0" xfId="0" applyNumberFormat="1" applyFont="1" applyFill="1" applyAlignment="1">
      <alignment vertical="top"/>
    </xf>
    <xf numFmtId="3" fontId="1" fillId="0" borderId="0" xfId="0" applyNumberFormat="1" applyFont="1" applyFill="1" applyAlignment="1">
      <alignment horizontal="center" vertical="top" wrapText="1"/>
    </xf>
    <xf numFmtId="164" fontId="1" fillId="6" borderId="13" xfId="0" applyNumberFormat="1" applyFont="1" applyFill="1" applyBorder="1" applyAlignment="1">
      <alignment vertical="top" wrapText="1"/>
    </xf>
    <xf numFmtId="3" fontId="1" fillId="0" borderId="83" xfId="0" applyNumberFormat="1" applyFont="1" applyBorder="1" applyAlignment="1">
      <alignment horizontal="center" vertical="top"/>
    </xf>
    <xf numFmtId="3" fontId="1" fillId="0" borderId="84" xfId="0" applyNumberFormat="1" applyFont="1" applyBorder="1" applyAlignment="1">
      <alignment horizontal="center" vertical="top"/>
    </xf>
    <xf numFmtId="3" fontId="1" fillId="0" borderId="85" xfId="0" applyNumberFormat="1" applyFont="1" applyBorder="1" applyAlignment="1">
      <alignment horizontal="center" vertical="top"/>
    </xf>
    <xf numFmtId="3" fontId="1" fillId="6" borderId="83" xfId="0" applyNumberFormat="1" applyFont="1" applyFill="1" applyBorder="1" applyAlignment="1">
      <alignment horizontal="center" vertical="top"/>
    </xf>
    <xf numFmtId="3" fontId="1" fillId="6" borderId="86" xfId="0" applyNumberFormat="1" applyFont="1" applyFill="1" applyBorder="1" applyAlignment="1">
      <alignment horizontal="center" vertical="top"/>
    </xf>
    <xf numFmtId="3" fontId="1" fillId="6" borderId="85" xfId="0" applyNumberFormat="1" applyFont="1" applyFill="1" applyBorder="1" applyAlignment="1">
      <alignment horizontal="center" vertical="top"/>
    </xf>
    <xf numFmtId="164" fontId="1" fillId="6" borderId="81" xfId="0" applyNumberFormat="1" applyFont="1" applyFill="1" applyBorder="1" applyAlignment="1">
      <alignment vertical="top" wrapText="1"/>
    </xf>
    <xf numFmtId="3" fontId="1" fillId="6" borderId="88" xfId="0" applyNumberFormat="1" applyFont="1" applyFill="1" applyBorder="1" applyAlignment="1">
      <alignment horizontal="center" vertical="top"/>
    </xf>
    <xf numFmtId="3" fontId="1" fillId="6" borderId="82" xfId="0" applyNumberFormat="1" applyFont="1" applyFill="1" applyBorder="1" applyAlignment="1">
      <alignment vertical="top" wrapText="1"/>
    </xf>
    <xf numFmtId="164" fontId="1" fillId="6" borderId="32" xfId="0" applyNumberFormat="1" applyFont="1" applyFill="1" applyBorder="1" applyAlignment="1">
      <alignment vertical="top"/>
    </xf>
    <xf numFmtId="164" fontId="1" fillId="6" borderId="12" xfId="0" applyNumberFormat="1" applyFont="1" applyFill="1" applyBorder="1" applyAlignment="1">
      <alignment vertical="top"/>
    </xf>
    <xf numFmtId="164" fontId="1" fillId="6" borderId="65" xfId="0" applyNumberFormat="1" applyFont="1" applyFill="1" applyBorder="1" applyAlignment="1">
      <alignment vertical="top" wrapText="1"/>
    </xf>
    <xf numFmtId="3" fontId="1" fillId="6" borderId="16" xfId="0" applyNumberFormat="1" applyFont="1" applyFill="1" applyBorder="1" applyAlignment="1">
      <alignment horizontal="center" vertical="center" textRotation="90" wrapText="1"/>
    </xf>
    <xf numFmtId="3" fontId="1" fillId="6" borderId="89" xfId="0" applyNumberFormat="1" applyFont="1" applyFill="1" applyBorder="1" applyAlignment="1">
      <alignment vertical="top" wrapText="1"/>
    </xf>
    <xf numFmtId="3" fontId="1" fillId="6" borderId="43" xfId="0" applyNumberFormat="1" applyFont="1" applyFill="1" applyBorder="1" applyAlignment="1">
      <alignment horizontal="center" vertical="center" textRotation="90" wrapText="1"/>
    </xf>
    <xf numFmtId="3" fontId="1" fillId="6" borderId="81" xfId="0" applyNumberFormat="1" applyFont="1" applyFill="1" applyBorder="1" applyAlignment="1">
      <alignment horizontal="left" vertical="top" wrapText="1"/>
    </xf>
    <xf numFmtId="0" fontId="1" fillId="6" borderId="82" xfId="0" applyFont="1" applyFill="1" applyBorder="1" applyAlignment="1">
      <alignment horizontal="left" vertical="top" wrapText="1"/>
    </xf>
    <xf numFmtId="0" fontId="1" fillId="6" borderId="83" xfId="0" applyFont="1" applyFill="1" applyBorder="1" applyAlignment="1">
      <alignment horizontal="center" vertical="top" wrapText="1"/>
    </xf>
    <xf numFmtId="0" fontId="1" fillId="6" borderId="87" xfId="0" applyFont="1" applyFill="1" applyBorder="1" applyAlignment="1">
      <alignment horizontal="center" vertical="top" wrapText="1"/>
    </xf>
    <xf numFmtId="0" fontId="1" fillId="6" borderId="85" xfId="0"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1" fillId="6" borderId="85" xfId="0" applyNumberFormat="1" applyFont="1" applyFill="1" applyBorder="1" applyAlignment="1">
      <alignment horizontal="center" vertical="top" wrapText="1"/>
    </xf>
    <xf numFmtId="0" fontId="1" fillId="6" borderId="82" xfId="0" quotePrefix="1" applyFont="1" applyFill="1" applyBorder="1" applyAlignment="1">
      <alignment horizontal="left" vertical="top" wrapText="1"/>
    </xf>
    <xf numFmtId="3" fontId="1" fillId="6" borderId="91" xfId="0" applyNumberFormat="1" applyFont="1" applyFill="1" applyBorder="1" applyAlignment="1">
      <alignment horizontal="left" vertical="top" wrapText="1"/>
    </xf>
    <xf numFmtId="3" fontId="1" fillId="6" borderId="90" xfId="0" applyNumberFormat="1" applyFont="1" applyFill="1" applyBorder="1" applyAlignment="1">
      <alignment horizontal="center" vertical="top"/>
    </xf>
    <xf numFmtId="3" fontId="1" fillId="6" borderId="29" xfId="0" applyNumberFormat="1" applyFont="1" applyFill="1" applyBorder="1" applyAlignment="1">
      <alignment horizontal="left" vertical="top"/>
    </xf>
    <xf numFmtId="3" fontId="1" fillId="6" borderId="32" xfId="0" applyNumberFormat="1" applyFont="1" applyFill="1" applyBorder="1" applyAlignment="1">
      <alignment horizontal="left" vertical="top"/>
    </xf>
    <xf numFmtId="3" fontId="14" fillId="6" borderId="10" xfId="0" applyNumberFormat="1" applyFont="1" applyFill="1" applyBorder="1" applyAlignment="1">
      <alignment horizontal="left" vertical="top" wrapText="1"/>
    </xf>
    <xf numFmtId="49" fontId="13" fillId="6" borderId="10" xfId="0" applyNumberFormat="1" applyFont="1" applyFill="1" applyBorder="1" applyAlignment="1">
      <alignment vertical="top"/>
    </xf>
    <xf numFmtId="164" fontId="10" fillId="6" borderId="12" xfId="0" applyNumberFormat="1" applyFont="1" applyFill="1" applyBorder="1" applyAlignment="1">
      <alignment horizontal="center" vertical="top" wrapText="1"/>
    </xf>
    <xf numFmtId="3" fontId="1" fillId="6" borderId="64" xfId="0" applyNumberFormat="1" applyFont="1" applyFill="1" applyBorder="1" applyAlignment="1">
      <alignment horizontal="center" vertical="top"/>
    </xf>
    <xf numFmtId="3" fontId="1" fillId="0" borderId="11" xfId="0" applyNumberFormat="1" applyFont="1" applyFill="1" applyBorder="1" applyAlignment="1">
      <alignment horizontal="center" vertical="center" textRotation="90" wrapText="1"/>
    </xf>
    <xf numFmtId="3" fontId="1" fillId="6" borderId="11" xfId="0" applyNumberFormat="1" applyFont="1" applyFill="1" applyBorder="1" applyAlignment="1">
      <alignment horizontal="center" vertical="center" textRotation="90" wrapText="1"/>
    </xf>
    <xf numFmtId="3" fontId="1" fillId="6" borderId="41"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0" borderId="0" xfId="0" applyNumberFormat="1" applyFont="1" applyAlignment="1">
      <alignment vertical="top"/>
    </xf>
    <xf numFmtId="164" fontId="1" fillId="6" borderId="13" xfId="0" applyNumberFormat="1" applyFont="1" applyFill="1" applyBorder="1" applyAlignment="1">
      <alignment horizontal="center" vertical="top"/>
    </xf>
    <xf numFmtId="3" fontId="1" fillId="6" borderId="13"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0" borderId="0" xfId="0" applyNumberFormat="1" applyFont="1" applyAlignment="1">
      <alignment vertical="top"/>
    </xf>
    <xf numFmtId="3" fontId="23" fillId="6" borderId="43" xfId="0" applyNumberFormat="1" applyFont="1" applyFill="1" applyBorder="1" applyAlignment="1">
      <alignment vertical="top" wrapText="1"/>
    </xf>
    <xf numFmtId="3" fontId="23" fillId="6" borderId="45" xfId="0" applyNumberFormat="1" applyFont="1" applyFill="1" applyBorder="1" applyAlignment="1">
      <alignment horizontal="left" vertical="top" wrapText="1"/>
    </xf>
    <xf numFmtId="3" fontId="23" fillId="6" borderId="16" xfId="0" applyNumberFormat="1" applyFont="1" applyFill="1" applyBorder="1" applyAlignment="1">
      <alignment horizontal="left" vertical="top" wrapText="1"/>
    </xf>
    <xf numFmtId="3" fontId="23" fillId="0" borderId="29" xfId="0" applyNumberFormat="1" applyFont="1" applyBorder="1" applyAlignment="1">
      <alignment vertical="top" wrapText="1"/>
    </xf>
    <xf numFmtId="3" fontId="23" fillId="6" borderId="33" xfId="0" applyNumberFormat="1" applyFont="1" applyFill="1" applyBorder="1" applyAlignment="1">
      <alignment horizontal="left" vertical="top" wrapText="1"/>
    </xf>
    <xf numFmtId="3" fontId="23" fillId="6" borderId="34" xfId="0" applyNumberFormat="1" applyFont="1" applyFill="1" applyBorder="1" applyAlignment="1">
      <alignment horizontal="center" vertical="top"/>
    </xf>
    <xf numFmtId="3" fontId="23" fillId="6" borderId="37" xfId="0" applyNumberFormat="1" applyFont="1" applyFill="1" applyBorder="1" applyAlignment="1">
      <alignment horizontal="center" vertical="top"/>
    </xf>
    <xf numFmtId="3" fontId="23" fillId="6" borderId="36" xfId="0" applyNumberFormat="1" applyFont="1" applyFill="1" applyBorder="1" applyAlignment="1">
      <alignment horizontal="center" vertical="top"/>
    </xf>
    <xf numFmtId="3" fontId="23" fillId="0" borderId="41" xfId="0" applyNumberFormat="1" applyFont="1" applyFill="1" applyBorder="1" applyAlignment="1">
      <alignment horizontal="left" vertical="top" wrapText="1"/>
    </xf>
    <xf numFmtId="3" fontId="23" fillId="6" borderId="42" xfId="0" applyNumberFormat="1" applyFont="1" applyFill="1" applyBorder="1" applyAlignment="1">
      <alignment horizontal="center" vertical="top"/>
    </xf>
    <xf numFmtId="3" fontId="23" fillId="6" borderId="43" xfId="0" applyNumberFormat="1" applyFont="1" applyFill="1" applyBorder="1" applyAlignment="1">
      <alignment horizontal="center" vertical="top"/>
    </xf>
    <xf numFmtId="3" fontId="23" fillId="6" borderId="44" xfId="0" applyNumberFormat="1" applyFont="1" applyFill="1" applyBorder="1" applyAlignment="1">
      <alignment horizontal="center" vertical="top"/>
    </xf>
    <xf numFmtId="3" fontId="23" fillId="6" borderId="41" xfId="0" applyNumberFormat="1" applyFont="1" applyFill="1" applyBorder="1" applyAlignment="1">
      <alignment horizontal="left" vertical="top" wrapText="1"/>
    </xf>
    <xf numFmtId="3" fontId="23" fillId="0" borderId="33" xfId="0" applyNumberFormat="1" applyFont="1" applyFill="1" applyBorder="1" applyAlignment="1">
      <alignment horizontal="left" vertical="top" wrapText="1"/>
    </xf>
    <xf numFmtId="3" fontId="23" fillId="6" borderId="46" xfId="0" applyNumberFormat="1" applyFont="1" applyFill="1" applyBorder="1" applyAlignment="1">
      <alignment horizontal="center" vertical="top"/>
    </xf>
    <xf numFmtId="3" fontId="23" fillId="6" borderId="16" xfId="0" applyNumberFormat="1" applyFont="1" applyFill="1" applyBorder="1" applyAlignment="1">
      <alignment horizontal="center" vertical="top"/>
    </xf>
    <xf numFmtId="3" fontId="23" fillId="6" borderId="17" xfId="0" applyNumberFormat="1" applyFont="1" applyFill="1" applyBorder="1" applyAlignment="1">
      <alignment horizontal="center" vertical="top"/>
    </xf>
    <xf numFmtId="3" fontId="23" fillId="6" borderId="47" xfId="0" applyNumberFormat="1" applyFont="1" applyFill="1" applyBorder="1" applyAlignment="1">
      <alignment vertical="top" wrapText="1"/>
    </xf>
    <xf numFmtId="3" fontId="23" fillId="6" borderId="46" xfId="0" applyNumberFormat="1" applyFont="1" applyFill="1" applyBorder="1" applyAlignment="1">
      <alignment horizontal="center" vertical="top" wrapText="1"/>
    </xf>
    <xf numFmtId="3" fontId="23" fillId="6" borderId="16" xfId="0" applyNumberFormat="1" applyFont="1" applyFill="1" applyBorder="1" applyAlignment="1">
      <alignment horizontal="center" vertical="top" wrapText="1"/>
    </xf>
    <xf numFmtId="3" fontId="23" fillId="6" borderId="17" xfId="0" applyNumberFormat="1" applyFont="1" applyFill="1" applyBorder="1" applyAlignment="1">
      <alignment horizontal="center" vertical="top" wrapText="1"/>
    </xf>
    <xf numFmtId="0" fontId="23" fillId="6" borderId="33" xfId="0" applyFont="1" applyFill="1" applyBorder="1" applyAlignment="1">
      <alignment horizontal="left" vertical="top" wrapText="1"/>
    </xf>
    <xf numFmtId="0" fontId="23" fillId="6" borderId="34" xfId="0" applyFont="1" applyFill="1" applyBorder="1" applyAlignment="1">
      <alignment horizontal="center" vertical="top" wrapText="1"/>
    </xf>
    <xf numFmtId="0" fontId="23" fillId="6" borderId="45" xfId="0" applyFont="1" applyFill="1" applyBorder="1" applyAlignment="1">
      <alignment horizontal="center" vertical="top" wrapText="1"/>
    </xf>
    <xf numFmtId="0" fontId="23" fillId="6" borderId="36" xfId="0" applyFont="1" applyFill="1" applyBorder="1" applyAlignment="1">
      <alignment horizontal="center" vertical="top" wrapText="1"/>
    </xf>
    <xf numFmtId="0" fontId="23" fillId="6" borderId="41" xfId="0" applyFont="1" applyFill="1" applyBorder="1" applyAlignment="1">
      <alignment horizontal="left" vertical="top" wrapText="1"/>
    </xf>
    <xf numFmtId="3" fontId="23" fillId="6" borderId="42" xfId="0" applyNumberFormat="1" applyFont="1" applyFill="1" applyBorder="1" applyAlignment="1">
      <alignment horizontal="center" vertical="top" wrapText="1"/>
    </xf>
    <xf numFmtId="3" fontId="23" fillId="6" borderId="59" xfId="0" applyNumberFormat="1" applyFont="1" applyFill="1" applyBorder="1" applyAlignment="1">
      <alignment horizontal="center" vertical="top" wrapText="1"/>
    </xf>
    <xf numFmtId="3" fontId="23" fillId="6" borderId="44" xfId="0" applyNumberFormat="1" applyFont="1" applyFill="1" applyBorder="1" applyAlignment="1">
      <alignment horizontal="center" vertical="top" wrapText="1"/>
    </xf>
    <xf numFmtId="0" fontId="23" fillId="6" borderId="33" xfId="0" quotePrefix="1" applyFont="1" applyFill="1" applyBorder="1" applyAlignment="1">
      <alignment horizontal="left" vertical="top" wrapText="1"/>
    </xf>
    <xf numFmtId="3" fontId="23" fillId="6" borderId="34" xfId="0" applyNumberFormat="1" applyFont="1" applyFill="1" applyBorder="1" applyAlignment="1">
      <alignment horizontal="center" vertical="top" wrapText="1"/>
    </xf>
    <xf numFmtId="3" fontId="23" fillId="6" borderId="45" xfId="0" applyNumberFormat="1" applyFont="1" applyFill="1" applyBorder="1" applyAlignment="1">
      <alignment horizontal="center" vertical="top" wrapText="1"/>
    </xf>
    <xf numFmtId="3" fontId="23" fillId="6" borderId="36" xfId="0" applyNumberFormat="1" applyFont="1" applyFill="1" applyBorder="1" applyAlignment="1">
      <alignment horizontal="center" vertical="top" wrapText="1"/>
    </xf>
    <xf numFmtId="165" fontId="8" fillId="7" borderId="53" xfId="0" applyNumberFormat="1" applyFont="1" applyFill="1" applyBorder="1" applyAlignment="1">
      <alignment horizontal="center" vertical="top" wrapText="1"/>
    </xf>
    <xf numFmtId="49" fontId="25" fillId="14" borderId="29" xfId="0" applyNumberFormat="1" applyFont="1" applyFill="1" applyBorder="1" applyAlignment="1">
      <alignment vertical="top"/>
    </xf>
    <xf numFmtId="49" fontId="25" fillId="5" borderId="3" xfId="0" applyNumberFormat="1" applyFont="1" applyFill="1" applyBorder="1" applyAlignment="1">
      <alignment horizontal="center" vertical="top"/>
    </xf>
    <xf numFmtId="49" fontId="25" fillId="0" borderId="3" xfId="0" applyNumberFormat="1" applyFont="1" applyBorder="1" applyAlignment="1">
      <alignment vertical="top"/>
    </xf>
    <xf numFmtId="3" fontId="25" fillId="6" borderId="3" xfId="0" applyNumberFormat="1" applyFont="1" applyFill="1" applyBorder="1" applyAlignment="1">
      <alignment vertical="top" wrapText="1"/>
    </xf>
    <xf numFmtId="3" fontId="25" fillId="6" borderId="4" xfId="0" applyNumberFormat="1" applyFont="1" applyFill="1" applyBorder="1" applyAlignment="1">
      <alignment horizontal="center" vertical="top" wrapText="1"/>
    </xf>
    <xf numFmtId="3" fontId="1" fillId="0" borderId="58" xfId="0" applyNumberFormat="1" applyFont="1" applyBorder="1" applyAlignment="1">
      <alignment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wrapText="1"/>
    </xf>
    <xf numFmtId="3" fontId="8" fillId="6" borderId="65" xfId="0" applyNumberFormat="1" applyFont="1" applyFill="1" applyBorder="1" applyAlignment="1">
      <alignment horizontal="center" vertical="top"/>
    </xf>
    <xf numFmtId="3" fontId="8" fillId="6" borderId="12"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3" fontId="7" fillId="6" borderId="65" xfId="0" applyNumberFormat="1" applyFont="1" applyFill="1" applyBorder="1" applyAlignment="1">
      <alignment horizontal="center" vertical="top"/>
    </xf>
    <xf numFmtId="164" fontId="1" fillId="6" borderId="32" xfId="0" applyNumberFormat="1" applyFont="1" applyFill="1" applyBorder="1" applyAlignment="1">
      <alignment horizontal="center" vertical="top" wrapText="1"/>
    </xf>
    <xf numFmtId="3" fontId="8" fillId="6" borderId="12" xfId="0" applyNumberFormat="1" applyFont="1" applyFill="1" applyBorder="1" applyAlignment="1">
      <alignment horizontal="center" vertical="top"/>
    </xf>
    <xf numFmtId="3" fontId="1" fillId="6" borderId="39" xfId="0" applyNumberFormat="1" applyFont="1" applyFill="1" applyBorder="1" applyAlignment="1">
      <alignment horizontal="center" vertical="center" textRotation="90" wrapText="1"/>
    </xf>
    <xf numFmtId="164" fontId="1" fillId="6"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0" borderId="0" xfId="0" applyNumberFormat="1" applyFont="1" applyAlignment="1">
      <alignment vertical="top"/>
    </xf>
    <xf numFmtId="49" fontId="13" fillId="6" borderId="43" xfId="0" applyNumberFormat="1" applyFont="1" applyFill="1" applyBorder="1" applyAlignment="1">
      <alignment vertical="top"/>
    </xf>
    <xf numFmtId="164" fontId="11" fillId="6" borderId="41" xfId="0" applyNumberFormat="1" applyFont="1" applyFill="1" applyBorder="1" applyAlignment="1">
      <alignment horizontal="center" vertical="top"/>
    </xf>
    <xf numFmtId="164" fontId="11" fillId="6" borderId="65" xfId="0" applyNumberFormat="1" applyFont="1" applyFill="1" applyBorder="1" applyAlignment="1">
      <alignment horizontal="center" vertical="top"/>
    </xf>
    <xf numFmtId="3" fontId="7" fillId="6" borderId="16" xfId="0" applyNumberFormat="1" applyFont="1" applyFill="1" applyBorder="1" applyAlignment="1">
      <alignment vertical="top" wrapText="1"/>
    </xf>
    <xf numFmtId="164" fontId="1" fillId="6" borderId="32"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21" fillId="6" borderId="72" xfId="0" applyNumberFormat="1" applyFont="1" applyFill="1" applyBorder="1" applyAlignment="1">
      <alignment horizontal="center" vertical="top"/>
    </xf>
    <xf numFmtId="3" fontId="28" fillId="18" borderId="12" xfId="0" applyNumberFormat="1" applyFont="1" applyFill="1" applyBorder="1" applyAlignment="1">
      <alignment horizontal="center" vertical="top"/>
    </xf>
    <xf numFmtId="164" fontId="1" fillId="18" borderId="32" xfId="0" applyNumberFormat="1" applyFont="1" applyFill="1" applyBorder="1" applyAlignment="1">
      <alignment horizontal="center" vertical="top"/>
    </xf>
    <xf numFmtId="164" fontId="1" fillId="18" borderId="10" xfId="0" applyNumberFormat="1" applyFont="1" applyFill="1" applyBorder="1" applyAlignment="1">
      <alignment horizontal="center" vertical="top"/>
    </xf>
    <xf numFmtId="164" fontId="1" fillId="18" borderId="0" xfId="0" applyNumberFormat="1" applyFont="1" applyFill="1" applyBorder="1" applyAlignment="1">
      <alignment horizontal="center" vertical="top"/>
    </xf>
    <xf numFmtId="164" fontId="1" fillId="18" borderId="48" xfId="0" applyNumberFormat="1" applyFont="1" applyFill="1" applyBorder="1" applyAlignment="1">
      <alignment horizontal="center" vertical="top"/>
    </xf>
    <xf numFmtId="164" fontId="28" fillId="18" borderId="10" xfId="0" applyNumberFormat="1" applyFont="1" applyFill="1" applyBorder="1" applyAlignment="1">
      <alignment horizontal="center" vertical="top"/>
    </xf>
    <xf numFmtId="0" fontId="1" fillId="18" borderId="32" xfId="0" applyFont="1" applyFill="1" applyBorder="1" applyAlignment="1">
      <alignment vertical="top" wrapText="1"/>
    </xf>
    <xf numFmtId="3" fontId="1" fillId="18" borderId="46" xfId="0" applyNumberFormat="1" applyFont="1" applyFill="1" applyBorder="1" applyAlignment="1">
      <alignment horizontal="center" vertical="top" wrapText="1"/>
    </xf>
    <xf numFmtId="3" fontId="1" fillId="18" borderId="57" xfId="0" applyNumberFormat="1" applyFont="1" applyFill="1" applyBorder="1" applyAlignment="1">
      <alignment horizontal="center" vertical="top"/>
    </xf>
    <xf numFmtId="3" fontId="1" fillId="18" borderId="17" xfId="0" applyNumberFormat="1" applyFont="1" applyFill="1" applyBorder="1" applyAlignment="1">
      <alignment horizontal="center" vertical="top"/>
    </xf>
    <xf numFmtId="3" fontId="1" fillId="18" borderId="12" xfId="0" applyNumberFormat="1" applyFont="1" applyFill="1" applyBorder="1" applyAlignment="1">
      <alignment horizontal="center" vertical="top"/>
    </xf>
    <xf numFmtId="164" fontId="1" fillId="18" borderId="32" xfId="0" applyNumberFormat="1" applyFont="1" applyFill="1" applyBorder="1" applyAlignment="1">
      <alignment horizontal="center" vertical="top" wrapText="1"/>
    </xf>
    <xf numFmtId="164" fontId="1" fillId="18" borderId="10" xfId="0" applyNumberFormat="1" applyFont="1" applyFill="1" applyBorder="1" applyAlignment="1">
      <alignment horizontal="center" vertical="top" wrapText="1"/>
    </xf>
    <xf numFmtId="164" fontId="1" fillId="18" borderId="0" xfId="0" applyNumberFormat="1" applyFont="1" applyFill="1" applyBorder="1" applyAlignment="1">
      <alignment horizontal="center" vertical="top" wrapText="1"/>
    </xf>
    <xf numFmtId="0" fontId="1" fillId="18" borderId="33" xfId="0" applyFont="1" applyFill="1" applyBorder="1" applyAlignment="1">
      <alignment vertical="top" wrapText="1"/>
    </xf>
    <xf numFmtId="3" fontId="1" fillId="18" borderId="34" xfId="0" applyNumberFormat="1" applyFont="1" applyFill="1" applyBorder="1" applyAlignment="1">
      <alignment horizontal="center" vertical="top" wrapText="1"/>
    </xf>
    <xf numFmtId="3" fontId="1" fillId="18" borderId="45" xfId="0" applyNumberFormat="1" applyFont="1" applyFill="1" applyBorder="1" applyAlignment="1">
      <alignment horizontal="center" vertical="top"/>
    </xf>
    <xf numFmtId="3" fontId="21" fillId="18" borderId="36" xfId="0" applyNumberFormat="1" applyFont="1" applyFill="1" applyBorder="1" applyAlignment="1">
      <alignment horizontal="center" vertical="top"/>
    </xf>
    <xf numFmtId="0" fontId="1" fillId="18" borderId="41" xfId="0" applyFont="1" applyFill="1" applyBorder="1" applyAlignment="1">
      <alignment vertical="top"/>
    </xf>
    <xf numFmtId="3" fontId="24" fillId="18" borderId="42" xfId="0" applyNumberFormat="1" applyFont="1" applyFill="1" applyBorder="1" applyAlignment="1">
      <alignment horizontal="center" vertical="top" wrapText="1"/>
    </xf>
    <xf numFmtId="3" fontId="24" fillId="18" borderId="59" xfId="0" applyNumberFormat="1" applyFont="1" applyFill="1" applyBorder="1" applyAlignment="1">
      <alignment horizontal="center" vertical="top"/>
    </xf>
    <xf numFmtId="3" fontId="24" fillId="18" borderId="44" xfId="0" applyNumberFormat="1" applyFont="1" applyFill="1" applyBorder="1" applyAlignment="1">
      <alignment horizontal="center" vertical="top"/>
    </xf>
    <xf numFmtId="3" fontId="1" fillId="18" borderId="10" xfId="0" applyNumberFormat="1" applyFont="1" applyFill="1" applyBorder="1" applyAlignment="1">
      <alignment horizontal="left" vertical="top" wrapText="1"/>
    </xf>
    <xf numFmtId="0" fontId="1" fillId="18" borderId="47" xfId="0" applyFont="1" applyFill="1" applyBorder="1" applyAlignment="1">
      <alignment vertical="top" wrapText="1"/>
    </xf>
    <xf numFmtId="3" fontId="1" fillId="18" borderId="45" xfId="0" applyNumberFormat="1" applyFont="1" applyFill="1" applyBorder="1" applyAlignment="1">
      <alignment horizontal="center" vertical="top" wrapText="1"/>
    </xf>
    <xf numFmtId="3" fontId="1" fillId="18" borderId="36" xfId="0" applyNumberFormat="1" applyFont="1" applyFill="1" applyBorder="1" applyAlignment="1">
      <alignment horizontal="center" vertical="top"/>
    </xf>
    <xf numFmtId="3" fontId="1" fillId="18" borderId="44" xfId="0" applyNumberFormat="1" applyFont="1" applyFill="1" applyBorder="1" applyAlignment="1">
      <alignment horizontal="center" vertical="top"/>
    </xf>
    <xf numFmtId="164" fontId="10" fillId="18" borderId="0" xfId="0" applyNumberFormat="1" applyFont="1" applyFill="1" applyBorder="1" applyAlignment="1">
      <alignment horizontal="center" vertical="top"/>
    </xf>
    <xf numFmtId="164" fontId="28" fillId="18" borderId="0" xfId="0" applyNumberFormat="1" applyFont="1" applyFill="1" applyAlignment="1">
      <alignment vertical="top"/>
    </xf>
    <xf numFmtId="3" fontId="1" fillId="0" borderId="0" xfId="0" applyNumberFormat="1" applyFont="1" applyAlignment="1">
      <alignment horizontal="left" vertical="top" wrapText="1"/>
    </xf>
    <xf numFmtId="3" fontId="2" fillId="0" borderId="0" xfId="0" applyNumberFormat="1" applyFont="1" applyAlignment="1">
      <alignment horizontal="center" vertical="top"/>
    </xf>
    <xf numFmtId="3" fontId="4" fillId="0" borderId="0" xfId="0" applyNumberFormat="1" applyFont="1" applyAlignment="1">
      <alignment horizontal="center" vertical="center" wrapText="1"/>
    </xf>
    <xf numFmtId="3" fontId="5" fillId="0" borderId="0" xfId="0" applyNumberFormat="1" applyFont="1" applyAlignment="1">
      <alignment horizontal="center" vertical="center" wrapText="1"/>
    </xf>
    <xf numFmtId="3" fontId="6" fillId="0" borderId="0" xfId="0" applyNumberFormat="1" applyFont="1" applyAlignment="1">
      <alignment horizontal="center" vertical="top"/>
    </xf>
    <xf numFmtId="3" fontId="1" fillId="0" borderId="1" xfId="0" applyNumberFormat="1" applyFont="1" applyBorder="1" applyAlignment="1">
      <alignment horizontal="right"/>
    </xf>
    <xf numFmtId="49" fontId="7" fillId="0" borderId="2" xfId="0" applyNumberFormat="1" applyFont="1" applyBorder="1" applyAlignment="1">
      <alignment horizontal="center" vertical="center" textRotation="90" wrapText="1"/>
    </xf>
    <xf numFmtId="49" fontId="7" fillId="0" borderId="9" xfId="0" applyNumberFormat="1" applyFont="1" applyBorder="1" applyAlignment="1">
      <alignment horizontal="center" vertical="center" textRotation="90" wrapText="1"/>
    </xf>
    <xf numFmtId="49" fontId="7" fillId="0" borderId="18" xfId="0" applyNumberFormat="1" applyFont="1" applyBorder="1" applyAlignment="1">
      <alignment horizontal="center" vertical="center" textRotation="90" wrapText="1"/>
    </xf>
    <xf numFmtId="49" fontId="7" fillId="0" borderId="3" xfId="0" applyNumberFormat="1" applyFont="1" applyBorder="1" applyAlignment="1">
      <alignment horizontal="center" vertical="center" textRotation="90" wrapText="1"/>
    </xf>
    <xf numFmtId="49" fontId="7" fillId="0" borderId="10" xfId="0" applyNumberFormat="1" applyFont="1" applyBorder="1" applyAlignment="1">
      <alignment horizontal="center" vertical="center" textRotation="90" wrapText="1"/>
    </xf>
    <xf numFmtId="49" fontId="7" fillId="0" borderId="19" xfId="0" applyNumberFormat="1" applyFont="1" applyBorder="1" applyAlignment="1">
      <alignment horizontal="center" vertical="center" textRotation="90" wrapText="1"/>
    </xf>
    <xf numFmtId="3" fontId="7" fillId="0" borderId="3"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9" xfId="0" applyNumberFormat="1" applyFont="1" applyBorder="1" applyAlignment="1">
      <alignment horizontal="center" vertical="center" wrapText="1"/>
    </xf>
    <xf numFmtId="3" fontId="7" fillId="0" borderId="4" xfId="0" applyNumberFormat="1" applyFont="1" applyBorder="1" applyAlignment="1">
      <alignment horizontal="center" vertical="center" textRotation="90" wrapText="1"/>
    </xf>
    <xf numFmtId="3" fontId="7" fillId="0" borderId="11" xfId="0" applyNumberFormat="1" applyFont="1" applyBorder="1" applyAlignment="1">
      <alignment horizontal="center" vertical="center" textRotation="90" wrapText="1"/>
    </xf>
    <xf numFmtId="3" fontId="7" fillId="0" borderId="20" xfId="0" applyNumberFormat="1" applyFont="1" applyBorder="1" applyAlignment="1">
      <alignment horizontal="center" vertical="center" textRotation="90" wrapText="1"/>
    </xf>
    <xf numFmtId="3" fontId="1" fillId="6" borderId="10" xfId="0" applyNumberFormat="1" applyFont="1" applyFill="1" applyBorder="1" applyAlignment="1">
      <alignment horizontal="left" vertical="top" wrapText="1"/>
    </xf>
    <xf numFmtId="3" fontId="1" fillId="6" borderId="19" xfId="0" applyNumberFormat="1" applyFont="1" applyFill="1" applyBorder="1" applyAlignment="1">
      <alignment horizontal="left" vertical="top" wrapText="1"/>
    </xf>
    <xf numFmtId="3" fontId="8" fillId="6" borderId="3" xfId="0" applyNumberFormat="1" applyFont="1" applyFill="1" applyBorder="1" applyAlignment="1">
      <alignment horizontal="left" vertical="top" wrapText="1"/>
    </xf>
    <xf numFmtId="3" fontId="8" fillId="6" borderId="10"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0" borderId="17" xfId="0" applyNumberFormat="1" applyFont="1" applyBorder="1" applyAlignment="1">
      <alignment horizontal="center" vertical="center" textRotation="90"/>
    </xf>
    <xf numFmtId="3" fontId="1" fillId="0" borderId="20" xfId="0" applyNumberFormat="1" applyFont="1" applyBorder="1" applyAlignment="1">
      <alignment horizontal="center" vertical="center" textRotation="90"/>
    </xf>
    <xf numFmtId="3" fontId="8" fillId="2" borderId="6" xfId="0" applyNumberFormat="1" applyFont="1" applyFill="1" applyBorder="1" applyAlignment="1">
      <alignment horizontal="left" vertical="top" wrapText="1"/>
    </xf>
    <xf numFmtId="3" fontId="8" fillId="2" borderId="7" xfId="0" applyNumberFormat="1" applyFont="1" applyFill="1" applyBorder="1" applyAlignment="1">
      <alignment horizontal="left" vertical="top" wrapText="1"/>
    </xf>
    <xf numFmtId="3" fontId="8" fillId="2" borderId="8" xfId="0" applyNumberFormat="1" applyFont="1" applyFill="1" applyBorder="1" applyAlignment="1">
      <alignment horizontal="left" vertical="top" wrapText="1"/>
    </xf>
    <xf numFmtId="3" fontId="8" fillId="3" borderId="22" xfId="0" applyNumberFormat="1" applyFont="1" applyFill="1" applyBorder="1" applyAlignment="1">
      <alignment horizontal="left" vertical="top" wrapText="1"/>
    </xf>
    <xf numFmtId="3" fontId="8" fillId="3" borderId="23" xfId="0" applyNumberFormat="1" applyFont="1" applyFill="1" applyBorder="1" applyAlignment="1">
      <alignment horizontal="left" vertical="top" wrapText="1"/>
    </xf>
    <xf numFmtId="3" fontId="8" fillId="3" borderId="24" xfId="0" applyNumberFormat="1" applyFont="1" applyFill="1" applyBorder="1" applyAlignment="1">
      <alignment horizontal="left" vertical="top" wrapText="1"/>
    </xf>
    <xf numFmtId="3" fontId="8" fillId="4" borderId="26" xfId="0" applyNumberFormat="1" applyFont="1" applyFill="1" applyBorder="1" applyAlignment="1">
      <alignment horizontal="left" vertical="top"/>
    </xf>
    <xf numFmtId="3" fontId="8" fillId="4" borderId="27" xfId="0" applyNumberFormat="1" applyFont="1" applyFill="1" applyBorder="1" applyAlignment="1">
      <alignment horizontal="left" vertical="top"/>
    </xf>
    <xf numFmtId="3" fontId="8" fillId="4" borderId="28" xfId="0" applyNumberFormat="1" applyFont="1" applyFill="1" applyBorder="1" applyAlignment="1">
      <alignment horizontal="left" vertical="top"/>
    </xf>
    <xf numFmtId="3" fontId="8" fillId="5" borderId="26" xfId="0" applyNumberFormat="1" applyFont="1" applyFill="1" applyBorder="1" applyAlignment="1">
      <alignment horizontal="left" vertical="top" wrapText="1"/>
    </xf>
    <xf numFmtId="3" fontId="8" fillId="5" borderId="27" xfId="0" applyNumberFormat="1" applyFont="1" applyFill="1" applyBorder="1" applyAlignment="1">
      <alignment horizontal="left" vertical="top" wrapText="1"/>
    </xf>
    <xf numFmtId="3" fontId="8" fillId="5" borderId="28" xfId="0" applyNumberFormat="1" applyFont="1" applyFill="1" applyBorder="1" applyAlignment="1">
      <alignment horizontal="left" vertical="top" wrapText="1"/>
    </xf>
    <xf numFmtId="49" fontId="8" fillId="4" borderId="2" xfId="0" applyNumberFormat="1" applyFont="1" applyFill="1" applyBorder="1" applyAlignment="1">
      <alignment horizontal="center" vertical="top"/>
    </xf>
    <xf numFmtId="49" fontId="8" fillId="4" borderId="9" xfId="0" applyNumberFormat="1" applyFont="1" applyFill="1" applyBorder="1" applyAlignment="1">
      <alignment horizontal="center" vertical="top"/>
    </xf>
    <xf numFmtId="3" fontId="7" fillId="0" borderId="5" xfId="0" applyNumberFormat="1" applyFont="1" applyBorder="1" applyAlignment="1">
      <alignment horizontal="center" vertical="center" textRotation="90" wrapText="1"/>
    </xf>
    <xf numFmtId="3" fontId="7" fillId="0" borderId="12" xfId="0" applyNumberFormat="1" applyFont="1" applyBorder="1" applyAlignment="1">
      <alignment horizontal="center" vertical="center" textRotation="90" wrapText="1"/>
    </xf>
    <xf numFmtId="3" fontId="7" fillId="0" borderId="21" xfId="0" applyNumberFormat="1" applyFont="1" applyBorder="1" applyAlignment="1">
      <alignment horizontal="center" vertical="center" textRotation="90" wrapText="1"/>
    </xf>
    <xf numFmtId="3" fontId="1" fillId="0" borderId="5" xfId="0" applyNumberFormat="1" applyFont="1" applyBorder="1" applyAlignment="1">
      <alignment horizontal="center" vertical="center" textRotation="90" wrapText="1"/>
    </xf>
    <xf numFmtId="3" fontId="1" fillId="0" borderId="12" xfId="0" applyNumberFormat="1" applyFont="1" applyBorder="1" applyAlignment="1">
      <alignment horizontal="center" vertical="center" textRotation="90" wrapText="1"/>
    </xf>
    <xf numFmtId="3" fontId="1" fillId="0" borderId="21"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3" fontId="7" fillId="0" borderId="6"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3" fontId="7" fillId="0" borderId="21"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3" fontId="1" fillId="0" borderId="16"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8" fillId="6" borderId="3" xfId="0" applyNumberFormat="1" applyFont="1" applyFill="1" applyBorder="1" applyAlignment="1">
      <alignment vertical="top" wrapText="1"/>
    </xf>
    <xf numFmtId="0" fontId="0" fillId="6" borderId="43" xfId="0" applyFill="1" applyBorder="1" applyAlignment="1">
      <alignment vertical="top" wrapText="1"/>
    </xf>
    <xf numFmtId="0" fontId="1" fillId="6" borderId="92" xfId="0" applyFont="1" applyFill="1" applyBorder="1" applyAlignment="1">
      <alignment horizontal="left" vertical="top" wrapText="1"/>
    </xf>
    <xf numFmtId="0" fontId="1" fillId="6" borderId="21" xfId="0" applyFont="1" applyFill="1" applyBorder="1" applyAlignment="1">
      <alignment horizontal="left" vertical="top" wrapText="1"/>
    </xf>
    <xf numFmtId="0" fontId="1" fillId="6" borderId="93" xfId="0" applyFont="1" applyFill="1" applyBorder="1" applyAlignment="1">
      <alignment horizontal="center" vertical="top" wrapText="1"/>
    </xf>
    <xf numFmtId="0" fontId="1" fillId="6" borderId="18" xfId="0" applyFont="1" applyFill="1" applyBorder="1" applyAlignment="1">
      <alignment horizontal="center" vertical="top" wrapText="1"/>
    </xf>
    <xf numFmtId="3" fontId="1" fillId="0" borderId="3"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8" fillId="0" borderId="3" xfId="0" applyNumberFormat="1" applyFont="1" applyFill="1" applyBorder="1" applyAlignment="1">
      <alignment horizontal="left" vertical="top" wrapText="1"/>
    </xf>
    <xf numFmtId="3" fontId="8" fillId="0" borderId="10" xfId="0" applyNumberFormat="1" applyFont="1" applyFill="1" applyBorder="1" applyAlignment="1">
      <alignment horizontal="left" vertical="top" wrapText="1"/>
    </xf>
    <xf numFmtId="3" fontId="1" fillId="0" borderId="10" xfId="0" applyNumberFormat="1" applyFont="1" applyFill="1" applyBorder="1" applyAlignment="1">
      <alignment horizontal="left" vertical="top" wrapText="1"/>
    </xf>
    <xf numFmtId="164" fontId="1" fillId="6" borderId="32"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3" fontId="1" fillId="6" borderId="3" xfId="0" applyNumberFormat="1" applyFont="1" applyFill="1" applyBorder="1" applyAlignment="1">
      <alignment horizontal="left" vertical="top" wrapText="1"/>
    </xf>
    <xf numFmtId="3" fontId="1" fillId="6" borderId="47"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1" fillId="0" borderId="4" xfId="0" applyNumberFormat="1" applyFont="1" applyFill="1" applyBorder="1" applyAlignment="1">
      <alignment horizontal="center" vertical="center" textRotation="90" wrapText="1"/>
    </xf>
    <xf numFmtId="3" fontId="1" fillId="0" borderId="20" xfId="0" applyNumberFormat="1" applyFont="1" applyFill="1" applyBorder="1" applyAlignment="1">
      <alignment horizontal="center" vertical="center" textRotation="90" wrapText="1"/>
    </xf>
    <xf numFmtId="3" fontId="8" fillId="0" borderId="5" xfId="0" applyNumberFormat="1" applyFont="1" applyBorder="1" applyAlignment="1">
      <alignment horizontal="center" vertical="top"/>
    </xf>
    <xf numFmtId="3" fontId="8" fillId="0" borderId="21" xfId="0" applyNumberFormat="1" applyFont="1" applyBorder="1" applyAlignment="1">
      <alignment horizontal="center" vertical="top"/>
    </xf>
    <xf numFmtId="3" fontId="1" fillId="6" borderId="29" xfId="0" applyNumberFormat="1" applyFont="1" applyFill="1" applyBorder="1" applyAlignment="1">
      <alignment horizontal="left" vertical="top" wrapText="1"/>
    </xf>
    <xf numFmtId="3" fontId="12" fillId="0" borderId="3" xfId="0" applyNumberFormat="1" applyFont="1" applyFill="1" applyBorder="1" applyAlignment="1">
      <alignment horizontal="left" vertical="top" wrapText="1"/>
    </xf>
    <xf numFmtId="3" fontId="12" fillId="0" borderId="10"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12" xfId="0" applyNumberFormat="1" applyFont="1" applyFill="1" applyBorder="1" applyAlignment="1">
      <alignment horizontal="left" vertical="top" wrapText="1"/>
    </xf>
    <xf numFmtId="3" fontId="1" fillId="6" borderId="6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8" fillId="5" borderId="26" xfId="0" applyNumberFormat="1" applyFont="1" applyFill="1" applyBorder="1" applyAlignment="1">
      <alignment horizontal="right" vertical="top"/>
    </xf>
    <xf numFmtId="3" fontId="8" fillId="5" borderId="27" xfId="0" applyNumberFormat="1" applyFont="1" applyFill="1" applyBorder="1" applyAlignment="1">
      <alignment horizontal="right" vertical="top"/>
    </xf>
    <xf numFmtId="3" fontId="8" fillId="5" borderId="28" xfId="0" applyNumberFormat="1" applyFont="1" applyFill="1" applyBorder="1" applyAlignment="1">
      <alignment horizontal="right" vertical="top"/>
    </xf>
    <xf numFmtId="3" fontId="8" fillId="5" borderId="60" xfId="0" applyNumberFormat="1" applyFont="1" applyFill="1" applyBorder="1" applyAlignment="1">
      <alignment horizontal="center" vertical="top" wrapText="1"/>
    </xf>
    <xf numFmtId="3" fontId="8" fillId="5" borderId="27" xfId="0" applyNumberFormat="1" applyFont="1" applyFill="1" applyBorder="1" applyAlignment="1">
      <alignment horizontal="center" vertical="top" wrapText="1"/>
    </xf>
    <xf numFmtId="3" fontId="8" fillId="5" borderId="28"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1" fillId="0" borderId="12" xfId="0" applyNumberFormat="1" applyFont="1" applyBorder="1" applyAlignment="1">
      <alignment horizontal="left" vertical="top" wrapText="1"/>
    </xf>
    <xf numFmtId="3" fontId="1" fillId="0" borderId="65" xfId="0" applyNumberFormat="1" applyFont="1" applyBorder="1" applyAlignment="1">
      <alignment horizontal="left" vertical="top" wrapText="1"/>
    </xf>
    <xf numFmtId="3" fontId="1" fillId="0" borderId="16" xfId="0" applyNumberFormat="1" applyFont="1" applyBorder="1" applyAlignment="1">
      <alignment horizontal="center" vertical="top"/>
    </xf>
    <xf numFmtId="3" fontId="1" fillId="0" borderId="10" xfId="0" applyNumberFormat="1" applyFont="1" applyBorder="1" applyAlignment="1">
      <alignment horizontal="center" vertical="top"/>
    </xf>
    <xf numFmtId="3" fontId="1" fillId="0" borderId="43" xfId="0" applyNumberFormat="1" applyFont="1" applyBorder="1" applyAlignment="1">
      <alignment horizontal="center" vertical="top"/>
    </xf>
    <xf numFmtId="3" fontId="1" fillId="8" borderId="12" xfId="0" applyNumberFormat="1" applyFont="1" applyFill="1" applyBorder="1" applyAlignment="1">
      <alignment horizontal="left" vertical="top" wrapText="1"/>
    </xf>
    <xf numFmtId="3" fontId="1" fillId="8" borderId="65" xfId="0" applyNumberFormat="1" applyFont="1" applyFill="1" applyBorder="1" applyAlignment="1">
      <alignment horizontal="left" vertical="top" wrapText="1"/>
    </xf>
    <xf numFmtId="3" fontId="1" fillId="0" borderId="9" xfId="2" applyNumberFormat="1" applyFont="1" applyFill="1" applyBorder="1" applyAlignment="1">
      <alignment horizontal="center" vertical="top"/>
    </xf>
    <xf numFmtId="3" fontId="1" fillId="0" borderId="42" xfId="2" applyNumberFormat="1" applyFont="1" applyFill="1" applyBorder="1" applyAlignment="1">
      <alignment horizontal="center" vertical="top"/>
    </xf>
    <xf numFmtId="3" fontId="1" fillId="8" borderId="16" xfId="0" applyNumberFormat="1" applyFont="1" applyFill="1" applyBorder="1" applyAlignment="1">
      <alignment horizontal="left" vertical="top" wrapText="1"/>
    </xf>
    <xf numFmtId="3" fontId="1" fillId="8" borderId="10" xfId="0" applyNumberFormat="1" applyFont="1" applyFill="1" applyBorder="1" applyAlignment="1">
      <alignment horizontal="left" vertical="top" wrapText="1"/>
    </xf>
    <xf numFmtId="3" fontId="1" fillId="0" borderId="17"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44" xfId="0" applyNumberFormat="1" applyFont="1" applyBorder="1" applyAlignment="1">
      <alignment horizontal="center" vertical="top"/>
    </xf>
    <xf numFmtId="3" fontId="8" fillId="6" borderId="12" xfId="0" applyNumberFormat="1" applyFont="1" applyFill="1" applyBorder="1" applyAlignment="1">
      <alignment horizontal="center" vertical="top"/>
    </xf>
    <xf numFmtId="3" fontId="8" fillId="6" borderId="65" xfId="0" applyNumberFormat="1" applyFont="1" applyFill="1" applyBorder="1" applyAlignment="1">
      <alignment horizontal="center" vertical="top"/>
    </xf>
    <xf numFmtId="164" fontId="1" fillId="6" borderId="65" xfId="0" applyNumberFormat="1" applyFont="1" applyFill="1" applyBorder="1" applyAlignment="1">
      <alignment horizontal="center" vertical="top" wrapText="1"/>
    </xf>
    <xf numFmtId="164" fontId="8" fillId="6" borderId="12" xfId="0" applyNumberFormat="1" applyFont="1" applyFill="1" applyBorder="1" applyAlignment="1">
      <alignment horizontal="center" vertical="top" wrapText="1"/>
    </xf>
    <xf numFmtId="164" fontId="8" fillId="6" borderId="65" xfId="0" applyNumberFormat="1" applyFont="1" applyFill="1" applyBorder="1" applyAlignment="1">
      <alignment horizontal="center" vertical="top" wrapText="1"/>
    </xf>
    <xf numFmtId="3" fontId="1" fillId="6" borderId="32" xfId="0" applyNumberFormat="1" applyFont="1" applyFill="1" applyBorder="1" applyAlignment="1">
      <alignment horizontal="left" vertical="top" wrapText="1"/>
    </xf>
    <xf numFmtId="3" fontId="1" fillId="18" borderId="16" xfId="0" applyNumberFormat="1" applyFont="1" applyFill="1" applyBorder="1" applyAlignment="1">
      <alignment horizontal="left" vertical="top" wrapText="1"/>
    </xf>
    <xf numFmtId="3" fontId="1" fillId="18" borderId="10" xfId="0" applyNumberFormat="1" applyFont="1" applyFill="1" applyBorder="1" applyAlignment="1">
      <alignment horizontal="left" vertical="top" wrapText="1"/>
    </xf>
    <xf numFmtId="3" fontId="1" fillId="6" borderId="11" xfId="0" applyNumberFormat="1" applyFont="1" applyFill="1" applyBorder="1" applyAlignment="1">
      <alignment horizontal="center" vertical="center" textRotation="90" wrapText="1"/>
    </xf>
    <xf numFmtId="3" fontId="1" fillId="6" borderId="44" xfId="0" applyNumberFormat="1" applyFont="1" applyFill="1" applyBorder="1" applyAlignment="1">
      <alignment horizontal="center" vertical="center" textRotation="90" wrapText="1"/>
    </xf>
    <xf numFmtId="3" fontId="8" fillId="6" borderId="13" xfId="0" applyNumberFormat="1" applyFont="1" applyFill="1" applyBorder="1" applyAlignment="1">
      <alignment horizontal="center" vertical="top"/>
    </xf>
    <xf numFmtId="3" fontId="1" fillId="0" borderId="5"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4" fillId="6" borderId="3" xfId="0" applyNumberFormat="1" applyFont="1" applyFill="1" applyBorder="1" applyAlignment="1">
      <alignment horizontal="left" vertical="top" wrapText="1"/>
    </xf>
    <xf numFmtId="3" fontId="14" fillId="6" borderId="10" xfId="0" applyNumberFormat="1" applyFont="1" applyFill="1" applyBorder="1" applyAlignment="1">
      <alignment horizontal="left" vertical="top" wrapText="1"/>
    </xf>
    <xf numFmtId="3" fontId="8" fillId="5" borderId="22" xfId="0" applyNumberFormat="1" applyFont="1" applyFill="1" applyBorder="1" applyAlignment="1">
      <alignment horizontal="right" vertical="top"/>
    </xf>
    <xf numFmtId="3" fontId="8" fillId="5" borderId="23" xfId="0" applyNumberFormat="1" applyFont="1" applyFill="1" applyBorder="1" applyAlignment="1">
      <alignment horizontal="right" vertical="top"/>
    </xf>
    <xf numFmtId="3" fontId="8" fillId="5" borderId="24" xfId="0" applyNumberFormat="1" applyFont="1" applyFill="1" applyBorder="1" applyAlignment="1">
      <alignment horizontal="right" vertical="top"/>
    </xf>
    <xf numFmtId="3" fontId="8" fillId="5" borderId="22" xfId="0" applyNumberFormat="1" applyFont="1" applyFill="1" applyBorder="1" applyAlignment="1">
      <alignment horizontal="center" vertical="top" wrapText="1"/>
    </xf>
    <xf numFmtId="3" fontId="8" fillId="5" borderId="23" xfId="0" applyNumberFormat="1" applyFont="1" applyFill="1" applyBorder="1" applyAlignment="1">
      <alignment horizontal="center" vertical="top" wrapText="1"/>
    </xf>
    <xf numFmtId="3" fontId="8" fillId="5" borderId="24" xfId="0" applyNumberFormat="1" applyFont="1" applyFill="1" applyBorder="1" applyAlignment="1">
      <alignment horizontal="center" vertical="top" wrapText="1"/>
    </xf>
    <xf numFmtId="3" fontId="8" fillId="5" borderId="60" xfId="0" applyNumberFormat="1" applyFont="1" applyFill="1" applyBorder="1" applyAlignment="1">
      <alignment horizontal="left" vertical="top" wrapText="1"/>
    </xf>
    <xf numFmtId="3" fontId="7" fillId="6" borderId="32"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49" fontId="8" fillId="6" borderId="10" xfId="0" applyNumberFormat="1" applyFont="1" applyFill="1" applyBorder="1" applyAlignment="1">
      <alignment horizontal="center" vertical="top"/>
    </xf>
    <xf numFmtId="3" fontId="8" fillId="7" borderId="57" xfId="0" applyNumberFormat="1" applyFont="1" applyFill="1" applyBorder="1" applyAlignment="1">
      <alignment horizontal="right" vertical="top" wrapText="1"/>
    </xf>
    <xf numFmtId="3" fontId="8" fillId="7" borderId="53" xfId="0" applyNumberFormat="1" applyFont="1" applyFill="1" applyBorder="1" applyAlignment="1">
      <alignment horizontal="right" vertical="top" wrapText="1"/>
    </xf>
    <xf numFmtId="3" fontId="8" fillId="7" borderId="64" xfId="0" applyNumberFormat="1" applyFont="1" applyFill="1" applyBorder="1" applyAlignment="1">
      <alignment horizontal="right" vertical="top" wrapText="1"/>
    </xf>
    <xf numFmtId="3" fontId="7" fillId="6" borderId="16" xfId="0" applyNumberFormat="1" applyFont="1" applyFill="1" applyBorder="1" applyAlignment="1">
      <alignment horizontal="left" vertical="top" wrapText="1"/>
    </xf>
    <xf numFmtId="3" fontId="7" fillId="6" borderId="10" xfId="0" applyNumberFormat="1" applyFont="1" applyFill="1" applyBorder="1" applyAlignment="1">
      <alignment horizontal="left" vertical="top" wrapText="1"/>
    </xf>
    <xf numFmtId="3" fontId="7" fillId="6" borderId="43" xfId="0" applyNumberFormat="1" applyFont="1" applyFill="1" applyBorder="1" applyAlignment="1">
      <alignment horizontal="left" vertical="top" wrapText="1"/>
    </xf>
    <xf numFmtId="3" fontId="7" fillId="6" borderId="12"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7" fillId="0" borderId="4" xfId="0" applyNumberFormat="1" applyFont="1" applyFill="1" applyBorder="1" applyAlignment="1">
      <alignment horizontal="center" vertical="center" textRotation="90" wrapText="1"/>
    </xf>
    <xf numFmtId="3" fontId="7" fillId="0" borderId="11" xfId="0" applyNumberFormat="1" applyFont="1" applyFill="1" applyBorder="1" applyAlignment="1">
      <alignment horizontal="center" vertical="center" textRotation="90" wrapText="1"/>
    </xf>
    <xf numFmtId="3" fontId="1" fillId="8" borderId="43" xfId="0" applyNumberFormat="1" applyFont="1" applyFill="1" applyBorder="1" applyAlignment="1">
      <alignment horizontal="left" vertical="top" wrapText="1"/>
    </xf>
    <xf numFmtId="3" fontId="1" fillId="6" borderId="12" xfId="0" applyNumberFormat="1" applyFont="1" applyFill="1" applyBorder="1" applyAlignment="1">
      <alignment horizontal="center" vertical="top"/>
    </xf>
    <xf numFmtId="164" fontId="1" fillId="6" borderId="9" xfId="0" applyNumberFormat="1" applyFont="1" applyFill="1" applyBorder="1" applyAlignment="1">
      <alignment horizontal="right" vertical="top" wrapText="1"/>
    </xf>
    <xf numFmtId="3" fontId="15" fillId="0" borderId="3" xfId="0" applyNumberFormat="1" applyFont="1" applyFill="1" applyBorder="1" applyAlignment="1">
      <alignment horizontal="left" vertical="top" wrapText="1"/>
    </xf>
    <xf numFmtId="3" fontId="15" fillId="0" borderId="43" xfId="0" applyNumberFormat="1" applyFont="1" applyFill="1" applyBorder="1" applyAlignment="1">
      <alignment horizontal="left" vertical="top" wrapText="1"/>
    </xf>
    <xf numFmtId="3" fontId="7" fillId="0" borderId="44" xfId="0" applyNumberFormat="1" applyFont="1" applyFill="1" applyBorder="1" applyAlignment="1">
      <alignment horizontal="center" vertical="center" textRotation="90" wrapText="1"/>
    </xf>
    <xf numFmtId="164" fontId="7" fillId="6" borderId="32" xfId="0" applyNumberFormat="1" applyFont="1" applyFill="1" applyBorder="1" applyAlignment="1">
      <alignment horizontal="center" vertical="top" wrapText="1"/>
    </xf>
    <xf numFmtId="164" fontId="7" fillId="6" borderId="12" xfId="0" applyNumberFormat="1" applyFont="1" applyFill="1" applyBorder="1" applyAlignment="1">
      <alignment horizontal="center" vertical="top"/>
    </xf>
    <xf numFmtId="164" fontId="7" fillId="6" borderId="32" xfId="0" applyNumberFormat="1" applyFont="1" applyFill="1" applyBorder="1" applyAlignment="1">
      <alignment horizontal="center" vertical="top"/>
    </xf>
    <xf numFmtId="3" fontId="1" fillId="0" borderId="33" xfId="0" applyNumberFormat="1" applyFont="1" applyBorder="1" applyAlignment="1">
      <alignment horizontal="left" vertical="top"/>
    </xf>
    <xf numFmtId="3" fontId="1" fillId="0" borderId="14" xfId="0" applyNumberFormat="1" applyFont="1" applyBorder="1" applyAlignment="1">
      <alignment horizontal="left" vertical="top"/>
    </xf>
    <xf numFmtId="3" fontId="1" fillId="0" borderId="15" xfId="0" applyNumberFormat="1" applyFont="1" applyBorder="1" applyAlignment="1">
      <alignment horizontal="left" vertical="top"/>
    </xf>
    <xf numFmtId="3" fontId="1" fillId="0" borderId="33" xfId="0" applyNumberFormat="1" applyFont="1" applyBorder="1" applyAlignment="1">
      <alignment horizontal="left" vertical="top" wrapText="1"/>
    </xf>
    <xf numFmtId="3" fontId="1" fillId="0" borderId="14" xfId="0" applyNumberFormat="1" applyFont="1" applyBorder="1" applyAlignment="1">
      <alignment horizontal="left" vertical="top" wrapText="1"/>
    </xf>
    <xf numFmtId="3" fontId="1" fillId="0" borderId="15" xfId="0" applyNumberFormat="1" applyFont="1" applyBorder="1" applyAlignment="1">
      <alignment horizontal="left" vertical="top" wrapText="1"/>
    </xf>
    <xf numFmtId="3" fontId="15" fillId="0" borderId="5" xfId="0" applyNumberFormat="1" applyFont="1" applyBorder="1" applyAlignment="1">
      <alignment horizontal="center" vertical="top" wrapText="1"/>
    </xf>
    <xf numFmtId="3" fontId="15" fillId="0" borderId="12" xfId="0" applyNumberFormat="1" applyFont="1" applyBorder="1" applyAlignment="1">
      <alignment horizontal="center" vertical="top" wrapText="1"/>
    </xf>
    <xf numFmtId="3" fontId="15" fillId="0" borderId="21" xfId="0" applyNumberFormat="1" applyFont="1" applyBorder="1" applyAlignment="1">
      <alignment horizontal="center" vertical="top" wrapText="1"/>
    </xf>
    <xf numFmtId="3" fontId="8" fillId="5" borderId="50" xfId="0" applyNumberFormat="1" applyFont="1" applyFill="1" applyBorder="1" applyAlignment="1">
      <alignment horizontal="right" vertical="top"/>
    </xf>
    <xf numFmtId="3" fontId="8" fillId="4" borderId="26" xfId="0" applyNumberFormat="1" applyFont="1" applyFill="1" applyBorder="1" applyAlignment="1">
      <alignment horizontal="right" vertical="top"/>
    </xf>
    <xf numFmtId="3" fontId="8" fillId="4" borderId="27" xfId="0" applyNumberFormat="1" applyFont="1" applyFill="1" applyBorder="1" applyAlignment="1">
      <alignment horizontal="right" vertical="top"/>
    </xf>
    <xf numFmtId="3" fontId="8" fillId="4" borderId="28" xfId="0" applyNumberFormat="1" applyFont="1" applyFill="1" applyBorder="1" applyAlignment="1">
      <alignment horizontal="right" vertical="top"/>
    </xf>
    <xf numFmtId="3" fontId="8" fillId="4" borderId="60" xfId="0" applyNumberFormat="1" applyFont="1" applyFill="1" applyBorder="1" applyAlignment="1">
      <alignment horizontal="center" vertical="top" wrapText="1"/>
    </xf>
    <xf numFmtId="3" fontId="8" fillId="4" borderId="27" xfId="0" applyNumberFormat="1" applyFont="1" applyFill="1" applyBorder="1" applyAlignment="1">
      <alignment horizontal="center" vertical="top" wrapText="1"/>
    </xf>
    <xf numFmtId="3" fontId="8" fillId="4" borderId="28" xfId="0" applyNumberFormat="1" applyFont="1" applyFill="1" applyBorder="1" applyAlignment="1">
      <alignment horizontal="center" vertical="top" wrapText="1"/>
    </xf>
    <xf numFmtId="3" fontId="8" fillId="3" borderId="26" xfId="0" applyNumberFormat="1" applyFont="1" applyFill="1" applyBorder="1" applyAlignment="1">
      <alignment horizontal="right" vertical="top"/>
    </xf>
    <xf numFmtId="3" fontId="8" fillId="3" borderId="27" xfId="0" applyNumberFormat="1" applyFont="1" applyFill="1" applyBorder="1" applyAlignment="1">
      <alignment horizontal="right" vertical="top"/>
    </xf>
    <xf numFmtId="3" fontId="8" fillId="3" borderId="28" xfId="0" applyNumberFormat="1" applyFont="1" applyFill="1" applyBorder="1" applyAlignment="1">
      <alignment horizontal="right" vertical="top"/>
    </xf>
    <xf numFmtId="3" fontId="8" fillId="3" borderId="60" xfId="0" applyNumberFormat="1" applyFont="1" applyFill="1" applyBorder="1" applyAlignment="1">
      <alignment horizontal="center" vertical="top" wrapText="1"/>
    </xf>
    <xf numFmtId="3" fontId="8" fillId="3" borderId="27" xfId="0" applyNumberFormat="1" applyFont="1" applyFill="1" applyBorder="1" applyAlignment="1">
      <alignment horizontal="center" vertical="top" wrapText="1"/>
    </xf>
    <xf numFmtId="3" fontId="8" fillId="3" borderId="28" xfId="0" applyNumberFormat="1" applyFont="1" applyFill="1" applyBorder="1" applyAlignment="1">
      <alignment horizontal="center" vertical="top" wrapText="1"/>
    </xf>
    <xf numFmtId="0" fontId="1" fillId="6" borderId="94" xfId="0" applyFont="1" applyFill="1" applyBorder="1" applyAlignment="1">
      <alignment horizontal="center" vertical="top" wrapText="1"/>
    </xf>
    <xf numFmtId="0" fontId="1" fillId="6" borderId="19" xfId="0" applyFont="1" applyFill="1" applyBorder="1" applyAlignment="1">
      <alignment horizontal="center" vertical="top" wrapText="1"/>
    </xf>
    <xf numFmtId="0" fontId="1" fillId="6" borderId="95" xfId="0" applyFont="1" applyFill="1" applyBorder="1" applyAlignment="1">
      <alignment horizontal="center" vertical="top" wrapText="1"/>
    </xf>
    <xf numFmtId="0" fontId="1" fillId="6" borderId="20" xfId="0" applyFont="1" applyFill="1" applyBorder="1" applyAlignment="1">
      <alignment horizontal="center" vertical="top" wrapText="1"/>
    </xf>
    <xf numFmtId="3" fontId="8" fillId="7" borderId="22" xfId="0" applyNumberFormat="1" applyFont="1" applyFill="1" applyBorder="1" applyAlignment="1">
      <alignment horizontal="right" vertical="top"/>
    </xf>
    <xf numFmtId="3" fontId="8" fillId="7" borderId="23" xfId="0" applyNumberFormat="1" applyFont="1" applyFill="1" applyBorder="1" applyAlignment="1">
      <alignment horizontal="right" vertical="top"/>
    </xf>
    <xf numFmtId="3" fontId="8" fillId="7" borderId="24" xfId="0" applyNumberFormat="1" applyFont="1" applyFill="1" applyBorder="1" applyAlignment="1">
      <alignment horizontal="right" vertical="top"/>
    </xf>
    <xf numFmtId="3" fontId="8" fillId="8" borderId="0" xfId="0" applyNumberFormat="1" applyFont="1" applyFill="1" applyBorder="1" applyAlignment="1">
      <alignment horizontal="center" vertical="top" wrapText="1"/>
    </xf>
    <xf numFmtId="3" fontId="1" fillId="8" borderId="0" xfId="0" applyNumberFormat="1" applyFont="1" applyFill="1" applyBorder="1" applyAlignment="1">
      <alignment horizontal="center" vertical="top" wrapText="1"/>
    </xf>
    <xf numFmtId="3" fontId="1" fillId="0" borderId="0" xfId="0" applyNumberFormat="1" applyFont="1" applyAlignment="1">
      <alignment horizontal="center" vertical="center" wrapText="1"/>
    </xf>
    <xf numFmtId="3" fontId="8" fillId="3" borderId="33" xfId="0" applyNumberFormat="1" applyFont="1" applyFill="1" applyBorder="1" applyAlignment="1">
      <alignment horizontal="left" vertical="top"/>
    </xf>
    <xf numFmtId="3" fontId="8" fillId="3" borderId="14" xfId="0" applyNumberFormat="1" applyFont="1" applyFill="1" applyBorder="1" applyAlignment="1">
      <alignment horizontal="left" vertical="top"/>
    </xf>
    <xf numFmtId="3" fontId="8" fillId="3" borderId="15" xfId="0" applyNumberFormat="1" applyFont="1" applyFill="1" applyBorder="1" applyAlignment="1">
      <alignment horizontal="left" vertical="top"/>
    </xf>
    <xf numFmtId="3" fontId="8" fillId="0" borderId="27" xfId="0" applyNumberFormat="1" applyFont="1" applyFill="1" applyBorder="1" applyAlignment="1">
      <alignment horizontal="center" wrapText="1"/>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8" xfId="0" applyNumberFormat="1" applyFont="1" applyBorder="1" applyAlignment="1">
      <alignment horizontal="center" vertical="center"/>
    </xf>
    <xf numFmtId="164" fontId="1" fillId="6" borderId="10" xfId="0" applyNumberFormat="1" applyFont="1" applyFill="1" applyBorder="1" applyAlignment="1">
      <alignment horizontal="center" vertical="top" wrapText="1"/>
    </xf>
    <xf numFmtId="164" fontId="8" fillId="6" borderId="10" xfId="0" applyNumberFormat="1" applyFont="1" applyFill="1" applyBorder="1" applyAlignment="1">
      <alignment horizontal="center" vertical="top" wrapText="1"/>
    </xf>
    <xf numFmtId="164" fontId="8" fillId="6" borderId="43"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3" fontId="9" fillId="6" borderId="5" xfId="0" applyNumberFormat="1" applyFont="1" applyFill="1" applyBorder="1" applyAlignment="1">
      <alignment horizontal="left" vertical="top" wrapText="1"/>
    </xf>
    <xf numFmtId="3" fontId="9" fillId="6" borderId="12" xfId="0" applyNumberFormat="1" applyFont="1" applyFill="1" applyBorder="1" applyAlignment="1">
      <alignment horizontal="left" vertical="top" wrapText="1"/>
    </xf>
    <xf numFmtId="3" fontId="9" fillId="6" borderId="65" xfId="0" applyNumberFormat="1" applyFont="1" applyFill="1" applyBorder="1" applyAlignment="1">
      <alignment horizontal="left" vertical="top" wrapText="1"/>
    </xf>
    <xf numFmtId="3" fontId="1" fillId="6" borderId="16"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18" borderId="13" xfId="0" applyNumberFormat="1" applyFont="1" applyFill="1" applyBorder="1" applyAlignment="1">
      <alignment horizontal="left" vertical="top" wrapText="1"/>
    </xf>
    <xf numFmtId="3" fontId="1" fillId="18" borderId="12" xfId="0" applyNumberFormat="1" applyFont="1" applyFill="1" applyBorder="1" applyAlignment="1">
      <alignment horizontal="left" vertical="top" wrapText="1"/>
    </xf>
    <xf numFmtId="3" fontId="1" fillId="18" borderId="65" xfId="0" applyNumberFormat="1" applyFont="1" applyFill="1" applyBorder="1" applyAlignment="1">
      <alignment horizontal="left" vertical="top" wrapText="1"/>
    </xf>
    <xf numFmtId="3" fontId="1" fillId="6" borderId="17" xfId="0" applyNumberFormat="1" applyFont="1" applyFill="1" applyBorder="1" applyAlignment="1">
      <alignment horizontal="center" vertical="top"/>
    </xf>
    <xf numFmtId="3" fontId="1" fillId="6" borderId="11"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164" fontId="7" fillId="6" borderId="0" xfId="0" applyNumberFormat="1" applyFont="1" applyFill="1" applyBorder="1" applyAlignment="1">
      <alignment horizontal="center" vertical="top"/>
    </xf>
    <xf numFmtId="3" fontId="12" fillId="6" borderId="3" xfId="0" applyNumberFormat="1" applyFont="1" applyFill="1" applyBorder="1" applyAlignment="1">
      <alignment horizontal="left" vertical="top" wrapText="1"/>
    </xf>
    <xf numFmtId="3" fontId="12" fillId="6" borderId="10" xfId="0" applyNumberFormat="1" applyFont="1" applyFill="1" applyBorder="1" applyAlignment="1">
      <alignment horizontal="left" vertical="top" wrapText="1"/>
    </xf>
    <xf numFmtId="3" fontId="21" fillId="6" borderId="16" xfId="0" applyNumberFormat="1" applyFont="1" applyFill="1" applyBorder="1" applyAlignment="1">
      <alignment horizontal="left" vertical="top" wrapText="1"/>
    </xf>
    <xf numFmtId="3" fontId="21" fillId="6" borderId="10" xfId="0" applyNumberFormat="1" applyFont="1" applyFill="1" applyBorder="1" applyAlignment="1">
      <alignment horizontal="left" vertical="top" wrapText="1"/>
    </xf>
    <xf numFmtId="3" fontId="21" fillId="6" borderId="43" xfId="0" applyNumberFormat="1" applyFont="1" applyFill="1" applyBorder="1" applyAlignment="1">
      <alignment horizontal="left" vertical="top" wrapText="1"/>
    </xf>
    <xf numFmtId="3" fontId="21" fillId="6" borderId="13" xfId="0" applyNumberFormat="1" applyFont="1" applyFill="1" applyBorder="1" applyAlignment="1">
      <alignment horizontal="left" vertical="top" wrapText="1"/>
    </xf>
    <xf numFmtId="3" fontId="21" fillId="6" borderId="12" xfId="0" applyNumberFormat="1" applyFont="1" applyFill="1" applyBorder="1" applyAlignment="1">
      <alignment horizontal="left" vertical="top" wrapText="1"/>
    </xf>
    <xf numFmtId="164" fontId="8" fillId="6" borderId="32" xfId="0" applyNumberFormat="1" applyFont="1" applyFill="1" applyBorder="1" applyAlignment="1">
      <alignment horizontal="center" vertical="top" wrapText="1"/>
    </xf>
    <xf numFmtId="164" fontId="8" fillId="6" borderId="41" xfId="0" applyNumberFormat="1" applyFont="1" applyFill="1" applyBorder="1" applyAlignment="1">
      <alignment horizontal="center" vertical="top" wrapText="1"/>
    </xf>
    <xf numFmtId="3" fontId="21" fillId="18" borderId="16" xfId="0" applyNumberFormat="1" applyFont="1" applyFill="1" applyBorder="1" applyAlignment="1">
      <alignment horizontal="left" vertical="top" wrapText="1"/>
    </xf>
    <xf numFmtId="3" fontId="21" fillId="18" borderId="10" xfId="0" applyNumberFormat="1" applyFont="1" applyFill="1" applyBorder="1" applyAlignment="1">
      <alignment horizontal="left" vertical="top" wrapText="1"/>
    </xf>
    <xf numFmtId="3" fontId="21" fillId="18" borderId="43" xfId="0" applyNumberFormat="1" applyFont="1" applyFill="1" applyBorder="1" applyAlignment="1">
      <alignment horizontal="left" vertical="top" wrapText="1"/>
    </xf>
    <xf numFmtId="164" fontId="1" fillId="0" borderId="68" xfId="0" applyNumberFormat="1" applyFont="1" applyBorder="1" applyAlignment="1">
      <alignment horizontal="center" vertical="center" textRotation="90" wrapText="1"/>
    </xf>
    <xf numFmtId="164" fontId="1" fillId="0" borderId="48" xfId="0" applyNumberFormat="1" applyFont="1" applyBorder="1" applyAlignment="1">
      <alignment horizontal="center" vertical="center" textRotation="90" wrapText="1"/>
    </xf>
    <xf numFmtId="164" fontId="1" fillId="0" borderId="80"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9"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xf>
    <xf numFmtId="164" fontId="8" fillId="6" borderId="48" xfId="0" applyNumberFormat="1" applyFont="1" applyFill="1" applyBorder="1" applyAlignment="1">
      <alignment horizontal="center" vertical="top" wrapText="1"/>
    </xf>
    <xf numFmtId="164" fontId="8" fillId="6" borderId="73"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wrapText="1"/>
    </xf>
    <xf numFmtId="164" fontId="1" fillId="6" borderId="32" xfId="0" applyNumberFormat="1" applyFont="1" applyFill="1" applyBorder="1" applyAlignment="1">
      <alignment horizontal="center" vertical="top"/>
    </xf>
    <xf numFmtId="3" fontId="4" fillId="0" borderId="0" xfId="0" applyNumberFormat="1" applyFont="1" applyAlignment="1">
      <alignment horizontal="right" vertical="top" wrapText="1"/>
    </xf>
    <xf numFmtId="3" fontId="7" fillId="0" borderId="5" xfId="0" applyNumberFormat="1" applyFont="1" applyBorder="1" applyAlignment="1">
      <alignment horizontal="center" vertical="center" wrapText="1"/>
    </xf>
    <xf numFmtId="164" fontId="1" fillId="0" borderId="29"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3" fontId="8" fillId="13" borderId="22" xfId="0" applyNumberFormat="1" applyFont="1" applyFill="1" applyBorder="1" applyAlignment="1">
      <alignment horizontal="left" vertical="top" wrapText="1"/>
    </xf>
    <xf numFmtId="3" fontId="8" fillId="13" borderId="53" xfId="0" applyNumberFormat="1" applyFont="1" applyFill="1" applyBorder="1" applyAlignment="1">
      <alignment horizontal="left" vertical="top" wrapText="1"/>
    </xf>
    <xf numFmtId="3" fontId="8" fillId="13" borderId="64" xfId="0" applyNumberFormat="1" applyFont="1" applyFill="1" applyBorder="1" applyAlignment="1">
      <alignment horizontal="left" vertical="top" wrapText="1"/>
    </xf>
    <xf numFmtId="3" fontId="8" fillId="14" borderId="71" xfId="0" applyNumberFormat="1" applyFont="1" applyFill="1" applyBorder="1" applyAlignment="1">
      <alignment horizontal="left" vertical="top"/>
    </xf>
    <xf numFmtId="3" fontId="8" fillId="14" borderId="23" xfId="0" applyNumberFormat="1" applyFont="1" applyFill="1" applyBorder="1" applyAlignment="1">
      <alignment horizontal="left" vertical="top"/>
    </xf>
    <xf numFmtId="3" fontId="8" fillId="14" borderId="24" xfId="0" applyNumberFormat="1" applyFont="1" applyFill="1" applyBorder="1" applyAlignment="1">
      <alignment horizontal="left" vertical="top"/>
    </xf>
    <xf numFmtId="3" fontId="8" fillId="15" borderId="26" xfId="0" applyNumberFormat="1" applyFont="1" applyFill="1" applyBorder="1" applyAlignment="1">
      <alignment horizontal="left" vertical="top" wrapText="1"/>
    </xf>
    <xf numFmtId="3" fontId="8" fillId="15" borderId="27" xfId="0" applyNumberFormat="1" applyFont="1" applyFill="1" applyBorder="1" applyAlignment="1">
      <alignment horizontal="left" vertical="top" wrapText="1"/>
    </xf>
    <xf numFmtId="3" fontId="8" fillId="15" borderId="28" xfId="0" applyNumberFormat="1"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12" xfId="0" applyFont="1" applyFill="1" applyBorder="1" applyAlignment="1">
      <alignment horizontal="left" vertical="top" wrapText="1"/>
    </xf>
    <xf numFmtId="3" fontId="1" fillId="0" borderId="57" xfId="0" applyNumberFormat="1" applyFont="1" applyBorder="1" applyAlignment="1">
      <alignment horizontal="center" vertical="center" textRotation="90"/>
    </xf>
    <xf numFmtId="3" fontId="1" fillId="0" borderId="50" xfId="0" applyNumberFormat="1" applyFont="1" applyBorder="1" applyAlignment="1">
      <alignment horizontal="center" vertical="center" textRotation="90"/>
    </xf>
    <xf numFmtId="3" fontId="1" fillId="6" borderId="5" xfId="0" applyNumberFormat="1" applyFont="1" applyFill="1" applyBorder="1" applyAlignment="1">
      <alignment horizontal="left" vertical="top" wrapText="1"/>
    </xf>
    <xf numFmtId="3" fontId="1" fillId="6" borderId="21" xfId="0" applyNumberFormat="1" applyFont="1" applyFill="1" applyBorder="1" applyAlignment="1">
      <alignment horizontal="left" vertical="top" wrapText="1"/>
    </xf>
    <xf numFmtId="3" fontId="8" fillId="12" borderId="6" xfId="0" applyNumberFormat="1" applyFont="1" applyFill="1" applyBorder="1" applyAlignment="1">
      <alignment horizontal="left" vertical="top" wrapText="1"/>
    </xf>
    <xf numFmtId="3" fontId="8" fillId="12" borderId="7" xfId="0" applyNumberFormat="1" applyFont="1" applyFill="1" applyBorder="1" applyAlignment="1">
      <alignment horizontal="left" vertical="top" wrapText="1"/>
    </xf>
    <xf numFmtId="3" fontId="8" fillId="12" borderId="8" xfId="0" applyNumberFormat="1" applyFont="1" applyFill="1" applyBorder="1" applyAlignment="1">
      <alignment horizontal="left" vertical="top" wrapText="1"/>
    </xf>
    <xf numFmtId="49" fontId="8" fillId="14" borderId="2" xfId="0" applyNumberFormat="1" applyFont="1" applyFill="1" applyBorder="1" applyAlignment="1">
      <alignment horizontal="center" vertical="top"/>
    </xf>
    <xf numFmtId="49" fontId="8" fillId="14" borderId="9" xfId="0" applyNumberFormat="1" applyFont="1" applyFill="1" applyBorder="1" applyAlignment="1">
      <alignment horizontal="center" vertical="top"/>
    </xf>
    <xf numFmtId="3" fontId="23" fillId="6" borderId="16" xfId="0" applyNumberFormat="1" applyFont="1" applyFill="1" applyBorder="1" applyAlignment="1">
      <alignment horizontal="left" vertical="top" wrapText="1"/>
    </xf>
    <xf numFmtId="3" fontId="23" fillId="6" borderId="10" xfId="0" applyNumberFormat="1" applyFont="1" applyFill="1" applyBorder="1" applyAlignment="1">
      <alignment horizontal="left" vertical="top" wrapText="1"/>
    </xf>
    <xf numFmtId="3" fontId="14" fillId="0" borderId="3" xfId="0" applyNumberFormat="1" applyFont="1" applyFill="1" applyBorder="1" applyAlignment="1">
      <alignment horizontal="left" vertical="top" wrapText="1"/>
    </xf>
    <xf numFmtId="3" fontId="14" fillId="0" borderId="10"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0" borderId="65" xfId="0" applyNumberFormat="1" applyFont="1" applyFill="1" applyBorder="1" applyAlignment="1">
      <alignment horizontal="left" vertical="top" wrapText="1"/>
    </xf>
    <xf numFmtId="3" fontId="1" fillId="6" borderId="9" xfId="2" applyNumberFormat="1" applyFont="1" applyFill="1" applyBorder="1" applyAlignment="1">
      <alignment horizontal="center" vertical="top"/>
    </xf>
    <xf numFmtId="3" fontId="1" fillId="6" borderId="42" xfId="2" applyNumberFormat="1" applyFont="1" applyFill="1" applyBorder="1" applyAlignment="1">
      <alignment horizontal="center" vertical="top"/>
    </xf>
    <xf numFmtId="0" fontId="1" fillId="6" borderId="12" xfId="0" applyNumberFormat="1" applyFont="1" applyFill="1" applyBorder="1" applyAlignment="1">
      <alignment horizontal="left" vertical="top" wrapText="1"/>
    </xf>
    <xf numFmtId="0" fontId="1" fillId="6" borderId="65" xfId="0" applyNumberFormat="1" applyFont="1" applyFill="1" applyBorder="1" applyAlignment="1">
      <alignment horizontal="left" vertical="top" wrapText="1"/>
    </xf>
    <xf numFmtId="3" fontId="22" fillId="6" borderId="16" xfId="0" applyNumberFormat="1" applyFont="1" applyFill="1" applyBorder="1" applyAlignment="1">
      <alignment horizontal="left" vertical="top" wrapText="1"/>
    </xf>
    <xf numFmtId="3" fontId="22" fillId="6" borderId="10" xfId="0" applyNumberFormat="1" applyFont="1" applyFill="1" applyBorder="1" applyAlignment="1">
      <alignment horizontal="left" vertical="top" wrapText="1"/>
    </xf>
    <xf numFmtId="3" fontId="22" fillId="6" borderId="43" xfId="0" applyNumberFormat="1" applyFont="1" applyFill="1" applyBorder="1" applyAlignment="1">
      <alignment horizontal="left" vertical="top" wrapText="1"/>
    </xf>
    <xf numFmtId="164" fontId="1" fillId="6" borderId="32" xfId="0" applyNumberFormat="1" applyFont="1" applyFill="1" applyBorder="1" applyAlignment="1">
      <alignment horizontal="right" vertical="top" wrapText="1"/>
    </xf>
    <xf numFmtId="164" fontId="1" fillId="6" borderId="10" xfId="0" applyNumberFormat="1" applyFont="1" applyFill="1" applyBorder="1" applyAlignment="1">
      <alignment horizontal="right" vertical="top" wrapText="1"/>
    </xf>
    <xf numFmtId="3" fontId="8" fillId="14" borderId="26" xfId="0" applyNumberFormat="1" applyFont="1" applyFill="1" applyBorder="1" applyAlignment="1">
      <alignment horizontal="right" vertical="top"/>
    </xf>
    <xf numFmtId="3" fontId="8" fillId="14" borderId="27" xfId="0" applyNumberFormat="1" applyFont="1" applyFill="1" applyBorder="1" applyAlignment="1">
      <alignment horizontal="right" vertical="top"/>
    </xf>
    <xf numFmtId="3" fontId="8" fillId="14" borderId="28" xfId="0" applyNumberFormat="1" applyFont="1" applyFill="1" applyBorder="1" applyAlignment="1">
      <alignment horizontal="right" vertical="top"/>
    </xf>
    <xf numFmtId="3" fontId="8" fillId="14" borderId="60" xfId="0" applyNumberFormat="1" applyFont="1" applyFill="1" applyBorder="1" applyAlignment="1">
      <alignment horizontal="center" vertical="top" wrapText="1"/>
    </xf>
    <xf numFmtId="3" fontId="8" fillId="14" borderId="27" xfId="0" applyNumberFormat="1" applyFont="1" applyFill="1" applyBorder="1" applyAlignment="1">
      <alignment horizontal="center" vertical="top" wrapText="1"/>
    </xf>
    <xf numFmtId="3" fontId="8" fillId="14" borderId="28" xfId="0" applyNumberFormat="1" applyFont="1" applyFill="1" applyBorder="1" applyAlignment="1">
      <alignment horizontal="center" vertical="top" wrapText="1"/>
    </xf>
    <xf numFmtId="3" fontId="8" fillId="16" borderId="26" xfId="0" applyNumberFormat="1" applyFont="1" applyFill="1" applyBorder="1" applyAlignment="1">
      <alignment horizontal="right" vertical="top"/>
    </xf>
    <xf numFmtId="3" fontId="8" fillId="16" borderId="27" xfId="0" applyNumberFormat="1" applyFont="1" applyFill="1" applyBorder="1" applyAlignment="1">
      <alignment horizontal="right" vertical="top"/>
    </xf>
    <xf numFmtId="3" fontId="8" fillId="16" borderId="28" xfId="0" applyNumberFormat="1" applyFont="1" applyFill="1" applyBorder="1" applyAlignment="1">
      <alignment horizontal="right" vertical="top"/>
    </xf>
    <xf numFmtId="164" fontId="7" fillId="6" borderId="10" xfId="0" applyNumberFormat="1" applyFont="1" applyFill="1" applyBorder="1" applyAlignment="1">
      <alignment horizontal="center" vertical="top"/>
    </xf>
    <xf numFmtId="3" fontId="8" fillId="16" borderId="33" xfId="0" applyNumberFormat="1" applyFont="1" applyFill="1" applyBorder="1" applyAlignment="1">
      <alignment horizontal="left" vertical="top"/>
    </xf>
    <xf numFmtId="3" fontId="8" fillId="16" borderId="14" xfId="0" applyNumberFormat="1" applyFont="1" applyFill="1" applyBorder="1" applyAlignment="1">
      <alignment horizontal="left" vertical="top"/>
    </xf>
    <xf numFmtId="3" fontId="8" fillId="16" borderId="15" xfId="0" applyNumberFormat="1" applyFont="1" applyFill="1" applyBorder="1" applyAlignment="1">
      <alignment horizontal="left" vertical="top"/>
    </xf>
    <xf numFmtId="3" fontId="1" fillId="0" borderId="5"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8" fillId="16" borderId="60" xfId="0" applyNumberFormat="1" applyFont="1" applyFill="1" applyBorder="1" applyAlignment="1">
      <alignment horizontal="center" vertical="top" wrapText="1"/>
    </xf>
    <xf numFmtId="3" fontId="8" fillId="16" borderId="27" xfId="0" applyNumberFormat="1" applyFont="1" applyFill="1" applyBorder="1" applyAlignment="1">
      <alignment horizontal="center" vertical="top" wrapText="1"/>
    </xf>
    <xf numFmtId="3" fontId="8" fillId="16" borderId="28" xfId="0" applyNumberFormat="1" applyFont="1" applyFill="1" applyBorder="1" applyAlignment="1">
      <alignment horizontal="center" vertical="top" wrapText="1"/>
    </xf>
    <xf numFmtId="3" fontId="8" fillId="0" borderId="1" xfId="0" applyNumberFormat="1" applyFont="1" applyFill="1" applyBorder="1" applyAlignment="1">
      <alignment horizontal="center" wrapText="1"/>
    </xf>
    <xf numFmtId="164" fontId="7" fillId="6" borderId="10" xfId="0" applyNumberFormat="1" applyFont="1" applyFill="1" applyBorder="1" applyAlignment="1">
      <alignment horizontal="center" vertical="top" wrapText="1"/>
    </xf>
    <xf numFmtId="3" fontId="1" fillId="8" borderId="0" xfId="0" applyNumberFormat="1" applyFont="1" applyFill="1" applyBorder="1" applyAlignment="1">
      <alignment horizontal="left" vertical="top" wrapText="1"/>
    </xf>
    <xf numFmtId="165" fontId="9" fillId="0" borderId="2" xfId="0" applyNumberFormat="1" applyFont="1" applyBorder="1" applyAlignment="1">
      <alignment horizontal="center" vertical="top" wrapText="1"/>
    </xf>
    <xf numFmtId="165" fontId="9" fillId="0" borderId="9" xfId="0" applyNumberFormat="1" applyFont="1" applyBorder="1" applyAlignment="1">
      <alignment horizontal="center" vertical="top" wrapText="1"/>
    </xf>
    <xf numFmtId="165" fontId="9" fillId="0" borderId="42" xfId="0" applyNumberFormat="1" applyFont="1" applyBorder="1" applyAlignment="1">
      <alignment horizontal="center" vertical="top" wrapText="1"/>
    </xf>
    <xf numFmtId="164" fontId="9" fillId="0" borderId="4" xfId="0" applyNumberFormat="1" applyFont="1" applyBorder="1" applyAlignment="1">
      <alignment horizontal="center" vertical="top" wrapText="1"/>
    </xf>
    <xf numFmtId="164" fontId="9" fillId="0" borderId="11" xfId="0" applyNumberFormat="1" applyFont="1" applyBorder="1" applyAlignment="1">
      <alignment horizontal="center" vertical="top" wrapText="1"/>
    </xf>
    <xf numFmtId="164" fontId="9" fillId="0" borderId="44" xfId="0" applyNumberFormat="1" applyFont="1" applyBorder="1" applyAlignment="1">
      <alignment horizontal="center" vertical="top" wrapText="1"/>
    </xf>
    <xf numFmtId="164" fontId="8" fillId="0" borderId="6" xfId="0" applyNumberFormat="1"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3" fontId="3" fillId="0" borderId="0" xfId="0" applyNumberFormat="1" applyFont="1" applyAlignment="1">
      <alignment horizontal="right" vertical="top"/>
    </xf>
    <xf numFmtId="3" fontId="1" fillId="0" borderId="1" xfId="0" applyNumberFormat="1" applyFont="1" applyBorder="1" applyAlignment="1">
      <alignment horizontal="center" vertical="top"/>
    </xf>
    <xf numFmtId="49" fontId="8" fillId="4" borderId="18" xfId="0" applyNumberFormat="1" applyFont="1" applyFill="1" applyBorder="1" applyAlignment="1">
      <alignment horizontal="center" vertical="top"/>
    </xf>
    <xf numFmtId="3" fontId="9" fillId="6" borderId="21" xfId="0" applyNumberFormat="1" applyFont="1" applyFill="1" applyBorder="1" applyAlignment="1">
      <alignment horizontal="left" vertical="top" wrapText="1"/>
    </xf>
    <xf numFmtId="3" fontId="1" fillId="6" borderId="0" xfId="0" applyNumberFormat="1" applyFont="1" applyFill="1" applyAlignment="1">
      <alignment horizontal="center" vertical="top" wrapText="1"/>
    </xf>
    <xf numFmtId="3" fontId="10" fillId="0" borderId="46" xfId="0" applyNumberFormat="1" applyFont="1" applyBorder="1" applyAlignment="1">
      <alignment horizontal="center" vertical="center" textRotation="90"/>
    </xf>
    <xf numFmtId="3" fontId="10" fillId="0" borderId="18" xfId="0" applyNumberFormat="1" applyFont="1" applyBorder="1" applyAlignment="1">
      <alignment horizontal="center" vertical="center" textRotation="90"/>
    </xf>
    <xf numFmtId="3" fontId="7" fillId="0" borderId="46" xfId="0" applyNumberFormat="1" applyFont="1" applyBorder="1" applyAlignment="1">
      <alignment horizontal="center" vertical="center" textRotation="90" wrapText="1"/>
    </xf>
    <xf numFmtId="3" fontId="7" fillId="0" borderId="9" xfId="0" applyNumberFormat="1" applyFont="1" applyBorder="1" applyAlignment="1">
      <alignment horizontal="center" vertical="center" textRotation="90" wrapText="1"/>
    </xf>
    <xf numFmtId="3" fontId="7" fillId="0" borderId="18" xfId="0" applyNumberFormat="1" applyFont="1" applyBorder="1" applyAlignment="1">
      <alignment horizontal="center" vertical="center" textRotation="90" wrapText="1"/>
    </xf>
    <xf numFmtId="3" fontId="7" fillId="0" borderId="45" xfId="0" applyNumberFormat="1" applyFont="1" applyBorder="1" applyAlignment="1">
      <alignment horizontal="center" vertical="center"/>
    </xf>
    <xf numFmtId="3" fontId="7" fillId="0" borderId="70" xfId="0" applyNumberFormat="1" applyFont="1" applyBorder="1" applyAlignment="1">
      <alignment horizontal="center" vertical="center"/>
    </xf>
    <xf numFmtId="3" fontId="7" fillId="0" borderId="17" xfId="0" applyNumberFormat="1" applyFont="1" applyFill="1" applyBorder="1" applyAlignment="1">
      <alignment horizontal="center" vertical="center" textRotation="90" wrapText="1"/>
    </xf>
    <xf numFmtId="3" fontId="7" fillId="0" borderId="20" xfId="0" applyNumberFormat="1" applyFont="1" applyFill="1" applyBorder="1" applyAlignment="1">
      <alignment horizontal="center" vertical="center" textRotation="90" wrapText="1"/>
    </xf>
    <xf numFmtId="3" fontId="7" fillId="0" borderId="16" xfId="0" applyNumberFormat="1" applyFont="1" applyBorder="1" applyAlignment="1">
      <alignment horizontal="center" vertical="center" textRotation="90" wrapText="1"/>
    </xf>
    <xf numFmtId="3" fontId="7" fillId="0" borderId="19" xfId="0" applyNumberFormat="1" applyFont="1" applyBorder="1" applyAlignment="1">
      <alignment horizontal="center" vertical="center" textRotation="90" wrapText="1"/>
    </xf>
    <xf numFmtId="3" fontId="7" fillId="0" borderId="16" xfId="0" applyNumberFormat="1" applyFont="1" applyFill="1" applyBorder="1" applyAlignment="1">
      <alignment horizontal="center" vertical="center" textRotation="90" wrapText="1"/>
    </xf>
    <xf numFmtId="3" fontId="7" fillId="0" borderId="19" xfId="0" applyNumberFormat="1" applyFont="1" applyFill="1" applyBorder="1" applyAlignment="1">
      <alignment horizontal="center" vertical="center" textRotation="90" wrapText="1"/>
    </xf>
    <xf numFmtId="3" fontId="1" fillId="0" borderId="5" xfId="0" applyNumberFormat="1" applyFont="1" applyBorder="1" applyAlignment="1">
      <alignment horizontal="center" vertical="top" wrapText="1"/>
    </xf>
    <xf numFmtId="3" fontId="1" fillId="0" borderId="12" xfId="0" applyNumberFormat="1" applyFont="1" applyBorder="1" applyAlignment="1">
      <alignment horizontal="center" vertical="top" wrapText="1"/>
    </xf>
    <xf numFmtId="3" fontId="1" fillId="8" borderId="47" xfId="0" applyNumberFormat="1" applyFont="1" applyFill="1" applyBorder="1" applyAlignment="1">
      <alignment horizontal="left" vertical="top" wrapText="1"/>
    </xf>
    <xf numFmtId="3" fontId="1" fillId="8" borderId="41" xfId="0" applyNumberFormat="1" applyFont="1" applyFill="1" applyBorder="1" applyAlignment="1">
      <alignment horizontal="left" vertical="top" wrapText="1"/>
    </xf>
    <xf numFmtId="3" fontId="1" fillId="0" borderId="16" xfId="2" applyNumberFormat="1" applyFont="1" applyFill="1" applyBorder="1" applyAlignment="1">
      <alignment horizontal="center" vertical="top"/>
    </xf>
    <xf numFmtId="3" fontId="1" fillId="0" borderId="43" xfId="2" applyNumberFormat="1" applyFont="1" applyFill="1" applyBorder="1" applyAlignment="1">
      <alignment horizontal="center" vertical="top"/>
    </xf>
    <xf numFmtId="3" fontId="1" fillId="8" borderId="32" xfId="0" applyNumberFormat="1" applyFont="1" applyFill="1" applyBorder="1" applyAlignment="1">
      <alignment horizontal="left" vertical="top" wrapText="1"/>
    </xf>
    <xf numFmtId="164" fontId="1" fillId="6" borderId="13" xfId="0" applyNumberFormat="1" applyFont="1" applyFill="1" applyBorder="1" applyAlignment="1">
      <alignment horizontal="center" vertical="top" wrapText="1"/>
    </xf>
    <xf numFmtId="164" fontId="8" fillId="6" borderId="1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65"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0" fontId="1" fillId="0" borderId="32" xfId="0" applyFont="1" applyFill="1" applyBorder="1" applyAlignment="1">
      <alignment horizontal="left" vertical="top" wrapText="1"/>
    </xf>
    <xf numFmtId="3" fontId="1" fillId="17" borderId="16" xfId="0" applyNumberFormat="1" applyFont="1" applyFill="1" applyBorder="1" applyAlignment="1">
      <alignment horizontal="left" vertical="top" wrapText="1"/>
    </xf>
    <xf numFmtId="3" fontId="1" fillId="17" borderId="10" xfId="0" applyNumberFormat="1" applyFont="1" applyFill="1" applyBorder="1" applyAlignment="1">
      <alignment horizontal="left" vertical="top" wrapText="1"/>
    </xf>
    <xf numFmtId="3" fontId="1" fillId="17" borderId="43" xfId="0" applyNumberFormat="1" applyFont="1" applyFill="1" applyBorder="1" applyAlignment="1">
      <alignment horizontal="left" vertical="top" wrapText="1"/>
    </xf>
    <xf numFmtId="3" fontId="7" fillId="6" borderId="47" xfId="0" applyNumberFormat="1" applyFont="1" applyFill="1" applyBorder="1" applyAlignment="1">
      <alignment horizontal="left" vertical="top" wrapText="1"/>
    </xf>
    <xf numFmtId="3" fontId="14" fillId="0" borderId="43" xfId="0" applyNumberFormat="1" applyFont="1" applyFill="1" applyBorder="1" applyAlignment="1">
      <alignment horizontal="left" vertical="top" wrapText="1"/>
    </xf>
    <xf numFmtId="49" fontId="8" fillId="0" borderId="39" xfId="0" applyNumberFormat="1" applyFont="1" applyBorder="1" applyAlignment="1">
      <alignment horizontal="center" vertical="top"/>
    </xf>
    <xf numFmtId="49" fontId="8" fillId="0" borderId="19" xfId="0" applyNumberFormat="1" applyFont="1" applyBorder="1" applyAlignment="1">
      <alignment horizontal="center" vertical="top"/>
    </xf>
    <xf numFmtId="3" fontId="8" fillId="6" borderId="5" xfId="0" applyNumberFormat="1" applyFont="1" applyFill="1" applyBorder="1" applyAlignment="1">
      <alignment horizontal="center" vertical="top"/>
    </xf>
    <xf numFmtId="3" fontId="1" fillId="6" borderId="5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top" wrapText="1"/>
    </xf>
    <xf numFmtId="3" fontId="8" fillId="11" borderId="71" xfId="0" applyNumberFormat="1" applyFont="1" applyFill="1" applyBorder="1" applyAlignment="1">
      <alignment horizontal="right" vertical="top" wrapText="1"/>
    </xf>
    <xf numFmtId="3" fontId="8" fillId="11" borderId="23" xfId="0" applyNumberFormat="1" applyFont="1" applyFill="1" applyBorder="1" applyAlignment="1">
      <alignment horizontal="right" vertical="top" wrapText="1"/>
    </xf>
    <xf numFmtId="3" fontId="8" fillId="11" borderId="24" xfId="0" applyNumberFormat="1" applyFont="1" applyFill="1" applyBorder="1" applyAlignment="1">
      <alignment horizontal="right" vertical="top" wrapText="1"/>
    </xf>
    <xf numFmtId="3" fontId="1" fillId="11" borderId="22" xfId="0" applyNumberFormat="1" applyFont="1" applyFill="1" applyBorder="1" applyAlignment="1">
      <alignment horizontal="center" vertical="top" wrapText="1"/>
    </xf>
    <xf numFmtId="3" fontId="1" fillId="11" borderId="23" xfId="0" applyNumberFormat="1" applyFont="1" applyFill="1" applyBorder="1" applyAlignment="1">
      <alignment horizontal="center" vertical="top" wrapText="1"/>
    </xf>
    <xf numFmtId="3" fontId="1" fillId="11" borderId="24" xfId="0" applyNumberFormat="1" applyFont="1" applyFill="1" applyBorder="1" applyAlignment="1">
      <alignment horizontal="center" vertical="top" wrapText="1"/>
    </xf>
    <xf numFmtId="3" fontId="8" fillId="5" borderId="60" xfId="0" applyNumberFormat="1" applyFont="1" applyFill="1" applyBorder="1" applyAlignment="1">
      <alignment horizontal="right" vertical="top"/>
    </xf>
    <xf numFmtId="3" fontId="7" fillId="0" borderId="16" xfId="0" applyNumberFormat="1" applyFont="1" applyFill="1" applyBorder="1" applyAlignment="1">
      <alignment horizontal="left" vertical="top" wrapText="1"/>
    </xf>
    <xf numFmtId="3" fontId="7" fillId="0" borderId="43" xfId="0" applyNumberFormat="1" applyFont="1" applyFill="1" applyBorder="1" applyAlignment="1">
      <alignment horizontal="left" vertical="top" wrapText="1"/>
    </xf>
    <xf numFmtId="3" fontId="1" fillId="6" borderId="13" xfId="0" applyNumberFormat="1" applyFont="1" applyFill="1" applyBorder="1" applyAlignment="1">
      <alignment horizontal="center" vertical="top"/>
    </xf>
    <xf numFmtId="165" fontId="1" fillId="6" borderId="46" xfId="0" applyNumberFormat="1" applyFont="1" applyFill="1" applyBorder="1" applyAlignment="1">
      <alignment horizontal="right" vertical="top"/>
    </xf>
    <xf numFmtId="165" fontId="1" fillId="6" borderId="9" xfId="0" applyNumberFormat="1" applyFont="1" applyFill="1" applyBorder="1" applyAlignment="1">
      <alignment horizontal="right" vertical="top"/>
    </xf>
    <xf numFmtId="164" fontId="1" fillId="6" borderId="64" xfId="0" applyNumberFormat="1" applyFont="1" applyFill="1" applyBorder="1" applyAlignment="1">
      <alignment horizontal="right" vertical="top"/>
    </xf>
    <xf numFmtId="164" fontId="1" fillId="6" borderId="48" xfId="0" applyNumberFormat="1" applyFont="1" applyFill="1" applyBorder="1" applyAlignment="1">
      <alignment horizontal="right" vertical="top"/>
    </xf>
    <xf numFmtId="164" fontId="1" fillId="6" borderId="46" xfId="0" applyNumberFormat="1" applyFont="1" applyFill="1" applyBorder="1" applyAlignment="1">
      <alignment horizontal="right" vertical="top" wrapText="1"/>
    </xf>
    <xf numFmtId="164" fontId="1" fillId="6" borderId="16" xfId="0" applyNumberFormat="1" applyFont="1" applyFill="1" applyBorder="1" applyAlignment="1">
      <alignment horizontal="right" vertical="top" wrapText="1"/>
    </xf>
    <xf numFmtId="164" fontId="1" fillId="6" borderId="9" xfId="0" applyNumberFormat="1" applyFont="1" applyFill="1" applyBorder="1" applyAlignment="1">
      <alignment horizontal="center" vertical="top" wrapText="1"/>
    </xf>
    <xf numFmtId="164" fontId="1" fillId="6" borderId="42" xfId="0" applyNumberFormat="1" applyFont="1" applyFill="1" applyBorder="1" applyAlignment="1">
      <alignment horizontal="center" vertical="top" wrapText="1"/>
    </xf>
    <xf numFmtId="164" fontId="1" fillId="6" borderId="11"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wrapText="1"/>
    </xf>
    <xf numFmtId="164" fontId="1" fillId="6" borderId="65" xfId="0" applyNumberFormat="1" applyFont="1" applyFill="1" applyBorder="1" applyAlignment="1">
      <alignment horizontal="center" vertical="top"/>
    </xf>
    <xf numFmtId="164" fontId="1" fillId="6" borderId="53" xfId="0" applyNumberFormat="1" applyFont="1" applyFill="1" applyBorder="1" applyAlignment="1">
      <alignment horizontal="right" vertical="top" wrapText="1"/>
    </xf>
    <xf numFmtId="164" fontId="1" fillId="6" borderId="0" xfId="0" applyNumberFormat="1" applyFont="1" applyFill="1" applyBorder="1" applyAlignment="1">
      <alignment horizontal="right" vertical="top" wrapText="1"/>
    </xf>
    <xf numFmtId="164" fontId="1" fillId="6" borderId="4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3" fontId="1" fillId="6" borderId="65" xfId="0" applyNumberFormat="1" applyFont="1" applyFill="1" applyBorder="1" applyAlignment="1">
      <alignment horizontal="center" vertical="top"/>
    </xf>
    <xf numFmtId="164" fontId="1" fillId="6" borderId="46" xfId="0" applyNumberFormat="1" applyFont="1" applyFill="1" applyBorder="1" applyAlignment="1">
      <alignment horizontal="center" vertical="top" wrapText="1"/>
    </xf>
    <xf numFmtId="164" fontId="1" fillId="6" borderId="17"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wrapText="1"/>
    </xf>
    <xf numFmtId="164" fontId="1" fillId="6" borderId="16"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1" fillId="6" borderId="13" xfId="0" applyNumberFormat="1" applyFont="1" applyFill="1" applyBorder="1" applyAlignment="1">
      <alignment horizontal="center" vertical="top"/>
    </xf>
    <xf numFmtId="3" fontId="7" fillId="6" borderId="13" xfId="0" applyNumberFormat="1" applyFont="1" applyFill="1" applyBorder="1" applyAlignment="1">
      <alignment horizontal="center" vertical="top"/>
    </xf>
    <xf numFmtId="3" fontId="7" fillId="6" borderId="65" xfId="0" applyNumberFormat="1" applyFont="1" applyFill="1" applyBorder="1" applyAlignment="1">
      <alignment horizontal="center" vertical="top"/>
    </xf>
    <xf numFmtId="164" fontId="7" fillId="6" borderId="16" xfId="0" applyNumberFormat="1" applyFont="1" applyFill="1" applyBorder="1" applyAlignment="1">
      <alignment horizontal="center" vertical="top" wrapText="1"/>
    </xf>
    <xf numFmtId="164" fontId="7" fillId="6" borderId="17" xfId="0" applyNumberFormat="1" applyFont="1" applyFill="1" applyBorder="1" applyAlignment="1">
      <alignment horizontal="center" vertical="top" wrapText="1"/>
    </xf>
    <xf numFmtId="164" fontId="7" fillId="6" borderId="11" xfId="0" applyNumberFormat="1" applyFont="1" applyFill="1" applyBorder="1" applyAlignment="1">
      <alignment horizontal="center" vertical="top" wrapText="1"/>
    </xf>
    <xf numFmtId="164" fontId="7" fillId="6" borderId="13" xfId="0" applyNumberFormat="1" applyFont="1" applyFill="1" applyBorder="1" applyAlignment="1">
      <alignment horizontal="center" vertical="top"/>
    </xf>
    <xf numFmtId="164" fontId="7" fillId="6" borderId="47" xfId="0" applyNumberFormat="1" applyFont="1" applyFill="1" applyBorder="1" applyAlignment="1">
      <alignment horizontal="center" vertical="top"/>
    </xf>
    <xf numFmtId="3" fontId="7" fillId="0" borderId="19" xfId="0" applyNumberFormat="1" applyFont="1" applyFill="1" applyBorder="1" applyAlignment="1">
      <alignment horizontal="left" vertical="top" wrapText="1"/>
    </xf>
    <xf numFmtId="165" fontId="1" fillId="6" borderId="46" xfId="0" applyNumberFormat="1" applyFont="1" applyFill="1" applyBorder="1" applyAlignment="1">
      <alignment horizontal="center" vertical="top"/>
    </xf>
    <xf numFmtId="165" fontId="1" fillId="6" borderId="9" xfId="0" applyNumberFormat="1" applyFont="1" applyFill="1" applyBorder="1" applyAlignment="1">
      <alignment horizontal="center" vertical="top"/>
    </xf>
    <xf numFmtId="164" fontId="7" fillId="6" borderId="46" xfId="0" applyNumberFormat="1" applyFont="1" applyFill="1" applyBorder="1" applyAlignment="1">
      <alignment horizontal="center" vertical="top" wrapText="1"/>
    </xf>
    <xf numFmtId="164" fontId="7" fillId="6" borderId="9" xfId="0" applyNumberFormat="1" applyFont="1" applyFill="1" applyBorder="1" applyAlignment="1">
      <alignment horizontal="center" vertical="top" wrapText="1"/>
    </xf>
    <xf numFmtId="3" fontId="1" fillId="6" borderId="35" xfId="0" applyNumberFormat="1" applyFont="1" applyFill="1" applyBorder="1" applyAlignment="1">
      <alignment horizontal="left" vertical="top" wrapText="1"/>
    </xf>
    <xf numFmtId="3" fontId="1" fillId="6" borderId="69" xfId="0" applyNumberFormat="1" applyFont="1" applyFill="1" applyBorder="1" applyAlignment="1">
      <alignment horizontal="left" vertical="top" wrapText="1"/>
    </xf>
    <xf numFmtId="3" fontId="1" fillId="0" borderId="17" xfId="0" applyNumberFormat="1" applyFont="1" applyFill="1" applyBorder="1" applyAlignment="1">
      <alignment horizontal="center" vertical="center" textRotation="90" wrapText="1"/>
    </xf>
    <xf numFmtId="3" fontId="1" fillId="0" borderId="0" xfId="0" applyNumberFormat="1" applyFont="1" applyAlignment="1">
      <alignment vertical="top"/>
    </xf>
    <xf numFmtId="164" fontId="8" fillId="0" borderId="7" xfId="0" applyNumberFormat="1" applyFont="1" applyBorder="1" applyAlignment="1">
      <alignment horizontal="center" vertical="center"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CCFF99"/>
      <color rgb="FFFFFF66"/>
      <color rgb="FFFFFF99"/>
      <color rgb="FFCCECFF"/>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22"/>
  <sheetViews>
    <sheetView tabSelected="1" zoomScaleNormal="100" zoomScaleSheetLayoutView="10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7.42578125" style="5" customWidth="1"/>
    <col min="8" max="8" width="7.85546875" style="6" customWidth="1"/>
    <col min="9" max="9" width="8.85546875" style="6" customWidth="1"/>
    <col min="10" max="10" width="7.7109375" style="6" customWidth="1"/>
    <col min="11" max="11" width="23.5703125" style="575" customWidth="1"/>
    <col min="12" max="12" width="6" style="5" customWidth="1"/>
    <col min="13" max="14" width="6.140625" style="5" customWidth="1"/>
    <col min="15" max="21" width="9.140625" style="1694"/>
    <col min="22" max="16384" width="9.140625" style="3"/>
  </cols>
  <sheetData>
    <row r="1" spans="1:21" ht="62.25" customHeight="1" x14ac:dyDescent="0.2">
      <c r="K1" s="1856" t="s">
        <v>0</v>
      </c>
      <c r="L1" s="1856"/>
      <c r="M1" s="1856"/>
      <c r="N1" s="1856"/>
    </row>
    <row r="2" spans="1:21" s="9" customFormat="1" ht="15.75" x14ac:dyDescent="0.2">
      <c r="A2" s="1857" t="s">
        <v>1</v>
      </c>
      <c r="B2" s="1857"/>
      <c r="C2" s="1857"/>
      <c r="D2" s="1857"/>
      <c r="E2" s="1857"/>
      <c r="F2" s="1857"/>
      <c r="G2" s="1857"/>
      <c r="H2" s="1857"/>
      <c r="I2" s="1857"/>
      <c r="J2" s="1857"/>
      <c r="K2" s="1857"/>
      <c r="L2" s="1857"/>
      <c r="M2" s="1857"/>
      <c r="N2" s="1857"/>
      <c r="O2" s="1695"/>
      <c r="P2" s="1696"/>
      <c r="Q2" s="1697"/>
      <c r="R2" s="1697"/>
      <c r="S2" s="1697"/>
      <c r="T2" s="1697"/>
      <c r="U2" s="1697"/>
    </row>
    <row r="3" spans="1:21" s="9" customFormat="1" ht="18" customHeight="1" x14ac:dyDescent="0.2">
      <c r="A3" s="1858" t="s">
        <v>2</v>
      </c>
      <c r="B3" s="1859"/>
      <c r="C3" s="1859"/>
      <c r="D3" s="1859"/>
      <c r="E3" s="1859"/>
      <c r="F3" s="1859"/>
      <c r="G3" s="1859"/>
      <c r="H3" s="1859"/>
      <c r="I3" s="1859"/>
      <c r="J3" s="1859"/>
      <c r="K3" s="1859"/>
      <c r="L3" s="1859"/>
      <c r="M3" s="1859"/>
      <c r="N3" s="1859"/>
      <c r="O3" s="1695"/>
      <c r="P3" s="1696"/>
      <c r="Q3" s="1697"/>
      <c r="R3" s="1697"/>
      <c r="S3" s="1697"/>
      <c r="T3" s="1697"/>
      <c r="U3" s="1697"/>
    </row>
    <row r="4" spans="1:21" s="9" customFormat="1" ht="15.75" x14ac:dyDescent="0.2">
      <c r="A4" s="1857" t="s">
        <v>3</v>
      </c>
      <c r="B4" s="1860"/>
      <c r="C4" s="1860"/>
      <c r="D4" s="1860"/>
      <c r="E4" s="1860"/>
      <c r="F4" s="1860"/>
      <c r="G4" s="1860"/>
      <c r="H4" s="1860"/>
      <c r="I4" s="1860"/>
      <c r="J4" s="1860"/>
      <c r="K4" s="1860"/>
      <c r="L4" s="1860"/>
      <c r="M4" s="1860"/>
      <c r="N4" s="1860"/>
      <c r="O4" s="1695"/>
      <c r="P4" s="1696"/>
      <c r="Q4" s="1697"/>
      <c r="R4" s="1697"/>
      <c r="S4" s="1697"/>
      <c r="T4" s="1697"/>
      <c r="U4" s="1697"/>
    </row>
    <row r="5" spans="1:21" s="17" customFormat="1" ht="20.25" customHeight="1" thickBot="1" x14ac:dyDescent="0.25">
      <c r="A5" s="10"/>
      <c r="B5" s="11"/>
      <c r="C5" s="10"/>
      <c r="D5" s="12"/>
      <c r="E5" s="13"/>
      <c r="F5" s="14"/>
      <c r="G5" s="5"/>
      <c r="H5" s="15"/>
      <c r="I5" s="15"/>
      <c r="J5" s="15"/>
      <c r="K5" s="16"/>
      <c r="L5" s="1861" t="s">
        <v>4</v>
      </c>
      <c r="M5" s="1861"/>
      <c r="N5" s="1861"/>
      <c r="O5" s="1695"/>
      <c r="P5" s="1695"/>
      <c r="Q5" s="1698"/>
      <c r="R5" s="1698"/>
      <c r="S5" s="1698"/>
      <c r="T5" s="1698"/>
      <c r="U5" s="1698"/>
    </row>
    <row r="6" spans="1:21" s="17" customFormat="1" ht="18.75" customHeight="1" x14ac:dyDescent="0.2">
      <c r="A6" s="1862" t="s">
        <v>5</v>
      </c>
      <c r="B6" s="1865" t="s">
        <v>6</v>
      </c>
      <c r="C6" s="1865" t="s">
        <v>7</v>
      </c>
      <c r="D6" s="1868" t="s">
        <v>8</v>
      </c>
      <c r="E6" s="1871" t="s">
        <v>9</v>
      </c>
      <c r="F6" s="1896" t="s">
        <v>10</v>
      </c>
      <c r="G6" s="1899" t="s">
        <v>11</v>
      </c>
      <c r="H6" s="1902" t="s">
        <v>12</v>
      </c>
      <c r="I6" s="1902" t="s">
        <v>13</v>
      </c>
      <c r="J6" s="1902" t="s">
        <v>14</v>
      </c>
      <c r="K6" s="1905" t="s">
        <v>15</v>
      </c>
      <c r="L6" s="1906"/>
      <c r="M6" s="1906"/>
      <c r="N6" s="1907"/>
      <c r="O6" s="1695"/>
      <c r="P6" s="1695"/>
      <c r="Q6" s="1698"/>
      <c r="R6" s="1698"/>
      <c r="S6" s="1698"/>
      <c r="T6" s="1698"/>
      <c r="U6" s="1698"/>
    </row>
    <row r="7" spans="1:21" s="17" customFormat="1" ht="21" customHeight="1" x14ac:dyDescent="0.2">
      <c r="A7" s="1863"/>
      <c r="B7" s="1866"/>
      <c r="C7" s="1866"/>
      <c r="D7" s="1869"/>
      <c r="E7" s="1872"/>
      <c r="F7" s="1897"/>
      <c r="G7" s="1900"/>
      <c r="H7" s="1903"/>
      <c r="I7" s="1903"/>
      <c r="J7" s="1903"/>
      <c r="K7" s="1908" t="s">
        <v>8</v>
      </c>
      <c r="L7" s="1911" t="s">
        <v>261</v>
      </c>
      <c r="M7" s="1911"/>
      <c r="N7" s="1912"/>
      <c r="O7" s="1695"/>
      <c r="P7" s="1695"/>
      <c r="Q7" s="1698"/>
      <c r="R7" s="1698"/>
      <c r="S7" s="1698"/>
      <c r="T7" s="1698"/>
      <c r="U7" s="1698"/>
    </row>
    <row r="8" spans="1:21" s="17" customFormat="1" ht="28.5" customHeight="1" x14ac:dyDescent="0.2">
      <c r="A8" s="1863"/>
      <c r="B8" s="1866"/>
      <c r="C8" s="1866"/>
      <c r="D8" s="1869"/>
      <c r="E8" s="1872"/>
      <c r="F8" s="1897"/>
      <c r="G8" s="1900"/>
      <c r="H8" s="1903"/>
      <c r="I8" s="1903"/>
      <c r="J8" s="1903"/>
      <c r="K8" s="1909"/>
      <c r="L8" s="1913" t="s">
        <v>16</v>
      </c>
      <c r="M8" s="1913" t="s">
        <v>17</v>
      </c>
      <c r="N8" s="1880" t="s">
        <v>18</v>
      </c>
      <c r="O8" s="1695"/>
      <c r="P8" s="1695"/>
      <c r="Q8" s="1698"/>
      <c r="R8" s="1698"/>
      <c r="S8" s="1698"/>
      <c r="T8" s="1698"/>
      <c r="U8" s="1698"/>
    </row>
    <row r="9" spans="1:21" s="17" customFormat="1" ht="54.75" customHeight="1" thickBot="1" x14ac:dyDescent="0.25">
      <c r="A9" s="1864"/>
      <c r="B9" s="1867"/>
      <c r="C9" s="1867"/>
      <c r="D9" s="1870"/>
      <c r="E9" s="1873"/>
      <c r="F9" s="1898"/>
      <c r="G9" s="1901"/>
      <c r="H9" s="1904"/>
      <c r="I9" s="1904"/>
      <c r="J9" s="1904"/>
      <c r="K9" s="1910"/>
      <c r="L9" s="1914"/>
      <c r="M9" s="1914"/>
      <c r="N9" s="1881"/>
      <c r="O9" s="1695"/>
      <c r="P9" s="1695"/>
      <c r="Q9" s="1698"/>
      <c r="R9" s="1698"/>
      <c r="S9" s="1698"/>
      <c r="T9" s="1698"/>
      <c r="U9" s="1698"/>
    </row>
    <row r="10" spans="1:21" ht="17.25" customHeight="1" x14ac:dyDescent="0.2">
      <c r="A10" s="1882" t="s">
        <v>19</v>
      </c>
      <c r="B10" s="1883"/>
      <c r="C10" s="1883"/>
      <c r="D10" s="1883"/>
      <c r="E10" s="1883"/>
      <c r="F10" s="1883"/>
      <c r="G10" s="1883"/>
      <c r="H10" s="1883"/>
      <c r="I10" s="1883"/>
      <c r="J10" s="1883"/>
      <c r="K10" s="1883"/>
      <c r="L10" s="1883"/>
      <c r="M10" s="1883"/>
      <c r="N10" s="1884"/>
    </row>
    <row r="11" spans="1:21" ht="13.5" thickBot="1" x14ac:dyDescent="0.25">
      <c r="A11" s="1885" t="s">
        <v>20</v>
      </c>
      <c r="B11" s="1886"/>
      <c r="C11" s="1886"/>
      <c r="D11" s="1886"/>
      <c r="E11" s="1886"/>
      <c r="F11" s="1886"/>
      <c r="G11" s="1886"/>
      <c r="H11" s="1886"/>
      <c r="I11" s="1886"/>
      <c r="J11" s="1886"/>
      <c r="K11" s="1886"/>
      <c r="L11" s="1886"/>
      <c r="M11" s="1886"/>
      <c r="N11" s="1887"/>
    </row>
    <row r="12" spans="1:21" ht="13.5" thickBot="1" x14ac:dyDescent="0.25">
      <c r="A12" s="18" t="s">
        <v>21</v>
      </c>
      <c r="B12" s="1888" t="s">
        <v>22</v>
      </c>
      <c r="C12" s="1889"/>
      <c r="D12" s="1889"/>
      <c r="E12" s="1889"/>
      <c r="F12" s="1889"/>
      <c r="G12" s="1889"/>
      <c r="H12" s="1889"/>
      <c r="I12" s="1889"/>
      <c r="J12" s="1889"/>
      <c r="K12" s="1889"/>
      <c r="L12" s="1889"/>
      <c r="M12" s="1889"/>
      <c r="N12" s="1890"/>
      <c r="P12" s="1695"/>
    </row>
    <row r="13" spans="1:21" ht="13.5" thickBot="1" x14ac:dyDescent="0.25">
      <c r="A13" s="18" t="s">
        <v>21</v>
      </c>
      <c r="B13" s="19" t="s">
        <v>21</v>
      </c>
      <c r="C13" s="1891" t="s">
        <v>23</v>
      </c>
      <c r="D13" s="1892"/>
      <c r="E13" s="1892"/>
      <c r="F13" s="1892"/>
      <c r="G13" s="1892"/>
      <c r="H13" s="1892"/>
      <c r="I13" s="1892"/>
      <c r="J13" s="1892"/>
      <c r="K13" s="1892"/>
      <c r="L13" s="1892"/>
      <c r="M13" s="1892"/>
      <c r="N13" s="1893"/>
    </row>
    <row r="14" spans="1:21" ht="16.5" customHeight="1" x14ac:dyDescent="0.2">
      <c r="A14" s="1894" t="s">
        <v>21</v>
      </c>
      <c r="B14" s="20" t="s">
        <v>21</v>
      </c>
      <c r="C14" s="21" t="s">
        <v>21</v>
      </c>
      <c r="D14" s="1915" t="s">
        <v>345</v>
      </c>
      <c r="E14" s="23" t="s">
        <v>25</v>
      </c>
      <c r="F14" s="24">
        <v>2</v>
      </c>
      <c r="G14" s="1691" t="s">
        <v>26</v>
      </c>
      <c r="H14" s="26">
        <v>741.1</v>
      </c>
      <c r="I14" s="27">
        <v>733.3</v>
      </c>
      <c r="J14" s="27">
        <v>933.3</v>
      </c>
      <c r="K14" s="1692"/>
      <c r="L14" s="237"/>
      <c r="M14" s="1693"/>
      <c r="N14" s="31"/>
      <c r="O14" s="1699"/>
      <c r="R14" s="1695"/>
    </row>
    <row r="15" spans="1:21" s="1652" customFormat="1" ht="18" customHeight="1" x14ac:dyDescent="0.2">
      <c r="A15" s="1895"/>
      <c r="B15" s="35"/>
      <c r="C15" s="36"/>
      <c r="D15" s="1916"/>
      <c r="E15" s="1690"/>
      <c r="F15" s="221"/>
      <c r="G15" s="1655"/>
      <c r="H15" s="1656"/>
      <c r="I15" s="1656"/>
      <c r="J15" s="1656"/>
      <c r="K15" s="256"/>
      <c r="L15" s="77"/>
      <c r="M15" s="831"/>
      <c r="N15" s="1648"/>
      <c r="O15" s="1699"/>
      <c r="P15" s="1694"/>
      <c r="Q15" s="1694"/>
      <c r="R15" s="1695"/>
      <c r="S15" s="1694"/>
      <c r="T15" s="1694"/>
      <c r="U15" s="1694"/>
    </row>
    <row r="16" spans="1:21" s="1445" customFormat="1" ht="24.75" customHeight="1" x14ac:dyDescent="0.2">
      <c r="A16" s="1895"/>
      <c r="B16" s="35"/>
      <c r="C16" s="36"/>
      <c r="D16" s="369" t="s">
        <v>24</v>
      </c>
      <c r="E16" s="1508"/>
      <c r="F16" s="221"/>
      <c r="G16" s="1653"/>
      <c r="H16" s="1660"/>
      <c r="I16" s="1660"/>
      <c r="J16" s="1660"/>
      <c r="K16" s="1711" t="s">
        <v>27</v>
      </c>
      <c r="L16" s="89">
        <v>80</v>
      </c>
      <c r="M16" s="244">
        <v>80</v>
      </c>
      <c r="N16" s="1647">
        <v>80</v>
      </c>
      <c r="O16" s="1699"/>
      <c r="P16" s="1694"/>
      <c r="Q16" s="1694"/>
      <c r="R16" s="1695"/>
      <c r="S16" s="1694"/>
      <c r="T16" s="1694"/>
      <c r="U16" s="1694"/>
    </row>
    <row r="17" spans="1:21" ht="29.25" customHeight="1" x14ac:dyDescent="0.2">
      <c r="A17" s="1895"/>
      <c r="B17" s="35"/>
      <c r="C17" s="36"/>
      <c r="D17" s="369"/>
      <c r="E17" s="38"/>
      <c r="F17" s="39"/>
      <c r="G17" s="1654"/>
      <c r="H17" s="1643"/>
      <c r="I17" s="1643"/>
      <c r="J17" s="1643"/>
      <c r="K17" s="1718" t="s">
        <v>28</v>
      </c>
      <c r="L17" s="1715">
        <v>9000</v>
      </c>
      <c r="M17" s="1719">
        <v>10000</v>
      </c>
      <c r="N17" s="1717">
        <v>11000</v>
      </c>
      <c r="O17" s="1699"/>
      <c r="R17" s="1695"/>
      <c r="S17" s="1695"/>
    </row>
    <row r="18" spans="1:21" ht="29.25" customHeight="1" x14ac:dyDescent="0.2">
      <c r="A18" s="1895"/>
      <c r="B18" s="35"/>
      <c r="C18" s="36"/>
      <c r="D18" s="37"/>
      <c r="E18" s="38"/>
      <c r="F18" s="39"/>
      <c r="G18" s="818"/>
      <c r="H18" s="1721"/>
      <c r="I18" s="1722"/>
      <c r="J18" s="1722"/>
      <c r="K18" s="1718" t="s">
        <v>29</v>
      </c>
      <c r="L18" s="1715">
        <v>1</v>
      </c>
      <c r="M18" s="1716">
        <v>3</v>
      </c>
      <c r="N18" s="1717">
        <v>5</v>
      </c>
      <c r="O18" s="1699"/>
      <c r="R18" s="1695"/>
    </row>
    <row r="19" spans="1:21" s="1445" customFormat="1" ht="15.75" customHeight="1" x14ac:dyDescent="0.2">
      <c r="A19" s="1895"/>
      <c r="B19" s="35"/>
      <c r="C19" s="36"/>
      <c r="D19" s="1686"/>
      <c r="E19" s="1687"/>
      <c r="F19" s="39"/>
      <c r="G19" s="818"/>
      <c r="H19" s="1721"/>
      <c r="I19" s="1722"/>
      <c r="J19" s="1722"/>
      <c r="K19" s="1723" t="s">
        <v>31</v>
      </c>
      <c r="L19" s="77">
        <v>4</v>
      </c>
      <c r="M19" s="1646">
        <v>7</v>
      </c>
      <c r="N19" s="1648">
        <v>9</v>
      </c>
      <c r="O19" s="1699"/>
      <c r="P19" s="1694"/>
      <c r="Q19" s="1694"/>
      <c r="R19" s="1695"/>
      <c r="S19" s="1694"/>
      <c r="T19" s="1694"/>
      <c r="U19" s="1694"/>
    </row>
    <row r="20" spans="1:21" ht="27.75" customHeight="1" x14ac:dyDescent="0.2">
      <c r="A20" s="59"/>
      <c r="B20" s="35"/>
      <c r="C20" s="60"/>
      <c r="D20" s="1636" t="s">
        <v>38</v>
      </c>
      <c r="E20" s="1724"/>
      <c r="F20" s="1641"/>
      <c r="G20" s="1654"/>
      <c r="H20" s="1643"/>
      <c r="I20" s="1643"/>
      <c r="J20" s="1643"/>
      <c r="K20" s="1725" t="s">
        <v>35</v>
      </c>
      <c r="L20" s="1712">
        <v>4</v>
      </c>
      <c r="M20" s="1713">
        <v>4</v>
      </c>
      <c r="N20" s="1714">
        <v>4</v>
      </c>
      <c r="P20" s="1710"/>
      <c r="Q20" s="1710"/>
      <c r="S20" s="1695"/>
    </row>
    <row r="21" spans="1:21" s="1652" customFormat="1" ht="15.75" customHeight="1" x14ac:dyDescent="0.2">
      <c r="A21" s="59"/>
      <c r="B21" s="35"/>
      <c r="C21" s="60"/>
      <c r="D21" s="457"/>
      <c r="E21" s="74"/>
      <c r="F21" s="1641"/>
      <c r="G21" s="1654"/>
      <c r="H21" s="1651"/>
      <c r="I21" s="1643"/>
      <c r="J21" s="1643"/>
      <c r="K21" s="1727" t="s">
        <v>37</v>
      </c>
      <c r="L21" s="1715">
        <v>16</v>
      </c>
      <c r="M21" s="1716">
        <v>16</v>
      </c>
      <c r="N21" s="1717">
        <v>16</v>
      </c>
      <c r="O21" s="1694"/>
      <c r="P21" s="1710"/>
      <c r="Q21" s="1710"/>
      <c r="R21" s="1694"/>
      <c r="S21" s="1695"/>
      <c r="T21" s="1694"/>
      <c r="U21" s="1694"/>
    </row>
    <row r="22" spans="1:21" s="1652" customFormat="1" ht="27.75" customHeight="1" x14ac:dyDescent="0.2">
      <c r="A22" s="59"/>
      <c r="B22" s="35"/>
      <c r="C22" s="60"/>
      <c r="D22" s="1688"/>
      <c r="E22" s="1726"/>
      <c r="F22" s="1641"/>
      <c r="G22" s="1654"/>
      <c r="H22" s="1651"/>
      <c r="I22" s="1643"/>
      <c r="J22" s="1643"/>
      <c r="K22" s="1640" t="s">
        <v>39</v>
      </c>
      <c r="L22" s="77">
        <v>4</v>
      </c>
      <c r="M22" s="1646">
        <v>5</v>
      </c>
      <c r="N22" s="1648">
        <v>7</v>
      </c>
      <c r="O22" s="1694"/>
      <c r="P22" s="1710"/>
      <c r="Q22" s="1710"/>
      <c r="R22" s="1694"/>
      <c r="S22" s="1695"/>
      <c r="T22" s="1694"/>
      <c r="U22" s="1694"/>
    </row>
    <row r="23" spans="1:21" ht="33" customHeight="1" x14ac:dyDescent="0.2">
      <c r="A23" s="59"/>
      <c r="B23" s="35"/>
      <c r="C23" s="60"/>
      <c r="D23" s="80" t="s">
        <v>40</v>
      </c>
      <c r="E23" s="1689"/>
      <c r="F23" s="1641"/>
      <c r="G23" s="1644"/>
      <c r="H23" s="1651"/>
      <c r="I23" s="1643"/>
      <c r="J23" s="1643"/>
      <c r="K23" s="325" t="s">
        <v>41</v>
      </c>
      <c r="L23" s="44">
        <v>2</v>
      </c>
      <c r="M23" s="49">
        <v>2</v>
      </c>
      <c r="N23" s="46">
        <v>9</v>
      </c>
    </row>
    <row r="24" spans="1:21" ht="30" customHeight="1" x14ac:dyDescent="0.2">
      <c r="A24" s="59"/>
      <c r="B24" s="35"/>
      <c r="C24" s="60"/>
      <c r="D24" s="1636" t="s">
        <v>42</v>
      </c>
      <c r="E24" s="1724"/>
      <c r="F24" s="1641"/>
      <c r="G24" s="1644"/>
      <c r="H24" s="1651"/>
      <c r="I24" s="1643"/>
      <c r="J24" s="1643"/>
      <c r="K24" s="1639" t="s">
        <v>43</v>
      </c>
      <c r="L24" s="89">
        <v>2</v>
      </c>
      <c r="M24" s="90">
        <v>2</v>
      </c>
      <c r="N24" s="91">
        <v>2</v>
      </c>
      <c r="P24" s="1695"/>
    </row>
    <row r="25" spans="1:21" s="1652" customFormat="1" ht="28.5" customHeight="1" x14ac:dyDescent="0.2">
      <c r="A25" s="59"/>
      <c r="B25" s="35"/>
      <c r="C25" s="60"/>
      <c r="D25" s="1637"/>
      <c r="E25" s="1642"/>
      <c r="F25" s="1641"/>
      <c r="G25" s="1644"/>
      <c r="H25" s="1651"/>
      <c r="I25" s="1643"/>
      <c r="J25" s="1643"/>
      <c r="K25" s="1720" t="s">
        <v>35</v>
      </c>
      <c r="L25" s="1712">
        <v>1</v>
      </c>
      <c r="M25" s="1713">
        <v>1</v>
      </c>
      <c r="N25" s="1714">
        <v>1</v>
      </c>
      <c r="O25" s="1694"/>
      <c r="P25" s="1695"/>
      <c r="Q25" s="1694"/>
      <c r="R25" s="1694"/>
      <c r="S25" s="1694"/>
      <c r="T25" s="1694"/>
      <c r="U25" s="1694"/>
    </row>
    <row r="26" spans="1:21" s="1652" customFormat="1" ht="18" customHeight="1" x14ac:dyDescent="0.2">
      <c r="A26" s="59"/>
      <c r="B26" s="35"/>
      <c r="C26" s="60"/>
      <c r="D26" s="1638"/>
      <c r="E26" s="1649"/>
      <c r="F26" s="1641"/>
      <c r="G26" s="1644"/>
      <c r="H26" s="1651"/>
      <c r="I26" s="1643"/>
      <c r="J26" s="1643"/>
      <c r="K26" s="1736" t="s">
        <v>37</v>
      </c>
      <c r="L26" s="1737">
        <v>4</v>
      </c>
      <c r="M26" s="1716">
        <v>4</v>
      </c>
      <c r="N26" s="1717">
        <v>4</v>
      </c>
      <c r="O26" s="1694"/>
      <c r="P26" s="1695"/>
      <c r="Q26" s="1694"/>
      <c r="R26" s="1694"/>
      <c r="S26" s="1694"/>
      <c r="T26" s="1694"/>
      <c r="U26" s="1694"/>
    </row>
    <row r="27" spans="1:21" ht="16.5" customHeight="1" x14ac:dyDescent="0.2">
      <c r="A27" s="59"/>
      <c r="B27" s="35"/>
      <c r="C27" s="60"/>
      <c r="D27" s="1874" t="s">
        <v>44</v>
      </c>
      <c r="E27" s="74"/>
      <c r="F27" s="1641"/>
      <c r="G27" s="1752" t="s">
        <v>36</v>
      </c>
      <c r="H27" s="1751">
        <v>222.7</v>
      </c>
      <c r="I27" s="1751">
        <v>222.7</v>
      </c>
      <c r="J27" s="1751">
        <v>222.7</v>
      </c>
      <c r="K27" s="263" t="s">
        <v>45</v>
      </c>
      <c r="L27" s="190">
        <v>1</v>
      </c>
      <c r="M27" s="94">
        <v>1</v>
      </c>
      <c r="N27" s="95">
        <v>1</v>
      </c>
      <c r="P27" s="1695"/>
    </row>
    <row r="28" spans="1:21" ht="27" customHeight="1" x14ac:dyDescent="0.2">
      <c r="A28" s="59"/>
      <c r="B28" s="35"/>
      <c r="C28" s="60"/>
      <c r="D28" s="1874"/>
      <c r="E28" s="74"/>
      <c r="F28" s="1641"/>
      <c r="G28" s="1654"/>
      <c r="H28" s="1651"/>
      <c r="I28" s="1643"/>
      <c r="J28" s="1643"/>
      <c r="K28" s="1728" t="s">
        <v>46</v>
      </c>
      <c r="L28" s="1729">
        <v>500</v>
      </c>
      <c r="M28" s="1730">
        <v>500</v>
      </c>
      <c r="N28" s="1731">
        <v>500</v>
      </c>
      <c r="P28" s="1695"/>
      <c r="S28" s="1695"/>
    </row>
    <row r="29" spans="1:21" ht="40.5" customHeight="1" x14ac:dyDescent="0.2">
      <c r="A29" s="59"/>
      <c r="B29" s="35"/>
      <c r="C29" s="60"/>
      <c r="D29" s="1874"/>
      <c r="E29" s="74"/>
      <c r="F29" s="1641"/>
      <c r="G29" s="419"/>
      <c r="H29" s="1651"/>
      <c r="I29" s="1643"/>
      <c r="J29" s="1643"/>
      <c r="K29" s="1728" t="s">
        <v>47</v>
      </c>
      <c r="L29" s="1732">
        <v>30</v>
      </c>
      <c r="M29" s="1733">
        <v>30</v>
      </c>
      <c r="N29" s="1734">
        <v>30</v>
      </c>
      <c r="P29" s="1695"/>
      <c r="Q29" s="1695"/>
      <c r="S29" s="1695"/>
    </row>
    <row r="30" spans="1:21" ht="42" customHeight="1" x14ac:dyDescent="0.2">
      <c r="A30" s="59"/>
      <c r="B30" s="35"/>
      <c r="C30" s="60"/>
      <c r="D30" s="1874"/>
      <c r="E30" s="74"/>
      <c r="F30" s="1641"/>
      <c r="G30" s="419"/>
      <c r="H30" s="1651"/>
      <c r="I30" s="1643"/>
      <c r="J30" s="1643"/>
      <c r="K30" s="1735" t="s">
        <v>48</v>
      </c>
      <c r="L30" s="1732">
        <v>15</v>
      </c>
      <c r="M30" s="1733">
        <v>20</v>
      </c>
      <c r="N30" s="1734">
        <v>20</v>
      </c>
      <c r="P30" s="1695"/>
      <c r="S30" s="1695"/>
    </row>
    <row r="31" spans="1:21" ht="19.5" customHeight="1" x14ac:dyDescent="0.2">
      <c r="A31" s="59"/>
      <c r="B31" s="35"/>
      <c r="C31" s="60"/>
      <c r="D31" s="1874"/>
      <c r="E31" s="74"/>
      <c r="F31" s="1641"/>
      <c r="G31" s="1620"/>
      <c r="H31" s="1651"/>
      <c r="I31" s="1643"/>
      <c r="J31" s="1643"/>
      <c r="K31" s="1728" t="s">
        <v>49</v>
      </c>
      <c r="L31" s="1732">
        <v>1</v>
      </c>
      <c r="M31" s="1733">
        <v>1</v>
      </c>
      <c r="N31" s="1734">
        <v>1</v>
      </c>
      <c r="P31" s="1695"/>
      <c r="S31" s="1695"/>
    </row>
    <row r="32" spans="1:21" s="1652" customFormat="1" ht="23.25" customHeight="1" x14ac:dyDescent="0.2">
      <c r="A32" s="59"/>
      <c r="B32" s="35"/>
      <c r="C32" s="60"/>
      <c r="D32" s="1874"/>
      <c r="E32" s="74"/>
      <c r="F32" s="1641"/>
      <c r="G32" s="1620"/>
      <c r="H32" s="1651"/>
      <c r="I32" s="1651"/>
      <c r="J32" s="1651"/>
      <c r="K32" s="1917" t="s">
        <v>50</v>
      </c>
      <c r="L32" s="1919">
        <v>8</v>
      </c>
      <c r="M32" s="2031">
        <v>8</v>
      </c>
      <c r="N32" s="2033">
        <v>8</v>
      </c>
      <c r="O32" s="1694"/>
      <c r="P32" s="1695"/>
      <c r="Q32" s="1694"/>
      <c r="R32" s="1694"/>
      <c r="S32" s="1695"/>
      <c r="T32" s="1694"/>
      <c r="U32" s="1694"/>
    </row>
    <row r="33" spans="1:19" ht="17.25" customHeight="1" thickBot="1" x14ac:dyDescent="0.25">
      <c r="A33" s="59"/>
      <c r="B33" s="35"/>
      <c r="C33" s="60"/>
      <c r="D33" s="1875"/>
      <c r="E33" s="74"/>
      <c r="F33" s="1641"/>
      <c r="G33" s="107" t="s">
        <v>30</v>
      </c>
      <c r="H33" s="108">
        <f>SUM(H14:H31)</f>
        <v>963.8</v>
      </c>
      <c r="I33" s="108">
        <f>SUM(I14:I31)</f>
        <v>956</v>
      </c>
      <c r="J33" s="108">
        <f>SUM(J14:J31)</f>
        <v>1156</v>
      </c>
      <c r="K33" s="1918"/>
      <c r="L33" s="1920"/>
      <c r="M33" s="2032"/>
      <c r="N33" s="2034"/>
      <c r="P33" s="1695"/>
    </row>
    <row r="34" spans="1:19" ht="29.25" customHeight="1" x14ac:dyDescent="0.2">
      <c r="A34" s="109" t="s">
        <v>21</v>
      </c>
      <c r="B34" s="20" t="s">
        <v>21</v>
      </c>
      <c r="C34" s="110" t="s">
        <v>51</v>
      </c>
      <c r="D34" s="1876" t="s">
        <v>52</v>
      </c>
      <c r="E34" s="111"/>
      <c r="F34" s="63">
        <v>2</v>
      </c>
      <c r="G34" s="112" t="s">
        <v>26</v>
      </c>
      <c r="H34" s="113">
        <v>33.4</v>
      </c>
      <c r="I34" s="114">
        <v>33.4</v>
      </c>
      <c r="J34" s="114">
        <v>33.4</v>
      </c>
      <c r="K34" s="115" t="s">
        <v>53</v>
      </c>
      <c r="L34" s="116">
        <v>1</v>
      </c>
      <c r="M34" s="117">
        <v>1</v>
      </c>
      <c r="N34" s="118">
        <v>1</v>
      </c>
      <c r="P34" s="1695"/>
    </row>
    <row r="35" spans="1:19" ht="43.5" customHeight="1" x14ac:dyDescent="0.2">
      <c r="A35" s="119"/>
      <c r="B35" s="35"/>
      <c r="C35" s="120"/>
      <c r="D35" s="1877"/>
      <c r="E35" s="121"/>
      <c r="F35" s="70"/>
      <c r="G35" s="122"/>
      <c r="H35" s="123"/>
      <c r="I35" s="124"/>
      <c r="J35" s="124"/>
      <c r="K35" s="125" t="s">
        <v>54</v>
      </c>
      <c r="L35" s="126">
        <v>4</v>
      </c>
      <c r="M35" s="100">
        <v>4</v>
      </c>
      <c r="N35" s="101">
        <v>4</v>
      </c>
      <c r="P35" s="1695"/>
      <c r="S35" s="1695"/>
    </row>
    <row r="36" spans="1:19" ht="28.5" customHeight="1" x14ac:dyDescent="0.2">
      <c r="A36" s="119"/>
      <c r="B36" s="35"/>
      <c r="C36" s="120"/>
      <c r="D36" s="1878" t="s">
        <v>55</v>
      </c>
      <c r="E36" s="121"/>
      <c r="F36" s="70"/>
      <c r="G36" s="127" t="s">
        <v>26</v>
      </c>
      <c r="H36" s="128">
        <v>40</v>
      </c>
      <c r="I36" s="129">
        <v>40</v>
      </c>
      <c r="J36" s="129">
        <v>40</v>
      </c>
      <c r="K36" s="130" t="s">
        <v>56</v>
      </c>
      <c r="L36" s="131">
        <v>1</v>
      </c>
      <c r="M36" s="132">
        <v>1</v>
      </c>
      <c r="N36" s="133">
        <v>1</v>
      </c>
      <c r="P36" s="1695"/>
    </row>
    <row r="37" spans="1:19" ht="41.25" customHeight="1" thickBot="1" x14ac:dyDescent="0.25">
      <c r="A37" s="134"/>
      <c r="B37" s="19"/>
      <c r="C37" s="135"/>
      <c r="D37" s="1875"/>
      <c r="E37" s="136"/>
      <c r="F37" s="137"/>
      <c r="G37" s="138" t="s">
        <v>30</v>
      </c>
      <c r="H37" s="139">
        <f>SUM(H34:H36)</f>
        <v>73.400000000000006</v>
      </c>
      <c r="I37" s="140">
        <f>SUM(I34:I36)</f>
        <v>73.400000000000006</v>
      </c>
      <c r="J37" s="140">
        <f>SUM(J34:J36)</f>
        <v>73.400000000000006</v>
      </c>
      <c r="K37" s="141" t="s">
        <v>57</v>
      </c>
      <c r="L37" s="142">
        <v>1</v>
      </c>
      <c r="M37" s="143"/>
      <c r="N37" s="144"/>
      <c r="P37" s="1695"/>
    </row>
    <row r="38" spans="1:19" ht="30" customHeight="1" x14ac:dyDescent="0.2">
      <c r="A38" s="109" t="s">
        <v>21</v>
      </c>
      <c r="B38" s="20" t="s">
        <v>21</v>
      </c>
      <c r="C38" s="145" t="s">
        <v>58</v>
      </c>
      <c r="D38" s="146" t="s">
        <v>59</v>
      </c>
      <c r="E38" s="111"/>
      <c r="F38" s="63">
        <v>2</v>
      </c>
      <c r="G38" s="112" t="s">
        <v>26</v>
      </c>
      <c r="H38" s="147">
        <v>10.4</v>
      </c>
      <c r="I38" s="148">
        <v>28.2</v>
      </c>
      <c r="J38" s="148">
        <v>13.2</v>
      </c>
      <c r="K38" s="130"/>
      <c r="L38" s="149"/>
      <c r="M38" s="150"/>
      <c r="N38" s="118"/>
      <c r="P38" s="1695"/>
    </row>
    <row r="39" spans="1:19" ht="15.75" customHeight="1" x14ac:dyDescent="0.2">
      <c r="A39" s="119"/>
      <c r="B39" s="35"/>
      <c r="C39" s="120"/>
      <c r="D39" s="1878" t="s">
        <v>60</v>
      </c>
      <c r="E39" s="121"/>
      <c r="F39" s="70"/>
      <c r="G39" s="82"/>
      <c r="H39" s="87"/>
      <c r="I39" s="84"/>
      <c r="J39" s="84"/>
      <c r="K39" s="72" t="s">
        <v>61</v>
      </c>
      <c r="L39" s="44">
        <v>38</v>
      </c>
      <c r="M39" s="49">
        <v>35</v>
      </c>
      <c r="N39" s="46">
        <v>35</v>
      </c>
      <c r="P39" s="1695"/>
    </row>
    <row r="40" spans="1:19" ht="15.75" customHeight="1" x14ac:dyDescent="0.2">
      <c r="A40" s="119"/>
      <c r="B40" s="35"/>
      <c r="C40" s="151"/>
      <c r="D40" s="1879"/>
      <c r="E40" s="121"/>
      <c r="F40" s="70"/>
      <c r="G40" s="152"/>
      <c r="H40" s="153"/>
      <c r="I40" s="154"/>
      <c r="J40" s="154"/>
      <c r="K40" s="155" t="s">
        <v>62</v>
      </c>
      <c r="L40" s="89">
        <v>1750</v>
      </c>
      <c r="M40" s="90">
        <v>1750</v>
      </c>
      <c r="N40" s="91">
        <v>1750</v>
      </c>
      <c r="P40" s="1695"/>
      <c r="S40" s="1695"/>
    </row>
    <row r="41" spans="1:19" ht="15.75" customHeight="1" x14ac:dyDescent="0.2">
      <c r="A41" s="119"/>
      <c r="B41" s="35"/>
      <c r="C41" s="120"/>
      <c r="D41" s="1878" t="s">
        <v>63</v>
      </c>
      <c r="E41" s="121"/>
      <c r="F41" s="70"/>
      <c r="G41" s="82"/>
      <c r="H41" s="156"/>
      <c r="I41" s="84"/>
      <c r="J41" s="84"/>
      <c r="K41" s="155" t="s">
        <v>64</v>
      </c>
      <c r="L41" s="89">
        <v>30</v>
      </c>
      <c r="M41" s="157">
        <v>100</v>
      </c>
      <c r="N41" s="91"/>
      <c r="P41" s="1695"/>
      <c r="R41" s="1695"/>
    </row>
    <row r="42" spans="1:19" ht="31.5" customHeight="1" thickBot="1" x14ac:dyDescent="0.25">
      <c r="A42" s="134"/>
      <c r="B42" s="19"/>
      <c r="C42" s="135"/>
      <c r="D42" s="1875"/>
      <c r="E42" s="136"/>
      <c r="F42" s="137"/>
      <c r="G42" s="158" t="s">
        <v>30</v>
      </c>
      <c r="H42" s="159">
        <f>SUM(H38:H41)</f>
        <v>10.4</v>
      </c>
      <c r="I42" s="159">
        <f>SUM(I38:I41)</f>
        <v>28.2</v>
      </c>
      <c r="J42" s="159">
        <f>SUM(J38:J41)</f>
        <v>13.2</v>
      </c>
      <c r="K42" s="160" t="s">
        <v>65</v>
      </c>
      <c r="L42" s="161"/>
      <c r="M42" s="162">
        <v>30</v>
      </c>
      <c r="N42" s="163">
        <v>50</v>
      </c>
      <c r="P42" s="1695"/>
    </row>
    <row r="43" spans="1:19" ht="28.5" customHeight="1" x14ac:dyDescent="0.2">
      <c r="A43" s="109" t="s">
        <v>21</v>
      </c>
      <c r="B43" s="20" t="s">
        <v>21</v>
      </c>
      <c r="C43" s="110" t="s">
        <v>66</v>
      </c>
      <c r="D43" s="1928" t="s">
        <v>67</v>
      </c>
      <c r="E43" s="111"/>
      <c r="F43" s="63">
        <v>2</v>
      </c>
      <c r="G43" s="64" t="s">
        <v>26</v>
      </c>
      <c r="H43" s="26">
        <v>200</v>
      </c>
      <c r="I43" s="164">
        <v>200</v>
      </c>
      <c r="J43" s="164"/>
      <c r="K43" s="165" t="s">
        <v>68</v>
      </c>
      <c r="L43" s="29">
        <v>6</v>
      </c>
      <c r="M43" s="166">
        <v>7</v>
      </c>
      <c r="N43" s="167"/>
      <c r="P43" s="1695"/>
      <c r="R43" s="1695"/>
    </row>
    <row r="44" spans="1:19" ht="17.25" customHeight="1" x14ac:dyDescent="0.2">
      <c r="A44" s="119"/>
      <c r="B44" s="35"/>
      <c r="C44" s="120"/>
      <c r="D44" s="1874"/>
      <c r="E44" s="121"/>
      <c r="F44" s="70"/>
      <c r="G44" s="168"/>
      <c r="H44" s="83"/>
      <c r="I44" s="84"/>
      <c r="J44" s="84"/>
      <c r="K44" s="1929" t="s">
        <v>69</v>
      </c>
      <c r="L44" s="89">
        <v>6</v>
      </c>
      <c r="M44" s="169">
        <v>7</v>
      </c>
      <c r="N44" s="50"/>
      <c r="P44" s="1695"/>
      <c r="R44" s="1695"/>
    </row>
    <row r="45" spans="1:19" ht="15.75" customHeight="1" thickBot="1" x14ac:dyDescent="0.25">
      <c r="A45" s="134"/>
      <c r="B45" s="19"/>
      <c r="C45" s="135"/>
      <c r="D45" s="1875"/>
      <c r="E45" s="136"/>
      <c r="F45" s="137"/>
      <c r="G45" s="158" t="s">
        <v>30</v>
      </c>
      <c r="H45" s="159">
        <f t="shared" ref="H45:I45" si="0">SUM(H43)</f>
        <v>200</v>
      </c>
      <c r="I45" s="170">
        <f t="shared" si="0"/>
        <v>200</v>
      </c>
      <c r="J45" s="170"/>
      <c r="K45" s="1930"/>
      <c r="L45" s="171"/>
      <c r="M45" s="172"/>
      <c r="N45" s="173"/>
      <c r="P45" s="1695"/>
    </row>
    <row r="46" spans="1:19" ht="25.5" customHeight="1" x14ac:dyDescent="0.2">
      <c r="A46" s="174" t="s">
        <v>21</v>
      </c>
      <c r="B46" s="20" t="s">
        <v>21</v>
      </c>
      <c r="C46" s="175" t="s">
        <v>70</v>
      </c>
      <c r="D46" s="1921" t="s">
        <v>71</v>
      </c>
      <c r="E46" s="1931"/>
      <c r="F46" s="1933" t="s">
        <v>34</v>
      </c>
      <c r="G46" s="64" t="s">
        <v>26</v>
      </c>
      <c r="H46" s="176">
        <v>74.7</v>
      </c>
      <c r="I46" s="177">
        <v>74.7</v>
      </c>
      <c r="J46" s="177">
        <v>74.7</v>
      </c>
      <c r="K46" s="1935" t="s">
        <v>72</v>
      </c>
      <c r="L46" s="178">
        <v>15</v>
      </c>
      <c r="M46" s="179">
        <v>21</v>
      </c>
      <c r="N46" s="180">
        <v>21</v>
      </c>
      <c r="P46" s="1700"/>
      <c r="Q46" s="1701"/>
      <c r="R46" s="1701"/>
      <c r="S46" s="1701"/>
    </row>
    <row r="47" spans="1:19" ht="15.75" customHeight="1" thickBot="1" x14ac:dyDescent="0.25">
      <c r="A47" s="183"/>
      <c r="B47" s="19"/>
      <c r="C47" s="184"/>
      <c r="D47" s="1922"/>
      <c r="E47" s="1932"/>
      <c r="F47" s="1934"/>
      <c r="G47" s="185" t="s">
        <v>30</v>
      </c>
      <c r="H47" s="56">
        <f t="shared" ref="H47:J47" si="1">SUM(H46:H46)</f>
        <v>74.7</v>
      </c>
      <c r="I47" s="57">
        <f t="shared" si="1"/>
        <v>74.7</v>
      </c>
      <c r="J47" s="57">
        <f t="shared" si="1"/>
        <v>74.7</v>
      </c>
      <c r="K47" s="1930"/>
      <c r="L47" s="186"/>
      <c r="M47" s="187"/>
      <c r="N47" s="188"/>
      <c r="P47" s="1700"/>
      <c r="Q47" s="1701"/>
      <c r="R47" s="1701"/>
      <c r="S47" s="1701"/>
    </row>
    <row r="48" spans="1:19" ht="30.75" customHeight="1" x14ac:dyDescent="0.2">
      <c r="A48" s="174" t="s">
        <v>21</v>
      </c>
      <c r="B48" s="20" t="s">
        <v>21</v>
      </c>
      <c r="C48" s="175" t="s">
        <v>73</v>
      </c>
      <c r="D48" s="1921" t="s">
        <v>74</v>
      </c>
      <c r="E48" s="189"/>
      <c r="F48" s="63">
        <v>2</v>
      </c>
      <c r="G48" s="64" t="s">
        <v>26</v>
      </c>
      <c r="H48" s="87">
        <v>4.9000000000000004</v>
      </c>
      <c r="I48" s="84">
        <v>4.9000000000000004</v>
      </c>
      <c r="J48" s="84">
        <v>4.9000000000000004</v>
      </c>
      <c r="K48" s="72" t="s">
        <v>75</v>
      </c>
      <c r="L48" s="190">
        <v>1</v>
      </c>
      <c r="M48" s="191">
        <v>1</v>
      </c>
      <c r="N48" s="192">
        <v>1</v>
      </c>
      <c r="P48" s="1695"/>
      <c r="S48" s="1695"/>
    </row>
    <row r="49" spans="1:21" s="198" customFormat="1" ht="28.5" customHeight="1" thickBot="1" x14ac:dyDescent="0.25">
      <c r="A49" s="183"/>
      <c r="B49" s="19"/>
      <c r="C49" s="184"/>
      <c r="D49" s="1922"/>
      <c r="E49" s="193"/>
      <c r="F49" s="137"/>
      <c r="G49" s="194" t="s">
        <v>30</v>
      </c>
      <c r="H49" s="195">
        <f>H48</f>
        <v>4.9000000000000004</v>
      </c>
      <c r="I49" s="196">
        <f>I48</f>
        <v>4.9000000000000004</v>
      </c>
      <c r="J49" s="196">
        <f>J48</f>
        <v>4.9000000000000004</v>
      </c>
      <c r="K49" s="197" t="s">
        <v>76</v>
      </c>
      <c r="L49" s="93">
        <v>180</v>
      </c>
      <c r="M49" s="94">
        <v>210</v>
      </c>
      <c r="N49" s="95">
        <v>230</v>
      </c>
      <c r="O49" s="1702"/>
      <c r="P49" s="1703"/>
      <c r="Q49" s="1702"/>
      <c r="R49" s="1702"/>
      <c r="S49" s="1703"/>
      <c r="T49" s="1702"/>
      <c r="U49" s="1702"/>
    </row>
    <row r="50" spans="1:21" ht="16.5" customHeight="1" x14ac:dyDescent="0.2">
      <c r="A50" s="200" t="s">
        <v>21</v>
      </c>
      <c r="B50" s="20" t="s">
        <v>21</v>
      </c>
      <c r="C50" s="175" t="s">
        <v>77</v>
      </c>
      <c r="D50" s="1923" t="s">
        <v>78</v>
      </c>
      <c r="E50" s="189"/>
      <c r="F50" s="201" t="s">
        <v>34</v>
      </c>
      <c r="G50" s="202" t="s">
        <v>26</v>
      </c>
      <c r="H50" s="203">
        <f>291.4+12.1</f>
        <v>303.5</v>
      </c>
      <c r="I50" s="204">
        <v>401.9</v>
      </c>
      <c r="J50" s="204">
        <v>401.9</v>
      </c>
      <c r="K50" s="205"/>
      <c r="L50" s="206"/>
      <c r="M50" s="207"/>
      <c r="N50" s="208"/>
    </row>
    <row r="51" spans="1:21" ht="12.75" customHeight="1" x14ac:dyDescent="0.2">
      <c r="A51" s="59"/>
      <c r="B51" s="35"/>
      <c r="C51" s="60"/>
      <c r="D51" s="1924"/>
      <c r="E51" s="209"/>
      <c r="F51" s="210"/>
      <c r="G51" s="96"/>
      <c r="H51" s="211"/>
      <c r="I51" s="212"/>
      <c r="J51" s="212"/>
      <c r="K51" s="213"/>
      <c r="L51" s="214"/>
      <c r="M51" s="215"/>
      <c r="N51" s="216"/>
    </row>
    <row r="52" spans="1:21" ht="28.5" customHeight="1" x14ac:dyDescent="0.2">
      <c r="A52" s="59"/>
      <c r="B52" s="35"/>
      <c r="C52" s="60"/>
      <c r="D52" s="1925" t="s">
        <v>79</v>
      </c>
      <c r="E52" s="209"/>
      <c r="F52" s="210"/>
      <c r="G52" s="96"/>
      <c r="H52" s="1926"/>
      <c r="I52" s="1927"/>
      <c r="J52" s="1927"/>
      <c r="K52" s="85" t="s">
        <v>80</v>
      </c>
      <c r="L52" s="77" t="s">
        <v>81</v>
      </c>
      <c r="M52" s="78">
        <v>4</v>
      </c>
      <c r="N52" s="79">
        <v>4</v>
      </c>
      <c r="Q52" s="1695"/>
    </row>
    <row r="53" spans="1:21" ht="29.25" customHeight="1" x14ac:dyDescent="0.2">
      <c r="A53" s="59"/>
      <c r="B53" s="35"/>
      <c r="C53" s="60"/>
      <c r="D53" s="1925"/>
      <c r="E53" s="209"/>
      <c r="F53" s="210"/>
      <c r="G53" s="96"/>
      <c r="H53" s="1926"/>
      <c r="I53" s="1927"/>
      <c r="J53" s="1927"/>
      <c r="K53" s="72" t="s">
        <v>82</v>
      </c>
      <c r="L53" s="44">
        <v>9</v>
      </c>
      <c r="M53" s="49">
        <v>5</v>
      </c>
      <c r="N53" s="46">
        <v>8</v>
      </c>
    </row>
    <row r="54" spans="1:21" ht="28.5" customHeight="1" x14ac:dyDescent="0.2">
      <c r="A54" s="59"/>
      <c r="B54" s="35"/>
      <c r="C54" s="60"/>
      <c r="D54" s="217"/>
      <c r="E54" s="209"/>
      <c r="F54" s="210"/>
      <c r="G54" s="218"/>
      <c r="H54" s="1926"/>
      <c r="I54" s="1927"/>
      <c r="J54" s="1927"/>
      <c r="K54" s="72" t="s">
        <v>83</v>
      </c>
      <c r="L54" s="44">
        <v>10</v>
      </c>
      <c r="M54" s="49">
        <v>10</v>
      </c>
      <c r="N54" s="46">
        <v>10</v>
      </c>
    </row>
    <row r="55" spans="1:21" ht="54.75" customHeight="1" x14ac:dyDescent="0.2">
      <c r="A55" s="59"/>
      <c r="B55" s="35"/>
      <c r="C55" s="60"/>
      <c r="D55" s="219" t="s">
        <v>84</v>
      </c>
      <c r="E55" s="220"/>
      <c r="F55" s="221"/>
      <c r="G55" s="222"/>
      <c r="H55" s="123"/>
      <c r="I55" s="97"/>
      <c r="J55" s="97"/>
      <c r="K55" s="72" t="s">
        <v>85</v>
      </c>
      <c r="L55" s="44"/>
      <c r="M55" s="223">
        <v>4</v>
      </c>
      <c r="N55" s="46">
        <v>4</v>
      </c>
      <c r="R55" s="1695"/>
      <c r="S55" s="1695"/>
    </row>
    <row r="56" spans="1:21" ht="93" customHeight="1" x14ac:dyDescent="0.2">
      <c r="A56" s="59"/>
      <c r="B56" s="35"/>
      <c r="C56" s="60"/>
      <c r="D56" s="1878" t="s">
        <v>86</v>
      </c>
      <c r="E56" s="220"/>
      <c r="F56" s="221"/>
      <c r="G56" s="222"/>
      <c r="H56" s="123"/>
      <c r="I56" s="84"/>
      <c r="J56" s="84"/>
      <c r="K56" s="1929" t="s">
        <v>87</v>
      </c>
      <c r="L56" s="224">
        <v>8</v>
      </c>
      <c r="M56" s="225">
        <v>7</v>
      </c>
      <c r="N56" s="226">
        <v>7</v>
      </c>
      <c r="Q56" s="1695"/>
      <c r="R56" s="1695"/>
      <c r="S56" s="1695"/>
    </row>
    <row r="57" spans="1:21" ht="36" customHeight="1" x14ac:dyDescent="0.2">
      <c r="A57" s="59"/>
      <c r="B57" s="35"/>
      <c r="C57" s="60"/>
      <c r="D57" s="1874"/>
      <c r="E57" s="220"/>
      <c r="F57" s="221"/>
      <c r="G57" s="222"/>
      <c r="H57" s="123"/>
      <c r="I57" s="227"/>
      <c r="J57" s="227"/>
      <c r="K57" s="1943"/>
      <c r="L57" s="224"/>
      <c r="M57" s="225"/>
      <c r="N57" s="226"/>
      <c r="Q57" s="1695"/>
      <c r="R57" s="1695"/>
      <c r="S57" s="1695"/>
    </row>
    <row r="58" spans="1:21" ht="24.75" customHeight="1" x14ac:dyDescent="0.2">
      <c r="A58" s="59"/>
      <c r="B58" s="35"/>
      <c r="C58" s="60"/>
      <c r="D58" s="1878" t="s">
        <v>88</v>
      </c>
      <c r="E58" s="220"/>
      <c r="F58" s="221"/>
      <c r="G58" s="222"/>
      <c r="H58" s="123"/>
      <c r="I58" s="227"/>
      <c r="J58" s="227"/>
      <c r="K58" s="160" t="s">
        <v>89</v>
      </c>
      <c r="L58" s="228">
        <v>1</v>
      </c>
      <c r="M58" s="229">
        <v>1</v>
      </c>
      <c r="N58" s="230">
        <v>1</v>
      </c>
      <c r="Q58" s="1695"/>
      <c r="R58" s="1695"/>
      <c r="S58" s="1695"/>
      <c r="T58" s="1695"/>
    </row>
    <row r="59" spans="1:21" ht="19.5" customHeight="1" thickBot="1" x14ac:dyDescent="0.25">
      <c r="A59" s="59"/>
      <c r="B59" s="35"/>
      <c r="C59" s="60"/>
      <c r="D59" s="1875"/>
      <c r="E59" s="220"/>
      <c r="F59" s="221"/>
      <c r="G59" s="194" t="s">
        <v>30</v>
      </c>
      <c r="H59" s="159">
        <f>SUM(H50:H58)</f>
        <v>303.5</v>
      </c>
      <c r="I59" s="159">
        <f t="shared" ref="I59:J59" si="2">SUM(I50:I58)</f>
        <v>401.9</v>
      </c>
      <c r="J59" s="159">
        <f t="shared" si="2"/>
        <v>401.9</v>
      </c>
      <c r="K59" s="231"/>
      <c r="L59" s="232"/>
      <c r="M59" s="233"/>
      <c r="N59" s="234"/>
      <c r="Q59" s="1695"/>
      <c r="R59" s="1695"/>
      <c r="S59" s="1695"/>
    </row>
    <row r="60" spans="1:21" ht="42" customHeight="1" x14ac:dyDescent="0.2">
      <c r="A60" s="174" t="s">
        <v>21</v>
      </c>
      <c r="B60" s="20" t="s">
        <v>21</v>
      </c>
      <c r="C60" s="175" t="s">
        <v>90</v>
      </c>
      <c r="D60" s="235" t="s">
        <v>91</v>
      </c>
      <c r="E60" s="189"/>
      <c r="F60" s="63">
        <v>2</v>
      </c>
      <c r="G60" s="64" t="s">
        <v>26</v>
      </c>
      <c r="H60" s="203">
        <v>98.6</v>
      </c>
      <c r="I60" s="164">
        <v>97.6</v>
      </c>
      <c r="J60" s="164">
        <v>12</v>
      </c>
      <c r="K60" s="236"/>
      <c r="L60" s="237"/>
      <c r="M60" s="30"/>
      <c r="N60" s="238"/>
      <c r="P60" s="1695"/>
      <c r="S60" s="1695"/>
    </row>
    <row r="61" spans="1:21" ht="27.75" customHeight="1" x14ac:dyDescent="0.2">
      <c r="A61" s="59"/>
      <c r="B61" s="35"/>
      <c r="C61" s="60"/>
      <c r="D61" s="239" t="s">
        <v>92</v>
      </c>
      <c r="E61" s="209"/>
      <c r="F61" s="70"/>
      <c r="G61" s="82"/>
      <c r="H61" s="211"/>
      <c r="I61" s="84"/>
      <c r="J61" s="84"/>
      <c r="K61" s="72" t="s">
        <v>93</v>
      </c>
      <c r="L61" s="240">
        <v>1</v>
      </c>
      <c r="M61" s="241"/>
      <c r="N61" s="242"/>
      <c r="P61" s="1695"/>
      <c r="S61" s="1695"/>
    </row>
    <row r="62" spans="1:21" ht="29.25" customHeight="1" x14ac:dyDescent="0.2">
      <c r="A62" s="59"/>
      <c r="B62" s="35"/>
      <c r="C62" s="60"/>
      <c r="D62" s="243"/>
      <c r="E62" s="209"/>
      <c r="F62" s="70"/>
      <c r="G62" s="82"/>
      <c r="H62" s="211"/>
      <c r="I62" s="84"/>
      <c r="J62" s="84"/>
      <c r="K62" s="155" t="s">
        <v>94</v>
      </c>
      <c r="L62" s="89"/>
      <c r="M62" s="244">
        <v>1</v>
      </c>
      <c r="N62" s="245"/>
      <c r="P62" s="1695"/>
      <c r="S62" s="1695"/>
      <c r="T62" s="1695"/>
    </row>
    <row r="63" spans="1:21" ht="17.25" customHeight="1" x14ac:dyDescent="0.2">
      <c r="A63" s="59"/>
      <c r="B63" s="35"/>
      <c r="C63" s="60"/>
      <c r="D63" s="243"/>
      <c r="E63" s="209"/>
      <c r="F63" s="70"/>
      <c r="G63" s="82"/>
      <c r="H63" s="211"/>
      <c r="I63" s="84"/>
      <c r="J63" s="84"/>
      <c r="K63" s="155" t="s">
        <v>95</v>
      </c>
      <c r="L63" s="89"/>
      <c r="M63" s="244"/>
      <c r="N63" s="246">
        <v>1</v>
      </c>
      <c r="P63" s="1695"/>
      <c r="S63" s="1695"/>
    </row>
    <row r="64" spans="1:21" ht="17.25" customHeight="1" x14ac:dyDescent="0.2">
      <c r="A64" s="59"/>
      <c r="B64" s="35"/>
      <c r="C64" s="60"/>
      <c r="D64" s="243"/>
      <c r="E64" s="209"/>
      <c r="F64" s="70"/>
      <c r="G64" s="82"/>
      <c r="H64" s="211"/>
      <c r="I64" s="84"/>
      <c r="J64" s="84"/>
      <c r="K64" s="155" t="s">
        <v>96</v>
      </c>
      <c r="L64" s="247"/>
      <c r="M64" s="223">
        <v>80</v>
      </c>
      <c r="N64" s="105">
        <v>100</v>
      </c>
      <c r="P64" s="1695"/>
      <c r="S64" s="1695"/>
      <c r="T64" s="1695"/>
    </row>
    <row r="65" spans="1:21" ht="30" customHeight="1" x14ac:dyDescent="0.2">
      <c r="A65" s="59"/>
      <c r="B65" s="35"/>
      <c r="C65" s="60"/>
      <c r="D65" s="1878" t="s">
        <v>97</v>
      </c>
      <c r="E65" s="220"/>
      <c r="F65" s="221"/>
      <c r="G65" s="222"/>
      <c r="H65" s="211"/>
      <c r="I65" s="84"/>
      <c r="J65" s="84"/>
      <c r="K65" s="248" t="s">
        <v>98</v>
      </c>
      <c r="L65" s="249">
        <v>3</v>
      </c>
      <c r="M65" s="49">
        <v>3</v>
      </c>
      <c r="N65" s="250"/>
      <c r="P65" s="1695"/>
      <c r="Q65" s="1695"/>
      <c r="S65" s="1695"/>
    </row>
    <row r="66" spans="1:21" ht="30" customHeight="1" x14ac:dyDescent="0.2">
      <c r="A66" s="59"/>
      <c r="B66" s="35"/>
      <c r="C66" s="60"/>
      <c r="D66" s="1874"/>
      <c r="E66" s="220"/>
      <c r="F66" s="221"/>
      <c r="G66" s="222"/>
      <c r="H66" s="211"/>
      <c r="I66" s="84"/>
      <c r="J66" s="84"/>
      <c r="K66" s="160" t="s">
        <v>99</v>
      </c>
      <c r="L66" s="251">
        <v>2</v>
      </c>
      <c r="M66" s="252">
        <v>2</v>
      </c>
      <c r="N66" s="246"/>
      <c r="P66" s="1695"/>
      <c r="Q66" s="1695"/>
      <c r="S66" s="1695"/>
      <c r="T66" s="1695"/>
    </row>
    <row r="67" spans="1:21" s="1519" customFormat="1" ht="30" customHeight="1" x14ac:dyDescent="0.2">
      <c r="A67" s="59"/>
      <c r="B67" s="35"/>
      <c r="C67" s="60"/>
      <c r="D67" s="1879"/>
      <c r="E67" s="1511"/>
      <c r="F67" s="221"/>
      <c r="G67" s="1512"/>
      <c r="H67" s="211"/>
      <c r="I67" s="87"/>
      <c r="J67" s="87"/>
      <c r="K67" s="1525" t="s">
        <v>100</v>
      </c>
      <c r="L67" s="249">
        <v>53</v>
      </c>
      <c r="M67" s="90">
        <v>53</v>
      </c>
      <c r="N67" s="246"/>
      <c r="O67" s="1694"/>
      <c r="P67" s="1695"/>
      <c r="Q67" s="1695"/>
      <c r="R67" s="1694"/>
      <c r="S67" s="1695"/>
      <c r="T67" s="1695"/>
      <c r="U67" s="1694"/>
    </row>
    <row r="68" spans="1:21" s="1519" customFormat="1" ht="17.25" customHeight="1" x14ac:dyDescent="0.2">
      <c r="A68" s="59"/>
      <c r="B68" s="35"/>
      <c r="C68" s="60"/>
      <c r="D68" s="1878" t="s">
        <v>350</v>
      </c>
      <c r="E68" s="1511"/>
      <c r="F68" s="221"/>
      <c r="G68" s="1512"/>
      <c r="H68" s="211"/>
      <c r="I68" s="87"/>
      <c r="J68" s="87"/>
      <c r="K68" s="1525" t="s">
        <v>358</v>
      </c>
      <c r="L68" s="249">
        <v>3</v>
      </c>
      <c r="M68" s="90"/>
      <c r="N68" s="246"/>
      <c r="O68" s="1694"/>
      <c r="P68" s="1695"/>
      <c r="Q68" s="1695"/>
      <c r="R68" s="1694"/>
      <c r="S68" s="1695"/>
      <c r="T68" s="1695"/>
      <c r="U68" s="1694"/>
    </row>
    <row r="69" spans="1:21" s="198" customFormat="1" ht="15.75" customHeight="1" thickBot="1" x14ac:dyDescent="0.25">
      <c r="A69" s="183"/>
      <c r="B69" s="19"/>
      <c r="C69" s="184"/>
      <c r="D69" s="1875"/>
      <c r="E69" s="193"/>
      <c r="F69" s="137"/>
      <c r="G69" s="194" t="s">
        <v>30</v>
      </c>
      <c r="H69" s="159">
        <f>SUM(H60:H66)</f>
        <v>98.6</v>
      </c>
      <c r="I69" s="159">
        <f t="shared" ref="I69:J69" si="3">SUM(I60:I66)</f>
        <v>97.6</v>
      </c>
      <c r="J69" s="159">
        <f t="shared" si="3"/>
        <v>12</v>
      </c>
      <c r="K69" s="1523"/>
      <c r="L69" s="1524"/>
      <c r="M69" s="172"/>
      <c r="N69" s="394"/>
      <c r="O69" s="1702"/>
      <c r="P69" s="1703"/>
      <c r="Q69" s="1702"/>
      <c r="R69" s="1702"/>
      <c r="S69" s="1703"/>
      <c r="T69" s="1702"/>
      <c r="U69" s="1703"/>
    </row>
    <row r="70" spans="1:21" ht="35.25" customHeight="1" x14ac:dyDescent="0.2">
      <c r="A70" s="59" t="s">
        <v>21</v>
      </c>
      <c r="B70" s="35" t="s">
        <v>21</v>
      </c>
      <c r="C70" s="60" t="s">
        <v>101</v>
      </c>
      <c r="D70" s="1928" t="s">
        <v>102</v>
      </c>
      <c r="E70" s="220"/>
      <c r="F70" s="221">
        <v>2</v>
      </c>
      <c r="G70" s="254" t="s">
        <v>26</v>
      </c>
      <c r="H70" s="255"/>
      <c r="I70" s="227">
        <v>7</v>
      </c>
      <c r="J70" s="227">
        <v>7</v>
      </c>
      <c r="K70" s="256" t="s">
        <v>103</v>
      </c>
      <c r="L70" s="77"/>
      <c r="M70" s="257">
        <v>1</v>
      </c>
      <c r="N70" s="79">
        <v>1</v>
      </c>
      <c r="Q70" s="1695"/>
      <c r="R70" s="1695"/>
      <c r="S70" s="1695"/>
    </row>
    <row r="71" spans="1:21" ht="16.5" customHeight="1" thickBot="1" x14ac:dyDescent="0.25">
      <c r="A71" s="258"/>
      <c r="B71" s="19"/>
      <c r="C71" s="259"/>
      <c r="D71" s="1875"/>
      <c r="E71" s="260"/>
      <c r="F71" s="261"/>
      <c r="G71" s="262" t="s">
        <v>30</v>
      </c>
      <c r="H71" s="139"/>
      <c r="I71" s="140">
        <f t="shared" ref="I71:J71" si="4">SUM(I70)</f>
        <v>7</v>
      </c>
      <c r="J71" s="140">
        <f t="shared" si="4"/>
        <v>7</v>
      </c>
      <c r="K71" s="263" t="s">
        <v>104</v>
      </c>
      <c r="L71" s="171"/>
      <c r="M71" s="264">
        <v>50</v>
      </c>
      <c r="N71" s="173">
        <v>50</v>
      </c>
      <c r="P71" s="1695"/>
    </row>
    <row r="72" spans="1:21" ht="13.5" thickBot="1" x14ac:dyDescent="0.25">
      <c r="A72" s="134" t="s">
        <v>21</v>
      </c>
      <c r="B72" s="265" t="s">
        <v>21</v>
      </c>
      <c r="C72" s="1944" t="s">
        <v>105</v>
      </c>
      <c r="D72" s="1945"/>
      <c r="E72" s="1945"/>
      <c r="F72" s="1945"/>
      <c r="G72" s="1946"/>
      <c r="H72" s="266">
        <f>+H71+H69+H59+H49+H47+H45+H42+H37+H33</f>
        <v>1729.3</v>
      </c>
      <c r="I72" s="266">
        <f t="shared" ref="I72:J72" si="5">+I71+I69+I59+I49+I47+I45+I42+I37+I33</f>
        <v>1843.7</v>
      </c>
      <c r="J72" s="266">
        <f t="shared" si="5"/>
        <v>1743.1</v>
      </c>
      <c r="K72" s="1947"/>
      <c r="L72" s="1948"/>
      <c r="M72" s="1948"/>
      <c r="N72" s="1949"/>
    </row>
    <row r="73" spans="1:21" ht="13.5" thickBot="1" x14ac:dyDescent="0.25">
      <c r="A73" s="109" t="s">
        <v>21</v>
      </c>
      <c r="B73" s="268" t="s">
        <v>32</v>
      </c>
      <c r="C73" s="1891" t="s">
        <v>106</v>
      </c>
      <c r="D73" s="1892"/>
      <c r="E73" s="1892"/>
      <c r="F73" s="1892"/>
      <c r="G73" s="1892"/>
      <c r="H73" s="1892"/>
      <c r="I73" s="1892"/>
      <c r="J73" s="1892"/>
      <c r="K73" s="1892"/>
      <c r="L73" s="1892"/>
      <c r="M73" s="1892"/>
      <c r="N73" s="1893"/>
    </row>
    <row r="74" spans="1:21" ht="15.75" customHeight="1" x14ac:dyDescent="0.2">
      <c r="A74" s="109" t="s">
        <v>21</v>
      </c>
      <c r="B74" s="20" t="s">
        <v>32</v>
      </c>
      <c r="C74" s="175" t="s">
        <v>21</v>
      </c>
      <c r="D74" s="1936" t="s">
        <v>107</v>
      </c>
      <c r="E74" s="269" t="s">
        <v>25</v>
      </c>
      <c r="F74" s="63" t="s">
        <v>34</v>
      </c>
      <c r="G74" s="270" t="s">
        <v>26</v>
      </c>
      <c r="H74" s="271">
        <v>4441.3</v>
      </c>
      <c r="I74" s="271">
        <v>4386.2</v>
      </c>
      <c r="J74" s="271">
        <v>4342</v>
      </c>
      <c r="K74" s="272" t="s">
        <v>108</v>
      </c>
      <c r="L74" s="273">
        <v>1136</v>
      </c>
      <c r="M74" s="274">
        <v>1245</v>
      </c>
      <c r="N74" s="275">
        <v>1297</v>
      </c>
    </row>
    <row r="75" spans="1:21" ht="15.75" customHeight="1" x14ac:dyDescent="0.2">
      <c r="A75" s="119"/>
      <c r="B75" s="35"/>
      <c r="C75" s="60"/>
      <c r="D75" s="1937"/>
      <c r="E75" s="276"/>
      <c r="F75" s="70"/>
      <c r="G75" s="277" t="s">
        <v>109</v>
      </c>
      <c r="H75" s="278">
        <v>413.9</v>
      </c>
      <c r="I75" s="129">
        <v>420.7</v>
      </c>
      <c r="J75" s="129">
        <v>428.1</v>
      </c>
      <c r="K75" s="1938" t="s">
        <v>110</v>
      </c>
      <c r="L75" s="279">
        <v>1467</v>
      </c>
      <c r="M75" s="280">
        <v>1480</v>
      </c>
      <c r="N75" s="281">
        <v>1498</v>
      </c>
      <c r="T75" s="1695"/>
    </row>
    <row r="76" spans="1:21" s="1431" customFormat="1" ht="15.75" customHeight="1" x14ac:dyDescent="0.2">
      <c r="A76" s="119"/>
      <c r="B76" s="35"/>
      <c r="C76" s="60"/>
      <c r="D76" s="1430"/>
      <c r="E76" s="276"/>
      <c r="F76" s="70"/>
      <c r="G76" s="277" t="s">
        <v>276</v>
      </c>
      <c r="H76" s="1432">
        <v>61.4</v>
      </c>
      <c r="I76" s="1433"/>
      <c r="J76" s="284"/>
      <c r="K76" s="1939"/>
      <c r="L76" s="1415"/>
      <c r="M76" s="1416"/>
      <c r="N76" s="1417"/>
      <c r="O76" s="1694"/>
      <c r="P76" s="1694"/>
      <c r="Q76" s="1694"/>
      <c r="R76" s="1694"/>
      <c r="S76" s="1694"/>
      <c r="T76" s="1695"/>
      <c r="U76" s="1694"/>
    </row>
    <row r="77" spans="1:21" s="1431" customFormat="1" ht="15.75" customHeight="1" x14ac:dyDescent="0.2">
      <c r="A77" s="119"/>
      <c r="B77" s="35"/>
      <c r="C77" s="60"/>
      <c r="D77" s="1430"/>
      <c r="E77" s="276"/>
      <c r="F77" s="70"/>
      <c r="G77" s="277" t="s">
        <v>341</v>
      </c>
      <c r="H77" s="1432">
        <v>20</v>
      </c>
      <c r="I77" s="1433"/>
      <c r="J77" s="284"/>
      <c r="K77" s="1939"/>
      <c r="L77" s="1415"/>
      <c r="M77" s="1416"/>
      <c r="N77" s="1417"/>
      <c r="O77" s="1694"/>
      <c r="P77" s="1694"/>
      <c r="Q77" s="1694"/>
      <c r="R77" s="1694"/>
      <c r="S77" s="1694"/>
      <c r="T77" s="1695"/>
      <c r="U77" s="1694"/>
    </row>
    <row r="78" spans="1:21" ht="15.75" customHeight="1" x14ac:dyDescent="0.2">
      <c r="A78" s="119"/>
      <c r="B78" s="35"/>
      <c r="C78" s="60"/>
      <c r="D78" s="282"/>
      <c r="E78" s="276"/>
      <c r="F78" s="70"/>
      <c r="G78" s="283" t="s">
        <v>111</v>
      </c>
      <c r="H78" s="278">
        <v>46</v>
      </c>
      <c r="I78" s="129"/>
      <c r="J78" s="284"/>
      <c r="K78" s="1940"/>
      <c r="L78" s="285"/>
      <c r="M78" s="286"/>
      <c r="N78" s="287"/>
    </row>
    <row r="79" spans="1:21" ht="41.25" customHeight="1" x14ac:dyDescent="0.2">
      <c r="A79" s="119"/>
      <c r="B79" s="35"/>
      <c r="C79" s="60"/>
      <c r="D79" s="282"/>
      <c r="E79" s="276"/>
      <c r="F79" s="70"/>
      <c r="G79" s="283" t="s">
        <v>112</v>
      </c>
      <c r="H79" s="278"/>
      <c r="I79" s="129">
        <v>6.7</v>
      </c>
      <c r="J79" s="129"/>
      <c r="K79" s="288" t="s">
        <v>113</v>
      </c>
      <c r="L79" s="289">
        <v>14</v>
      </c>
      <c r="M79" s="241"/>
      <c r="N79" s="290"/>
      <c r="P79" s="1695"/>
      <c r="R79" s="1695"/>
      <c r="T79" s="1695"/>
    </row>
    <row r="80" spans="1:21" ht="18" customHeight="1" x14ac:dyDescent="0.2">
      <c r="A80" s="119"/>
      <c r="B80" s="35"/>
      <c r="C80" s="60"/>
      <c r="D80" s="282"/>
      <c r="E80" s="276"/>
      <c r="F80" s="70"/>
      <c r="G80" s="291"/>
      <c r="H80" s="292"/>
      <c r="I80" s="124"/>
      <c r="J80" s="293"/>
      <c r="K80" s="294" t="s">
        <v>114</v>
      </c>
      <c r="L80" s="295">
        <v>30</v>
      </c>
      <c r="M80" s="296">
        <v>29</v>
      </c>
      <c r="N80" s="297">
        <v>25</v>
      </c>
    </row>
    <row r="81" spans="1:19" ht="18" customHeight="1" x14ac:dyDescent="0.2">
      <c r="A81" s="119"/>
      <c r="B81" s="35"/>
      <c r="C81" s="60"/>
      <c r="D81" s="1941" t="s">
        <v>115</v>
      </c>
      <c r="E81" s="298"/>
      <c r="F81" s="70"/>
      <c r="G81" s="299"/>
      <c r="H81" s="300"/>
      <c r="I81" s="97"/>
      <c r="J81" s="97"/>
      <c r="K81" s="1938" t="s">
        <v>372</v>
      </c>
      <c r="L81" s="89">
        <v>3</v>
      </c>
      <c r="M81" s="157"/>
      <c r="N81" s="91"/>
      <c r="Q81" s="1695"/>
    </row>
    <row r="82" spans="1:19" ht="13.5" customHeight="1" x14ac:dyDescent="0.2">
      <c r="A82" s="119"/>
      <c r="B82" s="35"/>
      <c r="C82" s="60"/>
      <c r="D82" s="1925"/>
      <c r="E82" s="298"/>
      <c r="F82" s="70"/>
      <c r="G82" s="299"/>
      <c r="H82" s="300"/>
      <c r="I82" s="97"/>
      <c r="J82" s="301"/>
      <c r="K82" s="1939"/>
      <c r="L82" s="48"/>
      <c r="M82" s="169"/>
      <c r="N82" s="50"/>
      <c r="Q82" s="1695"/>
      <c r="R82" s="1695"/>
    </row>
    <row r="83" spans="1:19" ht="28.5" customHeight="1" x14ac:dyDescent="0.2">
      <c r="A83" s="119"/>
      <c r="B83" s="35"/>
      <c r="C83" s="60"/>
      <c r="D83" s="1942"/>
      <c r="E83" s="298"/>
      <c r="F83" s="70"/>
      <c r="G83" s="299"/>
      <c r="H83" s="300"/>
      <c r="I83" s="97"/>
      <c r="J83" s="301"/>
      <c r="K83" s="1939"/>
      <c r="L83" s="302"/>
      <c r="M83" s="169"/>
      <c r="N83" s="50"/>
      <c r="R83" s="1695"/>
    </row>
    <row r="84" spans="1:19" ht="18.75" customHeight="1" x14ac:dyDescent="0.2">
      <c r="A84" s="119"/>
      <c r="B84" s="35"/>
      <c r="C84" s="60"/>
      <c r="D84" s="1941" t="s">
        <v>116</v>
      </c>
      <c r="E84" s="298"/>
      <c r="F84" s="70"/>
      <c r="G84" s="82"/>
      <c r="H84" s="292"/>
      <c r="I84" s="124"/>
      <c r="J84" s="124"/>
      <c r="K84" s="303"/>
      <c r="L84" s="304"/>
      <c r="M84" s="305"/>
      <c r="N84" s="306"/>
      <c r="O84" s="1695"/>
      <c r="P84" s="1695"/>
      <c r="Q84" s="1695"/>
      <c r="S84" s="1695"/>
    </row>
    <row r="85" spans="1:19" ht="18.75" customHeight="1" x14ac:dyDescent="0.2">
      <c r="A85" s="119"/>
      <c r="B85" s="35"/>
      <c r="C85" s="60"/>
      <c r="D85" s="1925"/>
      <c r="E85" s="298"/>
      <c r="F85" s="70"/>
      <c r="G85" s="82"/>
      <c r="H85" s="292"/>
      <c r="I85" s="124"/>
      <c r="J85" s="307"/>
      <c r="K85" s="308"/>
      <c r="L85" s="304"/>
      <c r="M85" s="305"/>
      <c r="N85" s="306"/>
      <c r="O85" s="1695"/>
      <c r="P85" s="1695"/>
      <c r="Q85" s="1695"/>
      <c r="S85" s="1695"/>
    </row>
    <row r="86" spans="1:19" ht="18.75" customHeight="1" x14ac:dyDescent="0.2">
      <c r="A86" s="119"/>
      <c r="B86" s="35"/>
      <c r="C86" s="60"/>
      <c r="D86" s="1942"/>
      <c r="E86" s="298"/>
      <c r="F86" s="70"/>
      <c r="G86" s="309"/>
      <c r="H86" s="292"/>
      <c r="I86" s="124"/>
      <c r="J86" s="307"/>
      <c r="K86" s="310"/>
      <c r="L86" s="304"/>
      <c r="M86" s="305"/>
      <c r="N86" s="306"/>
      <c r="O86" s="1695"/>
      <c r="P86" s="1695"/>
      <c r="Q86" s="1695"/>
      <c r="S86" s="1695"/>
    </row>
    <row r="87" spans="1:19" ht="27.75" customHeight="1" x14ac:dyDescent="0.2">
      <c r="A87" s="119"/>
      <c r="B87" s="35"/>
      <c r="C87" s="311"/>
      <c r="D87" s="1941" t="s">
        <v>117</v>
      </c>
      <c r="E87" s="298"/>
      <c r="F87" s="70"/>
      <c r="G87" s="299"/>
      <c r="H87" s="292"/>
      <c r="I87" s="124"/>
      <c r="J87" s="124"/>
      <c r="K87" s="1956"/>
      <c r="L87" s="1958"/>
      <c r="M87" s="305"/>
      <c r="N87" s="306"/>
      <c r="O87" s="1695"/>
      <c r="S87" s="1695"/>
    </row>
    <row r="88" spans="1:19" ht="12" customHeight="1" x14ac:dyDescent="0.2">
      <c r="A88" s="119"/>
      <c r="B88" s="35"/>
      <c r="C88" s="311"/>
      <c r="D88" s="1942"/>
      <c r="E88" s="298"/>
      <c r="F88" s="70"/>
      <c r="G88" s="299"/>
      <c r="H88" s="312"/>
      <c r="I88" s="313"/>
      <c r="J88" s="314"/>
      <c r="K88" s="1957"/>
      <c r="L88" s="1959"/>
      <c r="M88" s="286"/>
      <c r="N88" s="287"/>
    </row>
    <row r="89" spans="1:19" ht="18.75" customHeight="1" x14ac:dyDescent="0.2">
      <c r="A89" s="315"/>
      <c r="B89" s="35"/>
      <c r="C89" s="316"/>
      <c r="D89" s="1960" t="s">
        <v>118</v>
      </c>
      <c r="E89" s="317"/>
      <c r="F89" s="70"/>
      <c r="G89" s="299"/>
      <c r="H89" s="300"/>
      <c r="I89" s="97"/>
      <c r="J89" s="97"/>
      <c r="K89" s="1938" t="s">
        <v>119</v>
      </c>
      <c r="L89" s="89">
        <v>805</v>
      </c>
      <c r="M89" s="90">
        <v>850</v>
      </c>
      <c r="N89" s="91">
        <v>850</v>
      </c>
    </row>
    <row r="90" spans="1:19" ht="17.25" customHeight="1" x14ac:dyDescent="0.2">
      <c r="A90" s="315"/>
      <c r="B90" s="35"/>
      <c r="C90" s="316"/>
      <c r="D90" s="1961"/>
      <c r="E90" s="317"/>
      <c r="F90" s="70"/>
      <c r="G90" s="299"/>
      <c r="H90" s="300"/>
      <c r="I90" s="97"/>
      <c r="J90" s="318"/>
      <c r="K90" s="1939"/>
      <c r="L90" s="48"/>
      <c r="M90" s="252"/>
      <c r="N90" s="50"/>
    </row>
    <row r="91" spans="1:19" ht="18.75" customHeight="1" x14ac:dyDescent="0.2">
      <c r="A91" s="59"/>
      <c r="B91" s="35"/>
      <c r="C91" s="316"/>
      <c r="D91" s="1961"/>
      <c r="E91" s="317"/>
      <c r="F91" s="70"/>
      <c r="G91" s="319"/>
      <c r="H91" s="300"/>
      <c r="I91" s="97"/>
      <c r="J91" s="318"/>
      <c r="K91" s="1939"/>
      <c r="L91" s="48"/>
      <c r="M91" s="252"/>
      <c r="N91" s="50"/>
      <c r="P91" s="1695"/>
    </row>
    <row r="92" spans="1:19" ht="28.5" customHeight="1" x14ac:dyDescent="0.2">
      <c r="A92" s="119"/>
      <c r="B92" s="35"/>
      <c r="C92" s="316"/>
      <c r="D92" s="320" t="s">
        <v>120</v>
      </c>
      <c r="E92" s="317"/>
      <c r="F92" s="70"/>
      <c r="G92" s="299"/>
      <c r="H92" s="292"/>
      <c r="I92" s="124"/>
      <c r="J92" s="307"/>
      <c r="K92" s="310"/>
      <c r="L92" s="304"/>
      <c r="M92" s="305"/>
      <c r="N92" s="306"/>
      <c r="R92" s="1695"/>
      <c r="S92" s="1695"/>
    </row>
    <row r="93" spans="1:19" ht="21" customHeight="1" x14ac:dyDescent="0.2">
      <c r="A93" s="59"/>
      <c r="B93" s="35"/>
      <c r="C93" s="60"/>
      <c r="D93" s="1941" t="s">
        <v>121</v>
      </c>
      <c r="E93" s="298"/>
      <c r="F93" s="70"/>
      <c r="G93" s="299"/>
      <c r="H93" s="292"/>
      <c r="I93" s="124"/>
      <c r="J93" s="124"/>
      <c r="K93" s="1956"/>
      <c r="L93" s="321"/>
      <c r="M93" s="305"/>
      <c r="N93" s="306"/>
      <c r="Q93" s="1695"/>
      <c r="R93" s="1695"/>
    </row>
    <row r="94" spans="1:19" ht="21" customHeight="1" x14ac:dyDescent="0.2">
      <c r="A94" s="59"/>
      <c r="B94" s="35"/>
      <c r="C94" s="60"/>
      <c r="D94" s="1925"/>
      <c r="E94" s="298"/>
      <c r="F94" s="70"/>
      <c r="G94" s="299"/>
      <c r="H94" s="292"/>
      <c r="I94" s="124"/>
      <c r="J94" s="124"/>
      <c r="K94" s="1956"/>
      <c r="L94" s="321"/>
      <c r="M94" s="305"/>
      <c r="N94" s="306"/>
      <c r="Q94" s="1695"/>
      <c r="R94" s="1695"/>
    </row>
    <row r="95" spans="1:19" ht="18.75" customHeight="1" x14ac:dyDescent="0.2">
      <c r="A95" s="59"/>
      <c r="B95" s="35"/>
      <c r="C95" s="60"/>
      <c r="D95" s="1925" t="s">
        <v>122</v>
      </c>
      <c r="E95" s="298"/>
      <c r="F95" s="70"/>
      <c r="G95" s="299"/>
      <c r="H95" s="292"/>
      <c r="I95" s="124"/>
      <c r="J95" s="124"/>
      <c r="K95" s="310"/>
      <c r="L95" s="321"/>
      <c r="M95" s="305"/>
      <c r="N95" s="306"/>
      <c r="P95" s="1695"/>
      <c r="Q95" s="1695"/>
    </row>
    <row r="96" spans="1:19" ht="18.75" customHeight="1" x14ac:dyDescent="0.2">
      <c r="A96" s="59"/>
      <c r="B96" s="35"/>
      <c r="C96" s="316"/>
      <c r="D96" s="1925"/>
      <c r="E96" s="322"/>
      <c r="F96" s="70"/>
      <c r="G96" s="299"/>
      <c r="H96" s="292"/>
      <c r="I96" s="124"/>
      <c r="J96" s="124"/>
      <c r="K96" s="310"/>
      <c r="L96" s="321"/>
      <c r="M96" s="305"/>
      <c r="N96" s="306"/>
      <c r="P96" s="1695"/>
      <c r="Q96" s="1695"/>
    </row>
    <row r="97" spans="1:19" ht="18.75" customHeight="1" x14ac:dyDescent="0.2">
      <c r="A97" s="59"/>
      <c r="B97" s="35"/>
      <c r="C97" s="316"/>
      <c r="D97" s="1925"/>
      <c r="E97" s="322"/>
      <c r="F97" s="70"/>
      <c r="G97" s="299"/>
      <c r="H97" s="292"/>
      <c r="I97" s="124"/>
      <c r="J97" s="124"/>
      <c r="K97" s="310"/>
      <c r="L97" s="321"/>
      <c r="M97" s="305"/>
      <c r="N97" s="306"/>
      <c r="P97" s="1695"/>
      <c r="Q97" s="1695"/>
    </row>
    <row r="98" spans="1:19" ht="28.5" customHeight="1" x14ac:dyDescent="0.2">
      <c r="A98" s="59"/>
      <c r="B98" s="35"/>
      <c r="C98" s="316"/>
      <c r="D98" s="1925" t="s">
        <v>123</v>
      </c>
      <c r="E98" s="322"/>
      <c r="F98" s="70"/>
      <c r="G98" s="82"/>
      <c r="H98" s="292"/>
      <c r="I98" s="124"/>
      <c r="J98" s="124"/>
      <c r="K98" s="288" t="s">
        <v>124</v>
      </c>
      <c r="L98" s="323">
        <v>1</v>
      </c>
      <c r="M98" s="257"/>
      <c r="N98" s="287"/>
      <c r="O98" s="1704"/>
      <c r="P98" s="1695"/>
      <c r="Q98" s="1695"/>
    </row>
    <row r="99" spans="1:19" ht="28.5" customHeight="1" x14ac:dyDescent="0.2">
      <c r="A99" s="59"/>
      <c r="B99" s="35"/>
      <c r="C99" s="316"/>
      <c r="D99" s="1925"/>
      <c r="E99" s="322"/>
      <c r="F99" s="70"/>
      <c r="G99" s="82"/>
      <c r="H99" s="292"/>
      <c r="I99" s="124"/>
      <c r="J99" s="124"/>
      <c r="K99" s="325" t="s">
        <v>125</v>
      </c>
      <c r="L99" s="326">
        <v>100</v>
      </c>
      <c r="M99" s="257"/>
      <c r="N99" s="290"/>
      <c r="P99" s="1695"/>
      <c r="Q99" s="1695"/>
    </row>
    <row r="100" spans="1:19" ht="16.5" customHeight="1" x14ac:dyDescent="0.2">
      <c r="A100" s="59"/>
      <c r="B100" s="35"/>
      <c r="C100" s="316"/>
      <c r="D100" s="1925"/>
      <c r="E100" s="322"/>
      <c r="F100" s="70"/>
      <c r="G100" s="82"/>
      <c r="H100" s="292"/>
      <c r="I100" s="124"/>
      <c r="J100" s="124"/>
      <c r="K100" s="325" t="s">
        <v>126</v>
      </c>
      <c r="L100" s="44"/>
      <c r="M100" s="257">
        <v>100</v>
      </c>
      <c r="N100" s="46"/>
      <c r="P100" s="1695"/>
      <c r="Q100" s="1695"/>
      <c r="R100" s="1695"/>
    </row>
    <row r="101" spans="1:19" ht="28.5" customHeight="1" x14ac:dyDescent="0.2">
      <c r="A101" s="59"/>
      <c r="B101" s="35"/>
      <c r="C101" s="316"/>
      <c r="D101" s="1925"/>
      <c r="E101" s="322"/>
      <c r="F101" s="70"/>
      <c r="G101" s="327"/>
      <c r="H101" s="292"/>
      <c r="I101" s="124"/>
      <c r="J101" s="124"/>
      <c r="K101" s="325" t="s">
        <v>127</v>
      </c>
      <c r="L101" s="328"/>
      <c r="M101" s="223">
        <v>100</v>
      </c>
      <c r="N101" s="91"/>
      <c r="P101" s="1695"/>
      <c r="Q101" s="1695"/>
    </row>
    <row r="102" spans="1:19" ht="22.5" customHeight="1" x14ac:dyDescent="0.2">
      <c r="A102" s="315"/>
      <c r="B102" s="35"/>
      <c r="C102" s="316"/>
      <c r="D102" s="1941" t="s">
        <v>128</v>
      </c>
      <c r="E102" s="1950" t="s">
        <v>129</v>
      </c>
      <c r="F102" s="70"/>
      <c r="G102" s="82"/>
      <c r="H102" s="292"/>
      <c r="I102" s="124"/>
      <c r="J102" s="124"/>
      <c r="K102" s="1951" t="s">
        <v>130</v>
      </c>
      <c r="L102" s="89">
        <v>1</v>
      </c>
      <c r="M102" s="1953"/>
      <c r="N102" s="1962"/>
      <c r="R102" s="1695"/>
    </row>
    <row r="103" spans="1:19" ht="22.5" customHeight="1" x14ac:dyDescent="0.2">
      <c r="A103" s="315"/>
      <c r="B103" s="35"/>
      <c r="C103" s="316"/>
      <c r="D103" s="1925"/>
      <c r="E103" s="1950"/>
      <c r="F103" s="70"/>
      <c r="G103" s="299"/>
      <c r="H103" s="292"/>
      <c r="I103" s="124"/>
      <c r="J103" s="307"/>
      <c r="K103" s="1951"/>
      <c r="L103" s="48"/>
      <c r="M103" s="1954"/>
      <c r="N103" s="1963"/>
      <c r="R103" s="1695"/>
    </row>
    <row r="104" spans="1:19" ht="22.5" customHeight="1" x14ac:dyDescent="0.2">
      <c r="A104" s="315"/>
      <c r="B104" s="35"/>
      <c r="C104" s="316"/>
      <c r="D104" s="1942"/>
      <c r="E104" s="1950"/>
      <c r="F104" s="70"/>
      <c r="G104" s="319"/>
      <c r="H104" s="329"/>
      <c r="I104" s="330"/>
      <c r="J104" s="331"/>
      <c r="K104" s="1952"/>
      <c r="L104" s="77"/>
      <c r="M104" s="1955"/>
      <c r="N104" s="1964"/>
      <c r="R104" s="1695"/>
    </row>
    <row r="105" spans="1:19" ht="25.5" customHeight="1" x14ac:dyDescent="0.2">
      <c r="A105" s="315"/>
      <c r="B105" s="35"/>
      <c r="C105" s="332"/>
      <c r="D105" s="1878" t="s">
        <v>131</v>
      </c>
      <c r="E105" s="333"/>
      <c r="F105" s="334"/>
      <c r="G105" s="335"/>
      <c r="H105" s="336"/>
      <c r="I105" s="124"/>
      <c r="J105" s="307"/>
      <c r="K105" s="337" t="s">
        <v>132</v>
      </c>
      <c r="L105" s="48">
        <v>1</v>
      </c>
      <c r="M105" s="252"/>
      <c r="N105" s="50"/>
      <c r="Q105" s="1695"/>
      <c r="R105" s="1695"/>
    </row>
    <row r="106" spans="1:19" ht="27" customHeight="1" x14ac:dyDescent="0.2">
      <c r="A106" s="315"/>
      <c r="B106" s="35"/>
      <c r="C106" s="338"/>
      <c r="D106" s="1879"/>
      <c r="E106" s="121"/>
      <c r="F106" s="334"/>
      <c r="G106" s="335"/>
      <c r="H106" s="292"/>
      <c r="I106" s="124"/>
      <c r="J106" s="307"/>
      <c r="K106" s="337"/>
      <c r="L106" s="48"/>
      <c r="M106" s="252"/>
      <c r="N106" s="50"/>
      <c r="Q106" s="1695"/>
      <c r="R106" s="1695"/>
    </row>
    <row r="107" spans="1:19" ht="21.75" customHeight="1" x14ac:dyDescent="0.2">
      <c r="A107" s="315"/>
      <c r="B107" s="35"/>
      <c r="C107" s="60"/>
      <c r="D107" s="1941" t="s">
        <v>133</v>
      </c>
      <c r="E107" s="298"/>
      <c r="F107" s="70"/>
      <c r="G107" s="299"/>
      <c r="H107" s="292"/>
      <c r="I107" s="124"/>
      <c r="J107" s="124"/>
      <c r="K107" s="337"/>
      <c r="L107" s="48"/>
      <c r="M107" s="252"/>
      <c r="N107" s="50"/>
      <c r="S107" s="1695"/>
    </row>
    <row r="108" spans="1:19" ht="21.75" customHeight="1" x14ac:dyDescent="0.2">
      <c r="A108" s="59"/>
      <c r="B108" s="35"/>
      <c r="C108" s="339"/>
      <c r="D108" s="1942"/>
      <c r="E108" s="298"/>
      <c r="F108" s="70"/>
      <c r="G108" s="299"/>
      <c r="H108" s="292"/>
      <c r="I108" s="124"/>
      <c r="J108" s="293"/>
      <c r="K108" s="288"/>
      <c r="L108" s="77"/>
      <c r="M108" s="257"/>
      <c r="N108" s="79"/>
      <c r="Q108" s="1695"/>
    </row>
    <row r="109" spans="1:19" ht="14.25" customHeight="1" x14ac:dyDescent="0.2">
      <c r="A109" s="59"/>
      <c r="B109" s="35"/>
      <c r="C109" s="340"/>
      <c r="D109" s="1878" t="s">
        <v>134</v>
      </c>
      <c r="E109" s="341"/>
      <c r="F109" s="334"/>
      <c r="G109" s="222"/>
      <c r="H109" s="292"/>
      <c r="I109" s="124"/>
      <c r="J109" s="307"/>
      <c r="K109" s="337" t="s">
        <v>135</v>
      </c>
      <c r="L109" s="48">
        <v>7</v>
      </c>
      <c r="M109" s="252">
        <v>7</v>
      </c>
      <c r="N109" s="50">
        <v>7</v>
      </c>
      <c r="Q109" s="1695"/>
      <c r="S109" s="1695"/>
    </row>
    <row r="110" spans="1:19" ht="14.25" customHeight="1" x14ac:dyDescent="0.2">
      <c r="A110" s="59"/>
      <c r="B110" s="35"/>
      <c r="C110" s="340"/>
      <c r="D110" s="1874"/>
      <c r="E110" s="341"/>
      <c r="F110" s="334"/>
      <c r="G110" s="335"/>
      <c r="H110" s="292"/>
      <c r="I110" s="124"/>
      <c r="J110" s="307"/>
      <c r="K110" s="337"/>
      <c r="L110" s="48"/>
      <c r="M110" s="252"/>
      <c r="N110" s="50"/>
      <c r="O110" s="1695"/>
    </row>
    <row r="111" spans="1:19" ht="13.5" thickBot="1" x14ac:dyDescent="0.25">
      <c r="A111" s="134"/>
      <c r="B111" s="19"/>
      <c r="C111" s="342"/>
      <c r="D111" s="1875"/>
      <c r="E111" s="343"/>
      <c r="F111" s="137"/>
      <c r="G111" s="262" t="s">
        <v>30</v>
      </c>
      <c r="H111" s="139">
        <f>SUM(H74:H110)</f>
        <v>4982.5999999999995</v>
      </c>
      <c r="I111" s="139">
        <f>SUM(I74:I110)</f>
        <v>4813.5999999999995</v>
      </c>
      <c r="J111" s="139">
        <f>SUM(J74:J110)</f>
        <v>4770.1000000000004</v>
      </c>
      <c r="K111" s="344"/>
      <c r="L111" s="186"/>
      <c r="M111" s="345"/>
      <c r="N111" s="346"/>
      <c r="Q111" s="1695"/>
    </row>
    <row r="112" spans="1:19" ht="17.25" customHeight="1" x14ac:dyDescent="0.2">
      <c r="A112" s="347" t="s">
        <v>21</v>
      </c>
      <c r="B112" s="348" t="s">
        <v>32</v>
      </c>
      <c r="C112" s="349" t="s">
        <v>32</v>
      </c>
      <c r="D112" s="350" t="s">
        <v>136</v>
      </c>
      <c r="E112" s="351"/>
      <c r="F112" s="352"/>
      <c r="G112" s="112"/>
      <c r="H112" s="353"/>
      <c r="I112" s="353"/>
      <c r="J112" s="353"/>
      <c r="K112" s="354"/>
      <c r="L112" s="237"/>
      <c r="M112" s="30"/>
      <c r="N112" s="31"/>
      <c r="Q112" s="1695"/>
      <c r="R112" s="1695"/>
    </row>
    <row r="113" spans="1:22" ht="68.25" customHeight="1" x14ac:dyDescent="0.2">
      <c r="A113" s="119"/>
      <c r="B113" s="35"/>
      <c r="C113" s="151"/>
      <c r="D113" s="320" t="s">
        <v>137</v>
      </c>
      <c r="E113" s="355"/>
      <c r="F113" s="1965">
        <v>2</v>
      </c>
      <c r="G113" s="122" t="s">
        <v>26</v>
      </c>
      <c r="H113" s="123">
        <v>57.2</v>
      </c>
      <c r="I113" s="124">
        <v>116.5</v>
      </c>
      <c r="J113" s="124"/>
      <c r="K113" s="325" t="s">
        <v>138</v>
      </c>
      <c r="L113" s="44">
        <v>3</v>
      </c>
      <c r="M113" s="223"/>
      <c r="N113" s="46"/>
      <c r="Q113" s="1695"/>
    </row>
    <row r="114" spans="1:22" ht="31.5" customHeight="1" x14ac:dyDescent="0.2">
      <c r="A114" s="119"/>
      <c r="B114" s="35"/>
      <c r="C114" s="356"/>
      <c r="D114" s="1878" t="s">
        <v>139</v>
      </c>
      <c r="E114" s="357"/>
      <c r="F114" s="1965"/>
      <c r="G114" s="122"/>
      <c r="H114" s="123"/>
      <c r="I114" s="124"/>
      <c r="J114" s="124"/>
      <c r="K114" s="325" t="s">
        <v>140</v>
      </c>
      <c r="L114" s="44">
        <v>100</v>
      </c>
      <c r="M114" s="252"/>
      <c r="N114" s="79"/>
      <c r="Q114" s="1695"/>
      <c r="R114" s="1695"/>
    </row>
    <row r="115" spans="1:22" ht="30" customHeight="1" x14ac:dyDescent="0.2">
      <c r="A115" s="119"/>
      <c r="B115" s="35"/>
      <c r="C115" s="358"/>
      <c r="D115" s="1879"/>
      <c r="E115" s="355"/>
      <c r="F115" s="1965"/>
      <c r="G115" s="122"/>
      <c r="H115" s="123"/>
      <c r="I115" s="124"/>
      <c r="J115" s="124"/>
      <c r="K115" s="325" t="s">
        <v>141</v>
      </c>
      <c r="L115" s="44">
        <v>100</v>
      </c>
      <c r="M115" s="49"/>
      <c r="N115" s="79"/>
      <c r="Q115" s="1695"/>
      <c r="R115" s="1695"/>
    </row>
    <row r="116" spans="1:22" ht="29.25" customHeight="1" x14ac:dyDescent="0.2">
      <c r="A116" s="119"/>
      <c r="B116" s="35"/>
      <c r="C116" s="358"/>
      <c r="D116" s="1878" t="s">
        <v>142</v>
      </c>
      <c r="E116" s="359"/>
      <c r="F116" s="1965"/>
      <c r="G116" s="122"/>
      <c r="H116" s="123"/>
      <c r="I116" s="1927"/>
      <c r="J116" s="1968"/>
      <c r="K116" s="360" t="s">
        <v>143</v>
      </c>
      <c r="L116" s="89">
        <v>3</v>
      </c>
      <c r="M116" s="244">
        <v>1</v>
      </c>
      <c r="N116" s="91"/>
      <c r="Q116" s="1695"/>
      <c r="R116" s="1695"/>
    </row>
    <row r="117" spans="1:22" ht="42.75" customHeight="1" x14ac:dyDescent="0.2">
      <c r="A117" s="119"/>
      <c r="B117" s="35"/>
      <c r="C117" s="358"/>
      <c r="D117" s="1879"/>
      <c r="E117" s="359"/>
      <c r="F117" s="1966"/>
      <c r="G117" s="122"/>
      <c r="H117" s="123"/>
      <c r="I117" s="1967"/>
      <c r="J117" s="1969"/>
      <c r="K117" s="361"/>
      <c r="L117" s="77"/>
      <c r="M117" s="257"/>
      <c r="N117" s="79"/>
      <c r="Q117" s="1695"/>
      <c r="R117" s="1695"/>
    </row>
    <row r="118" spans="1:22" ht="37.5" customHeight="1" x14ac:dyDescent="0.2">
      <c r="A118" s="119"/>
      <c r="B118" s="35"/>
      <c r="C118" s="358"/>
      <c r="D118" s="1878" t="s">
        <v>144</v>
      </c>
      <c r="E118" s="359"/>
      <c r="F118" s="1975">
        <v>5</v>
      </c>
      <c r="G118" s="127" t="s">
        <v>26</v>
      </c>
      <c r="H118" s="128">
        <v>53</v>
      </c>
      <c r="I118" s="129">
        <v>284</v>
      </c>
      <c r="J118" s="284">
        <v>368</v>
      </c>
      <c r="K118" s="362" t="s">
        <v>145</v>
      </c>
      <c r="L118" s="295">
        <v>1</v>
      </c>
      <c r="M118" s="363"/>
      <c r="N118" s="91"/>
      <c r="O118" s="1704"/>
      <c r="P118" s="1704"/>
      <c r="Q118" s="1704"/>
      <c r="R118" s="1695"/>
      <c r="V118" s="7"/>
    </row>
    <row r="119" spans="1:22" ht="18.75" customHeight="1" x14ac:dyDescent="0.2">
      <c r="A119" s="119"/>
      <c r="B119" s="35"/>
      <c r="C119" s="358"/>
      <c r="D119" s="1874"/>
      <c r="E119" s="359"/>
      <c r="F119" s="1965"/>
      <c r="G119" s="122"/>
      <c r="H119" s="123"/>
      <c r="I119" s="124"/>
      <c r="J119" s="364"/>
      <c r="K119" s="362" t="s">
        <v>146</v>
      </c>
      <c r="L119" s="295"/>
      <c r="M119" s="363">
        <v>40</v>
      </c>
      <c r="N119" s="91">
        <v>100</v>
      </c>
      <c r="Q119" s="1695"/>
      <c r="R119" s="1695"/>
    </row>
    <row r="120" spans="1:22" ht="30.75" customHeight="1" x14ac:dyDescent="0.2">
      <c r="A120" s="119"/>
      <c r="B120" s="35"/>
      <c r="C120" s="358"/>
      <c r="D120" s="365" t="s">
        <v>147</v>
      </c>
      <c r="E120" s="366"/>
      <c r="F120" s="1965"/>
      <c r="G120" s="96"/>
      <c r="H120" s="211"/>
      <c r="I120" s="212"/>
      <c r="J120" s="367"/>
      <c r="K120" s="368" t="s">
        <v>145</v>
      </c>
      <c r="L120" s="295">
        <v>1</v>
      </c>
      <c r="M120" s="363"/>
      <c r="N120" s="91"/>
      <c r="Q120" s="1695"/>
      <c r="V120" s="7"/>
    </row>
    <row r="121" spans="1:22" ht="19.5" customHeight="1" x14ac:dyDescent="0.2">
      <c r="A121" s="119"/>
      <c r="B121" s="35"/>
      <c r="C121" s="358"/>
      <c r="D121" s="369"/>
      <c r="E121" s="366"/>
      <c r="F121" s="1966"/>
      <c r="G121" s="96"/>
      <c r="H121" s="211"/>
      <c r="I121" s="212"/>
      <c r="J121" s="367"/>
      <c r="K121" s="370" t="s">
        <v>148</v>
      </c>
      <c r="L121" s="289"/>
      <c r="M121" s="371">
        <v>1</v>
      </c>
      <c r="N121" s="46"/>
      <c r="Q121" s="1695"/>
    </row>
    <row r="122" spans="1:22" ht="29.25" customHeight="1" x14ac:dyDescent="0.2">
      <c r="A122" s="119"/>
      <c r="B122" s="35"/>
      <c r="C122" s="358"/>
      <c r="D122" s="1878" t="s">
        <v>149</v>
      </c>
      <c r="E122" s="359"/>
      <c r="F122" s="372">
        <v>6</v>
      </c>
      <c r="G122" s="127" t="s">
        <v>26</v>
      </c>
      <c r="H122" s="128">
        <v>102.9</v>
      </c>
      <c r="I122" s="129">
        <v>100</v>
      </c>
      <c r="J122" s="373"/>
      <c r="K122" s="374" t="s">
        <v>140</v>
      </c>
      <c r="L122" s="48">
        <v>100</v>
      </c>
      <c r="M122" s="252"/>
      <c r="N122" s="50"/>
      <c r="O122" s="1704"/>
      <c r="Q122" s="1695"/>
    </row>
    <row r="123" spans="1:22" ht="30" customHeight="1" x14ac:dyDescent="0.2">
      <c r="A123" s="119"/>
      <c r="B123" s="35"/>
      <c r="C123" s="358"/>
      <c r="D123" s="1874"/>
      <c r="E123" s="355"/>
      <c r="F123" s="75"/>
      <c r="G123" s="122"/>
      <c r="H123" s="123"/>
      <c r="I123" s="364"/>
      <c r="J123" s="364"/>
      <c r="K123" s="325" t="s">
        <v>150</v>
      </c>
      <c r="L123" s="44">
        <v>1</v>
      </c>
      <c r="M123" s="223"/>
      <c r="N123" s="46"/>
      <c r="Q123" s="1695"/>
    </row>
    <row r="124" spans="1:22" ht="29.25" customHeight="1" x14ac:dyDescent="0.2">
      <c r="A124" s="119"/>
      <c r="B124" s="35"/>
      <c r="C124" s="358"/>
      <c r="D124" s="375"/>
      <c r="E124" s="359"/>
      <c r="F124" s="75"/>
      <c r="G124" s="122"/>
      <c r="H124" s="123"/>
      <c r="I124" s="124"/>
      <c r="J124" s="364"/>
      <c r="K124" s="288" t="s">
        <v>151</v>
      </c>
      <c r="L124" s="77"/>
      <c r="M124" s="257">
        <v>100</v>
      </c>
      <c r="N124" s="79"/>
      <c r="Q124" s="1695"/>
      <c r="S124" s="1695"/>
    </row>
    <row r="125" spans="1:22" ht="30" customHeight="1" x14ac:dyDescent="0.2">
      <c r="A125" s="119"/>
      <c r="B125" s="35"/>
      <c r="C125" s="358"/>
      <c r="D125" s="320" t="s">
        <v>152</v>
      </c>
      <c r="E125" s="357"/>
      <c r="F125" s="75"/>
      <c r="G125" s="122"/>
      <c r="H125" s="123"/>
      <c r="I125" s="124"/>
      <c r="J125" s="364"/>
      <c r="K125" s="374" t="s">
        <v>153</v>
      </c>
      <c r="L125" s="89">
        <v>138</v>
      </c>
      <c r="M125" s="244"/>
      <c r="N125" s="91"/>
      <c r="Q125" s="1695"/>
    </row>
    <row r="126" spans="1:22" ht="18" customHeight="1" thickBot="1" x14ac:dyDescent="0.25">
      <c r="A126" s="119"/>
      <c r="B126" s="35"/>
      <c r="C126" s="376"/>
      <c r="D126" s="377"/>
      <c r="E126" s="378"/>
      <c r="F126" s="137"/>
      <c r="G126" s="138" t="s">
        <v>30</v>
      </c>
      <c r="H126" s="379">
        <f>SUM(H112:H125)</f>
        <v>213.10000000000002</v>
      </c>
      <c r="I126" s="380">
        <f>SUM(I112:I125)</f>
        <v>500.5</v>
      </c>
      <c r="J126" s="380">
        <f>SUM(J112:J125)</f>
        <v>368</v>
      </c>
      <c r="K126" s="381"/>
      <c r="L126" s="304"/>
      <c r="M126" s="187"/>
      <c r="N126" s="346"/>
      <c r="Q126" s="1695"/>
      <c r="T126" s="1695"/>
    </row>
    <row r="127" spans="1:22" ht="19.5" customHeight="1" x14ac:dyDescent="0.2">
      <c r="A127" s="174" t="s">
        <v>21</v>
      </c>
      <c r="B127" s="20" t="s">
        <v>32</v>
      </c>
      <c r="C127" s="175" t="s">
        <v>51</v>
      </c>
      <c r="D127" s="1921" t="s">
        <v>154</v>
      </c>
      <c r="E127" s="382"/>
      <c r="F127" s="63">
        <v>6</v>
      </c>
      <c r="G127" s="64" t="s">
        <v>26</v>
      </c>
      <c r="H127" s="383">
        <v>126.5</v>
      </c>
      <c r="I127" s="384">
        <v>146.6</v>
      </c>
      <c r="J127" s="385">
        <v>146.6</v>
      </c>
      <c r="K127" s="1976" t="s">
        <v>155</v>
      </c>
      <c r="L127" s="66">
        <v>7</v>
      </c>
      <c r="M127" s="386">
        <v>7</v>
      </c>
      <c r="N127" s="68">
        <v>7</v>
      </c>
      <c r="O127" s="1705"/>
      <c r="P127" s="1706"/>
    </row>
    <row r="128" spans="1:22" ht="19.5" customHeight="1" x14ac:dyDescent="0.2">
      <c r="A128" s="59"/>
      <c r="B128" s="35"/>
      <c r="C128" s="387"/>
      <c r="D128" s="1925"/>
      <c r="E128" s="388"/>
      <c r="F128" s="70"/>
      <c r="G128" s="389" t="s">
        <v>156</v>
      </c>
      <c r="H128" s="390">
        <v>20.100000000000001</v>
      </c>
      <c r="I128" s="391"/>
      <c r="J128" s="392"/>
      <c r="K128" s="1951"/>
      <c r="L128" s="302"/>
      <c r="M128" s="305"/>
      <c r="N128" s="306"/>
      <c r="O128" s="1705"/>
      <c r="P128" s="1706"/>
    </row>
    <row r="129" spans="1:21" ht="13.5" customHeight="1" thickBot="1" x14ac:dyDescent="0.25">
      <c r="A129" s="134"/>
      <c r="B129" s="19"/>
      <c r="C129" s="342"/>
      <c r="D129" s="1922"/>
      <c r="E129" s="378"/>
      <c r="F129" s="137"/>
      <c r="G129" s="138" t="s">
        <v>30</v>
      </c>
      <c r="H129" s="56">
        <f>SUM(H127:H128)</f>
        <v>146.6</v>
      </c>
      <c r="I129" s="57">
        <f>SUM(I127)</f>
        <v>146.6</v>
      </c>
      <c r="J129" s="57">
        <f>SUM(J127)</f>
        <v>146.6</v>
      </c>
      <c r="K129" s="1977"/>
      <c r="L129" s="186"/>
      <c r="M129" s="393"/>
      <c r="N129" s="394"/>
      <c r="O129" s="215"/>
      <c r="P129" s="1706"/>
      <c r="Q129" s="1695"/>
    </row>
    <row r="130" spans="1:21" ht="15.75" customHeight="1" x14ac:dyDescent="0.2">
      <c r="A130" s="109" t="s">
        <v>21</v>
      </c>
      <c r="B130" s="20" t="s">
        <v>32</v>
      </c>
      <c r="C130" s="349" t="s">
        <v>58</v>
      </c>
      <c r="D130" s="1978" t="s">
        <v>157</v>
      </c>
      <c r="E130" s="351"/>
      <c r="F130" s="1669">
        <v>5</v>
      </c>
      <c r="G130" s="1681" t="s">
        <v>26</v>
      </c>
      <c r="H130" s="128">
        <v>247.7</v>
      </c>
      <c r="I130" s="1683">
        <v>1403.2</v>
      </c>
      <c r="J130" s="1683">
        <f>1734.6-1569+313</f>
        <v>478.59999999999991</v>
      </c>
      <c r="K130" s="1738"/>
      <c r="L130" s="237"/>
      <c r="M130" s="30"/>
      <c r="N130" s="31"/>
      <c r="R130" s="1695"/>
      <c r="S130" s="1695"/>
    </row>
    <row r="131" spans="1:21" ht="15.75" customHeight="1" x14ac:dyDescent="0.2">
      <c r="A131" s="119"/>
      <c r="B131" s="35"/>
      <c r="C131" s="332"/>
      <c r="D131" s="1979"/>
      <c r="E131" s="355"/>
      <c r="F131" s="1672"/>
      <c r="G131" s="254" t="s">
        <v>156</v>
      </c>
      <c r="H131" s="407">
        <v>143.6</v>
      </c>
      <c r="I131" s="408"/>
      <c r="J131" s="409"/>
      <c r="K131" s="1739"/>
      <c r="L131" s="48"/>
      <c r="M131" s="252"/>
      <c r="N131" s="1676"/>
      <c r="R131" s="1695"/>
      <c r="S131" s="1695"/>
    </row>
    <row r="132" spans="1:21" s="1550" customFormat="1" ht="15.75" customHeight="1" x14ac:dyDescent="0.2">
      <c r="A132" s="119"/>
      <c r="B132" s="35"/>
      <c r="C132" s="332"/>
      <c r="D132" s="1979"/>
      <c r="E132" s="355"/>
      <c r="F132" s="1672"/>
      <c r="G132" s="1681" t="s">
        <v>359</v>
      </c>
      <c r="H132" s="1682">
        <v>866.1</v>
      </c>
      <c r="I132" s="1683">
        <v>1152.3</v>
      </c>
      <c r="J132" s="1683">
        <v>202</v>
      </c>
      <c r="K132" s="1739"/>
      <c r="L132" s="48"/>
      <c r="M132" s="252"/>
      <c r="N132" s="1676"/>
      <c r="O132" s="1694"/>
      <c r="P132" s="1694"/>
      <c r="Q132" s="1694"/>
      <c r="R132" s="1695"/>
      <c r="S132" s="1695"/>
      <c r="T132" s="1694"/>
      <c r="U132" s="1694"/>
    </row>
    <row r="133" spans="1:21" ht="15.75" customHeight="1" x14ac:dyDescent="0.2">
      <c r="A133" s="119"/>
      <c r="B133" s="35"/>
      <c r="C133" s="332"/>
      <c r="D133" s="1979"/>
      <c r="E133" s="355"/>
      <c r="F133" s="1672"/>
      <c r="G133" s="1681" t="s">
        <v>112</v>
      </c>
      <c r="H133" s="1682">
        <v>130</v>
      </c>
      <c r="I133" s="1683">
        <v>370</v>
      </c>
      <c r="J133" s="1683"/>
      <c r="K133" s="1739"/>
      <c r="L133" s="48"/>
      <c r="M133" s="252"/>
      <c r="N133" s="1676"/>
      <c r="P133" s="1695"/>
      <c r="R133" s="1695"/>
      <c r="S133" s="1695"/>
    </row>
    <row r="134" spans="1:21" s="1519" customFormat="1" ht="15.75" customHeight="1" x14ac:dyDescent="0.2">
      <c r="A134" s="119"/>
      <c r="B134" s="35"/>
      <c r="C134" s="332"/>
      <c r="D134" s="1740"/>
      <c r="E134" s="355"/>
      <c r="F134" s="1672"/>
      <c r="G134" s="1681" t="s">
        <v>162</v>
      </c>
      <c r="H134" s="128">
        <v>23.6</v>
      </c>
      <c r="I134" s="1683">
        <v>64.7</v>
      </c>
      <c r="J134" s="1683"/>
      <c r="K134" s="1739"/>
      <c r="L134" s="48"/>
      <c r="M134" s="252"/>
      <c r="N134" s="1676"/>
      <c r="O134" s="1694"/>
      <c r="P134" s="1695"/>
      <c r="Q134" s="1695"/>
      <c r="R134" s="1695"/>
      <c r="S134" s="1695"/>
      <c r="T134" s="1694"/>
      <c r="U134" s="1694"/>
    </row>
    <row r="135" spans="1:21" ht="21.75" customHeight="1" x14ac:dyDescent="0.2">
      <c r="A135" s="119"/>
      <c r="B135" s="35"/>
      <c r="C135" s="338"/>
      <c r="D135" s="1878" t="s">
        <v>158</v>
      </c>
      <c r="E135" s="359"/>
      <c r="F135" s="1672"/>
      <c r="G135" s="1661"/>
      <c r="H135" s="1662"/>
      <c r="I135" s="1663"/>
      <c r="J135" s="1663"/>
      <c r="K135" s="1929" t="s">
        <v>159</v>
      </c>
      <c r="L135" s="89">
        <v>1</v>
      </c>
      <c r="M135" s="244"/>
      <c r="N135" s="1675"/>
      <c r="O135" s="1707"/>
      <c r="P135" s="1695"/>
      <c r="S135" s="1695"/>
    </row>
    <row r="136" spans="1:21" ht="21.75" customHeight="1" x14ac:dyDescent="0.2">
      <c r="A136" s="119"/>
      <c r="B136" s="35"/>
      <c r="C136" s="338"/>
      <c r="D136" s="1874"/>
      <c r="E136" s="359"/>
      <c r="F136" s="1672"/>
      <c r="G136" s="1661"/>
      <c r="H136" s="1674"/>
      <c r="I136" s="1663"/>
      <c r="J136" s="453"/>
      <c r="K136" s="1970"/>
      <c r="L136" s="48"/>
      <c r="M136" s="252"/>
      <c r="N136" s="1676"/>
      <c r="O136" s="1707"/>
      <c r="P136" s="1695"/>
      <c r="S136" s="1695"/>
    </row>
    <row r="137" spans="1:21" ht="27" customHeight="1" x14ac:dyDescent="0.2">
      <c r="A137" s="119"/>
      <c r="B137" s="35"/>
      <c r="C137" s="338"/>
      <c r="D137" s="1971" t="s">
        <v>160</v>
      </c>
      <c r="E137" s="1973"/>
      <c r="F137" s="1672"/>
      <c r="G137" s="1661"/>
      <c r="H137" s="1674"/>
      <c r="I137" s="1663"/>
      <c r="J137" s="1663"/>
      <c r="K137" s="1850" t="s">
        <v>161</v>
      </c>
      <c r="L137" s="1834">
        <v>1</v>
      </c>
      <c r="M137" s="1835"/>
      <c r="N137" s="1836"/>
      <c r="O137" s="1704"/>
      <c r="P137" s="1704"/>
      <c r="Q137" s="1704"/>
    </row>
    <row r="138" spans="1:21" ht="27.75" customHeight="1" x14ac:dyDescent="0.2">
      <c r="A138" s="119"/>
      <c r="B138" s="35"/>
      <c r="C138" s="338"/>
      <c r="D138" s="1972"/>
      <c r="E138" s="1973"/>
      <c r="F138" s="1672"/>
      <c r="G138" s="1661"/>
      <c r="H138" s="1662"/>
      <c r="I138" s="1663"/>
      <c r="J138" s="1663"/>
      <c r="K138" s="1841" t="s">
        <v>163</v>
      </c>
      <c r="L138" s="1842"/>
      <c r="M138" s="1851">
        <v>1</v>
      </c>
      <c r="N138" s="1852"/>
      <c r="P138" s="1695"/>
      <c r="Q138" s="1695"/>
      <c r="S138" s="1695"/>
      <c r="U138" s="1695"/>
    </row>
    <row r="139" spans="1:21" s="1813" customFormat="1" ht="18" customHeight="1" x14ac:dyDescent="0.2">
      <c r="A139" s="119"/>
      <c r="B139" s="35"/>
      <c r="C139" s="338"/>
      <c r="D139" s="1849"/>
      <c r="E139" s="1810"/>
      <c r="F139" s="1809"/>
      <c r="G139" s="1812"/>
      <c r="H139" s="1808"/>
      <c r="I139" s="1811"/>
      <c r="J139" s="1811"/>
      <c r="K139" s="1845" t="s">
        <v>164</v>
      </c>
      <c r="L139" s="1846"/>
      <c r="M139" s="1847"/>
      <c r="N139" s="1853">
        <v>10</v>
      </c>
      <c r="O139" s="1694"/>
      <c r="P139" s="1695"/>
      <c r="Q139" s="1695"/>
      <c r="R139" s="1694"/>
      <c r="S139" s="1695"/>
      <c r="T139" s="1694"/>
      <c r="U139" s="1695"/>
    </row>
    <row r="140" spans="1:21" ht="26.25" customHeight="1" x14ac:dyDescent="0.2">
      <c r="A140" s="413"/>
      <c r="B140" s="35"/>
      <c r="C140" s="1741"/>
      <c r="D140" s="1878" t="s">
        <v>165</v>
      </c>
      <c r="E140" s="359"/>
      <c r="F140" s="1672"/>
      <c r="G140" s="1661"/>
      <c r="H140" s="1662"/>
      <c r="I140" s="1666"/>
      <c r="J140" s="1742"/>
      <c r="K140" s="92" t="s">
        <v>166</v>
      </c>
      <c r="L140" s="89">
        <v>30</v>
      </c>
      <c r="M140" s="244">
        <v>100</v>
      </c>
      <c r="N140" s="46"/>
      <c r="O140" s="1707"/>
      <c r="P140" s="1707"/>
      <c r="Q140" s="1707"/>
    </row>
    <row r="141" spans="1:21" ht="26.25" customHeight="1" x14ac:dyDescent="0.2">
      <c r="A141" s="413"/>
      <c r="B141" s="35"/>
      <c r="C141" s="1741"/>
      <c r="D141" s="1874"/>
      <c r="E141" s="355"/>
      <c r="F141" s="1672"/>
      <c r="G141" s="1661"/>
      <c r="H141" s="1662"/>
      <c r="I141" s="1666"/>
      <c r="J141" s="1742"/>
      <c r="K141" s="1667" t="s">
        <v>167</v>
      </c>
      <c r="L141" s="89"/>
      <c r="M141" s="1678">
        <v>100</v>
      </c>
      <c r="N141" s="1675"/>
      <c r="O141" s="1707"/>
      <c r="P141" s="1707"/>
      <c r="Q141" s="1707"/>
      <c r="T141" s="1695"/>
    </row>
    <row r="142" spans="1:21" ht="32.25" customHeight="1" x14ac:dyDescent="0.2">
      <c r="A142" s="413"/>
      <c r="B142" s="35"/>
      <c r="C142" s="1741"/>
      <c r="D142" s="1879"/>
      <c r="E142" s="359"/>
      <c r="F142" s="1672"/>
      <c r="G142" s="1684"/>
      <c r="H142" s="1674"/>
      <c r="I142" s="1663"/>
      <c r="J142" s="453"/>
      <c r="K142" s="1673"/>
      <c r="L142" s="77"/>
      <c r="M142" s="1680"/>
      <c r="N142" s="1677"/>
      <c r="O142" s="1707"/>
      <c r="P142" s="1707"/>
      <c r="Q142" s="1707"/>
    </row>
    <row r="143" spans="1:21" ht="12.75" customHeight="1" x14ac:dyDescent="0.2">
      <c r="A143" s="119"/>
      <c r="B143" s="35"/>
      <c r="C143" s="338"/>
      <c r="D143" s="1874" t="s">
        <v>168</v>
      </c>
      <c r="E143" s="1973"/>
      <c r="F143" s="1800"/>
      <c r="G143" s="419"/>
      <c r="H143" s="1796"/>
      <c r="I143" s="1798"/>
      <c r="J143" s="1798"/>
      <c r="K143" s="443" t="s">
        <v>164</v>
      </c>
      <c r="L143" s="520">
        <v>35</v>
      </c>
      <c r="M143" s="244">
        <v>80</v>
      </c>
      <c r="N143" s="1803">
        <v>100</v>
      </c>
      <c r="O143" s="1707"/>
      <c r="P143" s="1695"/>
      <c r="Q143" s="1695"/>
    </row>
    <row r="144" spans="1:21" ht="15" customHeight="1" x14ac:dyDescent="0.2">
      <c r="A144" s="119"/>
      <c r="B144" s="35"/>
      <c r="C144" s="338"/>
      <c r="D144" s="1874"/>
      <c r="E144" s="1973"/>
      <c r="F144" s="1800"/>
      <c r="G144" s="419"/>
      <c r="H144" s="1796"/>
      <c r="I144" s="1798"/>
      <c r="J144" s="1798"/>
      <c r="K144" s="130"/>
      <c r="L144" s="510"/>
      <c r="M144" s="252"/>
      <c r="N144" s="1804"/>
      <c r="O144" s="1707"/>
      <c r="P144" s="1695"/>
      <c r="R144" s="1695"/>
      <c r="T144" s="1695"/>
    </row>
    <row r="145" spans="1:21" x14ac:dyDescent="0.2">
      <c r="A145" s="119"/>
      <c r="B145" s="35"/>
      <c r="C145" s="338"/>
      <c r="D145" s="1874"/>
      <c r="E145" s="1973"/>
      <c r="F145" s="1800"/>
      <c r="G145" s="427"/>
      <c r="H145" s="1802"/>
      <c r="I145" s="1797"/>
      <c r="J145" s="1797"/>
      <c r="K145" s="130"/>
      <c r="L145" s="510"/>
      <c r="M145" s="252"/>
      <c r="N145" s="1804"/>
      <c r="O145" s="1707"/>
      <c r="P145" s="1695"/>
      <c r="R145" s="1695"/>
    </row>
    <row r="146" spans="1:21" ht="13.5" customHeight="1" x14ac:dyDescent="0.2">
      <c r="A146" s="119"/>
      <c r="B146" s="35"/>
      <c r="C146" s="338"/>
      <c r="D146" s="1874"/>
      <c r="E146" s="1973"/>
      <c r="F146" s="1800"/>
      <c r="G146" s="427"/>
      <c r="H146" s="1802"/>
      <c r="I146" s="1797"/>
      <c r="J146" s="1797"/>
      <c r="K146" s="130"/>
      <c r="L146" s="510"/>
      <c r="M146" s="252"/>
      <c r="N146" s="1804"/>
      <c r="O146" s="1707"/>
      <c r="P146" s="1695"/>
      <c r="Q146" s="1695"/>
      <c r="R146" s="1695"/>
    </row>
    <row r="147" spans="1:21" ht="15.75" customHeight="1" x14ac:dyDescent="0.2">
      <c r="A147" s="428"/>
      <c r="B147" s="429"/>
      <c r="C147" s="1814"/>
      <c r="D147" s="1879"/>
      <c r="E147" s="1974"/>
      <c r="F147" s="1799"/>
      <c r="G147" s="431"/>
      <c r="H147" s="1815"/>
      <c r="I147" s="1816"/>
      <c r="J147" s="1816"/>
      <c r="K147" s="432"/>
      <c r="L147" s="433"/>
      <c r="M147" s="257"/>
      <c r="N147" s="1805"/>
      <c r="O147" s="1707"/>
      <c r="P147" s="1695"/>
      <c r="Q147" s="1695"/>
    </row>
    <row r="148" spans="1:21" ht="32.25" customHeight="1" x14ac:dyDescent="0.2">
      <c r="A148" s="119"/>
      <c r="B148" s="35"/>
      <c r="C148" s="338"/>
      <c r="D148" s="1874" t="s">
        <v>169</v>
      </c>
      <c r="E148" s="1973"/>
      <c r="F148" s="1672"/>
      <c r="G148" s="1661"/>
      <c r="H148" s="1662"/>
      <c r="I148" s="1663"/>
      <c r="J148" s="1663"/>
      <c r="K148" s="1987" t="s">
        <v>170</v>
      </c>
      <c r="L148" s="48">
        <v>70</v>
      </c>
      <c r="M148" s="252">
        <v>100</v>
      </c>
      <c r="N148" s="1676"/>
      <c r="O148" s="1707"/>
      <c r="P148" s="1695"/>
      <c r="R148" s="1695"/>
    </row>
    <row r="149" spans="1:21" ht="32.25" customHeight="1" x14ac:dyDescent="0.2">
      <c r="A149" s="119"/>
      <c r="B149" s="35"/>
      <c r="C149" s="338"/>
      <c r="D149" s="1874"/>
      <c r="E149" s="1973"/>
      <c r="F149" s="1672"/>
      <c r="G149" s="1661"/>
      <c r="H149" s="1662"/>
      <c r="I149" s="1663"/>
      <c r="J149" s="1663"/>
      <c r="K149" s="1987"/>
      <c r="L149" s="190"/>
      <c r="M149" s="252"/>
      <c r="N149" s="1676"/>
      <c r="O149" s="1707"/>
      <c r="P149" s="1707"/>
      <c r="Q149" s="1707"/>
    </row>
    <row r="150" spans="1:21" ht="16.5" customHeight="1" x14ac:dyDescent="0.2">
      <c r="A150" s="434"/>
      <c r="B150" s="435"/>
      <c r="C150" s="1741"/>
      <c r="D150" s="1879"/>
      <c r="E150" s="1973"/>
      <c r="F150" s="1672"/>
      <c r="G150" s="221"/>
      <c r="H150" s="436"/>
      <c r="I150" s="437"/>
      <c r="J150" s="437"/>
      <c r="K150" s="1673"/>
      <c r="L150" s="77"/>
      <c r="M150" s="257"/>
      <c r="N150" s="1677"/>
      <c r="P150" s="1695"/>
      <c r="Q150" s="1695"/>
      <c r="R150" s="1695"/>
    </row>
    <row r="151" spans="1:21" ht="44.25" customHeight="1" x14ac:dyDescent="0.2">
      <c r="A151" s="119"/>
      <c r="B151" s="35"/>
      <c r="C151" s="1741"/>
      <c r="D151" s="1664" t="s">
        <v>171</v>
      </c>
      <c r="E151" s="1668"/>
      <c r="F151" s="1672"/>
      <c r="G151" s="419"/>
      <c r="H151" s="1674"/>
      <c r="I151" s="1663"/>
      <c r="J151" s="318"/>
      <c r="K151" s="438" t="s">
        <v>145</v>
      </c>
      <c r="L151" s="439"/>
      <c r="M151" s="440"/>
      <c r="N151" s="441" t="s">
        <v>172</v>
      </c>
      <c r="O151" s="1707"/>
      <c r="P151" s="1695"/>
      <c r="Q151" s="1695"/>
      <c r="T151" s="1695"/>
    </row>
    <row r="152" spans="1:21" ht="27.75" customHeight="1" x14ac:dyDescent="0.2">
      <c r="A152" s="119"/>
      <c r="B152" s="35"/>
      <c r="C152" s="338"/>
      <c r="D152" s="1878" t="s">
        <v>173</v>
      </c>
      <c r="E152" s="1988"/>
      <c r="F152" s="1669">
        <v>2</v>
      </c>
      <c r="G152" s="1681" t="s">
        <v>26</v>
      </c>
      <c r="H152" s="1682"/>
      <c r="I152" s="1683">
        <v>193.5</v>
      </c>
      <c r="J152" s="1683">
        <v>464</v>
      </c>
      <c r="K152" s="98" t="s">
        <v>174</v>
      </c>
      <c r="L152" s="99">
        <v>1</v>
      </c>
      <c r="M152" s="442"/>
      <c r="N152" s="46"/>
      <c r="O152" s="1704"/>
      <c r="P152" s="1704"/>
      <c r="Q152" s="1704"/>
    </row>
    <row r="153" spans="1:21" ht="28.5" customHeight="1" x14ac:dyDescent="0.2">
      <c r="A153" s="119"/>
      <c r="B153" s="35"/>
      <c r="C153" s="338"/>
      <c r="D153" s="1874"/>
      <c r="E153" s="1988"/>
      <c r="F153" s="1672"/>
      <c r="G153" s="1681" t="s">
        <v>156</v>
      </c>
      <c r="H153" s="1682">
        <v>45.7</v>
      </c>
      <c r="I153" s="1683"/>
      <c r="J153" s="1683"/>
      <c r="K153" s="443" t="s">
        <v>175</v>
      </c>
      <c r="L153" s="99">
        <v>100</v>
      </c>
      <c r="M153" s="444"/>
      <c r="N153" s="101"/>
      <c r="P153" s="1695"/>
    </row>
    <row r="154" spans="1:21" ht="28.5" customHeight="1" x14ac:dyDescent="0.2">
      <c r="A154" s="119"/>
      <c r="B154" s="35"/>
      <c r="C154" s="338"/>
      <c r="D154" s="1665"/>
      <c r="E154" s="1668"/>
      <c r="F154" s="1672"/>
      <c r="G154" s="1661"/>
      <c r="H154" s="1674"/>
      <c r="I154" s="1663"/>
      <c r="J154" s="1663"/>
      <c r="K154" s="443" t="s">
        <v>176</v>
      </c>
      <c r="L154" s="99"/>
      <c r="M154" s="444">
        <v>100</v>
      </c>
      <c r="N154" s="101"/>
      <c r="P154" s="1695"/>
    </row>
    <row r="155" spans="1:21" ht="42" customHeight="1" x14ac:dyDescent="0.2">
      <c r="A155" s="119"/>
      <c r="B155" s="35"/>
      <c r="C155" s="338"/>
      <c r="D155" s="73" t="s">
        <v>177</v>
      </c>
      <c r="E155" s="1206"/>
      <c r="F155" s="1670"/>
      <c r="G155" s="254"/>
      <c r="H155" s="1235"/>
      <c r="I155" s="408"/>
      <c r="J155" s="409"/>
      <c r="K155" s="1667" t="s">
        <v>178</v>
      </c>
      <c r="L155" s="48"/>
      <c r="M155" s="252">
        <v>1</v>
      </c>
      <c r="N155" s="1676"/>
      <c r="R155" s="1695"/>
    </row>
    <row r="156" spans="1:21" ht="41.25" customHeight="1" x14ac:dyDescent="0.2">
      <c r="A156" s="119"/>
      <c r="B156" s="35"/>
      <c r="C156" s="1989"/>
      <c r="D156" s="1878" t="s">
        <v>351</v>
      </c>
      <c r="E156" s="449"/>
      <c r="F156" s="1669">
        <v>2</v>
      </c>
      <c r="G156" s="1681" t="s">
        <v>26</v>
      </c>
      <c r="H156" s="1682">
        <v>15</v>
      </c>
      <c r="I156" s="1683">
        <v>20.5</v>
      </c>
      <c r="J156" s="1683">
        <v>415.8</v>
      </c>
      <c r="K156" s="325" t="s">
        <v>368</v>
      </c>
      <c r="L156" s="89">
        <v>1</v>
      </c>
      <c r="M156" s="244"/>
      <c r="N156" s="1675"/>
      <c r="O156" s="1704"/>
      <c r="Q156" s="1695"/>
      <c r="R156" s="1695"/>
      <c r="U156" s="1695"/>
    </row>
    <row r="157" spans="1:21" ht="30" customHeight="1" x14ac:dyDescent="0.2">
      <c r="A157" s="119"/>
      <c r="B157" s="35"/>
      <c r="C157" s="1989"/>
      <c r="D157" s="1874"/>
      <c r="E157" s="1668"/>
      <c r="F157" s="451"/>
      <c r="G157" s="1661"/>
      <c r="H157" s="452"/>
      <c r="I157" s="1663"/>
      <c r="J157" s="453"/>
      <c r="K157" s="1667" t="s">
        <v>181</v>
      </c>
      <c r="L157" s="454"/>
      <c r="M157" s="49">
        <v>1</v>
      </c>
      <c r="N157" s="1743"/>
      <c r="Q157" s="1695"/>
      <c r="R157" s="1695"/>
      <c r="U157" s="1695"/>
    </row>
    <row r="158" spans="1:21" ht="30" customHeight="1" x14ac:dyDescent="0.2">
      <c r="A158" s="119"/>
      <c r="B158" s="35"/>
      <c r="C158" s="1989"/>
      <c r="D158" s="1874"/>
      <c r="E158" s="1671"/>
      <c r="F158" s="456">
        <v>4</v>
      </c>
      <c r="G158" s="1661"/>
      <c r="H158" s="452"/>
      <c r="I158" s="1663"/>
      <c r="J158" s="453"/>
      <c r="K158" s="1667" t="s">
        <v>182</v>
      </c>
      <c r="L158" s="454"/>
      <c r="M158" s="1678">
        <v>1</v>
      </c>
      <c r="N158" s="1743"/>
      <c r="Q158" s="1695"/>
      <c r="R158" s="1695"/>
    </row>
    <row r="159" spans="1:21" ht="27.75" customHeight="1" x14ac:dyDescent="0.2">
      <c r="A159" s="119"/>
      <c r="B159" s="35"/>
      <c r="C159" s="1989"/>
      <c r="D159" s="1665"/>
      <c r="E159" s="333"/>
      <c r="F159" s="1975">
        <v>5</v>
      </c>
      <c r="G159" s="1661"/>
      <c r="H159" s="452"/>
      <c r="I159" s="1663"/>
      <c r="J159" s="1663"/>
      <c r="K159" s="1667" t="s">
        <v>183</v>
      </c>
      <c r="L159" s="454"/>
      <c r="M159" s="1678">
        <v>100</v>
      </c>
      <c r="N159" s="1743"/>
      <c r="Q159" s="1695"/>
      <c r="R159" s="1695"/>
    </row>
    <row r="160" spans="1:21" ht="15.75" customHeight="1" x14ac:dyDescent="0.2">
      <c r="A160" s="119"/>
      <c r="B160" s="35"/>
      <c r="C160" s="1989"/>
      <c r="D160" s="1665"/>
      <c r="E160" s="333"/>
      <c r="F160" s="1966"/>
      <c r="G160" s="1661"/>
      <c r="H160" s="452"/>
      <c r="I160" s="1663"/>
      <c r="J160" s="1663"/>
      <c r="K160" s="1938" t="s">
        <v>184</v>
      </c>
      <c r="L160" s="454"/>
      <c r="M160" s="1678"/>
      <c r="N160" s="1743">
        <v>100</v>
      </c>
      <c r="R160" s="1695"/>
    </row>
    <row r="161" spans="1:21" ht="14.25" customHeight="1" x14ac:dyDescent="0.2">
      <c r="A161" s="119"/>
      <c r="B161" s="35"/>
      <c r="C161" s="1989"/>
      <c r="D161" s="457"/>
      <c r="E161" s="1990" t="s">
        <v>30</v>
      </c>
      <c r="F161" s="1991"/>
      <c r="G161" s="1992"/>
      <c r="H161" s="458">
        <f>SUM(H130:H160)</f>
        <v>1471.7</v>
      </c>
      <c r="I161" s="458">
        <f t="shared" ref="I161:J161" si="6">SUM(I130:I160)</f>
        <v>3204.2</v>
      </c>
      <c r="J161" s="458">
        <f t="shared" si="6"/>
        <v>1560.3999999999999</v>
      </c>
      <c r="K161" s="1939"/>
      <c r="L161" s="459"/>
      <c r="M161" s="1679"/>
      <c r="N161" s="1208"/>
      <c r="O161" s="1708"/>
      <c r="R161" s="1695"/>
    </row>
    <row r="162" spans="1:21" ht="14.25" customHeight="1" thickBot="1" x14ac:dyDescent="0.25">
      <c r="A162" s="461" t="s">
        <v>21</v>
      </c>
      <c r="B162" s="462" t="s">
        <v>32</v>
      </c>
      <c r="C162" s="1980" t="s">
        <v>105</v>
      </c>
      <c r="D162" s="1981"/>
      <c r="E162" s="1981"/>
      <c r="F162" s="1981"/>
      <c r="G162" s="1982"/>
      <c r="H162" s="463">
        <f>H129+H126+H111+H161</f>
        <v>6813.9999999999991</v>
      </c>
      <c r="I162" s="463">
        <f>I129+I126+I111+I161</f>
        <v>8664.9</v>
      </c>
      <c r="J162" s="463">
        <f>J129+J126+J111+J161</f>
        <v>6845.1</v>
      </c>
      <c r="K162" s="1983"/>
      <c r="L162" s="1984"/>
      <c r="M162" s="1984"/>
      <c r="N162" s="1985"/>
    </row>
    <row r="163" spans="1:21" ht="13.5" thickBot="1" x14ac:dyDescent="0.25">
      <c r="A163" s="464" t="s">
        <v>21</v>
      </c>
      <c r="B163" s="465" t="s">
        <v>51</v>
      </c>
      <c r="C163" s="1986" t="s">
        <v>185</v>
      </c>
      <c r="D163" s="1892"/>
      <c r="E163" s="1892"/>
      <c r="F163" s="1892"/>
      <c r="G163" s="1892"/>
      <c r="H163" s="1892"/>
      <c r="I163" s="1892"/>
      <c r="J163" s="1892"/>
      <c r="K163" s="1892"/>
      <c r="L163" s="1892"/>
      <c r="M163" s="1892"/>
      <c r="N163" s="1893"/>
      <c r="Q163" s="1695"/>
      <c r="S163" s="1695"/>
    </row>
    <row r="164" spans="1:21" ht="30.75" customHeight="1" x14ac:dyDescent="0.2">
      <c r="A164" s="109" t="s">
        <v>21</v>
      </c>
      <c r="B164" s="20" t="s">
        <v>51</v>
      </c>
      <c r="C164" s="395" t="s">
        <v>21</v>
      </c>
      <c r="D164" s="1928" t="s">
        <v>186</v>
      </c>
      <c r="E164" s="1931" t="s">
        <v>187</v>
      </c>
      <c r="F164" s="63" t="s">
        <v>34</v>
      </c>
      <c r="G164" s="397" t="s">
        <v>26</v>
      </c>
      <c r="H164" s="466">
        <v>10</v>
      </c>
      <c r="I164" s="466"/>
      <c r="J164" s="467"/>
      <c r="K164" s="468" t="s">
        <v>188</v>
      </c>
      <c r="L164" s="29">
        <v>1</v>
      </c>
      <c r="M164" s="469"/>
      <c r="N164" s="167"/>
    </row>
    <row r="165" spans="1:21" ht="15" customHeight="1" x14ac:dyDescent="0.2">
      <c r="A165" s="119"/>
      <c r="B165" s="35"/>
      <c r="C165" s="316"/>
      <c r="D165" s="1874"/>
      <c r="E165" s="1950"/>
      <c r="F165" s="70"/>
      <c r="G165" s="299"/>
      <c r="H165" s="399"/>
      <c r="I165" s="399"/>
      <c r="J165" s="400"/>
      <c r="K165" s="1929" t="s">
        <v>189</v>
      </c>
      <c r="L165" s="89">
        <v>1</v>
      </c>
      <c r="M165" s="244"/>
      <c r="N165" s="91"/>
      <c r="R165" s="1695"/>
    </row>
    <row r="166" spans="1:21" ht="15.75" customHeight="1" thickBot="1" x14ac:dyDescent="0.25">
      <c r="A166" s="119"/>
      <c r="B166" s="35"/>
      <c r="C166" s="414"/>
      <c r="D166" s="1875"/>
      <c r="E166" s="470"/>
      <c r="F166" s="471"/>
      <c r="G166" s="472" t="s">
        <v>30</v>
      </c>
      <c r="H166" s="473">
        <f t="shared" ref="H166:J166" si="7">SUM(H164:H165)</f>
        <v>10</v>
      </c>
      <c r="I166" s="473">
        <f t="shared" si="7"/>
        <v>0</v>
      </c>
      <c r="J166" s="474">
        <f t="shared" si="7"/>
        <v>0</v>
      </c>
      <c r="K166" s="1930"/>
      <c r="L166" s="48"/>
      <c r="M166" s="252"/>
      <c r="N166" s="50"/>
      <c r="Q166" s="1695"/>
    </row>
    <row r="167" spans="1:21" ht="29.25" customHeight="1" x14ac:dyDescent="0.2">
      <c r="A167" s="109" t="s">
        <v>21</v>
      </c>
      <c r="B167" s="20" t="s">
        <v>51</v>
      </c>
      <c r="C167" s="175" t="s">
        <v>32</v>
      </c>
      <c r="D167" s="475" t="s">
        <v>190</v>
      </c>
      <c r="E167" s="1998" t="s">
        <v>191</v>
      </c>
      <c r="F167" s="63">
        <v>2</v>
      </c>
      <c r="G167" s="397" t="s">
        <v>26</v>
      </c>
      <c r="H167" s="476">
        <v>2.4</v>
      </c>
      <c r="I167" s="476">
        <v>32.5</v>
      </c>
      <c r="J167" s="477">
        <v>32</v>
      </c>
      <c r="K167" s="478"/>
      <c r="L167" s="237"/>
      <c r="M167" s="30"/>
      <c r="N167" s="31"/>
      <c r="O167" s="1695"/>
      <c r="R167" s="1695"/>
    </row>
    <row r="168" spans="1:21" ht="27" customHeight="1" x14ac:dyDescent="0.2">
      <c r="A168" s="119"/>
      <c r="B168" s="35"/>
      <c r="C168" s="60"/>
      <c r="D168" s="1960" t="s">
        <v>192</v>
      </c>
      <c r="E168" s="1999"/>
      <c r="F168" s="70"/>
      <c r="G168" s="82"/>
      <c r="H168" s="479"/>
      <c r="I168" s="211"/>
      <c r="J168" s="212"/>
      <c r="K168" s="468" t="s">
        <v>193</v>
      </c>
      <c r="L168" s="103"/>
      <c r="M168" s="480"/>
      <c r="N168" s="95">
        <v>2</v>
      </c>
      <c r="O168" s="1695"/>
      <c r="R168" s="1695"/>
    </row>
    <row r="169" spans="1:21" ht="42" customHeight="1" x14ac:dyDescent="0.2">
      <c r="A169" s="119"/>
      <c r="B169" s="35"/>
      <c r="C169" s="60"/>
      <c r="D169" s="1961"/>
      <c r="E169" s="470"/>
      <c r="F169" s="70"/>
      <c r="G169" s="82"/>
      <c r="H169" s="479"/>
      <c r="I169" s="211"/>
      <c r="J169" s="212"/>
      <c r="K169" s="468" t="s">
        <v>194</v>
      </c>
      <c r="L169" s="103">
        <v>1</v>
      </c>
      <c r="M169" s="480"/>
      <c r="N169" s="95"/>
      <c r="O169" s="1695"/>
      <c r="R169" s="1695"/>
    </row>
    <row r="170" spans="1:21" ht="30" customHeight="1" x14ac:dyDescent="0.2">
      <c r="A170" s="119"/>
      <c r="B170" s="35"/>
      <c r="C170" s="60"/>
      <c r="D170" s="2000"/>
      <c r="E170" s="470"/>
      <c r="F170" s="70"/>
      <c r="G170" s="82"/>
      <c r="H170" s="479"/>
      <c r="I170" s="211"/>
      <c r="J170" s="212"/>
      <c r="K170" s="72" t="s">
        <v>195</v>
      </c>
      <c r="L170" s="103">
        <v>1</v>
      </c>
      <c r="M170" s="480"/>
      <c r="N170" s="95">
        <v>1</v>
      </c>
      <c r="O170" s="1695"/>
      <c r="R170" s="1695"/>
    </row>
    <row r="171" spans="1:21" ht="29.25" customHeight="1" x14ac:dyDescent="0.2">
      <c r="A171" s="119"/>
      <c r="B171" s="35"/>
      <c r="C171" s="151"/>
      <c r="D171" s="1878" t="s">
        <v>196</v>
      </c>
      <c r="E171" s="481"/>
      <c r="F171" s="75"/>
      <c r="G171" s="2001"/>
      <c r="H171" s="2002"/>
      <c r="I171" s="1927"/>
      <c r="J171" s="1927"/>
      <c r="K171" s="468" t="s">
        <v>197</v>
      </c>
      <c r="L171" s="103"/>
      <c r="M171" s="94">
        <v>50</v>
      </c>
      <c r="N171" s="95">
        <v>100</v>
      </c>
      <c r="O171" s="1695"/>
      <c r="R171" s="1695"/>
    </row>
    <row r="172" spans="1:21" ht="42" customHeight="1" x14ac:dyDescent="0.2">
      <c r="A172" s="119"/>
      <c r="B172" s="35"/>
      <c r="C172" s="151"/>
      <c r="D172" s="1874"/>
      <c r="E172" s="481"/>
      <c r="F172" s="75"/>
      <c r="G172" s="2001"/>
      <c r="H172" s="2002"/>
      <c r="I172" s="1927"/>
      <c r="J172" s="1927"/>
      <c r="K172" s="482" t="s">
        <v>198</v>
      </c>
      <c r="L172" s="93"/>
      <c r="M172" s="94">
        <v>50</v>
      </c>
      <c r="N172" s="46">
        <v>100</v>
      </c>
      <c r="O172" s="1695"/>
      <c r="R172" s="1695"/>
    </row>
    <row r="173" spans="1:21" ht="29.25" customHeight="1" thickBot="1" x14ac:dyDescent="0.25">
      <c r="A173" s="134"/>
      <c r="B173" s="19"/>
      <c r="C173" s="483"/>
      <c r="D173" s="1875"/>
      <c r="E173" s="484"/>
      <c r="F173" s="485"/>
      <c r="G173" s="486" t="s">
        <v>30</v>
      </c>
      <c r="H173" s="473">
        <f>SUM(H167:H172)</f>
        <v>2.4</v>
      </c>
      <c r="I173" s="473">
        <f t="shared" ref="I173:J173" si="8">SUM(I167:I172)</f>
        <v>32.5</v>
      </c>
      <c r="J173" s="473">
        <f t="shared" si="8"/>
        <v>32</v>
      </c>
      <c r="K173" s="487" t="s">
        <v>199</v>
      </c>
      <c r="L173" s="488"/>
      <c r="M173" s="489"/>
      <c r="N173" s="163">
        <v>2</v>
      </c>
      <c r="Q173" s="1695"/>
    </row>
    <row r="174" spans="1:21" ht="20.25" customHeight="1" x14ac:dyDescent="0.2">
      <c r="A174" s="109" t="s">
        <v>21</v>
      </c>
      <c r="B174" s="20" t="s">
        <v>51</v>
      </c>
      <c r="C174" s="175" t="s">
        <v>51</v>
      </c>
      <c r="D174" s="2003" t="s">
        <v>200</v>
      </c>
      <c r="E174" s="1998" t="s">
        <v>201</v>
      </c>
      <c r="F174" s="492" t="s">
        <v>34</v>
      </c>
      <c r="G174" s="493" t="s">
        <v>26</v>
      </c>
      <c r="H174" s="494">
        <f>252.4+24.2</f>
        <v>276.60000000000002</v>
      </c>
      <c r="I174" s="495">
        <v>217</v>
      </c>
      <c r="J174" s="495">
        <v>146</v>
      </c>
      <c r="K174" s="496"/>
      <c r="L174" s="497"/>
      <c r="M174" s="498"/>
      <c r="N174" s="499"/>
      <c r="Q174" s="1695"/>
      <c r="R174" s="1695"/>
      <c r="S174" s="1695"/>
    </row>
    <row r="175" spans="1:21" s="1431" customFormat="1" ht="20.25" customHeight="1" x14ac:dyDescent="0.2">
      <c r="A175" s="119"/>
      <c r="B175" s="35"/>
      <c r="C175" s="60"/>
      <c r="D175" s="2004"/>
      <c r="E175" s="2005"/>
      <c r="F175" s="471"/>
      <c r="G175" s="1435" t="s">
        <v>341</v>
      </c>
      <c r="H175" s="1436">
        <v>11.5</v>
      </c>
      <c r="I175" s="1437"/>
      <c r="J175" s="1437"/>
      <c r="K175" s="833"/>
      <c r="L175" s="224"/>
      <c r="M175" s="1434"/>
      <c r="N175" s="226"/>
      <c r="O175" s="1694"/>
      <c r="P175" s="1694"/>
      <c r="Q175" s="1695"/>
      <c r="R175" s="1695"/>
      <c r="S175" s="1695"/>
      <c r="T175" s="1694"/>
      <c r="U175" s="1694"/>
    </row>
    <row r="176" spans="1:21" ht="39.75" customHeight="1" x14ac:dyDescent="0.2">
      <c r="A176" s="119"/>
      <c r="B176" s="35"/>
      <c r="C176" s="60"/>
      <c r="D176" s="1817" t="s">
        <v>202</v>
      </c>
      <c r="E176" s="500" t="s">
        <v>25</v>
      </c>
      <c r="F176" s="501"/>
      <c r="G176" s="502"/>
      <c r="H176" s="123"/>
      <c r="I176" s="124"/>
      <c r="J176" s="123"/>
      <c r="K176" s="503" t="s">
        <v>203</v>
      </c>
      <c r="L176" s="504">
        <v>1</v>
      </c>
      <c r="M176" s="505"/>
      <c r="N176" s="506"/>
    </row>
    <row r="177" spans="1:17" ht="39.75" customHeight="1" x14ac:dyDescent="0.2">
      <c r="A177" s="428"/>
      <c r="B177" s="429"/>
      <c r="C177" s="651"/>
      <c r="D177" s="1336"/>
      <c r="E177" s="873"/>
      <c r="F177" s="1104"/>
      <c r="G177" s="1807"/>
      <c r="H177" s="1806"/>
      <c r="I177" s="1801"/>
      <c r="J177" s="1806"/>
      <c r="K177" s="72" t="s">
        <v>204</v>
      </c>
      <c r="L177" s="504">
        <v>30</v>
      </c>
      <c r="M177" s="505">
        <v>2</v>
      </c>
      <c r="N177" s="506"/>
    </row>
    <row r="178" spans="1:17" ht="17.25" customHeight="1" x14ac:dyDescent="0.2">
      <c r="A178" s="119"/>
      <c r="B178" s="35"/>
      <c r="C178" s="60"/>
      <c r="D178" s="1336"/>
      <c r="E178" s="355"/>
      <c r="F178" s="501"/>
      <c r="G178" s="502"/>
      <c r="H178" s="507"/>
      <c r="I178" s="508"/>
      <c r="J178" s="124"/>
      <c r="K178" s="509" t="s">
        <v>95</v>
      </c>
      <c r="L178" s="510">
        <v>1</v>
      </c>
      <c r="M178" s="511">
        <v>1</v>
      </c>
      <c r="N178" s="512"/>
    </row>
    <row r="179" spans="1:17" ht="30.75" customHeight="1" x14ac:dyDescent="0.2">
      <c r="A179" s="119"/>
      <c r="B179" s="35"/>
      <c r="C179" s="60"/>
      <c r="D179" s="1993" t="s">
        <v>205</v>
      </c>
      <c r="E179" s="481"/>
      <c r="F179" s="501"/>
      <c r="G179" s="1996"/>
      <c r="H179" s="1926"/>
      <c r="I179" s="1997"/>
      <c r="J179" s="1997"/>
      <c r="K179" s="509" t="s">
        <v>206</v>
      </c>
      <c r="L179" s="504">
        <v>1</v>
      </c>
      <c r="M179" s="513">
        <v>1</v>
      </c>
      <c r="N179" s="506">
        <v>1</v>
      </c>
      <c r="O179" s="1709"/>
    </row>
    <row r="180" spans="1:17" ht="42.75" customHeight="1" x14ac:dyDescent="0.2">
      <c r="A180" s="119"/>
      <c r="B180" s="35"/>
      <c r="C180" s="60"/>
      <c r="D180" s="1994"/>
      <c r="E180" s="481"/>
      <c r="F180" s="501"/>
      <c r="G180" s="1996"/>
      <c r="H180" s="1926"/>
      <c r="I180" s="1997"/>
      <c r="J180" s="1997"/>
      <c r="K180" s="509" t="s">
        <v>207</v>
      </c>
      <c r="L180" s="77">
        <v>29000</v>
      </c>
      <c r="M180" s="78">
        <v>31450</v>
      </c>
      <c r="N180" s="46">
        <v>33400</v>
      </c>
      <c r="O180" s="1709"/>
    </row>
    <row r="181" spans="1:17" ht="38.25" customHeight="1" x14ac:dyDescent="0.2">
      <c r="A181" s="119"/>
      <c r="B181" s="35"/>
      <c r="C181" s="60"/>
      <c r="D181" s="1994"/>
      <c r="E181" s="481"/>
      <c r="F181" s="501"/>
      <c r="G181" s="1996"/>
      <c r="H181" s="1926"/>
      <c r="I181" s="1997"/>
      <c r="J181" s="1997"/>
      <c r="K181" s="509" t="s">
        <v>208</v>
      </c>
      <c r="L181" s="433">
        <v>5150</v>
      </c>
      <c r="M181" s="514">
        <v>5240</v>
      </c>
      <c r="N181" s="506">
        <v>5578</v>
      </c>
      <c r="O181" s="1709"/>
    </row>
    <row r="182" spans="1:17" ht="30.75" customHeight="1" x14ac:dyDescent="0.2">
      <c r="A182" s="119"/>
      <c r="B182" s="35"/>
      <c r="C182" s="60"/>
      <c r="D182" s="1994"/>
      <c r="E182" s="481"/>
      <c r="F182" s="501"/>
      <c r="G182" s="1996"/>
      <c r="H182" s="1926"/>
      <c r="I182" s="1997"/>
      <c r="J182" s="1997"/>
      <c r="K182" s="72" t="s">
        <v>209</v>
      </c>
      <c r="L182" s="44">
        <v>1</v>
      </c>
      <c r="M182" s="49">
        <v>1</v>
      </c>
      <c r="N182" s="46">
        <v>1</v>
      </c>
      <c r="O182" s="1709"/>
    </row>
    <row r="183" spans="1:17" ht="42" customHeight="1" x14ac:dyDescent="0.2">
      <c r="A183" s="119"/>
      <c r="B183" s="35"/>
      <c r="C183" s="60"/>
      <c r="D183" s="1995"/>
      <c r="E183" s="481"/>
      <c r="F183" s="501"/>
      <c r="G183" s="1996"/>
      <c r="H183" s="1926"/>
      <c r="I183" s="1997"/>
      <c r="J183" s="1997"/>
      <c r="K183" s="85" t="s">
        <v>210</v>
      </c>
      <c r="L183" s="77">
        <v>5100</v>
      </c>
      <c r="M183" s="257">
        <v>5100</v>
      </c>
      <c r="N183" s="79">
        <v>5100</v>
      </c>
      <c r="O183" s="1709"/>
      <c r="Q183" s="1695"/>
    </row>
    <row r="184" spans="1:17" ht="28.5" customHeight="1" x14ac:dyDescent="0.2">
      <c r="A184" s="119"/>
      <c r="B184" s="35"/>
      <c r="C184" s="151"/>
      <c r="D184" s="1993" t="s">
        <v>211</v>
      </c>
      <c r="E184" s="481"/>
      <c r="F184" s="501"/>
      <c r="G184" s="1996"/>
      <c r="H184" s="1926"/>
      <c r="I184" s="1997"/>
      <c r="J184" s="1997"/>
      <c r="K184" s="85" t="s">
        <v>212</v>
      </c>
      <c r="L184" s="77">
        <v>1</v>
      </c>
      <c r="M184" s="257">
        <v>1</v>
      </c>
      <c r="N184" s="79">
        <v>1</v>
      </c>
      <c r="O184" s="1709"/>
      <c r="Q184" s="1695"/>
    </row>
    <row r="185" spans="1:17" ht="28.5" customHeight="1" x14ac:dyDescent="0.2">
      <c r="A185" s="119"/>
      <c r="B185" s="35"/>
      <c r="C185" s="151"/>
      <c r="D185" s="1995"/>
      <c r="E185" s="481"/>
      <c r="F185" s="501"/>
      <c r="G185" s="1996"/>
      <c r="H185" s="1926"/>
      <c r="I185" s="1997"/>
      <c r="J185" s="1997"/>
      <c r="K185" s="85" t="s">
        <v>213</v>
      </c>
      <c r="L185" s="77">
        <v>1</v>
      </c>
      <c r="M185" s="257"/>
      <c r="N185" s="79"/>
      <c r="O185" s="1709"/>
      <c r="Q185" s="1695"/>
    </row>
    <row r="186" spans="1:17" ht="15.75" customHeight="1" x14ac:dyDescent="0.2">
      <c r="A186" s="119"/>
      <c r="B186" s="35"/>
      <c r="C186" s="151"/>
      <c r="D186" s="1993" t="s">
        <v>214</v>
      </c>
      <c r="E186" s="481"/>
      <c r="F186" s="501"/>
      <c r="G186" s="1996"/>
      <c r="H186" s="1926"/>
      <c r="I186" s="1997"/>
      <c r="J186" s="1997"/>
      <c r="K186" s="509" t="s">
        <v>215</v>
      </c>
      <c r="L186" s="433">
        <v>1</v>
      </c>
      <c r="M186" s="514"/>
      <c r="N186" s="515"/>
      <c r="O186" s="1709"/>
      <c r="Q186" s="1695"/>
    </row>
    <row r="187" spans="1:17" ht="16.5" customHeight="1" x14ac:dyDescent="0.2">
      <c r="A187" s="119"/>
      <c r="B187" s="35"/>
      <c r="C187" s="151"/>
      <c r="D187" s="1994"/>
      <c r="E187" s="481"/>
      <c r="F187" s="501"/>
      <c r="G187" s="1996"/>
      <c r="H187" s="1926"/>
      <c r="I187" s="1997"/>
      <c r="J187" s="1997"/>
      <c r="K187" s="509" t="s">
        <v>216</v>
      </c>
      <c r="L187" s="433">
        <v>1</v>
      </c>
      <c r="M187" s="516"/>
      <c r="N187" s="515"/>
      <c r="O187" s="1709"/>
      <c r="Q187" s="1695"/>
    </row>
    <row r="188" spans="1:17" ht="28.5" customHeight="1" x14ac:dyDescent="0.2">
      <c r="A188" s="119"/>
      <c r="B188" s="35"/>
      <c r="C188" s="151"/>
      <c r="D188" s="1995"/>
      <c r="E188" s="481"/>
      <c r="F188" s="501"/>
      <c r="G188" s="1996"/>
      <c r="H188" s="1926"/>
      <c r="I188" s="1997"/>
      <c r="J188" s="1997"/>
      <c r="K188" s="509" t="s">
        <v>217</v>
      </c>
      <c r="L188" s="433">
        <v>20</v>
      </c>
      <c r="M188" s="516">
        <v>70</v>
      </c>
      <c r="N188" s="515">
        <v>100</v>
      </c>
      <c r="O188" s="1709"/>
      <c r="Q188" s="1695"/>
    </row>
    <row r="189" spans="1:17" ht="17.25" customHeight="1" x14ac:dyDescent="0.2">
      <c r="A189" s="119"/>
      <c r="B189" s="35"/>
      <c r="C189" s="151"/>
      <c r="D189" s="1993" t="s">
        <v>218</v>
      </c>
      <c r="E189" s="481"/>
      <c r="F189" s="501"/>
      <c r="G189" s="2001"/>
      <c r="H189" s="1926"/>
      <c r="I189" s="1997"/>
      <c r="J189" s="1997"/>
      <c r="K189" s="509" t="s">
        <v>219</v>
      </c>
      <c r="L189" s="433"/>
      <c r="M189" s="516">
        <v>1</v>
      </c>
      <c r="N189" s="515"/>
      <c r="O189" s="1709"/>
      <c r="Q189" s="1695"/>
    </row>
    <row r="190" spans="1:17" ht="28.5" customHeight="1" x14ac:dyDescent="0.2">
      <c r="A190" s="119"/>
      <c r="B190" s="35"/>
      <c r="C190" s="151"/>
      <c r="D190" s="1994"/>
      <c r="E190" s="481"/>
      <c r="F190" s="501"/>
      <c r="G190" s="2001"/>
      <c r="H190" s="1926"/>
      <c r="I190" s="1997"/>
      <c r="J190" s="1997"/>
      <c r="K190" s="509" t="s">
        <v>220</v>
      </c>
      <c r="L190" s="433"/>
      <c r="M190" s="516">
        <v>1</v>
      </c>
      <c r="N190" s="515">
        <v>1</v>
      </c>
      <c r="O190" s="1709"/>
      <c r="Q190" s="1695"/>
    </row>
    <row r="191" spans="1:17" ht="28.5" customHeight="1" x14ac:dyDescent="0.2">
      <c r="A191" s="119"/>
      <c r="B191" s="35"/>
      <c r="C191" s="151"/>
      <c r="D191" s="1994"/>
      <c r="E191" s="481"/>
      <c r="F191" s="501"/>
      <c r="G191" s="2001"/>
      <c r="H191" s="1926"/>
      <c r="I191" s="1997"/>
      <c r="J191" s="1997"/>
      <c r="K191" s="509" t="s">
        <v>221</v>
      </c>
      <c r="L191" s="433"/>
      <c r="M191" s="516">
        <v>30</v>
      </c>
      <c r="N191" s="515">
        <v>50</v>
      </c>
      <c r="O191" s="1709"/>
      <c r="Q191" s="1695"/>
    </row>
    <row r="192" spans="1:17" ht="42" customHeight="1" x14ac:dyDescent="0.2">
      <c r="A192" s="119"/>
      <c r="B192" s="35"/>
      <c r="C192" s="151"/>
      <c r="D192" s="1995"/>
      <c r="E192" s="481"/>
      <c r="F192" s="501"/>
      <c r="G192" s="2001"/>
      <c r="H192" s="1926"/>
      <c r="I192" s="1997"/>
      <c r="J192" s="1997"/>
      <c r="K192" s="517" t="s">
        <v>222</v>
      </c>
      <c r="L192" s="510"/>
      <c r="M192" s="516"/>
      <c r="N192" s="512">
        <v>20</v>
      </c>
      <c r="O192" s="1709"/>
      <c r="Q192" s="1695"/>
    </row>
    <row r="193" spans="1:21" ht="28.5" customHeight="1" x14ac:dyDescent="0.2">
      <c r="A193" s="119"/>
      <c r="B193" s="35"/>
      <c r="C193" s="151"/>
      <c r="D193" s="1878" t="s">
        <v>223</v>
      </c>
      <c r="E193" s="518"/>
      <c r="F193" s="75"/>
      <c r="G193" s="2001"/>
      <c r="H193" s="2006"/>
      <c r="I193" s="2007"/>
      <c r="J193" s="2008"/>
      <c r="K193" s="519" t="s">
        <v>224</v>
      </c>
      <c r="L193" s="520">
        <v>1</v>
      </c>
      <c r="M193" s="513"/>
      <c r="N193" s="521">
        <v>2</v>
      </c>
      <c r="O193" s="1709"/>
      <c r="Q193" s="1695"/>
      <c r="R193" s="1695"/>
    </row>
    <row r="194" spans="1:21" ht="41.25" customHeight="1" x14ac:dyDescent="0.2">
      <c r="A194" s="119"/>
      <c r="B194" s="35"/>
      <c r="C194" s="151"/>
      <c r="D194" s="1874"/>
      <c r="E194" s="518"/>
      <c r="F194" s="75"/>
      <c r="G194" s="2001"/>
      <c r="H194" s="2006"/>
      <c r="I194" s="2007"/>
      <c r="J194" s="2008"/>
      <c r="K194" s="519" t="s">
        <v>225</v>
      </c>
      <c r="L194" s="520">
        <v>1</v>
      </c>
      <c r="M194" s="513"/>
      <c r="N194" s="521"/>
      <c r="O194" s="1709"/>
      <c r="Q194" s="1695"/>
      <c r="R194" s="1695"/>
    </row>
    <row r="195" spans="1:21" ht="15" customHeight="1" thickBot="1" x14ac:dyDescent="0.25">
      <c r="A195" s="119"/>
      <c r="B195" s="35"/>
      <c r="C195" s="414"/>
      <c r="D195" s="320"/>
      <c r="E195" s="518"/>
      <c r="F195" s="471"/>
      <c r="G195" s="486" t="s">
        <v>30</v>
      </c>
      <c r="H195" s="473">
        <f>SUM(H174:H194)</f>
        <v>288.10000000000002</v>
      </c>
      <c r="I195" s="473">
        <f t="shared" ref="I195:J195" si="9">SUM(I174:I194)</f>
        <v>217</v>
      </c>
      <c r="J195" s="473">
        <f t="shared" si="9"/>
        <v>146</v>
      </c>
      <c r="K195" s="522" t="s">
        <v>95</v>
      </c>
      <c r="L195" s="520"/>
      <c r="M195" s="523"/>
      <c r="N195" s="521">
        <v>1</v>
      </c>
      <c r="Q195" s="1695"/>
    </row>
    <row r="196" spans="1:21" ht="42" customHeight="1" x14ac:dyDescent="0.2">
      <c r="A196" s="109" t="s">
        <v>21</v>
      </c>
      <c r="B196" s="20" t="s">
        <v>51</v>
      </c>
      <c r="C196" s="175" t="s">
        <v>58</v>
      </c>
      <c r="D196" s="524" t="s">
        <v>226</v>
      </c>
      <c r="E196" s="525"/>
      <c r="F196" s="2015">
        <v>2</v>
      </c>
      <c r="G196" s="493" t="s">
        <v>26</v>
      </c>
      <c r="H196" s="526"/>
      <c r="I196" s="527">
        <v>60</v>
      </c>
      <c r="J196" s="527">
        <v>35</v>
      </c>
      <c r="K196" s="528"/>
      <c r="L196" s="178"/>
      <c r="M196" s="529"/>
      <c r="N196" s="180"/>
      <c r="Q196" s="1695"/>
      <c r="S196" s="1695"/>
    </row>
    <row r="197" spans="1:21" ht="42" customHeight="1" x14ac:dyDescent="0.2">
      <c r="A197" s="119"/>
      <c r="B197" s="35"/>
      <c r="C197" s="60"/>
      <c r="D197" s="530" t="s">
        <v>227</v>
      </c>
      <c r="E197" s="531" t="s">
        <v>228</v>
      </c>
      <c r="F197" s="2016"/>
      <c r="G197" s="222"/>
      <c r="H197" s="532"/>
      <c r="I197" s="533"/>
      <c r="J197" s="533"/>
      <c r="K197" s="468" t="s">
        <v>229</v>
      </c>
      <c r="L197" s="534"/>
      <c r="M197" s="535">
        <v>1</v>
      </c>
      <c r="N197" s="536"/>
      <c r="Q197" s="1695"/>
      <c r="R197" s="1695"/>
    </row>
    <row r="198" spans="1:21" ht="29.25" customHeight="1" x14ac:dyDescent="0.2">
      <c r="A198" s="119"/>
      <c r="B198" s="35"/>
      <c r="C198" s="60"/>
      <c r="D198" s="537" t="s">
        <v>230</v>
      </c>
      <c r="E198" s="470"/>
      <c r="F198" s="2016"/>
      <c r="G198" s="425"/>
      <c r="H198" s="538"/>
      <c r="I198" s="539"/>
      <c r="J198" s="539"/>
      <c r="K198" s="509" t="s">
        <v>231</v>
      </c>
      <c r="L198" s="433"/>
      <c r="M198" s="514">
        <v>1</v>
      </c>
      <c r="N198" s="515"/>
      <c r="Q198" s="1695"/>
      <c r="R198" s="1695"/>
      <c r="T198" s="1695"/>
    </row>
    <row r="199" spans="1:21" ht="29.25" customHeight="1" thickBot="1" x14ac:dyDescent="0.25">
      <c r="A199" s="134"/>
      <c r="B199" s="19"/>
      <c r="C199" s="483"/>
      <c r="D199" s="540"/>
      <c r="E199" s="484"/>
      <c r="F199" s="2017"/>
      <c r="G199" s="486" t="s">
        <v>30</v>
      </c>
      <c r="H199" s="541"/>
      <c r="I199" s="542">
        <f>SUM(I196:I198)</f>
        <v>60</v>
      </c>
      <c r="J199" s="542">
        <f>SUM(J196:J198)</f>
        <v>35</v>
      </c>
      <c r="K199" s="509" t="s">
        <v>232</v>
      </c>
      <c r="L199" s="543"/>
      <c r="M199" s="544">
        <v>10</v>
      </c>
      <c r="N199" s="545">
        <v>20</v>
      </c>
      <c r="R199" s="1695"/>
    </row>
    <row r="200" spans="1:21" ht="14.25" customHeight="1" thickBot="1" x14ac:dyDescent="0.25">
      <c r="A200" s="546" t="s">
        <v>21</v>
      </c>
      <c r="B200" s="547" t="s">
        <v>51</v>
      </c>
      <c r="C200" s="2018" t="s">
        <v>105</v>
      </c>
      <c r="D200" s="1945"/>
      <c r="E200" s="1945"/>
      <c r="F200" s="1945"/>
      <c r="G200" s="1946"/>
      <c r="H200" s="548">
        <f>H199+H173+H166+H195</f>
        <v>300.5</v>
      </c>
      <c r="I200" s="548">
        <f>I199+I173+I166+I195</f>
        <v>309.5</v>
      </c>
      <c r="J200" s="548">
        <f>J199+J173+J166+J195</f>
        <v>213</v>
      </c>
      <c r="K200" s="1947"/>
      <c r="L200" s="1948"/>
      <c r="M200" s="1948"/>
      <c r="N200" s="1949"/>
    </row>
    <row r="201" spans="1:21" ht="14.25" customHeight="1" thickBot="1" x14ac:dyDescent="0.25">
      <c r="A201" s="18" t="s">
        <v>21</v>
      </c>
      <c r="B201" s="2019" t="s">
        <v>233</v>
      </c>
      <c r="C201" s="2020"/>
      <c r="D201" s="2020"/>
      <c r="E201" s="2020"/>
      <c r="F201" s="2020"/>
      <c r="G201" s="2021"/>
      <c r="H201" s="549">
        <f>+H200+H162+H72</f>
        <v>8843.7999999999993</v>
      </c>
      <c r="I201" s="550">
        <f>+I200+I162+I72</f>
        <v>10818.1</v>
      </c>
      <c r="J201" s="550">
        <f>+J200+J162+J72</f>
        <v>8801.2000000000007</v>
      </c>
      <c r="K201" s="2022"/>
      <c r="L201" s="2023"/>
      <c r="M201" s="2023"/>
      <c r="N201" s="2024"/>
    </row>
    <row r="202" spans="1:21" ht="14.25" customHeight="1" thickBot="1" x14ac:dyDescent="0.25">
      <c r="A202" s="551" t="s">
        <v>77</v>
      </c>
      <c r="B202" s="2025" t="s">
        <v>234</v>
      </c>
      <c r="C202" s="2026"/>
      <c r="D202" s="2026"/>
      <c r="E202" s="2026"/>
      <c r="F202" s="2026"/>
      <c r="G202" s="2027"/>
      <c r="H202" s="552">
        <f t="shared" ref="H202:J202" si="10">+H201</f>
        <v>8843.7999999999993</v>
      </c>
      <c r="I202" s="553">
        <f t="shared" si="10"/>
        <v>10818.1</v>
      </c>
      <c r="J202" s="553">
        <f t="shared" si="10"/>
        <v>8801.2000000000007</v>
      </c>
      <c r="K202" s="2028"/>
      <c r="L202" s="2029"/>
      <c r="M202" s="2029"/>
      <c r="N202" s="2030"/>
    </row>
    <row r="203" spans="1:21" ht="24.75" customHeight="1" thickBot="1" x14ac:dyDescent="0.25">
      <c r="A203" s="2044" t="s">
        <v>235</v>
      </c>
      <c r="B203" s="2044"/>
      <c r="C203" s="2044"/>
      <c r="D203" s="2044"/>
      <c r="E203" s="2044"/>
      <c r="F203" s="2044"/>
      <c r="G203" s="2044"/>
      <c r="H203" s="2044"/>
      <c r="I203" s="2044"/>
      <c r="J203" s="2044"/>
      <c r="K203" s="554"/>
      <c r="L203" s="555"/>
      <c r="M203" s="555"/>
      <c r="N203" s="555"/>
    </row>
    <row r="204" spans="1:21" ht="63.75" customHeight="1" x14ac:dyDescent="0.2">
      <c r="A204" s="2045" t="s">
        <v>236</v>
      </c>
      <c r="B204" s="2046"/>
      <c r="C204" s="2046"/>
      <c r="D204" s="2046"/>
      <c r="E204" s="2046"/>
      <c r="F204" s="2046"/>
      <c r="G204" s="2047"/>
      <c r="H204" s="556" t="s">
        <v>237</v>
      </c>
      <c r="I204" s="557" t="s">
        <v>238</v>
      </c>
      <c r="J204" s="557" t="s">
        <v>239</v>
      </c>
      <c r="K204" s="558"/>
      <c r="L204" s="2038"/>
      <c r="M204" s="2038"/>
      <c r="N204" s="2038"/>
    </row>
    <row r="205" spans="1:21" ht="15.75" customHeight="1" x14ac:dyDescent="0.2">
      <c r="A205" s="2041" t="s">
        <v>240</v>
      </c>
      <c r="B205" s="2042"/>
      <c r="C205" s="2042"/>
      <c r="D205" s="2042"/>
      <c r="E205" s="2042"/>
      <c r="F205" s="2042"/>
      <c r="G205" s="2043"/>
      <c r="H205" s="559">
        <f>SUM(H206:H213)</f>
        <v>8690.1999999999989</v>
      </c>
      <c r="I205" s="560">
        <f>SUM(I206:I213)</f>
        <v>10376.700000000001</v>
      </c>
      <c r="J205" s="560">
        <f>SUM(J206:J213)</f>
        <v>8801.2000000000007</v>
      </c>
      <c r="K205" s="558"/>
      <c r="L205" s="2038"/>
      <c r="M205" s="2038"/>
      <c r="N205" s="2038"/>
    </row>
    <row r="206" spans="1:21" ht="13.5" customHeight="1" x14ac:dyDescent="0.2">
      <c r="A206" s="2009" t="s">
        <v>241</v>
      </c>
      <c r="B206" s="2010"/>
      <c r="C206" s="2010"/>
      <c r="D206" s="2010"/>
      <c r="E206" s="2010"/>
      <c r="F206" s="2010"/>
      <c r="G206" s="2011"/>
      <c r="H206" s="561">
        <f>SUMIF(G14:G198,"sb",H14:H198)</f>
        <v>6839.2</v>
      </c>
      <c r="I206" s="391">
        <f>SUMIF(G14:G199,"sb",I14:I199)</f>
        <v>8581</v>
      </c>
      <c r="J206" s="391">
        <f>SUMIF(G14:G199,"sb",J14:J199)</f>
        <v>7948.4000000000005</v>
      </c>
      <c r="K206" s="562"/>
      <c r="L206" s="2039"/>
      <c r="M206" s="2039"/>
      <c r="N206" s="2039"/>
    </row>
    <row r="207" spans="1:21" s="1550" customFormat="1" ht="28.5" customHeight="1" x14ac:dyDescent="0.2">
      <c r="A207" s="2012" t="s">
        <v>363</v>
      </c>
      <c r="B207" s="2013"/>
      <c r="C207" s="2013"/>
      <c r="D207" s="2013"/>
      <c r="E207" s="2013"/>
      <c r="F207" s="2013"/>
      <c r="G207" s="2014"/>
      <c r="H207" s="561">
        <f>SUMIF(G16:G199,"sb(es)",H16:H199)</f>
        <v>866.1</v>
      </c>
      <c r="I207" s="561">
        <f>SUMIF(G16:G199,"sb(es)",I16:I199)</f>
        <v>1152.3</v>
      </c>
      <c r="J207" s="391">
        <f>SUMIF(G16:G199,"sb(es)",J16:J199)</f>
        <v>202</v>
      </c>
      <c r="K207" s="1548"/>
      <c r="L207" s="1548"/>
      <c r="M207" s="1548"/>
      <c r="N207" s="1548"/>
      <c r="O207" s="1694"/>
      <c r="P207" s="1694"/>
      <c r="Q207" s="1694"/>
      <c r="R207" s="1694"/>
      <c r="S207" s="1694"/>
      <c r="T207" s="1694"/>
      <c r="U207" s="1694"/>
    </row>
    <row r="208" spans="1:21" ht="27.75" customHeight="1" x14ac:dyDescent="0.2">
      <c r="A208" s="2012" t="s">
        <v>242</v>
      </c>
      <c r="B208" s="2013"/>
      <c r="C208" s="2013"/>
      <c r="D208" s="2013"/>
      <c r="E208" s="2013"/>
      <c r="F208" s="2013"/>
      <c r="G208" s="2014"/>
      <c r="H208" s="561">
        <f>SUMIF(G23:G195,"sb(esa)",H23:H195)</f>
        <v>46</v>
      </c>
      <c r="I208" s="391"/>
      <c r="J208" s="391"/>
      <c r="K208" s="562"/>
      <c r="L208" s="562"/>
      <c r="M208" s="562"/>
      <c r="N208" s="562"/>
    </row>
    <row r="209" spans="1:21" ht="14.25" customHeight="1" x14ac:dyDescent="0.2">
      <c r="A209" s="2009" t="s">
        <v>243</v>
      </c>
      <c r="B209" s="2010"/>
      <c r="C209" s="2010"/>
      <c r="D209" s="2010"/>
      <c r="E209" s="2010"/>
      <c r="F209" s="2010"/>
      <c r="G209" s="2011"/>
      <c r="H209" s="561">
        <f>SUMIF(G23:G199,"sb(l)",H23:H199)</f>
        <v>209.39999999999998</v>
      </c>
      <c r="I209" s="391"/>
      <c r="J209" s="391"/>
      <c r="K209" s="562"/>
      <c r="L209" s="562"/>
      <c r="M209" s="562"/>
      <c r="N209" s="562"/>
    </row>
    <row r="210" spans="1:21" ht="14.25" customHeight="1" x14ac:dyDescent="0.2">
      <c r="A210" s="2009" t="s">
        <v>244</v>
      </c>
      <c r="B210" s="2010"/>
      <c r="C210" s="2010"/>
      <c r="D210" s="2010"/>
      <c r="E210" s="2010"/>
      <c r="F210" s="2010"/>
      <c r="G210" s="2011"/>
      <c r="H210" s="561">
        <f>SUMIF(G14:G194,"sb(vr)",H14:H194)</f>
        <v>222.7</v>
      </c>
      <c r="I210" s="391">
        <f>SUMIF(G14:G194,"sb(vr)",I14:I194)</f>
        <v>222.7</v>
      </c>
      <c r="J210" s="391">
        <f>SUMIF(G14:G194,"sb(vr)",J14:J194)</f>
        <v>222.7</v>
      </c>
      <c r="K210" s="3"/>
      <c r="L210" s="562"/>
      <c r="M210" s="562"/>
      <c r="N210" s="562"/>
    </row>
    <row r="211" spans="1:21" s="1431" customFormat="1" ht="14.25" customHeight="1" x14ac:dyDescent="0.2">
      <c r="A211" s="2009" t="s">
        <v>342</v>
      </c>
      <c r="B211" s="2010"/>
      <c r="C211" s="2010"/>
      <c r="D211" s="2010"/>
      <c r="E211" s="2010"/>
      <c r="F211" s="2010"/>
      <c r="G211" s="2011"/>
      <c r="H211" s="561">
        <f>SUMIF(G20:G195,"sb(vrl)",H20:H195)</f>
        <v>31.5</v>
      </c>
      <c r="I211" s="391"/>
      <c r="J211" s="391"/>
      <c r="L211" s="1429"/>
      <c r="M211" s="1429"/>
      <c r="N211" s="1429"/>
      <c r="O211" s="1694"/>
      <c r="P211" s="1694"/>
      <c r="Q211" s="1694"/>
      <c r="R211" s="1694"/>
      <c r="S211" s="1694"/>
      <c r="T211" s="1694"/>
      <c r="U211" s="1694"/>
    </row>
    <row r="212" spans="1:21" ht="27.75" customHeight="1" x14ac:dyDescent="0.2">
      <c r="A212" s="2012" t="s">
        <v>245</v>
      </c>
      <c r="B212" s="2013"/>
      <c r="C212" s="2013"/>
      <c r="D212" s="2013"/>
      <c r="E212" s="2013"/>
      <c r="F212" s="2013"/>
      <c r="G212" s="2014"/>
      <c r="H212" s="563">
        <f>SUMIF(G20:G194,"sb(sp)",H20:H194)</f>
        <v>413.9</v>
      </c>
      <c r="I212" s="564">
        <f>SUMIF(G23:G194,"sb(sp)",I23:I194)</f>
        <v>420.7</v>
      </c>
      <c r="J212" s="564">
        <f>SUMIF(G23:G194,"sb(sp)",J23:J194)</f>
        <v>428.1</v>
      </c>
      <c r="K212" s="565"/>
      <c r="L212" s="2039"/>
      <c r="M212" s="2039"/>
      <c r="N212" s="2039"/>
    </row>
    <row r="213" spans="1:21" x14ac:dyDescent="0.2">
      <c r="A213" s="2012" t="s">
        <v>246</v>
      </c>
      <c r="B213" s="2013"/>
      <c r="C213" s="2013"/>
      <c r="D213" s="2013"/>
      <c r="E213" s="2013"/>
      <c r="F213" s="2013"/>
      <c r="G213" s="2014"/>
      <c r="H213" s="566">
        <f>SUMIF(G23:G194,"sb(spl)",H23:H194)</f>
        <v>61.4</v>
      </c>
      <c r="I213" s="567">
        <f>SUMIF(G23:G194,"sb(spl)",I23:I194)</f>
        <v>0</v>
      </c>
      <c r="J213" s="567">
        <f>SUMIF(G23:G194,"sb(spl)",J23:J194)</f>
        <v>0</v>
      </c>
      <c r="K213" s="565"/>
      <c r="L213" s="562"/>
      <c r="M213" s="562"/>
      <c r="N213" s="562"/>
    </row>
    <row r="214" spans="1:21" x14ac:dyDescent="0.2">
      <c r="A214" s="2041" t="s">
        <v>247</v>
      </c>
      <c r="B214" s="2042"/>
      <c r="C214" s="2042"/>
      <c r="D214" s="2042"/>
      <c r="E214" s="2042"/>
      <c r="F214" s="2042"/>
      <c r="G214" s="2043"/>
      <c r="H214" s="568">
        <f>SUM(H215:H216)</f>
        <v>153.6</v>
      </c>
      <c r="I214" s="569">
        <f>SUM(I215:I216)</f>
        <v>441.4</v>
      </c>
      <c r="J214" s="569">
        <f>SUM(J215:J216)</f>
        <v>0</v>
      </c>
      <c r="K214" s="558"/>
      <c r="L214" s="2038"/>
      <c r="M214" s="2038"/>
      <c r="N214" s="2038"/>
    </row>
    <row r="215" spans="1:21" x14ac:dyDescent="0.2">
      <c r="A215" s="2009" t="s">
        <v>248</v>
      </c>
      <c r="B215" s="2010"/>
      <c r="C215" s="2010"/>
      <c r="D215" s="2010"/>
      <c r="E215" s="2010"/>
      <c r="F215" s="2010"/>
      <c r="G215" s="2011"/>
      <c r="H215" s="561">
        <f>SUMIF(G20:G194,"es",H20:H194)</f>
        <v>130</v>
      </c>
      <c r="I215" s="391">
        <f>SUMIF(G23:G194,"es",I23:I194)</f>
        <v>376.7</v>
      </c>
      <c r="J215" s="391">
        <f>SUMIF(G23:G194,"es",J23:J194)</f>
        <v>0</v>
      </c>
      <c r="K215" s="562"/>
      <c r="L215" s="2039"/>
      <c r="M215" s="2039"/>
      <c r="N215" s="2039"/>
    </row>
    <row r="216" spans="1:21" x14ac:dyDescent="0.2">
      <c r="A216" s="2009" t="s">
        <v>250</v>
      </c>
      <c r="B216" s="2010"/>
      <c r="C216" s="2010"/>
      <c r="D216" s="2010"/>
      <c r="E216" s="2010"/>
      <c r="F216" s="2010"/>
      <c r="G216" s="2011"/>
      <c r="H216" s="561">
        <f>SUMIF(G20:G194,"kt",H20:H194)</f>
        <v>23.6</v>
      </c>
      <c r="I216" s="570">
        <f>SUMIF(G23:G183,"kt",I23:I183)</f>
        <v>64.7</v>
      </c>
      <c r="J216" s="570">
        <f>SUMIF(G23:G183,"kt",J23:J183)</f>
        <v>0</v>
      </c>
      <c r="K216" s="562"/>
      <c r="L216" s="562"/>
      <c r="M216" s="562"/>
      <c r="N216" s="562"/>
      <c r="S216" s="1695"/>
    </row>
    <row r="217" spans="1:21" ht="13.5" thickBot="1" x14ac:dyDescent="0.25">
      <c r="A217" s="2035" t="s">
        <v>30</v>
      </c>
      <c r="B217" s="2036"/>
      <c r="C217" s="2036"/>
      <c r="D217" s="2036"/>
      <c r="E217" s="2036"/>
      <c r="F217" s="2036"/>
      <c r="G217" s="2037"/>
      <c r="H217" s="195">
        <f>H214+H205</f>
        <v>8843.7999999999993</v>
      </c>
      <c r="I217" s="196">
        <f>I214+I205</f>
        <v>10818.1</v>
      </c>
      <c r="J217" s="196">
        <f>J214+J205</f>
        <v>8801.2000000000007</v>
      </c>
      <c r="K217" s="558"/>
      <c r="L217" s="2038"/>
      <c r="M217" s="2038"/>
      <c r="N217" s="2038"/>
    </row>
    <row r="218" spans="1:21" x14ac:dyDescent="0.2">
      <c r="A218" s="571"/>
      <c r="B218" s="572"/>
      <c r="C218" s="571"/>
      <c r="D218" s="573"/>
      <c r="K218" s="574"/>
      <c r="L218" s="2039"/>
      <c r="M218" s="2039"/>
      <c r="N218" s="2039"/>
    </row>
    <row r="219" spans="1:21" x14ac:dyDescent="0.2">
      <c r="G219" s="3"/>
      <c r="K219" s="554"/>
    </row>
    <row r="220" spans="1:21" ht="16.5" customHeight="1" x14ac:dyDescent="0.2">
      <c r="E220" s="2040" t="s">
        <v>373</v>
      </c>
      <c r="F220" s="2040"/>
      <c r="G220" s="2040"/>
      <c r="H220" s="2040"/>
      <c r="I220" s="2040"/>
      <c r="J220" s="2040"/>
    </row>
    <row r="221" spans="1:21" x14ac:dyDescent="0.2">
      <c r="G221" s="3"/>
    </row>
    <row r="222" spans="1:21" x14ac:dyDescent="0.2">
      <c r="G222" s="3"/>
    </row>
  </sheetData>
  <mergeCells count="178">
    <mergeCell ref="M32:M33"/>
    <mergeCell ref="N32:N33"/>
    <mergeCell ref="A217:G217"/>
    <mergeCell ref="L217:N217"/>
    <mergeCell ref="L218:N218"/>
    <mergeCell ref="E220:J220"/>
    <mergeCell ref="A214:G214"/>
    <mergeCell ref="L214:N214"/>
    <mergeCell ref="A215:G215"/>
    <mergeCell ref="L215:N215"/>
    <mergeCell ref="A216:G216"/>
    <mergeCell ref="A208:G208"/>
    <mergeCell ref="A209:G209"/>
    <mergeCell ref="A210:G210"/>
    <mergeCell ref="A212:G212"/>
    <mergeCell ref="L212:N212"/>
    <mergeCell ref="A213:G213"/>
    <mergeCell ref="A203:J203"/>
    <mergeCell ref="A204:G204"/>
    <mergeCell ref="L204:N204"/>
    <mergeCell ref="A205:G205"/>
    <mergeCell ref="L205:N205"/>
    <mergeCell ref="A206:G206"/>
    <mergeCell ref="L206:N206"/>
    <mergeCell ref="A211:G211"/>
    <mergeCell ref="A207:G207"/>
    <mergeCell ref="F196:F199"/>
    <mergeCell ref="C200:G200"/>
    <mergeCell ref="K200:N200"/>
    <mergeCell ref="B201:G201"/>
    <mergeCell ref="K201:N201"/>
    <mergeCell ref="B202:G202"/>
    <mergeCell ref="K202:N202"/>
    <mergeCell ref="D189:D192"/>
    <mergeCell ref="G189:G192"/>
    <mergeCell ref="H189:H192"/>
    <mergeCell ref="I189:I192"/>
    <mergeCell ref="J189:J192"/>
    <mergeCell ref="D193:D194"/>
    <mergeCell ref="G193:G194"/>
    <mergeCell ref="H193:H194"/>
    <mergeCell ref="I193:I194"/>
    <mergeCell ref="J193:J194"/>
    <mergeCell ref="D184:D185"/>
    <mergeCell ref="G184:G185"/>
    <mergeCell ref="H184:H185"/>
    <mergeCell ref="I184:I185"/>
    <mergeCell ref="J184:J185"/>
    <mergeCell ref="D186:D188"/>
    <mergeCell ref="G186:G188"/>
    <mergeCell ref="H186:H188"/>
    <mergeCell ref="I186:I188"/>
    <mergeCell ref="J186:J188"/>
    <mergeCell ref="J171:J172"/>
    <mergeCell ref="D179:D183"/>
    <mergeCell ref="G179:G183"/>
    <mergeCell ref="H179:H183"/>
    <mergeCell ref="I179:I183"/>
    <mergeCell ref="J179:J183"/>
    <mergeCell ref="E167:E168"/>
    <mergeCell ref="D168:D170"/>
    <mergeCell ref="D171:D173"/>
    <mergeCell ref="G171:G172"/>
    <mergeCell ref="H171:H172"/>
    <mergeCell ref="I171:I172"/>
    <mergeCell ref="D174:D175"/>
    <mergeCell ref="E174:E175"/>
    <mergeCell ref="C162:G162"/>
    <mergeCell ref="K162:N162"/>
    <mergeCell ref="C163:N163"/>
    <mergeCell ref="D164:D166"/>
    <mergeCell ref="E164:E165"/>
    <mergeCell ref="K165:K166"/>
    <mergeCell ref="D148:D150"/>
    <mergeCell ref="E148:E150"/>
    <mergeCell ref="K148:K149"/>
    <mergeCell ref="D152:D153"/>
    <mergeCell ref="E152:E153"/>
    <mergeCell ref="C156:C161"/>
    <mergeCell ref="D156:D158"/>
    <mergeCell ref="F159:F160"/>
    <mergeCell ref="K160:K161"/>
    <mergeCell ref="E161:G161"/>
    <mergeCell ref="D135:D136"/>
    <mergeCell ref="K135:K136"/>
    <mergeCell ref="D137:D138"/>
    <mergeCell ref="E137:E138"/>
    <mergeCell ref="D140:D142"/>
    <mergeCell ref="D143:D147"/>
    <mergeCell ref="E143:E147"/>
    <mergeCell ref="D118:D119"/>
    <mergeCell ref="F118:F121"/>
    <mergeCell ref="D122:D123"/>
    <mergeCell ref="D127:D129"/>
    <mergeCell ref="K127:K129"/>
    <mergeCell ref="D130:D133"/>
    <mergeCell ref="N102:N104"/>
    <mergeCell ref="D105:D106"/>
    <mergeCell ref="D107:D108"/>
    <mergeCell ref="D109:D111"/>
    <mergeCell ref="F113:F117"/>
    <mergeCell ref="D114:D115"/>
    <mergeCell ref="D116:D117"/>
    <mergeCell ref="I116:I117"/>
    <mergeCell ref="J116:J117"/>
    <mergeCell ref="D95:D97"/>
    <mergeCell ref="D98:D101"/>
    <mergeCell ref="D102:D104"/>
    <mergeCell ref="E102:E104"/>
    <mergeCell ref="K102:K104"/>
    <mergeCell ref="M102:M104"/>
    <mergeCell ref="D87:D88"/>
    <mergeCell ref="K87:K88"/>
    <mergeCell ref="L87:L88"/>
    <mergeCell ref="D89:D91"/>
    <mergeCell ref="K89:K91"/>
    <mergeCell ref="D93:D94"/>
    <mergeCell ref="K93:K94"/>
    <mergeCell ref="C73:N73"/>
    <mergeCell ref="D74:D75"/>
    <mergeCell ref="K75:K78"/>
    <mergeCell ref="D81:D83"/>
    <mergeCell ref="D84:D86"/>
    <mergeCell ref="D56:D57"/>
    <mergeCell ref="K56:K57"/>
    <mergeCell ref="D58:D59"/>
    <mergeCell ref="D70:D71"/>
    <mergeCell ref="C72:G72"/>
    <mergeCell ref="K72:N72"/>
    <mergeCell ref="D65:D67"/>
    <mergeCell ref="D68:D69"/>
    <mergeCell ref="K81:K83"/>
    <mergeCell ref="D48:D49"/>
    <mergeCell ref="D50:D51"/>
    <mergeCell ref="D52:D53"/>
    <mergeCell ref="H52:H54"/>
    <mergeCell ref="I52:I54"/>
    <mergeCell ref="J52:J54"/>
    <mergeCell ref="D43:D45"/>
    <mergeCell ref="K44:K45"/>
    <mergeCell ref="D46:D47"/>
    <mergeCell ref="E46:E47"/>
    <mergeCell ref="F46:F47"/>
    <mergeCell ref="K46:K47"/>
    <mergeCell ref="D27:D33"/>
    <mergeCell ref="D34:D35"/>
    <mergeCell ref="D36:D37"/>
    <mergeCell ref="D39:D40"/>
    <mergeCell ref="D41:D42"/>
    <mergeCell ref="N8:N9"/>
    <mergeCell ref="A10:N10"/>
    <mergeCell ref="A11:N11"/>
    <mergeCell ref="B12:N12"/>
    <mergeCell ref="C13:N13"/>
    <mergeCell ref="A14:A19"/>
    <mergeCell ref="F6:F9"/>
    <mergeCell ref="G6:G9"/>
    <mergeCell ref="H6:H9"/>
    <mergeCell ref="I6:I9"/>
    <mergeCell ref="J6:J9"/>
    <mergeCell ref="K6:N6"/>
    <mergeCell ref="K7:K9"/>
    <mergeCell ref="L7:N7"/>
    <mergeCell ref="L8:L9"/>
    <mergeCell ref="M8:M9"/>
    <mergeCell ref="D14:D15"/>
    <mergeCell ref="K32:K33"/>
    <mergeCell ref="L32:L33"/>
    <mergeCell ref="K1:N1"/>
    <mergeCell ref="A2:N2"/>
    <mergeCell ref="A3:N3"/>
    <mergeCell ref="A4:N4"/>
    <mergeCell ref="L5:N5"/>
    <mergeCell ref="A6:A9"/>
    <mergeCell ref="B6:B9"/>
    <mergeCell ref="C6:C9"/>
    <mergeCell ref="D6:D9"/>
    <mergeCell ref="E6:E9"/>
  </mergeCells>
  <printOptions horizontalCentered="1"/>
  <pageMargins left="0.70866141732283472" right="0.31496062992125984" top="0.35433070866141736" bottom="0.35433070866141736" header="0.31496062992125984" footer="0.11811023622047245"/>
  <pageSetup paperSize="9" scale="81" orientation="portrait" r:id="rId1"/>
  <rowBreaks count="5" manualBreakCount="5">
    <brk id="37" max="13" man="1"/>
    <brk id="111" max="13" man="1"/>
    <brk id="147" max="13" man="1"/>
    <brk id="177" max="13" man="1"/>
    <brk id="20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30"/>
  <sheetViews>
    <sheetView zoomScaleNormal="100" zoomScaleSheetLayoutView="80" workbookViewId="0"/>
  </sheetViews>
  <sheetFormatPr defaultColWidth="9.140625" defaultRowHeight="12.75" x14ac:dyDescent="0.2"/>
  <cols>
    <col min="1" max="1" width="2.5703125" style="1" customWidth="1"/>
    <col min="2" max="2" width="3.140625" style="2" customWidth="1"/>
    <col min="3" max="3" width="2.7109375" style="1" customWidth="1"/>
    <col min="4" max="4" width="26.42578125" style="1414" customWidth="1"/>
    <col min="5" max="5" width="4" style="1394" customWidth="1"/>
    <col min="6" max="6" width="2.7109375" style="5" customWidth="1"/>
    <col min="7" max="7" width="7.42578125" style="5" customWidth="1"/>
    <col min="8" max="10" width="9.7109375" style="6" customWidth="1"/>
    <col min="11" max="13" width="8.85546875" style="6" customWidth="1"/>
    <col min="14" max="16" width="7.7109375" style="6" customWidth="1"/>
    <col min="17" max="17" width="23.5703125" style="575" customWidth="1"/>
    <col min="18" max="18" width="6" style="5" customWidth="1"/>
    <col min="19" max="20" width="6.140625" style="5" customWidth="1"/>
    <col min="21" max="21" width="21.7109375" style="5" customWidth="1"/>
    <col min="22" max="16384" width="9.140625" style="1414"/>
  </cols>
  <sheetData>
    <row r="1" spans="1:21" ht="30.75" customHeight="1" x14ac:dyDescent="0.2">
      <c r="Q1" s="2091" t="s">
        <v>339</v>
      </c>
      <c r="R1" s="2091"/>
      <c r="S1" s="2091"/>
      <c r="T1" s="2091"/>
      <c r="U1" s="2091"/>
    </row>
    <row r="2" spans="1:21" s="9" customFormat="1" ht="15.75" x14ac:dyDescent="0.2">
      <c r="A2" s="1857" t="s">
        <v>1</v>
      </c>
      <c r="B2" s="1857"/>
      <c r="C2" s="1857"/>
      <c r="D2" s="1857"/>
      <c r="E2" s="1857"/>
      <c r="F2" s="1857"/>
      <c r="G2" s="1857"/>
      <c r="H2" s="1857"/>
      <c r="I2" s="1857"/>
      <c r="J2" s="1857"/>
      <c r="K2" s="1857"/>
      <c r="L2" s="1857"/>
      <c r="M2" s="1857"/>
      <c r="N2" s="1857"/>
      <c r="O2" s="1857"/>
      <c r="P2" s="1857"/>
      <c r="Q2" s="1857"/>
      <c r="R2" s="1857"/>
      <c r="S2" s="1857"/>
      <c r="T2" s="1857"/>
      <c r="U2" s="1857"/>
    </row>
    <row r="3" spans="1:21" s="9" customFormat="1" ht="18" customHeight="1" x14ac:dyDescent="0.2">
      <c r="A3" s="1858" t="s">
        <v>2</v>
      </c>
      <c r="B3" s="1859"/>
      <c r="C3" s="1859"/>
      <c r="D3" s="1859"/>
      <c r="E3" s="1859"/>
      <c r="F3" s="1859"/>
      <c r="G3" s="1859"/>
      <c r="H3" s="1859"/>
      <c r="I3" s="1859"/>
      <c r="J3" s="1859"/>
      <c r="K3" s="1859"/>
      <c r="L3" s="1859"/>
      <c r="M3" s="1859"/>
      <c r="N3" s="1859"/>
      <c r="O3" s="1859"/>
      <c r="P3" s="1859"/>
      <c r="Q3" s="1859"/>
      <c r="R3" s="1859"/>
      <c r="S3" s="1859"/>
      <c r="T3" s="1859"/>
      <c r="U3" s="1859"/>
    </row>
    <row r="4" spans="1:21" s="9" customFormat="1" ht="15.75" x14ac:dyDescent="0.2">
      <c r="A4" s="1857" t="s">
        <v>3</v>
      </c>
      <c r="B4" s="1860"/>
      <c r="C4" s="1860"/>
      <c r="D4" s="1860"/>
      <c r="E4" s="1860"/>
      <c r="F4" s="1860"/>
      <c r="G4" s="1860"/>
      <c r="H4" s="1860"/>
      <c r="I4" s="1860"/>
      <c r="J4" s="1860"/>
      <c r="K4" s="1860"/>
      <c r="L4" s="1860"/>
      <c r="M4" s="1860"/>
      <c r="N4" s="1860"/>
      <c r="O4" s="1860"/>
      <c r="P4" s="1860"/>
      <c r="Q4" s="1860"/>
      <c r="R4" s="1860"/>
      <c r="S4" s="1860"/>
      <c r="T4" s="1860"/>
      <c r="U4" s="1860"/>
    </row>
    <row r="5" spans="1:21" s="17" customFormat="1" ht="20.25" customHeight="1" thickBot="1" x14ac:dyDescent="0.25">
      <c r="A5" s="10"/>
      <c r="B5" s="11"/>
      <c r="C5" s="10"/>
      <c r="D5" s="12"/>
      <c r="E5" s="13"/>
      <c r="F5" s="14"/>
      <c r="G5" s="5"/>
      <c r="H5" s="15"/>
      <c r="I5" s="15"/>
      <c r="J5" s="15"/>
      <c r="K5" s="15"/>
      <c r="L5" s="15"/>
      <c r="M5" s="15"/>
      <c r="N5" s="15"/>
      <c r="O5" s="15"/>
      <c r="P5" s="15"/>
      <c r="Q5" s="16"/>
      <c r="R5" s="1861" t="s">
        <v>4</v>
      </c>
      <c r="S5" s="1861"/>
      <c r="T5" s="1861"/>
      <c r="U5" s="1861"/>
    </row>
    <row r="6" spans="1:21" s="17" customFormat="1" ht="15.75" customHeight="1" x14ac:dyDescent="0.2">
      <c r="A6" s="1862" t="s">
        <v>5</v>
      </c>
      <c r="B6" s="1865" t="s">
        <v>6</v>
      </c>
      <c r="C6" s="1865" t="s">
        <v>7</v>
      </c>
      <c r="D6" s="1868" t="s">
        <v>8</v>
      </c>
      <c r="E6" s="1871" t="s">
        <v>9</v>
      </c>
      <c r="F6" s="1896" t="s">
        <v>10</v>
      </c>
      <c r="G6" s="1899" t="s">
        <v>11</v>
      </c>
      <c r="H6" s="2093" t="s">
        <v>12</v>
      </c>
      <c r="I6" s="2083" t="s">
        <v>336</v>
      </c>
      <c r="J6" s="2080" t="s">
        <v>337</v>
      </c>
      <c r="K6" s="2093" t="s">
        <v>352</v>
      </c>
      <c r="L6" s="2083" t="s">
        <v>353</v>
      </c>
      <c r="M6" s="2080" t="s">
        <v>337</v>
      </c>
      <c r="N6" s="2093" t="s">
        <v>14</v>
      </c>
      <c r="O6" s="2083" t="s">
        <v>344</v>
      </c>
      <c r="P6" s="2080" t="s">
        <v>337</v>
      </c>
      <c r="Q6" s="1905" t="s">
        <v>15</v>
      </c>
      <c r="R6" s="1906"/>
      <c r="S6" s="1906"/>
      <c r="T6" s="1906"/>
      <c r="U6" s="2092" t="s">
        <v>340</v>
      </c>
    </row>
    <row r="7" spans="1:21" s="17" customFormat="1" ht="15.75" customHeight="1" x14ac:dyDescent="0.2">
      <c r="A7" s="1863"/>
      <c r="B7" s="1866"/>
      <c r="C7" s="1866"/>
      <c r="D7" s="1869"/>
      <c r="E7" s="1872"/>
      <c r="F7" s="1897"/>
      <c r="G7" s="1900"/>
      <c r="H7" s="2094"/>
      <c r="I7" s="2084"/>
      <c r="J7" s="2081"/>
      <c r="K7" s="2094"/>
      <c r="L7" s="2084"/>
      <c r="M7" s="2081"/>
      <c r="N7" s="2094"/>
      <c r="O7" s="2084"/>
      <c r="P7" s="2081"/>
      <c r="Q7" s="1908" t="s">
        <v>8</v>
      </c>
      <c r="R7" s="2086" t="s">
        <v>261</v>
      </c>
      <c r="S7" s="1911"/>
      <c r="T7" s="1911"/>
      <c r="U7" s="1909"/>
    </row>
    <row r="8" spans="1:21" s="17" customFormat="1" ht="28.5" customHeight="1" x14ac:dyDescent="0.2">
      <c r="A8" s="1863"/>
      <c r="B8" s="1866"/>
      <c r="C8" s="1866"/>
      <c r="D8" s="1869"/>
      <c r="E8" s="1872"/>
      <c r="F8" s="1897"/>
      <c r="G8" s="1900"/>
      <c r="H8" s="2094"/>
      <c r="I8" s="2084"/>
      <c r="J8" s="2081"/>
      <c r="K8" s="2094"/>
      <c r="L8" s="2084"/>
      <c r="M8" s="2081"/>
      <c r="N8" s="2094"/>
      <c r="O8" s="2084"/>
      <c r="P8" s="2081"/>
      <c r="Q8" s="1909"/>
      <c r="R8" s="1913" t="s">
        <v>16</v>
      </c>
      <c r="S8" s="1913" t="s">
        <v>17</v>
      </c>
      <c r="T8" s="2107" t="s">
        <v>18</v>
      </c>
      <c r="U8" s="1909"/>
    </row>
    <row r="9" spans="1:21" s="17" customFormat="1" ht="65.25" customHeight="1" thickBot="1" x14ac:dyDescent="0.25">
      <c r="A9" s="1864"/>
      <c r="B9" s="1867"/>
      <c r="C9" s="1867"/>
      <c r="D9" s="1870"/>
      <c r="E9" s="1873"/>
      <c r="F9" s="1898"/>
      <c r="G9" s="1901"/>
      <c r="H9" s="2095"/>
      <c r="I9" s="2085"/>
      <c r="J9" s="2082"/>
      <c r="K9" s="2095"/>
      <c r="L9" s="2085"/>
      <c r="M9" s="2082"/>
      <c r="N9" s="2095"/>
      <c r="O9" s="2085"/>
      <c r="P9" s="2082"/>
      <c r="Q9" s="1910"/>
      <c r="R9" s="1914"/>
      <c r="S9" s="1914"/>
      <c r="T9" s="2108"/>
      <c r="U9" s="1910"/>
    </row>
    <row r="10" spans="1:21" ht="15" customHeight="1" x14ac:dyDescent="0.2">
      <c r="A10" s="2111" t="s">
        <v>19</v>
      </c>
      <c r="B10" s="2112"/>
      <c r="C10" s="2112"/>
      <c r="D10" s="2112"/>
      <c r="E10" s="2112"/>
      <c r="F10" s="2112"/>
      <c r="G10" s="2112"/>
      <c r="H10" s="2112"/>
      <c r="I10" s="2112"/>
      <c r="J10" s="2112"/>
      <c r="K10" s="2112"/>
      <c r="L10" s="2112"/>
      <c r="M10" s="2112"/>
      <c r="N10" s="2112"/>
      <c r="O10" s="2112"/>
      <c r="P10" s="2112"/>
      <c r="Q10" s="2112"/>
      <c r="R10" s="2112"/>
      <c r="S10" s="2112"/>
      <c r="T10" s="2112"/>
      <c r="U10" s="2113"/>
    </row>
    <row r="11" spans="1:21" ht="13.5" thickBot="1" x14ac:dyDescent="0.25">
      <c r="A11" s="2096" t="s">
        <v>20</v>
      </c>
      <c r="B11" s="2097"/>
      <c r="C11" s="2097"/>
      <c r="D11" s="2097"/>
      <c r="E11" s="2097"/>
      <c r="F11" s="2097"/>
      <c r="G11" s="2097"/>
      <c r="H11" s="2097"/>
      <c r="I11" s="2097"/>
      <c r="J11" s="2097"/>
      <c r="K11" s="2097"/>
      <c r="L11" s="2097"/>
      <c r="M11" s="2097"/>
      <c r="N11" s="2097"/>
      <c r="O11" s="2097"/>
      <c r="P11" s="2097"/>
      <c r="Q11" s="2097"/>
      <c r="R11" s="2097"/>
      <c r="S11" s="2097"/>
      <c r="T11" s="2097"/>
      <c r="U11" s="2098"/>
    </row>
    <row r="12" spans="1:21" ht="13.5" thickBot="1" x14ac:dyDescent="0.25">
      <c r="A12" s="1340" t="s">
        <v>21</v>
      </c>
      <c r="B12" s="2099" t="s">
        <v>22</v>
      </c>
      <c r="C12" s="2100"/>
      <c r="D12" s="2100"/>
      <c r="E12" s="2100"/>
      <c r="F12" s="2100"/>
      <c r="G12" s="2100"/>
      <c r="H12" s="2100"/>
      <c r="I12" s="2100"/>
      <c r="J12" s="2100"/>
      <c r="K12" s="2100"/>
      <c r="L12" s="2100"/>
      <c r="M12" s="2100"/>
      <c r="N12" s="2100"/>
      <c r="O12" s="2100"/>
      <c r="P12" s="2100"/>
      <c r="Q12" s="2100"/>
      <c r="R12" s="2100"/>
      <c r="S12" s="2100"/>
      <c r="T12" s="2100"/>
      <c r="U12" s="2101"/>
    </row>
    <row r="13" spans="1:21" ht="13.5" thickBot="1" x14ac:dyDescent="0.25">
      <c r="A13" s="1340" t="s">
        <v>21</v>
      </c>
      <c r="B13" s="1341" t="s">
        <v>21</v>
      </c>
      <c r="C13" s="2102" t="s">
        <v>23</v>
      </c>
      <c r="D13" s="2103"/>
      <c r="E13" s="2103"/>
      <c r="F13" s="2103"/>
      <c r="G13" s="2103"/>
      <c r="H13" s="2103"/>
      <c r="I13" s="2103"/>
      <c r="J13" s="2103"/>
      <c r="K13" s="2103"/>
      <c r="L13" s="2103"/>
      <c r="M13" s="2103"/>
      <c r="N13" s="2103"/>
      <c r="O13" s="2103"/>
      <c r="P13" s="2103"/>
      <c r="Q13" s="2103"/>
      <c r="R13" s="2103"/>
      <c r="S13" s="2103"/>
      <c r="T13" s="2103"/>
      <c r="U13" s="2104"/>
    </row>
    <row r="14" spans="1:21" ht="29.25" customHeight="1" x14ac:dyDescent="0.2">
      <c r="A14" s="2114" t="s">
        <v>21</v>
      </c>
      <c r="B14" s="20" t="s">
        <v>21</v>
      </c>
      <c r="C14" s="21" t="s">
        <v>21</v>
      </c>
      <c r="D14" s="22" t="s">
        <v>346</v>
      </c>
      <c r="E14" s="23" t="s">
        <v>25</v>
      </c>
      <c r="F14" s="24">
        <v>2</v>
      </c>
      <c r="G14" s="25"/>
      <c r="H14" s="26"/>
      <c r="I14" s="583"/>
      <c r="J14" s="718"/>
      <c r="K14" s="26"/>
      <c r="L14" s="583"/>
      <c r="M14" s="1537"/>
      <c r="N14" s="1509"/>
      <c r="O14" s="583"/>
      <c r="P14" s="583"/>
      <c r="Q14" s="28"/>
      <c r="R14" s="237"/>
      <c r="S14" s="30"/>
      <c r="T14" s="31"/>
      <c r="U14" s="2109" t="s">
        <v>374</v>
      </c>
    </row>
    <row r="15" spans="1:21" ht="29.25" customHeight="1" x14ac:dyDescent="0.2">
      <c r="A15" s="2115"/>
      <c r="B15" s="35"/>
      <c r="C15" s="36"/>
      <c r="D15" s="365" t="s">
        <v>24</v>
      </c>
      <c r="E15" s="38"/>
      <c r="F15" s="39"/>
      <c r="G15" s="1614" t="s">
        <v>26</v>
      </c>
      <c r="H15" s="1615">
        <v>338.7</v>
      </c>
      <c r="I15" s="1616">
        <f>H15+J15</f>
        <v>741.1</v>
      </c>
      <c r="J15" s="1617">
        <f>394.6+7.8</f>
        <v>402.40000000000003</v>
      </c>
      <c r="K15" s="1615">
        <v>338.7</v>
      </c>
      <c r="L15" s="1616">
        <f>338.7+M15</f>
        <v>733.3</v>
      </c>
      <c r="M15" s="1618">
        <v>394.6</v>
      </c>
      <c r="N15" s="625">
        <v>338.7</v>
      </c>
      <c r="O15" s="1616">
        <f>338.7+P15</f>
        <v>933.3</v>
      </c>
      <c r="P15" s="1618">
        <v>594.6</v>
      </c>
      <c r="Q15" s="1493" t="s">
        <v>27</v>
      </c>
      <c r="R15" s="44">
        <v>80</v>
      </c>
      <c r="S15" s="244">
        <v>80</v>
      </c>
      <c r="T15" s="91">
        <v>80</v>
      </c>
      <c r="U15" s="1939"/>
    </row>
    <row r="16" spans="1:21" s="1445" customFormat="1" ht="29.25" customHeight="1" x14ac:dyDescent="0.2">
      <c r="A16" s="2115"/>
      <c r="B16" s="35"/>
      <c r="C16" s="36"/>
      <c r="D16" s="369"/>
      <c r="E16" s="38"/>
      <c r="F16" s="39"/>
      <c r="G16" s="459" t="s">
        <v>36</v>
      </c>
      <c r="H16" s="1606"/>
      <c r="I16" s="1420">
        <v>222.7</v>
      </c>
      <c r="J16" s="1613">
        <v>222.7</v>
      </c>
      <c r="K16" s="1606"/>
      <c r="L16" s="1420">
        <v>222.7</v>
      </c>
      <c r="M16" s="1613">
        <f>222.7</f>
        <v>222.7</v>
      </c>
      <c r="N16" s="1606"/>
      <c r="O16" s="1420">
        <v>222.7</v>
      </c>
      <c r="P16" s="1613">
        <v>222.7</v>
      </c>
      <c r="Q16" s="43" t="s">
        <v>364</v>
      </c>
      <c r="R16" s="44">
        <v>9000</v>
      </c>
      <c r="S16" s="45">
        <v>10000</v>
      </c>
      <c r="T16" s="46">
        <v>11000</v>
      </c>
      <c r="U16" s="1939"/>
    </row>
    <row r="17" spans="1:21" ht="39" customHeight="1" x14ac:dyDescent="0.2">
      <c r="A17" s="2115"/>
      <c r="B17" s="35"/>
      <c r="C17" s="36"/>
      <c r="D17" s="37"/>
      <c r="E17" s="38"/>
      <c r="F17" s="39"/>
      <c r="G17" s="47"/>
      <c r="H17" s="41"/>
      <c r="I17" s="590"/>
      <c r="J17" s="1184"/>
      <c r="K17" s="41"/>
      <c r="L17" s="590"/>
      <c r="M17" s="1455"/>
      <c r="N17" s="1184"/>
      <c r="O17" s="590"/>
      <c r="P17" s="1455"/>
      <c r="Q17" s="43" t="s">
        <v>348</v>
      </c>
      <c r="R17" s="48">
        <v>1</v>
      </c>
      <c r="S17" s="49">
        <v>3</v>
      </c>
      <c r="T17" s="50">
        <v>5</v>
      </c>
      <c r="U17" s="1939"/>
    </row>
    <row r="18" spans="1:21" s="1750" customFormat="1" ht="18" customHeight="1" x14ac:dyDescent="0.2">
      <c r="A18" s="2115"/>
      <c r="B18" s="35"/>
      <c r="C18" s="36"/>
      <c r="D18" s="37"/>
      <c r="E18" s="38"/>
      <c r="F18" s="39"/>
      <c r="G18" s="47"/>
      <c r="H18" s="41"/>
      <c r="I18" s="590"/>
      <c r="J18" s="1184"/>
      <c r="K18" s="41"/>
      <c r="L18" s="590"/>
      <c r="M18" s="1455"/>
      <c r="N18" s="1184"/>
      <c r="O18" s="590"/>
      <c r="P18" s="1184"/>
      <c r="Q18" s="1495" t="s">
        <v>31</v>
      </c>
      <c r="R18" s="89">
        <v>4</v>
      </c>
      <c r="S18" s="1748">
        <v>7</v>
      </c>
      <c r="T18" s="1749">
        <v>9</v>
      </c>
      <c r="U18" s="1939"/>
    </row>
    <row r="19" spans="1:21" s="1750" customFormat="1" ht="30" customHeight="1" x14ac:dyDescent="0.2">
      <c r="A19" s="2115"/>
      <c r="B19" s="35"/>
      <c r="C19" s="36"/>
      <c r="D19" s="1878" t="s">
        <v>38</v>
      </c>
      <c r="E19" s="38"/>
      <c r="F19" s="39"/>
      <c r="G19" s="47"/>
      <c r="H19" s="41"/>
      <c r="I19" s="590"/>
      <c r="J19" s="1184"/>
      <c r="K19" s="41"/>
      <c r="L19" s="590"/>
      <c r="M19" s="1455"/>
      <c r="N19" s="1184"/>
      <c r="O19" s="590"/>
      <c r="P19" s="1184"/>
      <c r="Q19" s="1795" t="s">
        <v>35</v>
      </c>
      <c r="R19" s="89">
        <v>4</v>
      </c>
      <c r="S19" s="1748">
        <v>4</v>
      </c>
      <c r="T19" s="1749">
        <v>4</v>
      </c>
      <c r="U19" s="1939"/>
    </row>
    <row r="20" spans="1:21" s="1750" customFormat="1" ht="18" customHeight="1" x14ac:dyDescent="0.2">
      <c r="A20" s="2115"/>
      <c r="B20" s="35"/>
      <c r="C20" s="36"/>
      <c r="D20" s="1874"/>
      <c r="E20" s="38"/>
      <c r="F20" s="39"/>
      <c r="G20" s="47"/>
      <c r="H20" s="41"/>
      <c r="I20" s="590"/>
      <c r="J20" s="1184"/>
      <c r="K20" s="41"/>
      <c r="L20" s="590"/>
      <c r="M20" s="1455"/>
      <c r="N20" s="1184"/>
      <c r="O20" s="590"/>
      <c r="P20" s="1184"/>
      <c r="Q20" s="72" t="s">
        <v>37</v>
      </c>
      <c r="R20" s="89">
        <v>16</v>
      </c>
      <c r="S20" s="1748">
        <v>16</v>
      </c>
      <c r="T20" s="1749">
        <v>16</v>
      </c>
      <c r="U20" s="1939"/>
    </row>
    <row r="21" spans="1:21" s="1750" customFormat="1" ht="28.5" customHeight="1" x14ac:dyDescent="0.2">
      <c r="A21" s="2115"/>
      <c r="B21" s="35"/>
      <c r="C21" s="36"/>
      <c r="D21" s="1879"/>
      <c r="E21" s="38"/>
      <c r="F21" s="39"/>
      <c r="G21" s="47"/>
      <c r="H21" s="41"/>
      <c r="I21" s="590"/>
      <c r="J21" s="1184"/>
      <c r="K21" s="41"/>
      <c r="L21" s="590"/>
      <c r="M21" s="1455"/>
      <c r="N21" s="1184"/>
      <c r="O21" s="590"/>
      <c r="P21" s="1184"/>
      <c r="Q21" s="76" t="s">
        <v>39</v>
      </c>
      <c r="R21" s="89">
        <v>4</v>
      </c>
      <c r="S21" s="1748">
        <v>5</v>
      </c>
      <c r="T21" s="1749">
        <v>7</v>
      </c>
      <c r="U21" s="1939"/>
    </row>
    <row r="22" spans="1:21" s="1750" customFormat="1" ht="28.5" customHeight="1" x14ac:dyDescent="0.2">
      <c r="A22" s="2115"/>
      <c r="B22" s="35"/>
      <c r="C22" s="36"/>
      <c r="D22" s="80" t="s">
        <v>40</v>
      </c>
      <c r="E22" s="38"/>
      <c r="F22" s="39"/>
      <c r="G22" s="47"/>
      <c r="H22" s="41"/>
      <c r="I22" s="590"/>
      <c r="J22" s="1184"/>
      <c r="K22" s="41"/>
      <c r="L22" s="590"/>
      <c r="M22" s="1455"/>
      <c r="N22" s="1184"/>
      <c r="O22" s="590"/>
      <c r="P22" s="1184"/>
      <c r="Q22" s="1746" t="s">
        <v>41</v>
      </c>
      <c r="R22" s="44">
        <v>2</v>
      </c>
      <c r="S22" s="49">
        <v>2</v>
      </c>
      <c r="T22" s="46">
        <v>9</v>
      </c>
      <c r="U22" s="1939"/>
    </row>
    <row r="23" spans="1:21" s="1750" customFormat="1" ht="30.75" customHeight="1" x14ac:dyDescent="0.2">
      <c r="A23" s="2115"/>
      <c r="B23" s="35"/>
      <c r="C23" s="36"/>
      <c r="D23" s="1878" t="s">
        <v>42</v>
      </c>
      <c r="E23" s="38"/>
      <c r="F23" s="39"/>
      <c r="G23" s="47"/>
      <c r="H23" s="41"/>
      <c r="I23" s="590"/>
      <c r="J23" s="1184"/>
      <c r="K23" s="41"/>
      <c r="L23" s="590"/>
      <c r="M23" s="1455"/>
      <c r="N23" s="1184"/>
      <c r="O23" s="590"/>
      <c r="P23" s="1184"/>
      <c r="Q23" s="88" t="s">
        <v>43</v>
      </c>
      <c r="R23" s="89">
        <v>2</v>
      </c>
      <c r="S23" s="1748">
        <v>2</v>
      </c>
      <c r="T23" s="1749">
        <v>2</v>
      </c>
      <c r="U23" s="1939"/>
    </row>
    <row r="24" spans="1:21" s="1755" customFormat="1" ht="30.75" customHeight="1" x14ac:dyDescent="0.2">
      <c r="A24" s="2115"/>
      <c r="B24" s="35"/>
      <c r="C24" s="36"/>
      <c r="D24" s="1874"/>
      <c r="E24" s="38"/>
      <c r="F24" s="39"/>
      <c r="G24" s="47"/>
      <c r="H24" s="41"/>
      <c r="I24" s="590"/>
      <c r="J24" s="1184"/>
      <c r="K24" s="41"/>
      <c r="L24" s="590"/>
      <c r="M24" s="1455"/>
      <c r="N24" s="1184"/>
      <c r="O24" s="590"/>
      <c r="P24" s="1184"/>
      <c r="Q24" s="248" t="s">
        <v>35</v>
      </c>
      <c r="R24" s="89">
        <v>1</v>
      </c>
      <c r="S24" s="1753">
        <v>1</v>
      </c>
      <c r="T24" s="1754">
        <v>1</v>
      </c>
      <c r="U24" s="1939"/>
    </row>
    <row r="25" spans="1:21" s="1755" customFormat="1" ht="18.75" customHeight="1" x14ac:dyDescent="0.2">
      <c r="A25" s="2115"/>
      <c r="B25" s="35"/>
      <c r="C25" s="36"/>
      <c r="D25" s="1879"/>
      <c r="E25" s="38"/>
      <c r="F25" s="39"/>
      <c r="G25" s="47"/>
      <c r="H25" s="41"/>
      <c r="I25" s="590"/>
      <c r="J25" s="1184"/>
      <c r="K25" s="41"/>
      <c r="L25" s="590"/>
      <c r="M25" s="1455"/>
      <c r="N25" s="1184"/>
      <c r="O25" s="590"/>
      <c r="P25" s="1184"/>
      <c r="Q25" s="248" t="s">
        <v>37</v>
      </c>
      <c r="R25" s="89">
        <v>4</v>
      </c>
      <c r="S25" s="1753">
        <v>4</v>
      </c>
      <c r="T25" s="1754">
        <v>4</v>
      </c>
      <c r="U25" s="1939"/>
    </row>
    <row r="26" spans="1:21" s="1750" customFormat="1" ht="18.75" customHeight="1" x14ac:dyDescent="0.2">
      <c r="A26" s="2115"/>
      <c r="B26" s="35"/>
      <c r="C26" s="36"/>
      <c r="D26" s="1878" t="s">
        <v>44</v>
      </c>
      <c r="E26" s="38"/>
      <c r="F26" s="39"/>
      <c r="G26" s="47"/>
      <c r="H26" s="41"/>
      <c r="I26" s="590"/>
      <c r="J26" s="1184"/>
      <c r="K26" s="41"/>
      <c r="L26" s="590"/>
      <c r="M26" s="1455"/>
      <c r="N26" s="1184"/>
      <c r="O26" s="590"/>
      <c r="P26" s="1184"/>
      <c r="Q26" s="92" t="s">
        <v>45</v>
      </c>
      <c r="R26" s="93">
        <v>1</v>
      </c>
      <c r="S26" s="94">
        <v>1</v>
      </c>
      <c r="T26" s="95">
        <v>1</v>
      </c>
      <c r="U26" s="1939"/>
    </row>
    <row r="27" spans="1:21" s="1750" customFormat="1" ht="30.75" customHeight="1" x14ac:dyDescent="0.2">
      <c r="A27" s="2115"/>
      <c r="B27" s="35"/>
      <c r="C27" s="36"/>
      <c r="D27" s="1874"/>
      <c r="E27" s="38"/>
      <c r="F27" s="39"/>
      <c r="G27" s="47"/>
      <c r="H27" s="41"/>
      <c r="I27" s="590"/>
      <c r="J27" s="1184"/>
      <c r="K27" s="41"/>
      <c r="L27" s="590"/>
      <c r="M27" s="1455"/>
      <c r="N27" s="1184"/>
      <c r="O27" s="590"/>
      <c r="P27" s="1184"/>
      <c r="Q27" s="98" t="s">
        <v>46</v>
      </c>
      <c r="R27" s="99">
        <v>500</v>
      </c>
      <c r="S27" s="100">
        <v>500</v>
      </c>
      <c r="T27" s="101">
        <v>500</v>
      </c>
      <c r="U27" s="1939"/>
    </row>
    <row r="28" spans="1:21" s="1750" customFormat="1" ht="39" customHeight="1" x14ac:dyDescent="0.2">
      <c r="A28" s="2115"/>
      <c r="B28" s="35"/>
      <c r="C28" s="36"/>
      <c r="D28" s="1874"/>
      <c r="E28" s="38"/>
      <c r="F28" s="39"/>
      <c r="G28" s="47"/>
      <c r="H28" s="41"/>
      <c r="I28" s="590"/>
      <c r="J28" s="1184"/>
      <c r="K28" s="41"/>
      <c r="L28" s="590"/>
      <c r="M28" s="1455"/>
      <c r="N28" s="1184"/>
      <c r="O28" s="590"/>
      <c r="P28" s="1184"/>
      <c r="Q28" s="432" t="s">
        <v>47</v>
      </c>
      <c r="R28" s="1300">
        <v>30</v>
      </c>
      <c r="S28" s="659">
        <v>30</v>
      </c>
      <c r="T28" s="660">
        <v>30</v>
      </c>
      <c r="U28" s="1939"/>
    </row>
    <row r="29" spans="1:21" s="1750" customFormat="1" ht="39" customHeight="1" x14ac:dyDescent="0.2">
      <c r="A29" s="2115"/>
      <c r="B29" s="35"/>
      <c r="C29" s="36"/>
      <c r="D29" s="1874"/>
      <c r="E29" s="38"/>
      <c r="F29" s="39"/>
      <c r="G29" s="47"/>
      <c r="H29" s="41"/>
      <c r="I29" s="590"/>
      <c r="J29" s="1184"/>
      <c r="K29" s="41"/>
      <c r="L29" s="590"/>
      <c r="M29" s="1455"/>
      <c r="N29" s="1184"/>
      <c r="O29" s="590"/>
      <c r="P29" s="1184"/>
      <c r="Q29" s="106" t="s">
        <v>48</v>
      </c>
      <c r="R29" s="103">
        <v>15</v>
      </c>
      <c r="S29" s="104">
        <v>20</v>
      </c>
      <c r="T29" s="105">
        <v>20</v>
      </c>
      <c r="U29" s="1939"/>
    </row>
    <row r="30" spans="1:21" s="1750" customFormat="1" ht="18.75" customHeight="1" x14ac:dyDescent="0.2">
      <c r="A30" s="2115"/>
      <c r="B30" s="35"/>
      <c r="C30" s="36"/>
      <c r="D30" s="1874"/>
      <c r="E30" s="38"/>
      <c r="F30" s="39"/>
      <c r="G30" s="47"/>
      <c r="H30" s="41"/>
      <c r="I30" s="590"/>
      <c r="J30" s="1184"/>
      <c r="K30" s="41"/>
      <c r="L30" s="590"/>
      <c r="M30" s="1455"/>
      <c r="N30" s="1184"/>
      <c r="O30" s="590"/>
      <c r="P30" s="1184"/>
      <c r="Q30" s="98" t="s">
        <v>49</v>
      </c>
      <c r="R30" s="103">
        <v>1</v>
      </c>
      <c r="S30" s="104">
        <v>1</v>
      </c>
      <c r="T30" s="105">
        <v>1</v>
      </c>
      <c r="U30" s="1939"/>
    </row>
    <row r="31" spans="1:21" ht="17.25" customHeight="1" thickBot="1" x14ac:dyDescent="0.25">
      <c r="A31" s="2115"/>
      <c r="B31" s="35"/>
      <c r="C31" s="1747"/>
      <c r="D31" s="1874"/>
      <c r="E31" s="1508"/>
      <c r="F31" s="54"/>
      <c r="G31" s="55" t="s">
        <v>30</v>
      </c>
      <c r="H31" s="56">
        <f>SUM(H15:H17)</f>
        <v>338.7</v>
      </c>
      <c r="I31" s="597">
        <f>SUM(I15:I17)</f>
        <v>963.8</v>
      </c>
      <c r="J31" s="596">
        <f t="shared" ref="J31:P31" si="0">SUM(J15:J17)</f>
        <v>625.1</v>
      </c>
      <c r="K31" s="56">
        <f t="shared" si="0"/>
        <v>338.7</v>
      </c>
      <c r="L31" s="597">
        <f t="shared" si="0"/>
        <v>956</v>
      </c>
      <c r="M31" s="596">
        <f t="shared" si="0"/>
        <v>617.29999999999995</v>
      </c>
      <c r="N31" s="56">
        <f t="shared" si="0"/>
        <v>338.7</v>
      </c>
      <c r="O31" s="597">
        <f t="shared" si="0"/>
        <v>1156</v>
      </c>
      <c r="P31" s="596">
        <f t="shared" si="0"/>
        <v>817.3</v>
      </c>
      <c r="Q31" s="98" t="s">
        <v>50</v>
      </c>
      <c r="R31" s="99">
        <v>8</v>
      </c>
      <c r="S31" s="100">
        <v>8</v>
      </c>
      <c r="T31" s="101">
        <v>8</v>
      </c>
      <c r="U31" s="1939"/>
    </row>
    <row r="32" spans="1:21" ht="27" customHeight="1" x14ac:dyDescent="0.2">
      <c r="A32" s="1790" t="s">
        <v>21</v>
      </c>
      <c r="B32" s="1791" t="s">
        <v>21</v>
      </c>
      <c r="C32" s="1792" t="s">
        <v>32</v>
      </c>
      <c r="D32" s="1793" t="s">
        <v>33</v>
      </c>
      <c r="E32" s="1794" t="s">
        <v>25</v>
      </c>
      <c r="F32" s="1494" t="s">
        <v>34</v>
      </c>
      <c r="G32" s="1009" t="s">
        <v>26</v>
      </c>
      <c r="H32" s="26">
        <v>394.6</v>
      </c>
      <c r="I32" s="1619">
        <v>0</v>
      </c>
      <c r="J32" s="1424">
        <f>+I32-H32</f>
        <v>-394.6</v>
      </c>
      <c r="K32" s="26">
        <v>394.6</v>
      </c>
      <c r="L32" s="1619">
        <v>0</v>
      </c>
      <c r="M32" s="1424">
        <f>L32-K32</f>
        <v>-394.6</v>
      </c>
      <c r="N32" s="26">
        <v>594.6</v>
      </c>
      <c r="O32" s="1619">
        <v>0</v>
      </c>
      <c r="P32" s="1424">
        <f>O32-N32</f>
        <v>-594.6</v>
      </c>
      <c r="Q32" s="1759" t="s">
        <v>35</v>
      </c>
      <c r="R32" s="1496">
        <v>6</v>
      </c>
      <c r="S32" s="1497">
        <v>6</v>
      </c>
      <c r="T32" s="1498">
        <v>6</v>
      </c>
      <c r="U32" s="2109"/>
    </row>
    <row r="33" spans="1:21" ht="18" customHeight="1" x14ac:dyDescent="0.2">
      <c r="A33" s="1342"/>
      <c r="B33" s="35"/>
      <c r="C33" s="60"/>
      <c r="D33" s="61"/>
      <c r="E33" s="1508"/>
      <c r="F33" s="70"/>
      <c r="G33" s="1607" t="s">
        <v>36</v>
      </c>
      <c r="H33" s="1611">
        <v>222.7</v>
      </c>
      <c r="I33" s="1228">
        <v>0</v>
      </c>
      <c r="J33" s="1492">
        <f>I33-H33</f>
        <v>-222.7</v>
      </c>
      <c r="K33" s="1611">
        <v>222.7</v>
      </c>
      <c r="L33" s="1228">
        <v>0</v>
      </c>
      <c r="M33" s="1492">
        <f>L33-K33</f>
        <v>-222.7</v>
      </c>
      <c r="N33" s="1611">
        <v>222.7</v>
      </c>
      <c r="O33" s="1228">
        <v>0</v>
      </c>
      <c r="P33" s="1492">
        <f>O33-N33</f>
        <v>-222.7</v>
      </c>
      <c r="Q33" s="1760" t="s">
        <v>37</v>
      </c>
      <c r="R33" s="1761">
        <v>24</v>
      </c>
      <c r="S33" s="1762">
        <v>24</v>
      </c>
      <c r="T33" s="1763">
        <v>24</v>
      </c>
      <c r="U33" s="1939"/>
    </row>
    <row r="34" spans="1:21" s="1445" customFormat="1" ht="27.75" customHeight="1" x14ac:dyDescent="0.2">
      <c r="A34" s="1342"/>
      <c r="B34" s="35"/>
      <c r="C34" s="60"/>
      <c r="D34" s="1756" t="s">
        <v>38</v>
      </c>
      <c r="E34" s="1745"/>
      <c r="F34" s="1441"/>
      <c r="G34" s="1608"/>
      <c r="H34" s="1606"/>
      <c r="I34" s="1603"/>
      <c r="J34" s="318"/>
      <c r="K34" s="1606"/>
      <c r="L34" s="1603"/>
      <c r="M34" s="1605"/>
      <c r="N34" s="1606"/>
      <c r="O34" s="1603"/>
      <c r="P34" s="1605"/>
      <c r="Q34" s="1764" t="s">
        <v>39</v>
      </c>
      <c r="R34" s="1765">
        <v>4</v>
      </c>
      <c r="S34" s="1766">
        <v>5</v>
      </c>
      <c r="T34" s="1767">
        <v>7</v>
      </c>
      <c r="U34" s="1939"/>
    </row>
    <row r="35" spans="1:21" ht="29.25" customHeight="1" x14ac:dyDescent="0.2">
      <c r="A35" s="1342"/>
      <c r="B35" s="35"/>
      <c r="C35" s="60"/>
      <c r="D35" s="1757" t="s">
        <v>40</v>
      </c>
      <c r="E35" s="1744"/>
      <c r="F35" s="70"/>
      <c r="G35" s="1600"/>
      <c r="H35" s="1606"/>
      <c r="I35" s="1603"/>
      <c r="J35" s="318"/>
      <c r="K35" s="1606"/>
      <c r="L35" s="1603"/>
      <c r="M35" s="1605"/>
      <c r="N35" s="1606"/>
      <c r="O35" s="1603"/>
      <c r="P35" s="1605"/>
      <c r="Q35" s="1768" t="s">
        <v>41</v>
      </c>
      <c r="R35" s="1761">
        <v>2</v>
      </c>
      <c r="S35" s="1762">
        <v>2</v>
      </c>
      <c r="T35" s="1763">
        <v>9</v>
      </c>
      <c r="U35" s="1939"/>
    </row>
    <row r="36" spans="1:21" ht="30" customHeight="1" x14ac:dyDescent="0.2">
      <c r="A36" s="1342"/>
      <c r="B36" s="35"/>
      <c r="C36" s="60"/>
      <c r="D36" s="1758" t="s">
        <v>42</v>
      </c>
      <c r="E36" s="1744"/>
      <c r="F36" s="70"/>
      <c r="G36" s="1600"/>
      <c r="H36" s="1606"/>
      <c r="I36" s="1603"/>
      <c r="J36" s="318"/>
      <c r="K36" s="1606"/>
      <c r="L36" s="1603"/>
      <c r="M36" s="1605"/>
      <c r="N36" s="1606"/>
      <c r="O36" s="1603"/>
      <c r="P36" s="1605"/>
      <c r="Q36" s="1769" t="s">
        <v>43</v>
      </c>
      <c r="R36" s="1770">
        <v>4</v>
      </c>
      <c r="S36" s="1771">
        <v>4</v>
      </c>
      <c r="T36" s="1772">
        <v>4</v>
      </c>
      <c r="U36" s="1939"/>
    </row>
    <row r="37" spans="1:21" ht="16.5" customHeight="1" x14ac:dyDescent="0.2">
      <c r="A37" s="1342"/>
      <c r="B37" s="35"/>
      <c r="C37" s="60"/>
      <c r="D37" s="2116" t="s">
        <v>44</v>
      </c>
      <c r="E37" s="1744"/>
      <c r="F37" s="70"/>
      <c r="G37" s="1600"/>
      <c r="H37" s="1606"/>
      <c r="I37" s="1603"/>
      <c r="J37" s="318"/>
      <c r="K37" s="1606"/>
      <c r="L37" s="1603"/>
      <c r="M37" s="1605"/>
      <c r="N37" s="1606"/>
      <c r="O37" s="1603"/>
      <c r="P37" s="1605"/>
      <c r="Q37" s="1773" t="s">
        <v>45</v>
      </c>
      <c r="R37" s="1774">
        <v>1</v>
      </c>
      <c r="S37" s="1775">
        <v>1</v>
      </c>
      <c r="T37" s="1776">
        <v>1</v>
      </c>
      <c r="U37" s="1939"/>
    </row>
    <row r="38" spans="1:21" ht="27" customHeight="1" x14ac:dyDescent="0.2">
      <c r="A38" s="1342"/>
      <c r="B38" s="35"/>
      <c r="C38" s="60"/>
      <c r="D38" s="2117"/>
      <c r="E38" s="1744"/>
      <c r="F38" s="70"/>
      <c r="G38" s="1608"/>
      <c r="H38" s="1606"/>
      <c r="I38" s="1603"/>
      <c r="J38" s="318"/>
      <c r="K38" s="1606"/>
      <c r="L38" s="1603"/>
      <c r="M38" s="1605"/>
      <c r="N38" s="1606"/>
      <c r="O38" s="1603"/>
      <c r="P38" s="1605"/>
      <c r="Q38" s="1777" t="s">
        <v>46</v>
      </c>
      <c r="R38" s="1778">
        <v>500</v>
      </c>
      <c r="S38" s="1779">
        <v>500</v>
      </c>
      <c r="T38" s="1780">
        <v>500</v>
      </c>
      <c r="U38" s="1939"/>
    </row>
    <row r="39" spans="1:21" ht="40.5" customHeight="1" x14ac:dyDescent="0.2">
      <c r="A39" s="1342"/>
      <c r="B39" s="35"/>
      <c r="C39" s="60"/>
      <c r="D39" s="369"/>
      <c r="E39" s="1744"/>
      <c r="F39" s="70"/>
      <c r="G39" s="419"/>
      <c r="H39" s="1606"/>
      <c r="I39" s="1603"/>
      <c r="J39" s="318"/>
      <c r="K39" s="1606"/>
      <c r="L39" s="1603"/>
      <c r="M39" s="1605"/>
      <c r="N39" s="1606"/>
      <c r="O39" s="1603"/>
      <c r="P39" s="1605"/>
      <c r="Q39" s="1781" t="s">
        <v>47</v>
      </c>
      <c r="R39" s="1782">
        <v>30</v>
      </c>
      <c r="S39" s="1783">
        <v>30</v>
      </c>
      <c r="T39" s="1784">
        <v>30</v>
      </c>
      <c r="U39" s="1939"/>
    </row>
    <row r="40" spans="1:21" ht="42" customHeight="1" x14ac:dyDescent="0.2">
      <c r="A40" s="1342"/>
      <c r="B40" s="35"/>
      <c r="C40" s="60"/>
      <c r="D40" s="369"/>
      <c r="E40" s="1744"/>
      <c r="F40" s="70"/>
      <c r="G40" s="419"/>
      <c r="H40" s="1606"/>
      <c r="I40" s="1603"/>
      <c r="J40" s="318"/>
      <c r="K40" s="1606"/>
      <c r="L40" s="1603"/>
      <c r="M40" s="1605"/>
      <c r="N40" s="1606"/>
      <c r="O40" s="1603"/>
      <c r="P40" s="1605"/>
      <c r="Q40" s="1785" t="s">
        <v>48</v>
      </c>
      <c r="R40" s="1786">
        <v>15</v>
      </c>
      <c r="S40" s="1787">
        <v>20</v>
      </c>
      <c r="T40" s="1788">
        <v>20</v>
      </c>
      <c r="U40" s="1939"/>
    </row>
    <row r="41" spans="1:21" ht="15" customHeight="1" x14ac:dyDescent="0.2">
      <c r="A41" s="1342"/>
      <c r="B41" s="35"/>
      <c r="C41" s="60"/>
      <c r="D41" s="369"/>
      <c r="E41" s="1744"/>
      <c r="F41" s="70"/>
      <c r="G41" s="1620"/>
      <c r="H41" s="1606"/>
      <c r="I41" s="1603"/>
      <c r="J41" s="318"/>
      <c r="K41" s="1606"/>
      <c r="L41" s="1603"/>
      <c r="M41" s="1605"/>
      <c r="N41" s="1606"/>
      <c r="O41" s="1603"/>
      <c r="P41" s="1605"/>
      <c r="Q41" s="1777" t="s">
        <v>49</v>
      </c>
      <c r="R41" s="1786">
        <v>1</v>
      </c>
      <c r="S41" s="1787">
        <v>1</v>
      </c>
      <c r="T41" s="1788">
        <v>1</v>
      </c>
      <c r="U41" s="1939"/>
    </row>
    <row r="42" spans="1:21" ht="43.5" customHeight="1" thickBot="1" x14ac:dyDescent="0.25">
      <c r="A42" s="1347"/>
      <c r="B42" s="19"/>
      <c r="C42" s="184"/>
      <c r="D42" s="377"/>
      <c r="E42" s="1302"/>
      <c r="F42" s="70"/>
      <c r="G42" s="107" t="s">
        <v>30</v>
      </c>
      <c r="H42" s="108">
        <f>SUM(H32:H41)</f>
        <v>617.29999999999995</v>
      </c>
      <c r="I42" s="681">
        <f t="shared" ref="I42:P42" si="1">SUM(I32:I41)</f>
        <v>0</v>
      </c>
      <c r="J42" s="1789">
        <f t="shared" si="1"/>
        <v>-617.29999999999995</v>
      </c>
      <c r="K42" s="108">
        <f t="shared" si="1"/>
        <v>617.29999999999995</v>
      </c>
      <c r="L42" s="681">
        <f t="shared" si="1"/>
        <v>0</v>
      </c>
      <c r="M42" s="1789">
        <f t="shared" si="1"/>
        <v>-617.29999999999995</v>
      </c>
      <c r="N42" s="108">
        <f t="shared" si="1"/>
        <v>817.3</v>
      </c>
      <c r="O42" s="681">
        <f t="shared" si="1"/>
        <v>0</v>
      </c>
      <c r="P42" s="1789">
        <f t="shared" si="1"/>
        <v>-817.3</v>
      </c>
      <c r="Q42" s="1777" t="s">
        <v>50</v>
      </c>
      <c r="R42" s="1778">
        <v>8</v>
      </c>
      <c r="S42" s="1779">
        <v>8</v>
      </c>
      <c r="T42" s="1780">
        <v>8</v>
      </c>
      <c r="U42" s="2110"/>
    </row>
    <row r="43" spans="1:21" ht="29.25" customHeight="1" x14ac:dyDescent="0.2">
      <c r="A43" s="1343" t="s">
        <v>21</v>
      </c>
      <c r="B43" s="20" t="s">
        <v>21</v>
      </c>
      <c r="C43" s="110" t="s">
        <v>51</v>
      </c>
      <c r="D43" s="1876" t="s">
        <v>52</v>
      </c>
      <c r="E43" s="111"/>
      <c r="F43" s="1373">
        <v>2</v>
      </c>
      <c r="G43" s="112" t="s">
        <v>26</v>
      </c>
      <c r="H43" s="113">
        <v>33.4</v>
      </c>
      <c r="I43" s="663">
        <v>33.4</v>
      </c>
      <c r="J43" s="662"/>
      <c r="K43" s="113">
        <v>33.4</v>
      </c>
      <c r="L43" s="663">
        <v>33.4</v>
      </c>
      <c r="M43" s="664"/>
      <c r="N43" s="113">
        <v>33.4</v>
      </c>
      <c r="O43" s="663">
        <v>33.4</v>
      </c>
      <c r="P43" s="664"/>
      <c r="Q43" s="115" t="s">
        <v>53</v>
      </c>
      <c r="R43" s="116">
        <v>1</v>
      </c>
      <c r="S43" s="117">
        <v>1</v>
      </c>
      <c r="T43" s="118">
        <v>1</v>
      </c>
      <c r="U43" s="118"/>
    </row>
    <row r="44" spans="1:21" ht="43.5" customHeight="1" x14ac:dyDescent="0.2">
      <c r="A44" s="1344"/>
      <c r="B44" s="35"/>
      <c r="C44" s="120"/>
      <c r="D44" s="1877"/>
      <c r="E44" s="1389"/>
      <c r="F44" s="70"/>
      <c r="G44" s="1402"/>
      <c r="H44" s="1369"/>
      <c r="I44" s="1397"/>
      <c r="J44" s="307"/>
      <c r="K44" s="1510"/>
      <c r="L44" s="1513"/>
      <c r="M44" s="1515"/>
      <c r="N44" s="1439"/>
      <c r="O44" s="1446"/>
      <c r="P44" s="293"/>
      <c r="Q44" s="125" t="s">
        <v>54</v>
      </c>
      <c r="R44" s="126">
        <v>4</v>
      </c>
      <c r="S44" s="100">
        <v>4</v>
      </c>
      <c r="T44" s="101">
        <v>4</v>
      </c>
      <c r="U44" s="101"/>
    </row>
    <row r="45" spans="1:21" ht="28.5" customHeight="1" x14ac:dyDescent="0.2">
      <c r="A45" s="1344"/>
      <c r="B45" s="35"/>
      <c r="C45" s="120"/>
      <c r="D45" s="1878" t="s">
        <v>55</v>
      </c>
      <c r="E45" s="1389"/>
      <c r="F45" s="70"/>
      <c r="G45" s="1401" t="s">
        <v>26</v>
      </c>
      <c r="H45" s="128">
        <v>40</v>
      </c>
      <c r="I45" s="1410">
        <v>40</v>
      </c>
      <c r="J45" s="673"/>
      <c r="K45" s="128">
        <v>40</v>
      </c>
      <c r="L45" s="1520">
        <v>40</v>
      </c>
      <c r="M45" s="284"/>
      <c r="N45" s="128">
        <v>40</v>
      </c>
      <c r="O45" s="1449">
        <v>40</v>
      </c>
      <c r="P45" s="284"/>
      <c r="Q45" s="130" t="s">
        <v>56</v>
      </c>
      <c r="R45" s="131">
        <v>1</v>
      </c>
      <c r="S45" s="132">
        <v>1</v>
      </c>
      <c r="T45" s="133">
        <v>1</v>
      </c>
      <c r="U45" s="133"/>
    </row>
    <row r="46" spans="1:21" ht="41.25" customHeight="1" thickBot="1" x14ac:dyDescent="0.25">
      <c r="A46" s="1345"/>
      <c r="B46" s="19"/>
      <c r="C46" s="135"/>
      <c r="D46" s="1875"/>
      <c r="E46" s="136"/>
      <c r="F46" s="1374"/>
      <c r="G46" s="138" t="s">
        <v>30</v>
      </c>
      <c r="H46" s="139">
        <f>SUM(H43:H45)</f>
        <v>73.400000000000006</v>
      </c>
      <c r="I46" s="681">
        <f>SUM(I43:I45)</f>
        <v>73.400000000000006</v>
      </c>
      <c r="J46" s="680"/>
      <c r="K46" s="139">
        <f>SUM(K43:K45)</f>
        <v>73.400000000000006</v>
      </c>
      <c r="L46" s="681">
        <f>SUM(L43:L45)</f>
        <v>73.400000000000006</v>
      </c>
      <c r="M46" s="682"/>
      <c r="N46" s="139">
        <f>SUM(N43:N45)</f>
        <v>73.400000000000006</v>
      </c>
      <c r="O46" s="681">
        <f>SUM(O43:O45)</f>
        <v>73.400000000000006</v>
      </c>
      <c r="P46" s="682">
        <f>SUM(P43:P45)</f>
        <v>0</v>
      </c>
      <c r="Q46" s="141" t="s">
        <v>57</v>
      </c>
      <c r="R46" s="142">
        <v>1</v>
      </c>
      <c r="S46" s="143"/>
      <c r="T46" s="144"/>
      <c r="U46" s="144"/>
    </row>
    <row r="47" spans="1:21" ht="31.5" customHeight="1" x14ac:dyDescent="0.2">
      <c r="A47" s="1343" t="s">
        <v>21</v>
      </c>
      <c r="B47" s="20" t="s">
        <v>21</v>
      </c>
      <c r="C47" s="145" t="s">
        <v>58</v>
      </c>
      <c r="D47" s="1366" t="s">
        <v>59</v>
      </c>
      <c r="E47" s="111"/>
      <c r="F47" s="1373">
        <v>2</v>
      </c>
      <c r="G47" s="112" t="s">
        <v>26</v>
      </c>
      <c r="H47" s="147">
        <v>18.2</v>
      </c>
      <c r="I47" s="1499">
        <f>18.2-7.8</f>
        <v>10.399999999999999</v>
      </c>
      <c r="J47" s="1500">
        <f>+I47-H47</f>
        <v>-7.8000000000000007</v>
      </c>
      <c r="K47" s="147">
        <v>28.2</v>
      </c>
      <c r="L47" s="1185">
        <v>28.2</v>
      </c>
      <c r="M47" s="1456"/>
      <c r="N47" s="147">
        <v>13.2</v>
      </c>
      <c r="O47" s="1185">
        <v>13.2</v>
      </c>
      <c r="P47" s="1456"/>
      <c r="Q47" s="130"/>
      <c r="R47" s="149"/>
      <c r="S47" s="150"/>
      <c r="T47" s="118"/>
      <c r="U47" s="2105" t="s">
        <v>365</v>
      </c>
    </row>
    <row r="48" spans="1:21" ht="17.25" customHeight="1" x14ac:dyDescent="0.2">
      <c r="A48" s="1344"/>
      <c r="B48" s="35"/>
      <c r="C48" s="120"/>
      <c r="D48" s="1878" t="s">
        <v>60</v>
      </c>
      <c r="E48" s="1389"/>
      <c r="F48" s="70"/>
      <c r="G48" s="82"/>
      <c r="H48" s="87"/>
      <c r="I48" s="635"/>
      <c r="J48" s="634"/>
      <c r="K48" s="87"/>
      <c r="L48" s="635"/>
      <c r="M48" s="636"/>
      <c r="N48" s="87"/>
      <c r="O48" s="635"/>
      <c r="P48" s="636"/>
      <c r="Q48" s="72" t="s">
        <v>61</v>
      </c>
      <c r="R48" s="44" t="s">
        <v>347</v>
      </c>
      <c r="S48" s="49">
        <v>35</v>
      </c>
      <c r="T48" s="46">
        <v>35</v>
      </c>
      <c r="U48" s="2106"/>
    </row>
    <row r="49" spans="1:21" ht="17.25" customHeight="1" x14ac:dyDescent="0.2">
      <c r="A49" s="1344"/>
      <c r="B49" s="35"/>
      <c r="C49" s="151"/>
      <c r="D49" s="1879"/>
      <c r="E49" s="1389"/>
      <c r="F49" s="70"/>
      <c r="G49" s="152"/>
      <c r="H49" s="153"/>
      <c r="I49" s="701"/>
      <c r="J49" s="700"/>
      <c r="K49" s="153"/>
      <c r="L49" s="701"/>
      <c r="M49" s="702"/>
      <c r="N49" s="153"/>
      <c r="O49" s="701"/>
      <c r="P49" s="702"/>
      <c r="Q49" s="1370" t="s">
        <v>62</v>
      </c>
      <c r="R49" s="89">
        <v>1750</v>
      </c>
      <c r="S49" s="90">
        <v>1750</v>
      </c>
      <c r="T49" s="91">
        <v>1750</v>
      </c>
      <c r="U49" s="2106"/>
    </row>
    <row r="50" spans="1:21" ht="18.75" customHeight="1" x14ac:dyDescent="0.2">
      <c r="A50" s="1344"/>
      <c r="B50" s="35"/>
      <c r="C50" s="120"/>
      <c r="D50" s="1878" t="s">
        <v>63</v>
      </c>
      <c r="E50" s="1389"/>
      <c r="F50" s="70"/>
      <c r="G50" s="82"/>
      <c r="H50" s="156"/>
      <c r="I50" s="1186"/>
      <c r="J50" s="634"/>
      <c r="K50" s="87"/>
      <c r="L50" s="635"/>
      <c r="M50" s="636"/>
      <c r="N50" s="87"/>
      <c r="O50" s="635"/>
      <c r="P50" s="636"/>
      <c r="Q50" s="1370" t="s">
        <v>64</v>
      </c>
      <c r="R50" s="89">
        <v>30</v>
      </c>
      <c r="S50" s="157">
        <v>100</v>
      </c>
      <c r="T50" s="91"/>
      <c r="U50" s="2106"/>
    </row>
    <row r="51" spans="1:21" ht="31.5" customHeight="1" thickBot="1" x14ac:dyDescent="0.25">
      <c r="A51" s="1345"/>
      <c r="B51" s="19"/>
      <c r="C51" s="135"/>
      <c r="D51" s="1875"/>
      <c r="E51" s="136"/>
      <c r="F51" s="1374"/>
      <c r="G51" s="158" t="s">
        <v>30</v>
      </c>
      <c r="H51" s="159">
        <f t="shared" ref="H51:P51" si="2">SUM(H47:H50)</f>
        <v>18.2</v>
      </c>
      <c r="I51" s="708">
        <f t="shared" si="2"/>
        <v>10.399999999999999</v>
      </c>
      <c r="J51" s="708">
        <f t="shared" si="2"/>
        <v>-7.8000000000000007</v>
      </c>
      <c r="K51" s="159">
        <f t="shared" ref="K51:L51" si="3">SUM(K47:K50)</f>
        <v>28.2</v>
      </c>
      <c r="L51" s="708">
        <f t="shared" si="3"/>
        <v>28.2</v>
      </c>
      <c r="M51" s="707"/>
      <c r="N51" s="159">
        <f t="shared" si="2"/>
        <v>13.2</v>
      </c>
      <c r="O51" s="708">
        <f t="shared" si="2"/>
        <v>13.2</v>
      </c>
      <c r="P51" s="707">
        <f t="shared" si="2"/>
        <v>0</v>
      </c>
      <c r="Q51" s="160" t="s">
        <v>65</v>
      </c>
      <c r="R51" s="161"/>
      <c r="S51" s="162">
        <v>30</v>
      </c>
      <c r="T51" s="163">
        <v>50</v>
      </c>
      <c r="U51" s="1918"/>
    </row>
    <row r="52" spans="1:21" ht="28.5" customHeight="1" x14ac:dyDescent="0.2">
      <c r="A52" s="1343" t="s">
        <v>21</v>
      </c>
      <c r="B52" s="20" t="s">
        <v>21</v>
      </c>
      <c r="C52" s="110" t="s">
        <v>66</v>
      </c>
      <c r="D52" s="1928" t="s">
        <v>67</v>
      </c>
      <c r="E52" s="111"/>
      <c r="F52" s="1373">
        <v>2</v>
      </c>
      <c r="G52" s="64" t="s">
        <v>26</v>
      </c>
      <c r="H52" s="26">
        <v>200</v>
      </c>
      <c r="I52" s="583">
        <v>200</v>
      </c>
      <c r="J52" s="1183"/>
      <c r="K52" s="466">
        <v>200</v>
      </c>
      <c r="L52" s="711">
        <v>200</v>
      </c>
      <c r="M52" s="712"/>
      <c r="N52" s="466"/>
      <c r="O52" s="711"/>
      <c r="P52" s="712"/>
      <c r="Q52" s="165" t="s">
        <v>68</v>
      </c>
      <c r="R52" s="29">
        <v>6</v>
      </c>
      <c r="S52" s="166">
        <v>7</v>
      </c>
      <c r="T52" s="167"/>
      <c r="U52" s="1207"/>
    </row>
    <row r="53" spans="1:21" ht="17.25" customHeight="1" x14ac:dyDescent="0.2">
      <c r="A53" s="1344"/>
      <c r="B53" s="35"/>
      <c r="C53" s="120"/>
      <c r="D53" s="1874"/>
      <c r="E53" s="1389"/>
      <c r="F53" s="70"/>
      <c r="G53" s="168"/>
      <c r="H53" s="1407"/>
      <c r="I53" s="1412"/>
      <c r="J53" s="318"/>
      <c r="K53" s="87"/>
      <c r="L53" s="635"/>
      <c r="M53" s="636"/>
      <c r="N53" s="87"/>
      <c r="O53" s="635"/>
      <c r="P53" s="636"/>
      <c r="Q53" s="1929" t="s">
        <v>69</v>
      </c>
      <c r="R53" s="89">
        <v>6</v>
      </c>
      <c r="S53" s="169">
        <v>7</v>
      </c>
      <c r="T53" s="50"/>
      <c r="U53" s="1208"/>
    </row>
    <row r="54" spans="1:21" ht="15.75" customHeight="1" thickBot="1" x14ac:dyDescent="0.25">
      <c r="A54" s="1345"/>
      <c r="B54" s="19"/>
      <c r="C54" s="135"/>
      <c r="D54" s="1875"/>
      <c r="E54" s="136"/>
      <c r="F54" s="1374"/>
      <c r="G54" s="158" t="s">
        <v>30</v>
      </c>
      <c r="H54" s="159">
        <f t="shared" ref="H54" si="4">SUM(H52)</f>
        <v>200</v>
      </c>
      <c r="I54" s="708">
        <f t="shared" ref="I54" si="5">SUM(I52)</f>
        <v>200</v>
      </c>
      <c r="J54" s="707"/>
      <c r="K54" s="159">
        <f t="shared" ref="K54:L54" si="6">SUM(K52)</f>
        <v>200</v>
      </c>
      <c r="L54" s="708">
        <f t="shared" si="6"/>
        <v>200</v>
      </c>
      <c r="M54" s="716"/>
      <c r="N54" s="159"/>
      <c r="O54" s="708"/>
      <c r="P54" s="716"/>
      <c r="Q54" s="1930"/>
      <c r="R54" s="171"/>
      <c r="S54" s="172"/>
      <c r="T54" s="173"/>
      <c r="U54" s="173"/>
    </row>
    <row r="55" spans="1:21" ht="39.75" customHeight="1" x14ac:dyDescent="0.2">
      <c r="A55" s="1346" t="s">
        <v>21</v>
      </c>
      <c r="B55" s="20" t="s">
        <v>21</v>
      </c>
      <c r="C55" s="175" t="s">
        <v>70</v>
      </c>
      <c r="D55" s="1921" t="s">
        <v>71</v>
      </c>
      <c r="E55" s="1931"/>
      <c r="F55" s="1933" t="s">
        <v>34</v>
      </c>
      <c r="G55" s="64" t="s">
        <v>26</v>
      </c>
      <c r="H55" s="176">
        <v>74.7</v>
      </c>
      <c r="I55" s="721">
        <v>74.7</v>
      </c>
      <c r="J55" s="720"/>
      <c r="K55" s="176">
        <v>74.7</v>
      </c>
      <c r="L55" s="721">
        <v>74.7</v>
      </c>
      <c r="M55" s="722"/>
      <c r="N55" s="176">
        <v>74.7</v>
      </c>
      <c r="O55" s="721">
        <v>74.7</v>
      </c>
      <c r="P55" s="722"/>
      <c r="Q55" s="1935" t="s">
        <v>72</v>
      </c>
      <c r="R55" s="178" t="s">
        <v>378</v>
      </c>
      <c r="S55" s="179">
        <v>21</v>
      </c>
      <c r="T55" s="180">
        <v>21</v>
      </c>
      <c r="U55" s="2145" t="s">
        <v>379</v>
      </c>
    </row>
    <row r="56" spans="1:21" ht="15.75" customHeight="1" thickBot="1" x14ac:dyDescent="0.25">
      <c r="A56" s="1347"/>
      <c r="B56" s="19"/>
      <c r="C56" s="184"/>
      <c r="D56" s="1922"/>
      <c r="E56" s="1932"/>
      <c r="F56" s="1934"/>
      <c r="G56" s="185" t="s">
        <v>30</v>
      </c>
      <c r="H56" s="56">
        <f t="shared" ref="H56:N56" si="7">SUM(H55:H55)</f>
        <v>74.7</v>
      </c>
      <c r="I56" s="597">
        <f t="shared" ref="I56" si="8">SUM(I55:I55)</f>
        <v>74.7</v>
      </c>
      <c r="J56" s="596"/>
      <c r="K56" s="56">
        <f t="shared" ref="K56:L56" si="9">SUM(K55:K55)</f>
        <v>74.7</v>
      </c>
      <c r="L56" s="597">
        <f t="shared" si="9"/>
        <v>74.7</v>
      </c>
      <c r="M56" s="598"/>
      <c r="N56" s="56">
        <f t="shared" si="7"/>
        <v>74.7</v>
      </c>
      <c r="O56" s="597">
        <f t="shared" ref="O56:P56" si="10">SUM(O55:O55)</f>
        <v>74.7</v>
      </c>
      <c r="P56" s="598">
        <f t="shared" si="10"/>
        <v>0</v>
      </c>
      <c r="Q56" s="1930"/>
      <c r="R56" s="186"/>
      <c r="S56" s="187"/>
      <c r="T56" s="188"/>
      <c r="U56" s="2146"/>
    </row>
    <row r="57" spans="1:21" ht="30.75" customHeight="1" x14ac:dyDescent="0.2">
      <c r="A57" s="1346" t="s">
        <v>21</v>
      </c>
      <c r="B57" s="20" t="s">
        <v>21</v>
      </c>
      <c r="C57" s="175" t="s">
        <v>73</v>
      </c>
      <c r="D57" s="1921" t="s">
        <v>74</v>
      </c>
      <c r="E57" s="1371"/>
      <c r="F57" s="1373">
        <v>2</v>
      </c>
      <c r="G57" s="64" t="s">
        <v>26</v>
      </c>
      <c r="H57" s="87">
        <v>4.9000000000000004</v>
      </c>
      <c r="I57" s="635">
        <v>4.9000000000000004</v>
      </c>
      <c r="J57" s="634"/>
      <c r="K57" s="87">
        <v>4.9000000000000004</v>
      </c>
      <c r="L57" s="635">
        <v>4.9000000000000004</v>
      </c>
      <c r="M57" s="636"/>
      <c r="N57" s="87">
        <v>4.9000000000000004</v>
      </c>
      <c r="O57" s="635">
        <v>4.9000000000000004</v>
      </c>
      <c r="P57" s="636"/>
      <c r="Q57" s="72" t="s">
        <v>75</v>
      </c>
      <c r="R57" s="190">
        <v>1</v>
      </c>
      <c r="S57" s="1404">
        <v>1</v>
      </c>
      <c r="T57" s="192">
        <v>1</v>
      </c>
      <c r="U57" s="1209"/>
    </row>
    <row r="58" spans="1:21" s="198" customFormat="1" ht="28.5" customHeight="1" thickBot="1" x14ac:dyDescent="0.25">
      <c r="A58" s="1347"/>
      <c r="B58" s="19"/>
      <c r="C58" s="184"/>
      <c r="D58" s="1922"/>
      <c r="E58" s="193"/>
      <c r="F58" s="1374"/>
      <c r="G58" s="194" t="s">
        <v>30</v>
      </c>
      <c r="H58" s="195">
        <f>H57</f>
        <v>4.9000000000000004</v>
      </c>
      <c r="I58" s="738">
        <f>I57</f>
        <v>4.9000000000000004</v>
      </c>
      <c r="J58" s="737"/>
      <c r="K58" s="195">
        <f>K57</f>
        <v>4.9000000000000004</v>
      </c>
      <c r="L58" s="738">
        <f>L57</f>
        <v>4.9000000000000004</v>
      </c>
      <c r="M58" s="739"/>
      <c r="N58" s="195">
        <f>N57</f>
        <v>4.9000000000000004</v>
      </c>
      <c r="O58" s="738">
        <f>O57</f>
        <v>4.9000000000000004</v>
      </c>
      <c r="P58" s="739">
        <f>P57</f>
        <v>0</v>
      </c>
      <c r="Q58" s="1386" t="s">
        <v>76</v>
      </c>
      <c r="R58" s="93">
        <v>180</v>
      </c>
      <c r="S58" s="94">
        <v>210</v>
      </c>
      <c r="T58" s="95">
        <v>230</v>
      </c>
      <c r="U58" s="95"/>
    </row>
    <row r="59" spans="1:21" ht="16.5" customHeight="1" x14ac:dyDescent="0.2">
      <c r="A59" s="1348" t="s">
        <v>21</v>
      </c>
      <c r="B59" s="20" t="s">
        <v>21</v>
      </c>
      <c r="C59" s="175" t="s">
        <v>77</v>
      </c>
      <c r="D59" s="1923" t="s">
        <v>78</v>
      </c>
      <c r="E59" s="1371"/>
      <c r="F59" s="201" t="s">
        <v>34</v>
      </c>
      <c r="G59" s="202" t="s">
        <v>26</v>
      </c>
      <c r="H59" s="203">
        <v>291.39999999999998</v>
      </c>
      <c r="I59" s="747">
        <f>291.4</f>
        <v>291.39999999999998</v>
      </c>
      <c r="J59" s="1522"/>
      <c r="K59" s="203">
        <v>401.9</v>
      </c>
      <c r="L59" s="747">
        <v>401.9</v>
      </c>
      <c r="M59" s="748"/>
      <c r="N59" s="203">
        <v>401.9</v>
      </c>
      <c r="O59" s="747">
        <v>401.9</v>
      </c>
      <c r="P59" s="748"/>
      <c r="Q59" s="205"/>
      <c r="R59" s="206"/>
      <c r="S59" s="207"/>
      <c r="T59" s="208"/>
      <c r="U59" s="1210"/>
    </row>
    <row r="60" spans="1:21" ht="12.75" customHeight="1" x14ac:dyDescent="0.2">
      <c r="A60" s="1342"/>
      <c r="B60" s="35"/>
      <c r="C60" s="60"/>
      <c r="D60" s="1924"/>
      <c r="E60" s="1380"/>
      <c r="F60" s="210"/>
      <c r="G60" s="1400"/>
      <c r="H60" s="211"/>
      <c r="I60" s="752"/>
      <c r="J60" s="479"/>
      <c r="K60" s="211"/>
      <c r="L60" s="752"/>
      <c r="M60" s="753"/>
      <c r="N60" s="211"/>
      <c r="O60" s="752"/>
      <c r="P60" s="753"/>
      <c r="Q60" s="213"/>
      <c r="R60" s="214"/>
      <c r="S60" s="215"/>
      <c r="T60" s="216"/>
      <c r="U60" s="1211"/>
    </row>
    <row r="61" spans="1:21" ht="28.5" customHeight="1" x14ac:dyDescent="0.2">
      <c r="A61" s="1342"/>
      <c r="B61" s="35"/>
      <c r="C61" s="60"/>
      <c r="D61" s="1925" t="s">
        <v>79</v>
      </c>
      <c r="E61" s="1380"/>
      <c r="F61" s="210"/>
      <c r="G61" s="1400"/>
      <c r="H61" s="1926"/>
      <c r="I61" s="2048"/>
      <c r="J61" s="307"/>
      <c r="K61" s="1926"/>
      <c r="L61" s="2048"/>
      <c r="M61" s="1515"/>
      <c r="N61" s="1926"/>
      <c r="O61" s="2048"/>
      <c r="P61" s="2089"/>
      <c r="Q61" s="1379" t="s">
        <v>80</v>
      </c>
      <c r="R61" s="77" t="s">
        <v>81</v>
      </c>
      <c r="S61" s="78">
        <v>4</v>
      </c>
      <c r="T61" s="79">
        <v>4</v>
      </c>
      <c r="U61" s="79"/>
    </row>
    <row r="62" spans="1:21" ht="29.25" customHeight="1" x14ac:dyDescent="0.2">
      <c r="A62" s="1342"/>
      <c r="B62" s="35"/>
      <c r="C62" s="60"/>
      <c r="D62" s="1925"/>
      <c r="E62" s="1380"/>
      <c r="F62" s="210"/>
      <c r="G62" s="1400"/>
      <c r="H62" s="1926"/>
      <c r="I62" s="2048"/>
      <c r="J62" s="307"/>
      <c r="K62" s="1926"/>
      <c r="L62" s="2048"/>
      <c r="M62" s="1515"/>
      <c r="N62" s="1926"/>
      <c r="O62" s="2048"/>
      <c r="P62" s="2089"/>
      <c r="Q62" s="72" t="s">
        <v>82</v>
      </c>
      <c r="R62" s="44">
        <v>9</v>
      </c>
      <c r="S62" s="49">
        <v>5</v>
      </c>
      <c r="T62" s="46">
        <v>8</v>
      </c>
      <c r="U62" s="46"/>
    </row>
    <row r="63" spans="1:21" ht="28.5" customHeight="1" x14ac:dyDescent="0.2">
      <c r="A63" s="1342"/>
      <c r="B63" s="35"/>
      <c r="C63" s="60"/>
      <c r="D63" s="217"/>
      <c r="E63" s="1380"/>
      <c r="F63" s="210"/>
      <c r="G63" s="218"/>
      <c r="H63" s="1926"/>
      <c r="I63" s="2048"/>
      <c r="J63" s="307"/>
      <c r="K63" s="1926"/>
      <c r="L63" s="2048"/>
      <c r="M63" s="1515"/>
      <c r="N63" s="1926"/>
      <c r="O63" s="2048"/>
      <c r="P63" s="2089"/>
      <c r="Q63" s="72" t="s">
        <v>83</v>
      </c>
      <c r="R63" s="44">
        <v>10</v>
      </c>
      <c r="S63" s="49">
        <v>10</v>
      </c>
      <c r="T63" s="46">
        <v>10</v>
      </c>
      <c r="U63" s="46"/>
    </row>
    <row r="64" spans="1:21" ht="54.75" customHeight="1" x14ac:dyDescent="0.2">
      <c r="A64" s="1342"/>
      <c r="B64" s="35"/>
      <c r="C64" s="60"/>
      <c r="D64" s="219" t="s">
        <v>84</v>
      </c>
      <c r="E64" s="1387"/>
      <c r="F64" s="221"/>
      <c r="G64" s="1658"/>
      <c r="H64" s="1650"/>
      <c r="I64" s="1645"/>
      <c r="J64" s="846"/>
      <c r="K64" s="1657"/>
      <c r="L64" s="1659"/>
      <c r="M64" s="617"/>
      <c r="N64" s="1657"/>
      <c r="O64" s="1659"/>
      <c r="P64" s="617"/>
      <c r="Q64" s="72" t="s">
        <v>85</v>
      </c>
      <c r="R64" s="44"/>
      <c r="S64" s="223">
        <v>4</v>
      </c>
      <c r="T64" s="46">
        <v>4</v>
      </c>
      <c r="U64" s="46"/>
    </row>
    <row r="65" spans="1:21" ht="161.25" customHeight="1" x14ac:dyDescent="0.2">
      <c r="A65" s="1342"/>
      <c r="B65" s="35"/>
      <c r="C65" s="60"/>
      <c r="D65" s="1555" t="s">
        <v>86</v>
      </c>
      <c r="E65" s="1387"/>
      <c r="F65" s="221"/>
      <c r="G65" s="254" t="s">
        <v>26</v>
      </c>
      <c r="H65" s="566"/>
      <c r="I65" s="1419">
        <v>12.1</v>
      </c>
      <c r="J65" s="1685">
        <f>I65-H65</f>
        <v>12.1</v>
      </c>
      <c r="K65" s="1615"/>
      <c r="L65" s="640"/>
      <c r="M65" s="641"/>
      <c r="N65" s="1615"/>
      <c r="O65" s="640"/>
      <c r="P65" s="641"/>
      <c r="Q65" s="1549" t="s">
        <v>87</v>
      </c>
      <c r="R65" s="224" t="s">
        <v>349</v>
      </c>
      <c r="S65" s="225">
        <v>7</v>
      </c>
      <c r="T65" s="226">
        <v>7</v>
      </c>
      <c r="U65" s="1556" t="s">
        <v>366</v>
      </c>
    </row>
    <row r="66" spans="1:21" ht="24.75" customHeight="1" x14ac:dyDescent="0.2">
      <c r="A66" s="1342"/>
      <c r="B66" s="35"/>
      <c r="C66" s="60"/>
      <c r="D66" s="1878" t="s">
        <v>88</v>
      </c>
      <c r="E66" s="1387"/>
      <c r="F66" s="221"/>
      <c r="G66" s="1391"/>
      <c r="H66" s="1369"/>
      <c r="I66" s="1397"/>
      <c r="J66" s="307"/>
      <c r="K66" s="1452"/>
      <c r="L66" s="1457"/>
      <c r="M66" s="1453"/>
      <c r="N66" s="1452"/>
      <c r="O66" s="1457"/>
      <c r="P66" s="1453"/>
      <c r="Q66" s="160" t="s">
        <v>89</v>
      </c>
      <c r="R66" s="228">
        <v>1</v>
      </c>
      <c r="S66" s="229">
        <v>1</v>
      </c>
      <c r="T66" s="230">
        <v>1</v>
      </c>
      <c r="U66" s="230"/>
    </row>
    <row r="67" spans="1:21" ht="19.5" customHeight="1" thickBot="1" x14ac:dyDescent="0.25">
      <c r="A67" s="1347"/>
      <c r="B67" s="19"/>
      <c r="C67" s="184"/>
      <c r="D67" s="1875"/>
      <c r="E67" s="1302"/>
      <c r="F67" s="1303"/>
      <c r="G67" s="194" t="s">
        <v>30</v>
      </c>
      <c r="H67" s="159">
        <f>SUM(H59:H66)</f>
        <v>291.39999999999998</v>
      </c>
      <c r="I67" s="708">
        <f>SUM(I59:I66)</f>
        <v>303.5</v>
      </c>
      <c r="J67" s="708">
        <f>SUM(J59:J66)</f>
        <v>12.1</v>
      </c>
      <c r="K67" s="159">
        <f>SUM(K59:K66)</f>
        <v>401.9</v>
      </c>
      <c r="L67" s="708">
        <f>SUM(L59:L66)</f>
        <v>401.9</v>
      </c>
      <c r="M67" s="707"/>
      <c r="N67" s="159">
        <f>SUM(N59:N66)</f>
        <v>401.9</v>
      </c>
      <c r="O67" s="708">
        <f>SUM(O59:O66)</f>
        <v>401.9</v>
      </c>
      <c r="P67" s="707">
        <f>SUM(P59:P66)</f>
        <v>0</v>
      </c>
      <c r="Q67" s="231"/>
      <c r="R67" s="232"/>
      <c r="S67" s="233"/>
      <c r="T67" s="234"/>
      <c r="U67" s="234"/>
    </row>
    <row r="68" spans="1:21" ht="42" customHeight="1" x14ac:dyDescent="0.2">
      <c r="A68" s="1346" t="s">
        <v>21</v>
      </c>
      <c r="B68" s="20" t="s">
        <v>21</v>
      </c>
      <c r="C68" s="175" t="s">
        <v>90</v>
      </c>
      <c r="D68" s="235" t="s">
        <v>91</v>
      </c>
      <c r="E68" s="1371"/>
      <c r="F68" s="1373">
        <v>2</v>
      </c>
      <c r="G68" s="64" t="s">
        <v>26</v>
      </c>
      <c r="H68" s="203">
        <v>93.1</v>
      </c>
      <c r="I68" s="1521">
        <f>93.1+5.5</f>
        <v>98.6</v>
      </c>
      <c r="J68" s="1522">
        <f>+I68-H68</f>
        <v>5.5</v>
      </c>
      <c r="K68" s="466">
        <v>97.6</v>
      </c>
      <c r="L68" s="711">
        <v>97.6</v>
      </c>
      <c r="M68" s="712"/>
      <c r="N68" s="466">
        <v>12</v>
      </c>
      <c r="O68" s="711">
        <v>12</v>
      </c>
      <c r="P68" s="712"/>
      <c r="Q68" s="236"/>
      <c r="R68" s="237"/>
      <c r="S68" s="30"/>
      <c r="T68" s="238"/>
      <c r="U68" s="31"/>
    </row>
    <row r="69" spans="1:21" ht="27.75" customHeight="1" x14ac:dyDescent="0.2">
      <c r="A69" s="1342"/>
      <c r="B69" s="35"/>
      <c r="C69" s="60"/>
      <c r="D69" s="1378" t="s">
        <v>92</v>
      </c>
      <c r="E69" s="1380"/>
      <c r="F69" s="70"/>
      <c r="G69" s="82"/>
      <c r="H69" s="211"/>
      <c r="I69" s="752"/>
      <c r="J69" s="479"/>
      <c r="K69" s="87"/>
      <c r="L69" s="635"/>
      <c r="M69" s="636"/>
      <c r="N69" s="87"/>
      <c r="O69" s="635"/>
      <c r="P69" s="636"/>
      <c r="Q69" s="72" t="s">
        <v>93</v>
      </c>
      <c r="R69" s="240">
        <v>1</v>
      </c>
      <c r="S69" s="241"/>
      <c r="T69" s="242"/>
      <c r="U69" s="242"/>
    </row>
    <row r="70" spans="1:21" ht="29.25" customHeight="1" x14ac:dyDescent="0.2">
      <c r="A70" s="1342"/>
      <c r="B70" s="35"/>
      <c r="C70" s="60"/>
      <c r="D70" s="1368"/>
      <c r="E70" s="1380"/>
      <c r="F70" s="70"/>
      <c r="G70" s="82"/>
      <c r="H70" s="211"/>
      <c r="I70" s="752"/>
      <c r="J70" s="479"/>
      <c r="K70" s="87"/>
      <c r="L70" s="635"/>
      <c r="M70" s="636"/>
      <c r="N70" s="87"/>
      <c r="O70" s="635"/>
      <c r="P70" s="636"/>
      <c r="Q70" s="1370" t="s">
        <v>94</v>
      </c>
      <c r="R70" s="89"/>
      <c r="S70" s="244">
        <v>1</v>
      </c>
      <c r="T70" s="1381"/>
      <c r="U70" s="91"/>
    </row>
    <row r="71" spans="1:21" ht="17.25" customHeight="1" x14ac:dyDescent="0.2">
      <c r="A71" s="1342"/>
      <c r="B71" s="35"/>
      <c r="C71" s="60"/>
      <c r="D71" s="1368"/>
      <c r="E71" s="1380"/>
      <c r="F71" s="70"/>
      <c r="G71" s="82"/>
      <c r="H71" s="211"/>
      <c r="I71" s="752"/>
      <c r="J71" s="479"/>
      <c r="K71" s="87"/>
      <c r="L71" s="635"/>
      <c r="M71" s="636"/>
      <c r="N71" s="87"/>
      <c r="O71" s="635"/>
      <c r="P71" s="636"/>
      <c r="Q71" s="1370" t="s">
        <v>95</v>
      </c>
      <c r="R71" s="89"/>
      <c r="S71" s="244"/>
      <c r="T71" s="246">
        <v>1</v>
      </c>
      <c r="U71" s="91"/>
    </row>
    <row r="72" spans="1:21" ht="17.25" customHeight="1" x14ac:dyDescent="0.2">
      <c r="A72" s="1342"/>
      <c r="B72" s="35"/>
      <c r="C72" s="60"/>
      <c r="D72" s="1368"/>
      <c r="E72" s="1380"/>
      <c r="F72" s="70"/>
      <c r="G72" s="82"/>
      <c r="H72" s="211"/>
      <c r="I72" s="752"/>
      <c r="J72" s="479"/>
      <c r="K72" s="87"/>
      <c r="L72" s="635"/>
      <c r="M72" s="636"/>
      <c r="N72" s="87"/>
      <c r="O72" s="635"/>
      <c r="P72" s="636"/>
      <c r="Q72" s="1370" t="s">
        <v>96</v>
      </c>
      <c r="R72" s="247"/>
      <c r="S72" s="223">
        <v>80</v>
      </c>
      <c r="T72" s="105">
        <v>100</v>
      </c>
      <c r="U72" s="46"/>
    </row>
    <row r="73" spans="1:21" ht="30" customHeight="1" x14ac:dyDescent="0.2">
      <c r="A73" s="1342"/>
      <c r="B73" s="35"/>
      <c r="C73" s="60"/>
      <c r="D73" s="365" t="s">
        <v>97</v>
      </c>
      <c r="E73" s="1387"/>
      <c r="F73" s="221"/>
      <c r="G73" s="1391"/>
      <c r="H73" s="211"/>
      <c r="I73" s="752"/>
      <c r="J73" s="479"/>
      <c r="K73" s="87"/>
      <c r="L73" s="635"/>
      <c r="M73" s="636"/>
      <c r="N73" s="87"/>
      <c r="O73" s="635"/>
      <c r="P73" s="636"/>
      <c r="Q73" s="248" t="s">
        <v>98</v>
      </c>
      <c r="R73" s="249">
        <v>3</v>
      </c>
      <c r="S73" s="49">
        <v>3</v>
      </c>
      <c r="T73" s="250"/>
      <c r="U73" s="46"/>
    </row>
    <row r="74" spans="1:21" ht="30" customHeight="1" x14ac:dyDescent="0.2">
      <c r="A74" s="1342"/>
      <c r="B74" s="35"/>
      <c r="C74" s="60"/>
      <c r="D74" s="369"/>
      <c r="E74" s="1387"/>
      <c r="F74" s="221"/>
      <c r="G74" s="1391"/>
      <c r="H74" s="211"/>
      <c r="I74" s="752"/>
      <c r="J74" s="479"/>
      <c r="K74" s="87"/>
      <c r="L74" s="635"/>
      <c r="M74" s="636"/>
      <c r="N74" s="87"/>
      <c r="O74" s="635"/>
      <c r="P74" s="636"/>
      <c r="Q74" s="160" t="s">
        <v>99</v>
      </c>
      <c r="R74" s="251">
        <v>2</v>
      </c>
      <c r="S74" s="252">
        <v>2</v>
      </c>
      <c r="T74" s="246"/>
      <c r="U74" s="50"/>
    </row>
    <row r="75" spans="1:21" s="1519" customFormat="1" ht="17.25" customHeight="1" x14ac:dyDescent="0.2">
      <c r="A75" s="1342"/>
      <c r="B75" s="35"/>
      <c r="C75" s="60"/>
      <c r="D75" s="879"/>
      <c r="E75" s="1511"/>
      <c r="F75" s="221"/>
      <c r="G75" s="1512"/>
      <c r="H75" s="211"/>
      <c r="I75" s="752"/>
      <c r="J75" s="479"/>
      <c r="K75" s="87"/>
      <c r="L75" s="635"/>
      <c r="M75" s="634"/>
      <c r="N75" s="87"/>
      <c r="O75" s="635"/>
      <c r="P75" s="634"/>
      <c r="Q75" s="1525" t="s">
        <v>100</v>
      </c>
      <c r="R75" s="249">
        <v>53</v>
      </c>
      <c r="S75" s="90">
        <v>53</v>
      </c>
      <c r="T75" s="246"/>
      <c r="U75" s="50"/>
    </row>
    <row r="76" spans="1:21" s="1519" customFormat="1" ht="67.5" customHeight="1" x14ac:dyDescent="0.2">
      <c r="A76" s="1342"/>
      <c r="B76" s="35"/>
      <c r="C76" s="60"/>
      <c r="D76" s="1526" t="s">
        <v>350</v>
      </c>
      <c r="E76" s="1511"/>
      <c r="F76" s="221"/>
      <c r="G76" s="1512"/>
      <c r="H76" s="211"/>
      <c r="I76" s="752"/>
      <c r="J76" s="479"/>
      <c r="K76" s="87"/>
      <c r="L76" s="635"/>
      <c r="M76" s="634"/>
      <c r="N76" s="87"/>
      <c r="O76" s="635"/>
      <c r="P76" s="634"/>
      <c r="Q76" s="1527" t="s">
        <v>358</v>
      </c>
      <c r="R76" s="1528">
        <v>3</v>
      </c>
      <c r="S76" s="90"/>
      <c r="T76" s="246"/>
      <c r="U76" s="1938" t="s">
        <v>367</v>
      </c>
    </row>
    <row r="77" spans="1:21" s="198" customFormat="1" ht="15.75" customHeight="1" thickBot="1" x14ac:dyDescent="0.25">
      <c r="A77" s="1347"/>
      <c r="B77" s="19"/>
      <c r="C77" s="184"/>
      <c r="D77" s="377"/>
      <c r="E77" s="193"/>
      <c r="F77" s="1374"/>
      <c r="G77" s="194" t="s">
        <v>30</v>
      </c>
      <c r="H77" s="159">
        <f>SUM(H68:H74)</f>
        <v>93.1</v>
      </c>
      <c r="I77" s="708">
        <f>SUM(I68:I74)</f>
        <v>98.6</v>
      </c>
      <c r="J77" s="708">
        <f>SUM(J68:J74)</f>
        <v>5.5</v>
      </c>
      <c r="K77" s="159">
        <f t="shared" ref="K77:L77" si="11">SUM(K68:K74)</f>
        <v>97.6</v>
      </c>
      <c r="L77" s="708">
        <f t="shared" si="11"/>
        <v>97.6</v>
      </c>
      <c r="M77" s="707"/>
      <c r="N77" s="159">
        <f t="shared" ref="N77" si="12">SUM(N68:N74)</f>
        <v>12</v>
      </c>
      <c r="O77" s="708">
        <f t="shared" ref="O77:P77" si="13">SUM(O68:O74)</f>
        <v>12</v>
      </c>
      <c r="P77" s="707">
        <f t="shared" si="13"/>
        <v>0</v>
      </c>
      <c r="Q77" s="1523"/>
      <c r="R77" s="1524"/>
      <c r="S77" s="172"/>
      <c r="T77" s="394"/>
      <c r="U77" s="2110"/>
    </row>
    <row r="78" spans="1:21" ht="30.75" customHeight="1" x14ac:dyDescent="0.2">
      <c r="A78" s="1342" t="s">
        <v>21</v>
      </c>
      <c r="B78" s="35" t="s">
        <v>21</v>
      </c>
      <c r="C78" s="60" t="s">
        <v>101</v>
      </c>
      <c r="D78" s="1928" t="s">
        <v>102</v>
      </c>
      <c r="E78" s="1387"/>
      <c r="F78" s="221">
        <v>2</v>
      </c>
      <c r="G78" s="254" t="s">
        <v>26</v>
      </c>
      <c r="H78" s="255"/>
      <c r="I78" s="798"/>
      <c r="J78" s="797"/>
      <c r="K78" s="1452">
        <v>7</v>
      </c>
      <c r="L78" s="1457">
        <v>7</v>
      </c>
      <c r="M78" s="1453"/>
      <c r="N78" s="1452">
        <v>7</v>
      </c>
      <c r="O78" s="1457">
        <v>7</v>
      </c>
      <c r="P78" s="1453"/>
      <c r="Q78" s="256" t="s">
        <v>103</v>
      </c>
      <c r="R78" s="77"/>
      <c r="S78" s="257">
        <v>1</v>
      </c>
      <c r="T78" s="79">
        <v>1</v>
      </c>
      <c r="U78" s="79"/>
    </row>
    <row r="79" spans="1:21" ht="16.5" customHeight="1" thickBot="1" x14ac:dyDescent="0.25">
      <c r="A79" s="1349"/>
      <c r="B79" s="19"/>
      <c r="C79" s="259"/>
      <c r="D79" s="1875"/>
      <c r="E79" s="1372"/>
      <c r="F79" s="261"/>
      <c r="G79" s="262" t="s">
        <v>30</v>
      </c>
      <c r="H79" s="139"/>
      <c r="I79" s="681"/>
      <c r="J79" s="680"/>
      <c r="K79" s="139">
        <f t="shared" ref="K79:L79" si="14">SUM(K78)</f>
        <v>7</v>
      </c>
      <c r="L79" s="681">
        <f t="shared" si="14"/>
        <v>7</v>
      </c>
      <c r="M79" s="682"/>
      <c r="N79" s="139">
        <f t="shared" ref="N79" si="15">SUM(N78)</f>
        <v>7</v>
      </c>
      <c r="O79" s="681">
        <f t="shared" ref="O79:P79" si="16">SUM(O78)</f>
        <v>7</v>
      </c>
      <c r="P79" s="682">
        <f t="shared" si="16"/>
        <v>0</v>
      </c>
      <c r="Q79" s="263" t="s">
        <v>104</v>
      </c>
      <c r="R79" s="171"/>
      <c r="S79" s="264">
        <v>50</v>
      </c>
      <c r="T79" s="173">
        <v>50</v>
      </c>
      <c r="U79" s="173"/>
    </row>
    <row r="80" spans="1:21" ht="13.5" thickBot="1" x14ac:dyDescent="0.25">
      <c r="A80" s="1345" t="s">
        <v>21</v>
      </c>
      <c r="B80" s="265" t="s">
        <v>21</v>
      </c>
      <c r="C80" s="1944" t="s">
        <v>105</v>
      </c>
      <c r="D80" s="1945"/>
      <c r="E80" s="1945"/>
      <c r="F80" s="1945"/>
      <c r="G80" s="1946"/>
      <c r="H80" s="266">
        <f>+H79+H77+H67+H58+H56+H54+H51+H46+H42+H31</f>
        <v>1711.7</v>
      </c>
      <c r="I80" s="806">
        <f t="shared" ref="I80:P80" si="17">+I79+I77+I67+I58+I56+I54+I51+I46+I42+I31</f>
        <v>1729.3</v>
      </c>
      <c r="J80" s="803">
        <f t="shared" si="17"/>
        <v>17.600000000000023</v>
      </c>
      <c r="K80" s="266">
        <f t="shared" si="17"/>
        <v>1843.7</v>
      </c>
      <c r="L80" s="806">
        <f t="shared" si="17"/>
        <v>1843.7</v>
      </c>
      <c r="M80" s="803">
        <f t="shared" si="17"/>
        <v>0</v>
      </c>
      <c r="N80" s="266">
        <f t="shared" si="17"/>
        <v>1743.1</v>
      </c>
      <c r="O80" s="806">
        <f t="shared" si="17"/>
        <v>1743.1</v>
      </c>
      <c r="P80" s="803">
        <f t="shared" si="17"/>
        <v>0</v>
      </c>
      <c r="Q80" s="1947"/>
      <c r="R80" s="1948"/>
      <c r="S80" s="1948"/>
      <c r="T80" s="1948"/>
      <c r="U80" s="1949"/>
    </row>
    <row r="81" spans="1:21" ht="13.5" thickBot="1" x14ac:dyDescent="0.25">
      <c r="A81" s="1343" t="s">
        <v>21</v>
      </c>
      <c r="B81" s="268" t="s">
        <v>32</v>
      </c>
      <c r="C81" s="1891" t="s">
        <v>106</v>
      </c>
      <c r="D81" s="1892"/>
      <c r="E81" s="1892"/>
      <c r="F81" s="1892"/>
      <c r="G81" s="1892"/>
      <c r="H81" s="1892"/>
      <c r="I81" s="1892"/>
      <c r="J81" s="1892"/>
      <c r="K81" s="1892"/>
      <c r="L81" s="1892"/>
      <c r="M81" s="1892"/>
      <c r="N81" s="1892"/>
      <c r="O81" s="1892"/>
      <c r="P81" s="1892"/>
      <c r="Q81" s="1892"/>
      <c r="R81" s="1892"/>
      <c r="S81" s="1892"/>
      <c r="T81" s="1892"/>
      <c r="U81" s="1893"/>
    </row>
    <row r="82" spans="1:21" ht="15" customHeight="1" x14ac:dyDescent="0.2">
      <c r="A82" s="1343" t="s">
        <v>21</v>
      </c>
      <c r="B82" s="20" t="s">
        <v>32</v>
      </c>
      <c r="C82" s="1621" t="s">
        <v>21</v>
      </c>
      <c r="D82" s="2068" t="s">
        <v>107</v>
      </c>
      <c r="E82" s="1622" t="s">
        <v>25</v>
      </c>
      <c r="F82" s="1609" t="s">
        <v>34</v>
      </c>
      <c r="G82" s="1623" t="s">
        <v>26</v>
      </c>
      <c r="H82" s="113">
        <v>4436.3</v>
      </c>
      <c r="I82" s="1529">
        <f>4436.3+5</f>
        <v>4441.3</v>
      </c>
      <c r="J82" s="1530">
        <f>+I82-H82</f>
        <v>5</v>
      </c>
      <c r="K82" s="113">
        <v>4386.2</v>
      </c>
      <c r="L82" s="663">
        <v>4386.2</v>
      </c>
      <c r="M82" s="1330"/>
      <c r="N82" s="113">
        <v>4342</v>
      </c>
      <c r="O82" s="663">
        <v>4342</v>
      </c>
      <c r="P82" s="1330"/>
      <c r="Q82" s="272" t="s">
        <v>108</v>
      </c>
      <c r="R82" s="273">
        <v>1136</v>
      </c>
      <c r="S82" s="274">
        <v>1245</v>
      </c>
      <c r="T82" s="275">
        <v>1297</v>
      </c>
      <c r="U82" s="2052" t="s">
        <v>343</v>
      </c>
    </row>
    <row r="83" spans="1:21" ht="15" customHeight="1" x14ac:dyDescent="0.2">
      <c r="A83" s="1344"/>
      <c r="B83" s="35"/>
      <c r="C83" s="338"/>
      <c r="D83" s="2069"/>
      <c r="E83" s="341"/>
      <c r="F83" s="1598"/>
      <c r="G83" s="1624" t="s">
        <v>109</v>
      </c>
      <c r="H83" s="128">
        <v>413.9</v>
      </c>
      <c r="I83" s="1612">
        <v>413.9</v>
      </c>
      <c r="J83" s="673"/>
      <c r="K83" s="128">
        <v>420.7</v>
      </c>
      <c r="L83" s="1612">
        <v>420.7</v>
      </c>
      <c r="M83" s="284"/>
      <c r="N83" s="128">
        <v>428.1</v>
      </c>
      <c r="O83" s="1612">
        <v>428.1</v>
      </c>
      <c r="P83" s="284"/>
      <c r="Q83" s="1938" t="s">
        <v>110</v>
      </c>
      <c r="R83" s="279">
        <v>1467</v>
      </c>
      <c r="S83" s="280">
        <v>1480</v>
      </c>
      <c r="T83" s="281">
        <v>1498</v>
      </c>
      <c r="U83" s="2053"/>
    </row>
    <row r="84" spans="1:21" ht="15" customHeight="1" x14ac:dyDescent="0.2">
      <c r="A84" s="1344"/>
      <c r="B84" s="35"/>
      <c r="C84" s="338"/>
      <c r="D84" s="1625"/>
      <c r="E84" s="341"/>
      <c r="F84" s="1598"/>
      <c r="G84" s="1626" t="s">
        <v>276</v>
      </c>
      <c r="H84" s="1418"/>
      <c r="I84" s="1234">
        <v>61.4</v>
      </c>
      <c r="J84" s="1233">
        <f>+I84-H84</f>
        <v>61.4</v>
      </c>
      <c r="K84" s="128"/>
      <c r="L84" s="1612"/>
      <c r="M84" s="284"/>
      <c r="N84" s="673"/>
      <c r="O84" s="1612"/>
      <c r="P84" s="284"/>
      <c r="Q84" s="1940"/>
      <c r="R84" s="1426"/>
      <c r="S84" s="1427"/>
      <c r="T84" s="1428"/>
      <c r="U84" s="2053"/>
    </row>
    <row r="85" spans="1:21" ht="15" customHeight="1" x14ac:dyDescent="0.2">
      <c r="A85" s="1344"/>
      <c r="B85" s="35"/>
      <c r="C85" s="338"/>
      <c r="D85" s="1625"/>
      <c r="E85" s="341"/>
      <c r="F85" s="1598"/>
      <c r="G85" s="1576" t="s">
        <v>341</v>
      </c>
      <c r="H85" s="128"/>
      <c r="I85" s="1419">
        <v>20</v>
      </c>
      <c r="J85" s="1233">
        <f>+I85-H85</f>
        <v>20</v>
      </c>
      <c r="K85" s="128"/>
      <c r="L85" s="1612"/>
      <c r="M85" s="284"/>
      <c r="N85" s="673"/>
      <c r="O85" s="1612"/>
      <c r="P85" s="284"/>
      <c r="Q85" s="1938" t="s">
        <v>113</v>
      </c>
      <c r="R85" s="1415">
        <v>14</v>
      </c>
      <c r="S85" s="1416"/>
      <c r="T85" s="1417"/>
      <c r="U85" s="2053"/>
    </row>
    <row r="86" spans="1:21" ht="15" customHeight="1" x14ac:dyDescent="0.2">
      <c r="A86" s="1344"/>
      <c r="B86" s="35"/>
      <c r="C86" s="338"/>
      <c r="D86" s="1625"/>
      <c r="E86" s="341"/>
      <c r="F86" s="1598"/>
      <c r="G86" s="1610" t="s">
        <v>111</v>
      </c>
      <c r="H86" s="128">
        <v>46</v>
      </c>
      <c r="I86" s="1612">
        <v>46</v>
      </c>
      <c r="J86" s="673"/>
      <c r="K86" s="128"/>
      <c r="L86" s="1612"/>
      <c r="M86" s="284"/>
      <c r="N86" s="673"/>
      <c r="O86" s="1612"/>
      <c r="P86" s="284"/>
      <c r="Q86" s="1939"/>
      <c r="R86" s="48"/>
      <c r="S86" s="252"/>
      <c r="T86" s="50"/>
      <c r="U86" s="2053"/>
    </row>
    <row r="87" spans="1:21" ht="14.25" customHeight="1" x14ac:dyDescent="0.2">
      <c r="A87" s="1344"/>
      <c r="B87" s="35"/>
      <c r="C87" s="338"/>
      <c r="D87" s="1625"/>
      <c r="E87" s="341"/>
      <c r="F87" s="1598"/>
      <c r="G87" s="1610" t="s">
        <v>112</v>
      </c>
      <c r="H87" s="128"/>
      <c r="I87" s="1612"/>
      <c r="J87" s="673"/>
      <c r="K87" s="128">
        <v>6.7</v>
      </c>
      <c r="L87" s="1612">
        <v>6.7</v>
      </c>
      <c r="M87" s="284"/>
      <c r="N87" s="128"/>
      <c r="O87" s="1612"/>
      <c r="P87" s="284"/>
      <c r="Q87" s="1940"/>
      <c r="R87" s="77"/>
      <c r="S87" s="78"/>
      <c r="T87" s="79"/>
      <c r="U87" s="2053"/>
    </row>
    <row r="88" spans="1:21" ht="18" customHeight="1" x14ac:dyDescent="0.2">
      <c r="A88" s="1344"/>
      <c r="B88" s="35"/>
      <c r="C88" s="338"/>
      <c r="D88" s="1625"/>
      <c r="E88" s="341"/>
      <c r="F88" s="1598"/>
      <c r="G88" s="1627"/>
      <c r="H88" s="1595"/>
      <c r="I88" s="1602"/>
      <c r="J88" s="307"/>
      <c r="K88" s="1595"/>
      <c r="L88" s="1602"/>
      <c r="M88" s="1604"/>
      <c r="N88" s="307"/>
      <c r="O88" s="1602"/>
      <c r="P88" s="1604"/>
      <c r="Q88" s="325" t="s">
        <v>114</v>
      </c>
      <c r="R88" s="89">
        <v>30</v>
      </c>
      <c r="S88" s="157">
        <v>29</v>
      </c>
      <c r="T88" s="46">
        <v>25</v>
      </c>
      <c r="U88" s="2054"/>
    </row>
    <row r="89" spans="1:21" ht="38.25" customHeight="1" x14ac:dyDescent="0.2">
      <c r="A89" s="1344"/>
      <c r="B89" s="35"/>
      <c r="C89" s="338"/>
      <c r="D89" s="2070" t="s">
        <v>115</v>
      </c>
      <c r="E89" s="341"/>
      <c r="F89" s="1598"/>
      <c r="G89" s="1600"/>
      <c r="H89" s="1606"/>
      <c r="I89" s="1603"/>
      <c r="J89" s="318"/>
      <c r="K89" s="1606"/>
      <c r="L89" s="1603"/>
      <c r="M89" s="1605"/>
      <c r="N89" s="1606"/>
      <c r="O89" s="1603"/>
      <c r="P89" s="1605"/>
      <c r="Q89" s="2073" t="s">
        <v>372</v>
      </c>
      <c r="R89" s="1592">
        <v>3</v>
      </c>
      <c r="S89" s="157"/>
      <c r="T89" s="91"/>
      <c r="U89" s="1938" t="s">
        <v>362</v>
      </c>
    </row>
    <row r="90" spans="1:21" ht="38.25" customHeight="1" x14ac:dyDescent="0.2">
      <c r="A90" s="1344"/>
      <c r="B90" s="35"/>
      <c r="C90" s="338"/>
      <c r="D90" s="2071"/>
      <c r="E90" s="341"/>
      <c r="F90" s="1598"/>
      <c r="G90" s="1600"/>
      <c r="H90" s="1606"/>
      <c r="I90" s="1603"/>
      <c r="J90" s="318"/>
      <c r="K90" s="1606"/>
      <c r="L90" s="1603"/>
      <c r="M90" s="1605"/>
      <c r="N90" s="318"/>
      <c r="O90" s="1603"/>
      <c r="P90" s="1605"/>
      <c r="Q90" s="2074"/>
      <c r="R90" s="1593"/>
      <c r="S90" s="169"/>
      <c r="T90" s="50"/>
      <c r="U90" s="1939"/>
    </row>
    <row r="91" spans="1:21" ht="28.5" customHeight="1" x14ac:dyDescent="0.2">
      <c r="A91" s="1344"/>
      <c r="B91" s="35"/>
      <c r="C91" s="338"/>
      <c r="D91" s="2072"/>
      <c r="E91" s="341"/>
      <c r="F91" s="1598"/>
      <c r="G91" s="1600"/>
      <c r="H91" s="1606"/>
      <c r="I91" s="1603"/>
      <c r="J91" s="318"/>
      <c r="K91" s="1606"/>
      <c r="L91" s="1603"/>
      <c r="M91" s="1605"/>
      <c r="N91" s="318"/>
      <c r="O91" s="1603"/>
      <c r="P91" s="1605"/>
      <c r="Q91" s="1628"/>
      <c r="R91" s="48"/>
      <c r="S91" s="169"/>
      <c r="T91" s="50"/>
      <c r="U91" s="1940"/>
    </row>
    <row r="92" spans="1:21" ht="18.75" customHeight="1" x14ac:dyDescent="0.2">
      <c r="A92" s="1344"/>
      <c r="B92" s="35"/>
      <c r="C92" s="338"/>
      <c r="D92" s="1874" t="s">
        <v>116</v>
      </c>
      <c r="E92" s="341"/>
      <c r="F92" s="1598"/>
      <c r="G92" s="1600"/>
      <c r="H92" s="1595"/>
      <c r="I92" s="1602"/>
      <c r="J92" s="307"/>
      <c r="K92" s="1595"/>
      <c r="L92" s="1602"/>
      <c r="M92" s="1604"/>
      <c r="N92" s="1595"/>
      <c r="O92" s="1602"/>
      <c r="P92" s="1604"/>
      <c r="Q92" s="361"/>
      <c r="R92" s="48"/>
      <c r="S92" s="252"/>
      <c r="T92" s="50"/>
      <c r="U92" s="50"/>
    </row>
    <row r="93" spans="1:21" ht="18.75" customHeight="1" x14ac:dyDescent="0.2">
      <c r="A93" s="1344"/>
      <c r="B93" s="35"/>
      <c r="C93" s="338"/>
      <c r="D93" s="1874"/>
      <c r="E93" s="341"/>
      <c r="F93" s="1598"/>
      <c r="G93" s="1600"/>
      <c r="H93" s="1595"/>
      <c r="I93" s="1602"/>
      <c r="J93" s="307"/>
      <c r="K93" s="1595"/>
      <c r="L93" s="1602"/>
      <c r="M93" s="1604"/>
      <c r="N93" s="307"/>
      <c r="O93" s="1602"/>
      <c r="P93" s="307"/>
      <c r="Q93" s="361"/>
      <c r="R93" s="48"/>
      <c r="S93" s="252"/>
      <c r="T93" s="50"/>
      <c r="U93" s="50"/>
    </row>
    <row r="94" spans="1:21" ht="18.75" customHeight="1" x14ac:dyDescent="0.2">
      <c r="A94" s="1344"/>
      <c r="B94" s="35"/>
      <c r="C94" s="338"/>
      <c r="D94" s="1879"/>
      <c r="E94" s="341"/>
      <c r="F94" s="1598"/>
      <c r="G94" s="335"/>
      <c r="H94" s="1595"/>
      <c r="I94" s="1602"/>
      <c r="J94" s="307"/>
      <c r="K94" s="1595"/>
      <c r="L94" s="1602"/>
      <c r="M94" s="1604"/>
      <c r="N94" s="307"/>
      <c r="O94" s="1602"/>
      <c r="P94" s="307"/>
      <c r="Q94" s="1596"/>
      <c r="R94" s="48"/>
      <c r="S94" s="252"/>
      <c r="T94" s="50"/>
      <c r="U94" s="50"/>
    </row>
    <row r="95" spans="1:21" ht="27.75" customHeight="1" x14ac:dyDescent="0.2">
      <c r="A95" s="1344"/>
      <c r="B95" s="35"/>
      <c r="C95" s="1629"/>
      <c r="D95" s="1878" t="s">
        <v>117</v>
      </c>
      <c r="E95" s="341"/>
      <c r="F95" s="1598"/>
      <c r="G95" s="1600"/>
      <c r="H95" s="1595"/>
      <c r="I95" s="1602"/>
      <c r="J95" s="307"/>
      <c r="K95" s="1595"/>
      <c r="L95" s="1602"/>
      <c r="M95" s="1604"/>
      <c r="N95" s="1595"/>
      <c r="O95" s="1602"/>
      <c r="P95" s="1604"/>
      <c r="Q95" s="1939"/>
      <c r="R95" s="2123"/>
      <c r="S95" s="252"/>
      <c r="T95" s="50"/>
      <c r="U95" s="50"/>
    </row>
    <row r="96" spans="1:21" ht="12" customHeight="1" x14ac:dyDescent="0.2">
      <c r="A96" s="1344"/>
      <c r="B96" s="35"/>
      <c r="C96" s="1629"/>
      <c r="D96" s="1879"/>
      <c r="E96" s="341"/>
      <c r="F96" s="1598"/>
      <c r="G96" s="1600"/>
      <c r="H96" s="1182"/>
      <c r="I96" s="1192"/>
      <c r="J96" s="1187"/>
      <c r="K96" s="1182"/>
      <c r="L96" s="1192"/>
      <c r="M96" s="314"/>
      <c r="N96" s="1187"/>
      <c r="O96" s="1192"/>
      <c r="P96" s="314"/>
      <c r="Q96" s="1940"/>
      <c r="R96" s="2124"/>
      <c r="S96" s="257"/>
      <c r="T96" s="79"/>
      <c r="U96" s="79"/>
    </row>
    <row r="97" spans="1:21" ht="18.75" customHeight="1" x14ac:dyDescent="0.2">
      <c r="A97" s="1350"/>
      <c r="B97" s="35"/>
      <c r="C97" s="332"/>
      <c r="D97" s="1878" t="s">
        <v>118</v>
      </c>
      <c r="E97" s="1630"/>
      <c r="F97" s="1598"/>
      <c r="G97" s="1600"/>
      <c r="H97" s="1606"/>
      <c r="I97" s="1603"/>
      <c r="J97" s="318"/>
      <c r="K97" s="1606"/>
      <c r="L97" s="1603"/>
      <c r="M97" s="1605"/>
      <c r="N97" s="1606"/>
      <c r="O97" s="1603"/>
      <c r="P97" s="1605"/>
      <c r="Q97" s="1938" t="s">
        <v>119</v>
      </c>
      <c r="R97" s="89">
        <v>805</v>
      </c>
      <c r="S97" s="90">
        <v>850</v>
      </c>
      <c r="T97" s="91">
        <v>850</v>
      </c>
      <c r="U97" s="91"/>
    </row>
    <row r="98" spans="1:21" ht="17.25" customHeight="1" x14ac:dyDescent="0.2">
      <c r="A98" s="1350"/>
      <c r="B98" s="35"/>
      <c r="C98" s="332"/>
      <c r="D98" s="1874"/>
      <c r="E98" s="1630"/>
      <c r="F98" s="1598"/>
      <c r="G98" s="1600"/>
      <c r="H98" s="1606"/>
      <c r="I98" s="1603"/>
      <c r="J98" s="318"/>
      <c r="K98" s="1606"/>
      <c r="L98" s="1603"/>
      <c r="M98" s="1605"/>
      <c r="N98" s="318"/>
      <c r="O98" s="1603"/>
      <c r="P98" s="318"/>
      <c r="Q98" s="1939"/>
      <c r="R98" s="48"/>
      <c r="S98" s="252"/>
      <c r="T98" s="50"/>
      <c r="U98" s="50"/>
    </row>
    <row r="99" spans="1:21" ht="18.75" customHeight="1" x14ac:dyDescent="0.2">
      <c r="A99" s="1342"/>
      <c r="B99" s="35"/>
      <c r="C99" s="332"/>
      <c r="D99" s="1874"/>
      <c r="E99" s="1630"/>
      <c r="F99" s="1598"/>
      <c r="G99" s="335"/>
      <c r="H99" s="1606"/>
      <c r="I99" s="1603"/>
      <c r="J99" s="318"/>
      <c r="K99" s="1606"/>
      <c r="L99" s="1603"/>
      <c r="M99" s="1605"/>
      <c r="N99" s="318"/>
      <c r="O99" s="1603"/>
      <c r="P99" s="318"/>
      <c r="Q99" s="1939"/>
      <c r="R99" s="48"/>
      <c r="S99" s="252"/>
      <c r="T99" s="50"/>
      <c r="U99" s="50"/>
    </row>
    <row r="100" spans="1:21" ht="28.5" customHeight="1" x14ac:dyDescent="0.2">
      <c r="A100" s="1344"/>
      <c r="B100" s="35"/>
      <c r="C100" s="332"/>
      <c r="D100" s="1594" t="s">
        <v>120</v>
      </c>
      <c r="E100" s="1630"/>
      <c r="F100" s="1598"/>
      <c r="G100" s="1600"/>
      <c r="H100" s="1595"/>
      <c r="I100" s="1602"/>
      <c r="J100" s="307"/>
      <c r="K100" s="1595"/>
      <c r="L100" s="1602"/>
      <c r="M100" s="1604"/>
      <c r="N100" s="307"/>
      <c r="O100" s="1602"/>
      <c r="P100" s="307"/>
      <c r="Q100" s="1596"/>
      <c r="R100" s="48"/>
      <c r="S100" s="252"/>
      <c r="T100" s="50"/>
      <c r="U100" s="50"/>
    </row>
    <row r="101" spans="1:21" ht="21" customHeight="1" x14ac:dyDescent="0.2">
      <c r="A101" s="1342"/>
      <c r="B101" s="35"/>
      <c r="C101" s="338"/>
      <c r="D101" s="1878" t="s">
        <v>121</v>
      </c>
      <c r="E101" s="341"/>
      <c r="F101" s="1598"/>
      <c r="G101" s="1600"/>
      <c r="H101" s="1595"/>
      <c r="I101" s="1602"/>
      <c r="J101" s="307"/>
      <c r="K101" s="1595"/>
      <c r="L101" s="1602"/>
      <c r="M101" s="1604"/>
      <c r="N101" s="1595"/>
      <c r="O101" s="1602"/>
      <c r="P101" s="1604"/>
      <c r="Q101" s="1939"/>
      <c r="R101" s="1631"/>
      <c r="S101" s="252"/>
      <c r="T101" s="50"/>
      <c r="U101" s="50"/>
    </row>
    <row r="102" spans="1:21" ht="21" customHeight="1" x14ac:dyDescent="0.2">
      <c r="A102" s="1342"/>
      <c r="B102" s="35"/>
      <c r="C102" s="338"/>
      <c r="D102" s="1874"/>
      <c r="E102" s="341"/>
      <c r="F102" s="1598"/>
      <c r="G102" s="1600"/>
      <c r="H102" s="1595"/>
      <c r="I102" s="1602"/>
      <c r="J102" s="307"/>
      <c r="K102" s="1595"/>
      <c r="L102" s="1602"/>
      <c r="M102" s="1604"/>
      <c r="N102" s="1595"/>
      <c r="O102" s="1602"/>
      <c r="P102" s="1604"/>
      <c r="Q102" s="1939"/>
      <c r="R102" s="1631"/>
      <c r="S102" s="252"/>
      <c r="T102" s="50"/>
      <c r="U102" s="50"/>
    </row>
    <row r="103" spans="1:21" ht="18.75" customHeight="1" x14ac:dyDescent="0.2">
      <c r="A103" s="1342"/>
      <c r="B103" s="35"/>
      <c r="C103" s="338"/>
      <c r="D103" s="1874" t="s">
        <v>122</v>
      </c>
      <c r="E103" s="341"/>
      <c r="F103" s="1598"/>
      <c r="G103" s="1600"/>
      <c r="H103" s="1595"/>
      <c r="I103" s="1602"/>
      <c r="J103" s="307"/>
      <c r="K103" s="1595"/>
      <c r="L103" s="1602"/>
      <c r="M103" s="1604"/>
      <c r="N103" s="1595"/>
      <c r="O103" s="1602"/>
      <c r="P103" s="1604"/>
      <c r="Q103" s="1596"/>
      <c r="R103" s="1631"/>
      <c r="S103" s="252"/>
      <c r="T103" s="50"/>
      <c r="U103" s="50"/>
    </row>
    <row r="104" spans="1:21" ht="18.75" customHeight="1" x14ac:dyDescent="0.2">
      <c r="A104" s="1342"/>
      <c r="B104" s="35"/>
      <c r="C104" s="332"/>
      <c r="D104" s="1874"/>
      <c r="E104" s="355"/>
      <c r="F104" s="1598"/>
      <c r="G104" s="1600"/>
      <c r="H104" s="1595"/>
      <c r="I104" s="1602"/>
      <c r="J104" s="307"/>
      <c r="K104" s="1595"/>
      <c r="L104" s="1602"/>
      <c r="M104" s="1604"/>
      <c r="N104" s="1595"/>
      <c r="O104" s="1602"/>
      <c r="P104" s="1604"/>
      <c r="Q104" s="1596"/>
      <c r="R104" s="1631"/>
      <c r="S104" s="252"/>
      <c r="T104" s="50"/>
      <c r="U104" s="50"/>
    </row>
    <row r="105" spans="1:21" ht="18.75" customHeight="1" x14ac:dyDescent="0.2">
      <c r="A105" s="1342"/>
      <c r="B105" s="35"/>
      <c r="C105" s="332"/>
      <c r="D105" s="1874"/>
      <c r="E105" s="355"/>
      <c r="F105" s="1598"/>
      <c r="G105" s="1600"/>
      <c r="H105" s="1595"/>
      <c r="I105" s="1602"/>
      <c r="J105" s="307"/>
      <c r="K105" s="1595"/>
      <c r="L105" s="1602"/>
      <c r="M105" s="1604"/>
      <c r="N105" s="1595"/>
      <c r="O105" s="1602"/>
      <c r="P105" s="1604"/>
      <c r="Q105" s="1596"/>
      <c r="R105" s="1631"/>
      <c r="S105" s="252"/>
      <c r="T105" s="50"/>
      <c r="U105" s="50"/>
    </row>
    <row r="106" spans="1:21" ht="28.5" customHeight="1" x14ac:dyDescent="0.2">
      <c r="A106" s="1342"/>
      <c r="B106" s="35"/>
      <c r="C106" s="332"/>
      <c r="D106" s="1874" t="s">
        <v>123</v>
      </c>
      <c r="E106" s="355"/>
      <c r="F106" s="1598"/>
      <c r="G106" s="1600"/>
      <c r="H106" s="1595"/>
      <c r="I106" s="1602"/>
      <c r="J106" s="307"/>
      <c r="K106" s="1595"/>
      <c r="L106" s="1602"/>
      <c r="M106" s="1604"/>
      <c r="N106" s="1595"/>
      <c r="O106" s="1602"/>
      <c r="P106" s="1604"/>
      <c r="Q106" s="1597" t="s">
        <v>124</v>
      </c>
      <c r="R106" s="323">
        <v>1</v>
      </c>
      <c r="S106" s="257"/>
      <c r="T106" s="79"/>
      <c r="U106" s="79"/>
    </row>
    <row r="107" spans="1:21" ht="28.5" customHeight="1" x14ac:dyDescent="0.2">
      <c r="A107" s="1342"/>
      <c r="B107" s="35"/>
      <c r="C107" s="332"/>
      <c r="D107" s="1874"/>
      <c r="E107" s="355"/>
      <c r="F107" s="1598"/>
      <c r="G107" s="1600"/>
      <c r="H107" s="1595"/>
      <c r="I107" s="1602"/>
      <c r="J107" s="307"/>
      <c r="K107" s="1595"/>
      <c r="L107" s="1602"/>
      <c r="M107" s="1604"/>
      <c r="N107" s="1595"/>
      <c r="O107" s="1602"/>
      <c r="P107" s="1604"/>
      <c r="Q107" s="325" t="s">
        <v>125</v>
      </c>
      <c r="R107" s="326">
        <v>100</v>
      </c>
      <c r="S107" s="257"/>
      <c r="T107" s="46"/>
      <c r="U107" s="79"/>
    </row>
    <row r="108" spans="1:21" ht="16.5" customHeight="1" x14ac:dyDescent="0.2">
      <c r="A108" s="1342"/>
      <c r="B108" s="35"/>
      <c r="C108" s="332"/>
      <c r="D108" s="1874"/>
      <c r="E108" s="355"/>
      <c r="F108" s="1598"/>
      <c r="G108" s="1600"/>
      <c r="H108" s="1595"/>
      <c r="I108" s="1602"/>
      <c r="J108" s="307"/>
      <c r="K108" s="1595"/>
      <c r="L108" s="1602"/>
      <c r="M108" s="1604"/>
      <c r="N108" s="1595"/>
      <c r="O108" s="1602"/>
      <c r="P108" s="1604"/>
      <c r="Q108" s="325" t="s">
        <v>126</v>
      </c>
      <c r="R108" s="44"/>
      <c r="S108" s="257">
        <v>100</v>
      </c>
      <c r="T108" s="46"/>
      <c r="U108" s="79"/>
    </row>
    <row r="109" spans="1:21" ht="28.5" customHeight="1" x14ac:dyDescent="0.2">
      <c r="A109" s="1342"/>
      <c r="B109" s="35"/>
      <c r="C109" s="332"/>
      <c r="D109" s="1874"/>
      <c r="E109" s="355"/>
      <c r="F109" s="1598"/>
      <c r="G109" s="1628"/>
      <c r="H109" s="1595"/>
      <c r="I109" s="1602"/>
      <c r="J109" s="307"/>
      <c r="K109" s="1595"/>
      <c r="L109" s="1602"/>
      <c r="M109" s="1604"/>
      <c r="N109" s="1595"/>
      <c r="O109" s="1602"/>
      <c r="P109" s="1604"/>
      <c r="Q109" s="325" t="s">
        <v>127</v>
      </c>
      <c r="R109" s="328"/>
      <c r="S109" s="223">
        <v>100</v>
      </c>
      <c r="T109" s="91"/>
      <c r="U109" s="91"/>
    </row>
    <row r="110" spans="1:21" ht="22.5" customHeight="1" x14ac:dyDescent="0.2">
      <c r="A110" s="1350"/>
      <c r="B110" s="35"/>
      <c r="C110" s="332"/>
      <c r="D110" s="1878" t="s">
        <v>128</v>
      </c>
      <c r="E110" s="1973" t="s">
        <v>129</v>
      </c>
      <c r="F110" s="1598"/>
      <c r="G110" s="1600"/>
      <c r="H110" s="1595"/>
      <c r="I110" s="1602"/>
      <c r="J110" s="307"/>
      <c r="K110" s="1595"/>
      <c r="L110" s="1602"/>
      <c r="M110" s="1604"/>
      <c r="N110" s="1595"/>
      <c r="O110" s="1602"/>
      <c r="P110" s="1604"/>
      <c r="Q110" s="1939" t="s">
        <v>130</v>
      </c>
      <c r="R110" s="89">
        <v>1</v>
      </c>
      <c r="S110" s="2055"/>
      <c r="T110" s="2061"/>
      <c r="U110" s="91"/>
    </row>
    <row r="111" spans="1:21" ht="22.5" customHeight="1" x14ac:dyDescent="0.2">
      <c r="A111" s="1350"/>
      <c r="B111" s="35"/>
      <c r="C111" s="332"/>
      <c r="D111" s="1874"/>
      <c r="E111" s="1973"/>
      <c r="F111" s="1598"/>
      <c r="G111" s="1600"/>
      <c r="H111" s="1595"/>
      <c r="I111" s="1602"/>
      <c r="J111" s="307"/>
      <c r="K111" s="1595"/>
      <c r="L111" s="1602"/>
      <c r="M111" s="1604"/>
      <c r="N111" s="307"/>
      <c r="O111" s="1602"/>
      <c r="P111" s="307"/>
      <c r="Q111" s="1939"/>
      <c r="R111" s="48"/>
      <c r="S111" s="2056"/>
      <c r="T111" s="2062"/>
      <c r="U111" s="50"/>
    </row>
    <row r="112" spans="1:21" ht="22.5" customHeight="1" x14ac:dyDescent="0.2">
      <c r="A112" s="1350"/>
      <c r="B112" s="35"/>
      <c r="C112" s="338"/>
      <c r="D112" s="1879"/>
      <c r="E112" s="1974"/>
      <c r="F112" s="1598"/>
      <c r="G112" s="335"/>
      <c r="H112" s="1595"/>
      <c r="I112" s="1602"/>
      <c r="J112" s="307"/>
      <c r="K112" s="1595"/>
      <c r="L112" s="1602"/>
      <c r="M112" s="1604"/>
      <c r="N112" s="307"/>
      <c r="O112" s="1602"/>
      <c r="P112" s="1604"/>
      <c r="Q112" s="1940"/>
      <c r="R112" s="77"/>
      <c r="S112" s="2057"/>
      <c r="T112" s="2063"/>
      <c r="U112" s="79"/>
    </row>
    <row r="113" spans="1:21" ht="25.5" customHeight="1" x14ac:dyDescent="0.2">
      <c r="A113" s="1350"/>
      <c r="B113" s="35"/>
      <c r="C113" s="332"/>
      <c r="D113" s="1874" t="s">
        <v>131</v>
      </c>
      <c r="E113" s="333"/>
      <c r="F113" s="334"/>
      <c r="G113" s="335"/>
      <c r="H113" s="1595"/>
      <c r="I113" s="1602"/>
      <c r="J113" s="307"/>
      <c r="K113" s="1595"/>
      <c r="L113" s="1602"/>
      <c r="M113" s="1604"/>
      <c r="N113" s="307"/>
      <c r="O113" s="1602"/>
      <c r="P113" s="307"/>
      <c r="Q113" s="1596" t="s">
        <v>132</v>
      </c>
      <c r="R113" s="48">
        <v>1</v>
      </c>
      <c r="S113" s="252"/>
      <c r="T113" s="50"/>
      <c r="U113" s="50"/>
    </row>
    <row r="114" spans="1:21" ht="27" customHeight="1" x14ac:dyDescent="0.2">
      <c r="A114" s="1350"/>
      <c r="B114" s="35"/>
      <c r="C114" s="338"/>
      <c r="D114" s="1879"/>
      <c r="E114" s="1599"/>
      <c r="F114" s="334"/>
      <c r="G114" s="335"/>
      <c r="H114" s="1595"/>
      <c r="I114" s="1602"/>
      <c r="J114" s="307"/>
      <c r="K114" s="1595"/>
      <c r="L114" s="1602"/>
      <c r="M114" s="1604"/>
      <c r="N114" s="307"/>
      <c r="O114" s="1602"/>
      <c r="P114" s="307"/>
      <c r="Q114" s="1596"/>
      <c r="R114" s="48"/>
      <c r="S114" s="252"/>
      <c r="T114" s="50"/>
      <c r="U114" s="50"/>
    </row>
    <row r="115" spans="1:21" ht="21.75" customHeight="1" x14ac:dyDescent="0.2">
      <c r="A115" s="1350"/>
      <c r="B115" s="35"/>
      <c r="C115" s="338"/>
      <c r="D115" s="1878" t="s">
        <v>133</v>
      </c>
      <c r="E115" s="341"/>
      <c r="F115" s="1598"/>
      <c r="G115" s="1600"/>
      <c r="H115" s="1595"/>
      <c r="I115" s="1602"/>
      <c r="J115" s="307"/>
      <c r="K115" s="1595"/>
      <c r="L115" s="1602"/>
      <c r="M115" s="1604"/>
      <c r="N115" s="1595"/>
      <c r="O115" s="1602"/>
      <c r="P115" s="1604"/>
      <c r="Q115" s="1596"/>
      <c r="R115" s="48"/>
      <c r="S115" s="252"/>
      <c r="T115" s="50"/>
      <c r="U115" s="50"/>
    </row>
    <row r="116" spans="1:21" ht="21.75" customHeight="1" x14ac:dyDescent="0.2">
      <c r="A116" s="1342"/>
      <c r="B116" s="35"/>
      <c r="C116" s="1632"/>
      <c r="D116" s="1879"/>
      <c r="E116" s="341"/>
      <c r="F116" s="1598"/>
      <c r="G116" s="1600"/>
      <c r="H116" s="1595"/>
      <c r="I116" s="1602"/>
      <c r="J116" s="307"/>
      <c r="K116" s="1595"/>
      <c r="L116" s="1602"/>
      <c r="M116" s="1604"/>
      <c r="N116" s="307"/>
      <c r="O116" s="1602"/>
      <c r="P116" s="1604"/>
      <c r="Q116" s="1597"/>
      <c r="R116" s="77"/>
      <c r="S116" s="257"/>
      <c r="T116" s="79"/>
      <c r="U116" s="79"/>
    </row>
    <row r="117" spans="1:21" ht="14.25" customHeight="1" x14ac:dyDescent="0.2">
      <c r="A117" s="1342"/>
      <c r="B117" s="35"/>
      <c r="C117" s="340"/>
      <c r="D117" s="1878" t="s">
        <v>134</v>
      </c>
      <c r="E117" s="341"/>
      <c r="F117" s="334"/>
      <c r="G117" s="1600"/>
      <c r="H117" s="1595"/>
      <c r="I117" s="1602"/>
      <c r="J117" s="307"/>
      <c r="K117" s="1595"/>
      <c r="L117" s="1602"/>
      <c r="M117" s="1604"/>
      <c r="N117" s="307"/>
      <c r="O117" s="1602"/>
      <c r="P117" s="307"/>
      <c r="Q117" s="1596" t="s">
        <v>135</v>
      </c>
      <c r="R117" s="48">
        <v>7</v>
      </c>
      <c r="S117" s="252">
        <v>7</v>
      </c>
      <c r="T117" s="50">
        <v>7</v>
      </c>
      <c r="U117" s="50"/>
    </row>
    <row r="118" spans="1:21" ht="14.25" customHeight="1" x14ac:dyDescent="0.2">
      <c r="A118" s="1342"/>
      <c r="B118" s="35"/>
      <c r="C118" s="340"/>
      <c r="D118" s="1874"/>
      <c r="E118" s="341"/>
      <c r="F118" s="334"/>
      <c r="G118" s="335"/>
      <c r="H118" s="1595"/>
      <c r="I118" s="1602"/>
      <c r="J118" s="307"/>
      <c r="K118" s="1595"/>
      <c r="L118" s="1602"/>
      <c r="M118" s="1604"/>
      <c r="N118" s="307"/>
      <c r="O118" s="1602"/>
      <c r="P118" s="307"/>
      <c r="Q118" s="1596"/>
      <c r="R118" s="48"/>
      <c r="S118" s="252"/>
      <c r="T118" s="50"/>
      <c r="U118" s="50"/>
    </row>
    <row r="119" spans="1:21" ht="15" customHeight="1" thickBot="1" x14ac:dyDescent="0.25">
      <c r="A119" s="1345"/>
      <c r="B119" s="19"/>
      <c r="C119" s="1633"/>
      <c r="D119" s="1875"/>
      <c r="E119" s="1634"/>
      <c r="F119" s="1635"/>
      <c r="G119" s="262" t="s">
        <v>30</v>
      </c>
      <c r="H119" s="139">
        <f t="shared" ref="H119:P119" si="18">SUM(H82:H118)</f>
        <v>4896.2</v>
      </c>
      <c r="I119" s="681">
        <f t="shared" si="18"/>
        <v>4982.5999999999995</v>
      </c>
      <c r="J119" s="681">
        <f t="shared" si="18"/>
        <v>86.4</v>
      </c>
      <c r="K119" s="139">
        <f t="shared" ref="K119:L119" si="19">SUM(K82:K118)</f>
        <v>4813.5999999999995</v>
      </c>
      <c r="L119" s="681">
        <f t="shared" si="19"/>
        <v>4813.5999999999995</v>
      </c>
      <c r="M119" s="680"/>
      <c r="N119" s="139">
        <f t="shared" si="18"/>
        <v>4770.1000000000004</v>
      </c>
      <c r="O119" s="681">
        <f t="shared" si="18"/>
        <v>4770.1000000000004</v>
      </c>
      <c r="P119" s="680">
        <f t="shared" si="18"/>
        <v>0</v>
      </c>
      <c r="Q119" s="1601"/>
      <c r="R119" s="171"/>
      <c r="S119" s="264"/>
      <c r="T119" s="173"/>
      <c r="U119" s="173"/>
    </row>
    <row r="120" spans="1:21" ht="17.25" customHeight="1" x14ac:dyDescent="0.2">
      <c r="A120" s="1343" t="s">
        <v>21</v>
      </c>
      <c r="B120" s="348" t="s">
        <v>32</v>
      </c>
      <c r="C120" s="349" t="s">
        <v>32</v>
      </c>
      <c r="D120" s="1365" t="s">
        <v>136</v>
      </c>
      <c r="E120" s="351"/>
      <c r="F120" s="352"/>
      <c r="G120" s="112"/>
      <c r="H120" s="353"/>
      <c r="I120" s="865"/>
      <c r="J120" s="867"/>
      <c r="K120" s="353"/>
      <c r="L120" s="865"/>
      <c r="M120" s="867"/>
      <c r="N120" s="353"/>
      <c r="O120" s="865"/>
      <c r="P120" s="867"/>
      <c r="Q120" s="1399"/>
      <c r="R120" s="237"/>
      <c r="S120" s="30"/>
      <c r="T120" s="31"/>
      <c r="U120" s="31"/>
    </row>
    <row r="121" spans="1:21" ht="68.25" customHeight="1" x14ac:dyDescent="0.2">
      <c r="A121" s="1344"/>
      <c r="B121" s="35"/>
      <c r="C121" s="151"/>
      <c r="D121" s="1364" t="s">
        <v>137</v>
      </c>
      <c r="E121" s="355"/>
      <c r="F121" s="1965">
        <v>2</v>
      </c>
      <c r="G121" s="1402" t="s">
        <v>26</v>
      </c>
      <c r="H121" s="1369">
        <v>57.2</v>
      </c>
      <c r="I121" s="1397">
        <v>57.2</v>
      </c>
      <c r="J121" s="307"/>
      <c r="K121" s="1510">
        <v>116.5</v>
      </c>
      <c r="L121" s="1513">
        <v>116.5</v>
      </c>
      <c r="M121" s="1515"/>
      <c r="N121" s="1439"/>
      <c r="O121" s="1446"/>
      <c r="P121" s="293"/>
      <c r="Q121" s="325" t="s">
        <v>138</v>
      </c>
      <c r="R121" s="44">
        <v>3</v>
      </c>
      <c r="S121" s="223"/>
      <c r="T121" s="46"/>
      <c r="U121" s="46"/>
    </row>
    <row r="122" spans="1:21" ht="31.5" customHeight="1" x14ac:dyDescent="0.2">
      <c r="A122" s="1344"/>
      <c r="B122" s="35"/>
      <c r="C122" s="356"/>
      <c r="D122" s="1878" t="s">
        <v>139</v>
      </c>
      <c r="E122" s="357"/>
      <c r="F122" s="1965"/>
      <c r="G122" s="1402"/>
      <c r="H122" s="1369"/>
      <c r="I122" s="1397"/>
      <c r="J122" s="307"/>
      <c r="K122" s="1510"/>
      <c r="L122" s="1513"/>
      <c r="M122" s="1515"/>
      <c r="N122" s="1439"/>
      <c r="O122" s="1446"/>
      <c r="P122" s="293"/>
      <c r="Q122" s="325" t="s">
        <v>140</v>
      </c>
      <c r="R122" s="44">
        <v>100</v>
      </c>
      <c r="S122" s="252"/>
      <c r="T122" s="79"/>
      <c r="U122" s="50"/>
    </row>
    <row r="123" spans="1:21" ht="30" customHeight="1" x14ac:dyDescent="0.2">
      <c r="A123" s="1344"/>
      <c r="B123" s="35"/>
      <c r="C123" s="358"/>
      <c r="D123" s="1879"/>
      <c r="E123" s="355"/>
      <c r="F123" s="1965"/>
      <c r="G123" s="1402"/>
      <c r="H123" s="1369"/>
      <c r="I123" s="1397"/>
      <c r="J123" s="307"/>
      <c r="K123" s="1510"/>
      <c r="L123" s="1513"/>
      <c r="M123" s="1515"/>
      <c r="N123" s="1439"/>
      <c r="O123" s="1446"/>
      <c r="P123" s="293"/>
      <c r="Q123" s="325" t="s">
        <v>141</v>
      </c>
      <c r="R123" s="44">
        <v>100</v>
      </c>
      <c r="S123" s="49"/>
      <c r="T123" s="79"/>
      <c r="U123" s="79"/>
    </row>
    <row r="124" spans="1:21" ht="29.25" customHeight="1" x14ac:dyDescent="0.2">
      <c r="A124" s="1344"/>
      <c r="B124" s="35"/>
      <c r="C124" s="358"/>
      <c r="D124" s="1878" t="s">
        <v>142</v>
      </c>
      <c r="E124" s="359"/>
      <c r="F124" s="1965"/>
      <c r="G124" s="1402"/>
      <c r="H124" s="1369"/>
      <c r="I124" s="1397"/>
      <c r="J124" s="307"/>
      <c r="K124" s="1926"/>
      <c r="L124" s="2048"/>
      <c r="M124" s="1515"/>
      <c r="N124" s="2075"/>
      <c r="O124" s="2049"/>
      <c r="P124" s="2087"/>
      <c r="Q124" s="360" t="s">
        <v>143</v>
      </c>
      <c r="R124" s="89">
        <v>3</v>
      </c>
      <c r="S124" s="244">
        <v>1</v>
      </c>
      <c r="T124" s="91"/>
      <c r="U124" s="91"/>
    </row>
    <row r="125" spans="1:21" ht="36.75" customHeight="1" x14ac:dyDescent="0.2">
      <c r="A125" s="1344"/>
      <c r="B125" s="35"/>
      <c r="C125" s="358"/>
      <c r="D125" s="1879"/>
      <c r="E125" s="359"/>
      <c r="F125" s="1966"/>
      <c r="G125" s="1402"/>
      <c r="H125" s="1369"/>
      <c r="I125" s="1397"/>
      <c r="J125" s="307"/>
      <c r="K125" s="2064"/>
      <c r="L125" s="2065"/>
      <c r="M125" s="1534"/>
      <c r="N125" s="2076"/>
      <c r="O125" s="2050"/>
      <c r="P125" s="2088"/>
      <c r="Q125" s="361"/>
      <c r="R125" s="77"/>
      <c r="S125" s="257"/>
      <c r="T125" s="79"/>
      <c r="U125" s="79"/>
    </row>
    <row r="126" spans="1:21" ht="30" customHeight="1" x14ac:dyDescent="0.2">
      <c r="A126" s="1344"/>
      <c r="B126" s="35"/>
      <c r="C126" s="358"/>
      <c r="D126" s="1878" t="s">
        <v>144</v>
      </c>
      <c r="E126" s="359"/>
      <c r="F126" s="1388">
        <v>5</v>
      </c>
      <c r="G126" s="1401" t="s">
        <v>26</v>
      </c>
      <c r="H126" s="128">
        <v>53</v>
      </c>
      <c r="I126" s="1410">
        <v>53</v>
      </c>
      <c r="J126" s="673"/>
      <c r="K126" s="128">
        <v>284</v>
      </c>
      <c r="L126" s="1520">
        <v>284</v>
      </c>
      <c r="M126" s="284"/>
      <c r="N126" s="673">
        <v>368</v>
      </c>
      <c r="O126" s="1449">
        <v>368</v>
      </c>
      <c r="P126" s="284"/>
      <c r="Q126" s="362" t="s">
        <v>145</v>
      </c>
      <c r="R126" s="295">
        <v>1</v>
      </c>
      <c r="S126" s="363"/>
      <c r="T126" s="91"/>
      <c r="U126" s="422"/>
    </row>
    <row r="127" spans="1:21" ht="18.75" customHeight="1" x14ac:dyDescent="0.2">
      <c r="A127" s="1344"/>
      <c r="B127" s="35"/>
      <c r="C127" s="356"/>
      <c r="D127" s="1879"/>
      <c r="E127" s="359"/>
      <c r="F127" s="1384"/>
      <c r="G127" s="1402"/>
      <c r="H127" s="1369"/>
      <c r="I127" s="1397"/>
      <c r="J127" s="307"/>
      <c r="K127" s="1510"/>
      <c r="L127" s="1513"/>
      <c r="M127" s="1515"/>
      <c r="N127" s="1458"/>
      <c r="O127" s="1473"/>
      <c r="P127" s="1461"/>
      <c r="Q127" s="368" t="s">
        <v>146</v>
      </c>
      <c r="R127" s="289"/>
      <c r="S127" s="371">
        <v>40</v>
      </c>
      <c r="T127" s="46">
        <v>100</v>
      </c>
      <c r="U127" s="297"/>
    </row>
    <row r="128" spans="1:21" ht="30.75" customHeight="1" x14ac:dyDescent="0.2">
      <c r="A128" s="1344"/>
      <c r="B128" s="35"/>
      <c r="C128" s="358"/>
      <c r="D128" s="369" t="s">
        <v>147</v>
      </c>
      <c r="E128" s="1339"/>
      <c r="F128" s="1384"/>
      <c r="G128" s="1400"/>
      <c r="H128" s="211"/>
      <c r="I128" s="752"/>
      <c r="J128" s="479"/>
      <c r="K128" s="211"/>
      <c r="L128" s="752"/>
      <c r="M128" s="753"/>
      <c r="N128" s="1459"/>
      <c r="O128" s="1474"/>
      <c r="P128" s="1462"/>
      <c r="Q128" s="901" t="s">
        <v>145</v>
      </c>
      <c r="R128" s="304">
        <v>1</v>
      </c>
      <c r="S128" s="424"/>
      <c r="T128" s="50"/>
      <c r="U128" s="425"/>
    </row>
    <row r="129" spans="1:21" ht="19.5" customHeight="1" x14ac:dyDescent="0.2">
      <c r="A129" s="1344"/>
      <c r="B129" s="35"/>
      <c r="C129" s="358"/>
      <c r="D129" s="369"/>
      <c r="E129" s="366"/>
      <c r="F129" s="1385"/>
      <c r="G129" s="1400"/>
      <c r="H129" s="211"/>
      <c r="I129" s="752"/>
      <c r="J129" s="479"/>
      <c r="K129" s="211"/>
      <c r="L129" s="752"/>
      <c r="M129" s="753"/>
      <c r="N129" s="1459"/>
      <c r="O129" s="1474"/>
      <c r="P129" s="1462"/>
      <c r="Q129" s="370" t="s">
        <v>148</v>
      </c>
      <c r="R129" s="289"/>
      <c r="S129" s="371">
        <v>1</v>
      </c>
      <c r="T129" s="46"/>
      <c r="U129" s="297"/>
    </row>
    <row r="130" spans="1:21" ht="29.25" customHeight="1" x14ac:dyDescent="0.2">
      <c r="A130" s="1344"/>
      <c r="B130" s="35"/>
      <c r="C130" s="358"/>
      <c r="D130" s="1878" t="s">
        <v>149</v>
      </c>
      <c r="E130" s="359"/>
      <c r="F130" s="1388">
        <v>6</v>
      </c>
      <c r="G130" s="1401" t="s">
        <v>26</v>
      </c>
      <c r="H130" s="128">
        <v>102.9</v>
      </c>
      <c r="I130" s="1410">
        <v>102.9</v>
      </c>
      <c r="J130" s="673"/>
      <c r="K130" s="128">
        <v>100</v>
      </c>
      <c r="L130" s="1520">
        <v>100</v>
      </c>
      <c r="M130" s="284"/>
      <c r="N130" s="1460"/>
      <c r="O130" s="1475"/>
      <c r="P130" s="1463"/>
      <c r="Q130" s="1376" t="s">
        <v>140</v>
      </c>
      <c r="R130" s="48">
        <v>100</v>
      </c>
      <c r="S130" s="252"/>
      <c r="T130" s="50"/>
      <c r="U130" s="50"/>
    </row>
    <row r="131" spans="1:21" ht="30" customHeight="1" x14ac:dyDescent="0.2">
      <c r="A131" s="1344"/>
      <c r="B131" s="35"/>
      <c r="C131" s="358"/>
      <c r="D131" s="1874"/>
      <c r="E131" s="355"/>
      <c r="F131" s="1384"/>
      <c r="G131" s="1402"/>
      <c r="H131" s="1369"/>
      <c r="I131" s="1397"/>
      <c r="J131" s="307"/>
      <c r="K131" s="1518"/>
      <c r="L131" s="1514"/>
      <c r="M131" s="1516"/>
      <c r="N131" s="1458"/>
      <c r="O131" s="1473"/>
      <c r="P131" s="1461"/>
      <c r="Q131" s="325" t="s">
        <v>150</v>
      </c>
      <c r="R131" s="44">
        <v>1</v>
      </c>
      <c r="S131" s="223"/>
      <c r="T131" s="46"/>
      <c r="U131" s="46"/>
    </row>
    <row r="132" spans="1:21" ht="29.25" customHeight="1" x14ac:dyDescent="0.2">
      <c r="A132" s="1344"/>
      <c r="B132" s="35"/>
      <c r="C132" s="358"/>
      <c r="D132" s="1367"/>
      <c r="E132" s="359"/>
      <c r="F132" s="1384"/>
      <c r="G132" s="1402"/>
      <c r="H132" s="1369"/>
      <c r="I132" s="1397"/>
      <c r="J132" s="307"/>
      <c r="K132" s="1510"/>
      <c r="L132" s="1513"/>
      <c r="M132" s="1515"/>
      <c r="N132" s="1458"/>
      <c r="O132" s="1473"/>
      <c r="P132" s="1461"/>
      <c r="Q132" s="1377" t="s">
        <v>151</v>
      </c>
      <c r="R132" s="77"/>
      <c r="S132" s="257">
        <v>100</v>
      </c>
      <c r="T132" s="79"/>
      <c r="U132" s="79"/>
    </row>
    <row r="133" spans="1:21" ht="23.25" customHeight="1" x14ac:dyDescent="0.2">
      <c r="A133" s="1344"/>
      <c r="B133" s="35"/>
      <c r="C133" s="358"/>
      <c r="D133" s="1878" t="s">
        <v>152</v>
      </c>
      <c r="E133" s="357"/>
      <c r="F133" s="1384"/>
      <c r="G133" s="1402"/>
      <c r="H133" s="1369"/>
      <c r="I133" s="1397"/>
      <c r="J133" s="307"/>
      <c r="K133" s="1510"/>
      <c r="L133" s="1513"/>
      <c r="M133" s="1515"/>
      <c r="N133" s="1458"/>
      <c r="O133" s="1473"/>
      <c r="P133" s="1461"/>
      <c r="Q133" s="1376" t="s">
        <v>153</v>
      </c>
      <c r="R133" s="89">
        <v>138</v>
      </c>
      <c r="S133" s="244"/>
      <c r="T133" s="91"/>
      <c r="U133" s="91"/>
    </row>
    <row r="134" spans="1:21" ht="18" customHeight="1" thickBot="1" x14ac:dyDescent="0.25">
      <c r="A134" s="1344"/>
      <c r="B134" s="35"/>
      <c r="C134" s="376"/>
      <c r="D134" s="1875"/>
      <c r="E134" s="378"/>
      <c r="F134" s="1374"/>
      <c r="G134" s="138" t="s">
        <v>30</v>
      </c>
      <c r="H134" s="379">
        <f>SUM(H120:H133)</f>
        <v>213.10000000000002</v>
      </c>
      <c r="I134" s="903">
        <f>SUM(I120:I133)</f>
        <v>213.10000000000002</v>
      </c>
      <c r="J134" s="904"/>
      <c r="K134" s="379">
        <f>SUM(K120:K133)</f>
        <v>500.5</v>
      </c>
      <c r="L134" s="903">
        <f>SUM(L120:L133)</f>
        <v>500.5</v>
      </c>
      <c r="M134" s="1464"/>
      <c r="N134" s="379">
        <f>SUM(N120:N133)</f>
        <v>368</v>
      </c>
      <c r="O134" s="903">
        <f>SUM(O120:O133)</f>
        <v>368</v>
      </c>
      <c r="P134" s="1464">
        <f>SUM(P120:P133)</f>
        <v>0</v>
      </c>
      <c r="Q134" s="381"/>
      <c r="R134" s="304"/>
      <c r="S134" s="187"/>
      <c r="T134" s="346"/>
      <c r="U134" s="188"/>
    </row>
    <row r="135" spans="1:21" ht="28.5" customHeight="1" x14ac:dyDescent="0.2">
      <c r="A135" s="1346" t="s">
        <v>21</v>
      </c>
      <c r="B135" s="20" t="s">
        <v>32</v>
      </c>
      <c r="C135" s="175" t="s">
        <v>51</v>
      </c>
      <c r="D135" s="1921" t="s">
        <v>154</v>
      </c>
      <c r="E135" s="382"/>
      <c r="F135" s="1373">
        <v>6</v>
      </c>
      <c r="G135" s="64" t="s">
        <v>26</v>
      </c>
      <c r="H135" s="1191">
        <v>130.80000000000001</v>
      </c>
      <c r="I135" s="1423">
        <v>126.5</v>
      </c>
      <c r="J135" s="1424">
        <f>+I135-H135</f>
        <v>-4.3000000000000114</v>
      </c>
      <c r="K135" s="65">
        <v>146.6</v>
      </c>
      <c r="L135" s="604">
        <v>146.6</v>
      </c>
      <c r="M135" s="385"/>
      <c r="N135" s="603">
        <v>146.6</v>
      </c>
      <c r="O135" s="604">
        <v>146.6</v>
      </c>
      <c r="P135" s="385"/>
      <c r="Q135" s="1976" t="s">
        <v>155</v>
      </c>
      <c r="R135" s="66">
        <v>7</v>
      </c>
      <c r="S135" s="386">
        <v>7</v>
      </c>
      <c r="T135" s="68">
        <v>7</v>
      </c>
      <c r="U135" s="1976" t="s">
        <v>343</v>
      </c>
    </row>
    <row r="136" spans="1:21" ht="28.5" customHeight="1" x14ac:dyDescent="0.2">
      <c r="A136" s="1342"/>
      <c r="B136" s="35"/>
      <c r="C136" s="387"/>
      <c r="D136" s="1925"/>
      <c r="E136" s="1205"/>
      <c r="F136" s="70"/>
      <c r="G136" s="389" t="s">
        <v>156</v>
      </c>
      <c r="H136" s="609">
        <v>15.8</v>
      </c>
      <c r="I136" s="1420">
        <v>20.100000000000001</v>
      </c>
      <c r="J136" s="1421">
        <f>+I136-H136</f>
        <v>4.3000000000000007</v>
      </c>
      <c r="K136" s="561"/>
      <c r="L136" s="1171"/>
      <c r="M136" s="392"/>
      <c r="N136" s="1172"/>
      <c r="O136" s="1171"/>
      <c r="P136" s="392"/>
      <c r="Q136" s="1951"/>
      <c r="R136" s="302"/>
      <c r="S136" s="305"/>
      <c r="T136" s="1382"/>
      <c r="U136" s="1951"/>
    </row>
    <row r="137" spans="1:21" ht="13.5" customHeight="1" thickBot="1" x14ac:dyDescent="0.25">
      <c r="A137" s="1345"/>
      <c r="B137" s="19"/>
      <c r="C137" s="342"/>
      <c r="D137" s="1922"/>
      <c r="E137" s="378"/>
      <c r="F137" s="1374"/>
      <c r="G137" s="138" t="s">
        <v>30</v>
      </c>
      <c r="H137" s="56">
        <f>SUM(H135:H136)</f>
        <v>146.60000000000002</v>
      </c>
      <c r="I137" s="597">
        <f>SUM(I135:I136)</f>
        <v>146.6</v>
      </c>
      <c r="J137" s="597">
        <f>SUM(J135:J136)</f>
        <v>-1.0658141036401503E-14</v>
      </c>
      <c r="K137" s="56">
        <f>SUM(K135)</f>
        <v>146.6</v>
      </c>
      <c r="L137" s="597">
        <f>SUM(L135)</f>
        <v>146.6</v>
      </c>
      <c r="M137" s="598"/>
      <c r="N137" s="56">
        <f>SUM(N135)</f>
        <v>146.6</v>
      </c>
      <c r="O137" s="597">
        <f>SUM(O135)</f>
        <v>146.6</v>
      </c>
      <c r="P137" s="598">
        <f>SUM(P135)</f>
        <v>0</v>
      </c>
      <c r="Q137" s="1977"/>
      <c r="R137" s="186"/>
      <c r="S137" s="393"/>
      <c r="T137" s="394"/>
      <c r="U137" s="1977"/>
    </row>
    <row r="138" spans="1:21" ht="15.75" customHeight="1" x14ac:dyDescent="0.2">
      <c r="A138" s="1343" t="s">
        <v>21</v>
      </c>
      <c r="B138" s="20" t="s">
        <v>32</v>
      </c>
      <c r="C138" s="395" t="s">
        <v>58</v>
      </c>
      <c r="D138" s="2118" t="s">
        <v>157</v>
      </c>
      <c r="E138" s="396"/>
      <c r="F138" s="1442">
        <v>5</v>
      </c>
      <c r="G138" s="1447" t="s">
        <v>26</v>
      </c>
      <c r="H138" s="128">
        <v>247.7</v>
      </c>
      <c r="I138" s="1449">
        <v>247.7</v>
      </c>
      <c r="J138" s="673"/>
      <c r="K138" s="26">
        <v>1403.2</v>
      </c>
      <c r="L138" s="583">
        <v>1403.2</v>
      </c>
      <c r="M138" s="1537"/>
      <c r="N138" s="645">
        <v>1734.6</v>
      </c>
      <c r="O138" s="1228">
        <f>1734.6-1569+313</f>
        <v>478.59999999999991</v>
      </c>
      <c r="P138" s="1492">
        <f>+O138-N138</f>
        <v>-1256</v>
      </c>
      <c r="Q138" s="398"/>
      <c r="R138" s="178"/>
      <c r="S138" s="386"/>
      <c r="T138" s="68"/>
      <c r="U138" s="68"/>
    </row>
    <row r="139" spans="1:21" ht="15.75" customHeight="1" x14ac:dyDescent="0.2">
      <c r="A139" s="1344"/>
      <c r="B139" s="35"/>
      <c r="C139" s="316"/>
      <c r="D139" s="2119"/>
      <c r="E139" s="322"/>
      <c r="F139" s="1441"/>
      <c r="G139" s="254" t="s">
        <v>156</v>
      </c>
      <c r="H139" s="407">
        <v>143.6</v>
      </c>
      <c r="I139" s="623">
        <v>143.6</v>
      </c>
      <c r="J139" s="1422"/>
      <c r="K139" s="407"/>
      <c r="L139" s="623"/>
      <c r="M139" s="624"/>
      <c r="N139" s="1583"/>
      <c r="O139" s="1476"/>
      <c r="P139" s="1465"/>
      <c r="Q139" s="401"/>
      <c r="R139" s="304"/>
      <c r="S139" s="305"/>
      <c r="T139" s="1382"/>
      <c r="U139" s="1382"/>
    </row>
    <row r="140" spans="1:21" s="1545" customFormat="1" ht="15.75" customHeight="1" x14ac:dyDescent="0.2">
      <c r="A140" s="1344"/>
      <c r="B140" s="35"/>
      <c r="C140" s="316"/>
      <c r="D140" s="2119"/>
      <c r="E140" s="322"/>
      <c r="F140" s="1541"/>
      <c r="G140" s="1576" t="s">
        <v>359</v>
      </c>
      <c r="H140" s="1546"/>
      <c r="I140" s="1228">
        <v>866.1</v>
      </c>
      <c r="J140" s="1227">
        <f>+I140-H140</f>
        <v>866.1</v>
      </c>
      <c r="K140" s="1558"/>
      <c r="L140" s="1228">
        <v>1152.3</v>
      </c>
      <c r="M140" s="1492">
        <f>+L140-K140</f>
        <v>1152.3</v>
      </c>
      <c r="N140" s="1004"/>
      <c r="O140" s="1228">
        <v>202</v>
      </c>
      <c r="P140" s="1492">
        <f>+O140-N140</f>
        <v>202</v>
      </c>
      <c r="Q140" s="401"/>
      <c r="R140" s="304"/>
      <c r="S140" s="305"/>
      <c r="T140" s="1540"/>
      <c r="U140" s="1540"/>
    </row>
    <row r="141" spans="1:21" ht="15.75" customHeight="1" x14ac:dyDescent="0.2">
      <c r="A141" s="1344"/>
      <c r="B141" s="35"/>
      <c r="C141" s="316"/>
      <c r="D141" s="2119"/>
      <c r="E141" s="322"/>
      <c r="F141" s="1441"/>
      <c r="G141" s="1447" t="s">
        <v>112</v>
      </c>
      <c r="H141" s="1448">
        <v>1232.4000000000001</v>
      </c>
      <c r="I141" s="1228">
        <v>130</v>
      </c>
      <c r="J141" s="1227">
        <f>+I141-H141</f>
        <v>-1102.4000000000001</v>
      </c>
      <c r="K141" s="1558">
        <v>1276.0999999999999</v>
      </c>
      <c r="L141" s="1228">
        <v>370</v>
      </c>
      <c r="M141" s="1492">
        <f>+L141-K141</f>
        <v>-906.09999999999991</v>
      </c>
      <c r="N141" s="645">
        <v>202</v>
      </c>
      <c r="O141" s="1228">
        <v>0</v>
      </c>
      <c r="P141" s="1492">
        <f>+O141-N141</f>
        <v>-202</v>
      </c>
      <c r="Q141" s="401"/>
      <c r="R141" s="304"/>
      <c r="S141" s="305"/>
      <c r="T141" s="1440"/>
      <c r="U141" s="1440"/>
    </row>
    <row r="142" spans="1:21" s="1445" customFormat="1" ht="15.75" customHeight="1" x14ac:dyDescent="0.2">
      <c r="A142" s="1344"/>
      <c r="B142" s="35"/>
      <c r="C142" s="316"/>
      <c r="D142" s="1443"/>
      <c r="E142" s="322"/>
      <c r="F142" s="1441"/>
      <c r="G142" s="283" t="s">
        <v>162</v>
      </c>
      <c r="H142" s="128">
        <v>64.7</v>
      </c>
      <c r="I142" s="1234">
        <v>23.6</v>
      </c>
      <c r="J142" s="1227">
        <f>+I142-H142</f>
        <v>-41.1</v>
      </c>
      <c r="K142" s="1558">
        <v>23.6</v>
      </c>
      <c r="L142" s="1228">
        <v>64.7</v>
      </c>
      <c r="M142" s="1492">
        <f>+L142-K142</f>
        <v>41.1</v>
      </c>
      <c r="N142" s="645"/>
      <c r="O142" s="1450"/>
      <c r="P142" s="647"/>
      <c r="Q142" s="401"/>
      <c r="R142" s="304"/>
      <c r="S142" s="305"/>
      <c r="T142" s="1440"/>
      <c r="U142" s="1440"/>
    </row>
    <row r="143" spans="1:21" ht="21.75" customHeight="1" x14ac:dyDescent="0.2">
      <c r="A143" s="1344"/>
      <c r="B143" s="35"/>
      <c r="C143" s="60"/>
      <c r="D143" s="1878" t="s">
        <v>158</v>
      </c>
      <c r="E143" s="359"/>
      <c r="F143" s="1441"/>
      <c r="G143" s="299"/>
      <c r="H143" s="1818"/>
      <c r="I143" s="1819"/>
      <c r="J143" s="307"/>
      <c r="K143" s="1820"/>
      <c r="L143" s="1821"/>
      <c r="M143" s="1822"/>
      <c r="N143" s="318"/>
      <c r="O143" s="1821"/>
      <c r="P143" s="1822"/>
      <c r="Q143" s="1938" t="s">
        <v>159</v>
      </c>
      <c r="R143" s="89">
        <v>1</v>
      </c>
      <c r="S143" s="405"/>
      <c r="T143" s="1381"/>
      <c r="U143" s="1381"/>
    </row>
    <row r="144" spans="1:21" ht="21.75" customHeight="1" x14ac:dyDescent="0.2">
      <c r="A144" s="1344"/>
      <c r="B144" s="35"/>
      <c r="C144" s="60"/>
      <c r="D144" s="1874"/>
      <c r="E144" s="359"/>
      <c r="F144" s="1384"/>
      <c r="G144" s="1824"/>
      <c r="H144" s="1823"/>
      <c r="I144" s="1825"/>
      <c r="J144" s="1826"/>
      <c r="K144" s="1823"/>
      <c r="L144" s="1825"/>
      <c r="M144" s="617"/>
      <c r="N144" s="1189"/>
      <c r="O144" s="1194"/>
      <c r="P144" s="1471"/>
      <c r="Q144" s="1940"/>
      <c r="R144" s="48"/>
      <c r="S144" s="305"/>
      <c r="T144" s="1382"/>
      <c r="U144" s="1382"/>
    </row>
    <row r="145" spans="1:21" ht="35.25" customHeight="1" x14ac:dyDescent="0.2">
      <c r="A145" s="1344"/>
      <c r="B145" s="35"/>
      <c r="C145" s="60"/>
      <c r="D145" s="2077" t="s">
        <v>160</v>
      </c>
      <c r="E145" s="1973"/>
      <c r="F145" s="1384"/>
      <c r="G145" s="1827" t="s">
        <v>376</v>
      </c>
      <c r="H145" s="1828"/>
      <c r="I145" s="1829"/>
      <c r="J145" s="1830"/>
      <c r="K145" s="1828"/>
      <c r="L145" s="1829"/>
      <c r="M145" s="1831"/>
      <c r="N145" s="1854">
        <v>1569</v>
      </c>
      <c r="O145" s="1832">
        <v>313</v>
      </c>
      <c r="P145" s="1855">
        <f>O145-N145</f>
        <v>-1256</v>
      </c>
      <c r="Q145" s="1833" t="s">
        <v>161</v>
      </c>
      <c r="R145" s="1834">
        <v>1</v>
      </c>
      <c r="S145" s="1835"/>
      <c r="T145" s="1836"/>
      <c r="U145" s="2058" t="s">
        <v>377</v>
      </c>
    </row>
    <row r="146" spans="1:21" ht="35.25" customHeight="1" x14ac:dyDescent="0.2">
      <c r="A146" s="1344"/>
      <c r="B146" s="35"/>
      <c r="C146" s="60"/>
      <c r="D146" s="2078"/>
      <c r="E146" s="1973"/>
      <c r="F146" s="1384"/>
      <c r="G146" s="1837"/>
      <c r="H146" s="1838"/>
      <c r="I146" s="1839"/>
      <c r="J146" s="1840"/>
      <c r="K146" s="1828"/>
      <c r="L146" s="1829"/>
      <c r="M146" s="1831"/>
      <c r="N146" s="1830"/>
      <c r="O146" s="1829"/>
      <c r="P146" s="1831"/>
      <c r="Q146" s="1841" t="s">
        <v>163</v>
      </c>
      <c r="R146" s="1842"/>
      <c r="S146" s="1843">
        <v>1</v>
      </c>
      <c r="T146" s="1844"/>
      <c r="U146" s="2059"/>
    </row>
    <row r="147" spans="1:21" ht="87" customHeight="1" x14ac:dyDescent="0.2">
      <c r="A147" s="1344"/>
      <c r="B147" s="35"/>
      <c r="C147" s="60"/>
      <c r="D147" s="2079"/>
      <c r="E147" s="1973"/>
      <c r="F147" s="1384"/>
      <c r="G147" s="1837"/>
      <c r="H147" s="1828"/>
      <c r="I147" s="1829"/>
      <c r="J147" s="1830"/>
      <c r="K147" s="1828"/>
      <c r="L147" s="1829"/>
      <c r="M147" s="1831"/>
      <c r="N147" s="1830"/>
      <c r="O147" s="1829"/>
      <c r="P147" s="1831"/>
      <c r="Q147" s="1845" t="s">
        <v>164</v>
      </c>
      <c r="R147" s="1846"/>
      <c r="S147" s="1847"/>
      <c r="T147" s="1848" t="s">
        <v>375</v>
      </c>
      <c r="U147" s="2060"/>
    </row>
    <row r="148" spans="1:21" ht="26.25" customHeight="1" x14ac:dyDescent="0.2">
      <c r="A148" s="1351"/>
      <c r="B148" s="35"/>
      <c r="C148" s="414"/>
      <c r="D148" s="2071" t="s">
        <v>165</v>
      </c>
      <c r="E148" s="415"/>
      <c r="F148" s="70"/>
      <c r="G148" s="1580" t="s">
        <v>360</v>
      </c>
      <c r="H148" s="1571"/>
      <c r="I148" s="1572">
        <v>506.5</v>
      </c>
      <c r="J148" s="1573">
        <f>+I148-H148</f>
        <v>506.5</v>
      </c>
      <c r="K148" s="176"/>
      <c r="L148" s="1574">
        <v>692</v>
      </c>
      <c r="M148" s="1575">
        <f>+L148-K148</f>
        <v>692</v>
      </c>
      <c r="N148" s="1584"/>
      <c r="O148" s="1574"/>
      <c r="P148" s="1575"/>
      <c r="Q148" s="213" t="s">
        <v>166</v>
      </c>
      <c r="R148" s="304">
        <v>30</v>
      </c>
      <c r="S148" s="424">
        <v>100</v>
      </c>
      <c r="T148" s="79"/>
      <c r="U148" s="2120" t="s">
        <v>370</v>
      </c>
    </row>
    <row r="149" spans="1:21" ht="26.25" customHeight="1" x14ac:dyDescent="0.2">
      <c r="A149" s="1351"/>
      <c r="B149" s="35"/>
      <c r="C149" s="414"/>
      <c r="D149" s="2071"/>
      <c r="E149" s="416"/>
      <c r="F149" s="70"/>
      <c r="G149" s="1561"/>
      <c r="H149" s="1562"/>
      <c r="I149" s="1563"/>
      <c r="J149" s="1564"/>
      <c r="K149" s="211"/>
      <c r="L149" s="752"/>
      <c r="M149" s="753"/>
      <c r="N149" s="1585"/>
      <c r="O149" s="1477"/>
      <c r="P149" s="1467"/>
      <c r="Q149" s="248" t="s">
        <v>167</v>
      </c>
      <c r="R149" s="295"/>
      <c r="S149" s="417">
        <v>100</v>
      </c>
      <c r="T149" s="91"/>
      <c r="U149" s="2121"/>
    </row>
    <row r="150" spans="1:21" ht="27" customHeight="1" x14ac:dyDescent="0.2">
      <c r="A150" s="1351"/>
      <c r="B150" s="35"/>
      <c r="C150" s="414"/>
      <c r="D150" s="2072"/>
      <c r="E150" s="415"/>
      <c r="F150" s="70"/>
      <c r="G150" s="1565"/>
      <c r="H150" s="1566"/>
      <c r="I150" s="1567"/>
      <c r="J150" s="1568"/>
      <c r="K150" s="87"/>
      <c r="L150" s="635"/>
      <c r="M150" s="636"/>
      <c r="N150" s="1586"/>
      <c r="O150" s="1478"/>
      <c r="P150" s="1468"/>
      <c r="Q150" s="76"/>
      <c r="R150" s="285"/>
      <c r="S150" s="418"/>
      <c r="T150" s="79"/>
      <c r="U150" s="2121"/>
    </row>
    <row r="151" spans="1:21" ht="12.75" customHeight="1" x14ac:dyDescent="0.2">
      <c r="A151" s="1344"/>
      <c r="B151" s="35"/>
      <c r="C151" s="60"/>
      <c r="D151" s="2071" t="s">
        <v>168</v>
      </c>
      <c r="E151" s="1950"/>
      <c r="F151" s="70"/>
      <c r="G151" s="1570" t="s">
        <v>360</v>
      </c>
      <c r="H151" s="1571"/>
      <c r="I151" s="1572">
        <v>359.6</v>
      </c>
      <c r="J151" s="1573">
        <f>+I151-H151</f>
        <v>359.6</v>
      </c>
      <c r="K151" s="176"/>
      <c r="L151" s="1574">
        <v>460.3</v>
      </c>
      <c r="M151" s="1575">
        <f>+L151-K151</f>
        <v>460.3</v>
      </c>
      <c r="N151" s="1584"/>
      <c r="O151" s="1574">
        <v>202</v>
      </c>
      <c r="P151" s="1575">
        <f>+O151-N151</f>
        <v>202</v>
      </c>
      <c r="Q151" s="420" t="s">
        <v>164</v>
      </c>
      <c r="R151" s="421">
        <v>35</v>
      </c>
      <c r="S151" s="363">
        <v>80</v>
      </c>
      <c r="T151" s="422">
        <v>100</v>
      </c>
      <c r="U151" s="2121"/>
    </row>
    <row r="152" spans="1:21" ht="15" customHeight="1" x14ac:dyDescent="0.2">
      <c r="A152" s="1344"/>
      <c r="B152" s="35"/>
      <c r="C152" s="60"/>
      <c r="D152" s="2071"/>
      <c r="E152" s="1950"/>
      <c r="F152" s="70"/>
      <c r="G152" s="1569"/>
      <c r="H152" s="1562"/>
      <c r="I152" s="1563"/>
      <c r="J152" s="1564"/>
      <c r="K152" s="211"/>
      <c r="L152" s="752"/>
      <c r="M152" s="753"/>
      <c r="N152" s="479"/>
      <c r="O152" s="752"/>
      <c r="P152" s="753"/>
      <c r="Q152" s="1403"/>
      <c r="R152" s="423"/>
      <c r="S152" s="424"/>
      <c r="T152" s="425"/>
      <c r="U152" s="2121"/>
    </row>
    <row r="153" spans="1:21" x14ac:dyDescent="0.2">
      <c r="A153" s="1344"/>
      <c r="B153" s="35"/>
      <c r="C153" s="60"/>
      <c r="D153" s="2071"/>
      <c r="E153" s="1950"/>
      <c r="F153" s="70"/>
      <c r="G153" s="426"/>
      <c r="H153" s="1407"/>
      <c r="I153" s="1412"/>
      <c r="J153" s="318"/>
      <c r="K153" s="87"/>
      <c r="L153" s="635"/>
      <c r="M153" s="636"/>
      <c r="N153" s="634"/>
      <c r="O153" s="635"/>
      <c r="P153" s="636"/>
      <c r="Q153" s="1403"/>
      <c r="R153" s="423"/>
      <c r="S153" s="424"/>
      <c r="T153" s="425"/>
      <c r="U153" s="2121"/>
    </row>
    <row r="154" spans="1:21" ht="13.5" customHeight="1" x14ac:dyDescent="0.2">
      <c r="A154" s="1344"/>
      <c r="B154" s="35"/>
      <c r="C154" s="60"/>
      <c r="D154" s="2071"/>
      <c r="E154" s="1950"/>
      <c r="F154" s="70"/>
      <c r="G154" s="427"/>
      <c r="H154" s="1407"/>
      <c r="I154" s="1412"/>
      <c r="J154" s="318"/>
      <c r="K154" s="87"/>
      <c r="L154" s="635"/>
      <c r="M154" s="636"/>
      <c r="N154" s="634"/>
      <c r="O154" s="635"/>
      <c r="P154" s="636"/>
      <c r="Q154" s="1403"/>
      <c r="R154" s="423"/>
      <c r="S154" s="424"/>
      <c r="T154" s="425"/>
      <c r="U154" s="2121"/>
    </row>
    <row r="155" spans="1:21" ht="15.75" customHeight="1" x14ac:dyDescent="0.2">
      <c r="A155" s="1344"/>
      <c r="B155" s="35"/>
      <c r="C155" s="414"/>
      <c r="D155" s="2072"/>
      <c r="E155" s="1950"/>
      <c r="F155" s="70"/>
      <c r="G155" s="221"/>
      <c r="H155" s="984"/>
      <c r="I155" s="985"/>
      <c r="J155" s="987"/>
      <c r="K155" s="984"/>
      <c r="L155" s="985"/>
      <c r="M155" s="1469"/>
      <c r="N155" s="987"/>
      <c r="O155" s="985"/>
      <c r="P155" s="1469"/>
      <c r="Q155" s="432"/>
      <c r="R155" s="433"/>
      <c r="S155" s="286"/>
      <c r="T155" s="1383"/>
      <c r="U155" s="2121"/>
    </row>
    <row r="156" spans="1:21" ht="32.25" customHeight="1" x14ac:dyDescent="0.2">
      <c r="A156" s="1344"/>
      <c r="B156" s="35"/>
      <c r="C156" s="60"/>
      <c r="D156" s="2071" t="s">
        <v>169</v>
      </c>
      <c r="E156" s="1950"/>
      <c r="F156" s="70"/>
      <c r="G156" s="1577" t="s">
        <v>361</v>
      </c>
      <c r="H156" s="939">
        <v>366.3</v>
      </c>
      <c r="I156" s="1572">
        <v>130</v>
      </c>
      <c r="J156" s="1573">
        <f>+I156-H156</f>
        <v>-236.3</v>
      </c>
      <c r="K156" s="450">
        <v>123.8</v>
      </c>
      <c r="L156" s="1578">
        <v>370</v>
      </c>
      <c r="M156" s="1579">
        <f>+L156-K156</f>
        <v>246.2</v>
      </c>
      <c r="N156" s="1587"/>
      <c r="O156" s="1578"/>
      <c r="P156" s="1579"/>
      <c r="Q156" s="1987" t="s">
        <v>170</v>
      </c>
      <c r="R156" s="48">
        <v>70</v>
      </c>
      <c r="S156" s="252">
        <v>100</v>
      </c>
      <c r="T156" s="50"/>
      <c r="U156" s="2121"/>
    </row>
    <row r="157" spans="1:21" ht="32.25" customHeight="1" x14ac:dyDescent="0.2">
      <c r="A157" s="1344"/>
      <c r="B157" s="35"/>
      <c r="C157" s="60"/>
      <c r="D157" s="2071"/>
      <c r="E157" s="1950"/>
      <c r="F157" s="70"/>
      <c r="G157" s="299"/>
      <c r="H157" s="1539"/>
      <c r="I157" s="1542"/>
      <c r="J157" s="307"/>
      <c r="K157" s="1551"/>
      <c r="L157" s="1553"/>
      <c r="M157" s="1554"/>
      <c r="N157" s="318"/>
      <c r="O157" s="1543"/>
      <c r="P157" s="1544"/>
      <c r="Q157" s="1987"/>
      <c r="R157" s="190"/>
      <c r="S157" s="252"/>
      <c r="T157" s="50"/>
      <c r="U157" s="2121"/>
    </row>
    <row r="158" spans="1:21" ht="16.5" customHeight="1" x14ac:dyDescent="0.2">
      <c r="A158" s="1395"/>
      <c r="B158" s="435"/>
      <c r="C158" s="414"/>
      <c r="D158" s="2072"/>
      <c r="E158" s="1950"/>
      <c r="F158" s="70"/>
      <c r="G158" s="221"/>
      <c r="H158" s="436"/>
      <c r="I158" s="1193"/>
      <c r="J158" s="1188"/>
      <c r="K158" s="436"/>
      <c r="L158" s="1193"/>
      <c r="M158" s="1470"/>
      <c r="N158" s="1188"/>
      <c r="O158" s="1193"/>
      <c r="P158" s="1470"/>
      <c r="Q158" s="1379"/>
      <c r="R158" s="77"/>
      <c r="S158" s="257"/>
      <c r="T158" s="79"/>
      <c r="U158" s="2122"/>
    </row>
    <row r="159" spans="1:21" ht="44.25" customHeight="1" x14ac:dyDescent="0.2">
      <c r="A159" s="1344"/>
      <c r="B159" s="35"/>
      <c r="C159" s="414"/>
      <c r="D159" s="1363" t="s">
        <v>171</v>
      </c>
      <c r="E159" s="1389"/>
      <c r="F159" s="1384"/>
      <c r="G159" s="419"/>
      <c r="H159" s="1407"/>
      <c r="I159" s="1412"/>
      <c r="J159" s="318"/>
      <c r="K159" s="1551"/>
      <c r="L159" s="1553"/>
      <c r="M159" s="1554"/>
      <c r="N159" s="318"/>
      <c r="O159" s="1451"/>
      <c r="P159" s="318"/>
      <c r="Q159" s="438" t="s">
        <v>145</v>
      </c>
      <c r="R159" s="439"/>
      <c r="S159" s="440"/>
      <c r="T159" s="441" t="s">
        <v>172</v>
      </c>
      <c r="U159" s="1212"/>
    </row>
    <row r="160" spans="1:21" ht="27.75" customHeight="1" x14ac:dyDescent="0.2">
      <c r="A160" s="1344"/>
      <c r="B160" s="35"/>
      <c r="C160" s="60"/>
      <c r="D160" s="1878" t="s">
        <v>173</v>
      </c>
      <c r="E160" s="1988"/>
      <c r="F160" s="1388">
        <v>2</v>
      </c>
      <c r="G160" s="1405" t="s">
        <v>26</v>
      </c>
      <c r="H160" s="1408"/>
      <c r="I160" s="1411"/>
      <c r="J160" s="645"/>
      <c r="K160" s="1558">
        <v>193.5</v>
      </c>
      <c r="L160" s="1559">
        <v>193.5</v>
      </c>
      <c r="M160" s="647"/>
      <c r="N160" s="645">
        <v>464</v>
      </c>
      <c r="O160" s="1450">
        <v>464</v>
      </c>
      <c r="P160" s="647"/>
      <c r="Q160" s="98" t="s">
        <v>174</v>
      </c>
      <c r="R160" s="99">
        <v>1</v>
      </c>
      <c r="S160" s="442"/>
      <c r="T160" s="290"/>
      <c r="U160" s="1116"/>
    </row>
    <row r="161" spans="1:21" ht="28.5" customHeight="1" x14ac:dyDescent="0.2">
      <c r="A161" s="1344"/>
      <c r="B161" s="35"/>
      <c r="C161" s="60"/>
      <c r="D161" s="1874"/>
      <c r="E161" s="1988"/>
      <c r="F161" s="1384"/>
      <c r="G161" s="1405" t="s">
        <v>156</v>
      </c>
      <c r="H161" s="1408">
        <v>45.7</v>
      </c>
      <c r="I161" s="1411">
        <v>45.7</v>
      </c>
      <c r="J161" s="645"/>
      <c r="K161" s="1558"/>
      <c r="L161" s="1559"/>
      <c r="M161" s="647"/>
      <c r="N161" s="645"/>
      <c r="O161" s="1450"/>
      <c r="P161" s="647"/>
      <c r="Q161" s="443" t="s">
        <v>175</v>
      </c>
      <c r="R161" s="99">
        <v>100</v>
      </c>
      <c r="S161" s="444"/>
      <c r="T161" s="445"/>
      <c r="U161" s="1213"/>
    </row>
    <row r="162" spans="1:21" ht="28.5" customHeight="1" x14ac:dyDescent="0.2">
      <c r="A162" s="1344"/>
      <c r="B162" s="35"/>
      <c r="C162" s="60"/>
      <c r="D162" s="1364"/>
      <c r="E162" s="1389"/>
      <c r="F162" s="1384"/>
      <c r="G162" s="1391"/>
      <c r="H162" s="1407"/>
      <c r="I162" s="1412"/>
      <c r="J162" s="318"/>
      <c r="K162" s="1551"/>
      <c r="L162" s="1553"/>
      <c r="M162" s="1554"/>
      <c r="N162" s="318"/>
      <c r="O162" s="1451"/>
      <c r="P162" s="301"/>
      <c r="Q162" s="443" t="s">
        <v>176</v>
      </c>
      <c r="R162" s="99"/>
      <c r="S162" s="444">
        <v>100</v>
      </c>
      <c r="T162" s="445"/>
      <c r="U162" s="1213"/>
    </row>
    <row r="163" spans="1:21" ht="42" customHeight="1" x14ac:dyDescent="0.2">
      <c r="A163" s="1344"/>
      <c r="B163" s="35"/>
      <c r="C163" s="60"/>
      <c r="D163" s="73" t="s">
        <v>177</v>
      </c>
      <c r="E163" s="1206"/>
      <c r="F163" s="1385"/>
      <c r="G163" s="1409"/>
      <c r="H163" s="447"/>
      <c r="I163" s="1194"/>
      <c r="J163" s="1189"/>
      <c r="K163" s="1557"/>
      <c r="L163" s="1560"/>
      <c r="M163" s="617"/>
      <c r="N163" s="1189"/>
      <c r="O163" s="1194"/>
      <c r="P163" s="1471"/>
      <c r="Q163" s="1370" t="s">
        <v>178</v>
      </c>
      <c r="R163" s="304"/>
      <c r="S163" s="305">
        <v>1</v>
      </c>
      <c r="T163" s="1382"/>
      <c r="U163" s="1382"/>
    </row>
    <row r="164" spans="1:21" ht="42" customHeight="1" x14ac:dyDescent="0.2">
      <c r="A164" s="1344"/>
      <c r="B164" s="35"/>
      <c r="C164" s="60"/>
      <c r="D164" s="1533" t="s">
        <v>351</v>
      </c>
      <c r="E164" s="449"/>
      <c r="F164" s="1388">
        <v>2</v>
      </c>
      <c r="G164" s="1405" t="s">
        <v>26</v>
      </c>
      <c r="H164" s="450"/>
      <c r="I164" s="1228">
        <v>15</v>
      </c>
      <c r="J164" s="1227">
        <f>+I164-H164</f>
        <v>15</v>
      </c>
      <c r="K164" s="1558">
        <v>35.5</v>
      </c>
      <c r="L164" s="1228">
        <f>35.5-15</f>
        <v>20.5</v>
      </c>
      <c r="M164" s="1492">
        <f>+L164-K164</f>
        <v>-15</v>
      </c>
      <c r="N164" s="645">
        <v>415.8</v>
      </c>
      <c r="O164" s="1450">
        <v>415.8</v>
      </c>
      <c r="P164" s="647"/>
      <c r="Q164" s="325" t="s">
        <v>368</v>
      </c>
      <c r="R164" s="1531">
        <v>1</v>
      </c>
      <c r="S164" s="1532">
        <v>1</v>
      </c>
      <c r="T164" s="290"/>
      <c r="U164" s="1938" t="s">
        <v>369</v>
      </c>
    </row>
    <row r="165" spans="1:21" ht="27.75" customHeight="1" x14ac:dyDescent="0.2">
      <c r="A165" s="1344"/>
      <c r="B165" s="35"/>
      <c r="C165" s="60"/>
      <c r="D165" s="2117" t="s">
        <v>179</v>
      </c>
      <c r="E165" s="1389"/>
      <c r="F165" s="451"/>
      <c r="G165" s="1391"/>
      <c r="H165" s="452"/>
      <c r="I165" s="1195"/>
      <c r="J165" s="1190"/>
      <c r="K165" s="1551"/>
      <c r="L165" s="1553"/>
      <c r="M165" s="1554"/>
      <c r="N165" s="1190"/>
      <c r="O165" s="1195"/>
      <c r="P165" s="1466"/>
      <c r="Q165" s="1386" t="s">
        <v>181</v>
      </c>
      <c r="R165" s="459"/>
      <c r="S165" s="78">
        <v>1</v>
      </c>
      <c r="T165" s="460"/>
      <c r="U165" s="1939"/>
    </row>
    <row r="166" spans="1:21" ht="30" customHeight="1" x14ac:dyDescent="0.2">
      <c r="A166" s="1344"/>
      <c r="B166" s="35"/>
      <c r="C166" s="60"/>
      <c r="D166" s="2117"/>
      <c r="E166" s="1387"/>
      <c r="F166" s="456">
        <v>4</v>
      </c>
      <c r="G166" s="1391"/>
      <c r="H166" s="452"/>
      <c r="I166" s="1195"/>
      <c r="J166" s="1190"/>
      <c r="K166" s="1551"/>
      <c r="L166" s="1553"/>
      <c r="M166" s="1554"/>
      <c r="N166" s="1190"/>
      <c r="O166" s="1195"/>
      <c r="P166" s="1466"/>
      <c r="Q166" s="1370" t="s">
        <v>182</v>
      </c>
      <c r="R166" s="454"/>
      <c r="S166" s="90">
        <v>1</v>
      </c>
      <c r="T166" s="455"/>
      <c r="U166" s="1939"/>
    </row>
    <row r="167" spans="1:21" ht="27.75" customHeight="1" x14ac:dyDescent="0.2">
      <c r="A167" s="1344"/>
      <c r="B167" s="35"/>
      <c r="C167" s="60"/>
      <c r="D167" s="1364"/>
      <c r="E167" s="333"/>
      <c r="F167" s="1975">
        <v>5</v>
      </c>
      <c r="G167" s="1391"/>
      <c r="H167" s="452"/>
      <c r="I167" s="1195"/>
      <c r="J167" s="1190"/>
      <c r="K167" s="1551"/>
      <c r="L167" s="1553"/>
      <c r="M167" s="1554"/>
      <c r="N167" s="318"/>
      <c r="O167" s="1451"/>
      <c r="P167" s="301"/>
      <c r="Q167" s="1370" t="s">
        <v>183</v>
      </c>
      <c r="R167" s="454"/>
      <c r="S167" s="90">
        <v>100</v>
      </c>
      <c r="T167" s="455"/>
      <c r="U167" s="1939"/>
    </row>
    <row r="168" spans="1:21" ht="15.75" customHeight="1" x14ac:dyDescent="0.2">
      <c r="A168" s="1344"/>
      <c r="B168" s="35"/>
      <c r="C168" s="60"/>
      <c r="D168" s="1364"/>
      <c r="E168" s="333"/>
      <c r="F168" s="1966"/>
      <c r="G168" s="1391"/>
      <c r="H168" s="452"/>
      <c r="I168" s="1195"/>
      <c r="J168" s="1190"/>
      <c r="K168" s="1551"/>
      <c r="L168" s="1553"/>
      <c r="M168" s="1554"/>
      <c r="N168" s="318"/>
      <c r="O168" s="1451"/>
      <c r="P168" s="301"/>
      <c r="Q168" s="1938" t="s">
        <v>184</v>
      </c>
      <c r="R168" s="454"/>
      <c r="S168" s="90"/>
      <c r="T168" s="455">
        <v>100</v>
      </c>
      <c r="U168" s="1939"/>
    </row>
    <row r="169" spans="1:21" ht="14.25" customHeight="1" x14ac:dyDescent="0.2">
      <c r="A169" s="1344"/>
      <c r="B169" s="35"/>
      <c r="C169" s="60"/>
      <c r="D169" s="457"/>
      <c r="E169" s="1990" t="s">
        <v>30</v>
      </c>
      <c r="F169" s="1991"/>
      <c r="G169" s="1992"/>
      <c r="H169" s="458">
        <f>SUM(H138:H168)-H156</f>
        <v>1734.1000000000001</v>
      </c>
      <c r="I169" s="1501">
        <f>SUM(I138:I168)-I148-I151-I156</f>
        <v>1471.6999999999998</v>
      </c>
      <c r="J169" s="1581">
        <f t="shared" ref="J169:K169" si="20">SUM(J138:J168)-J148-J151-J156</f>
        <v>-262.40000000000009</v>
      </c>
      <c r="K169" s="1589">
        <f t="shared" si="20"/>
        <v>2931.9</v>
      </c>
      <c r="L169" s="1501">
        <f>SUM(L138:L168)-L148-L151-L156</f>
        <v>3204.2</v>
      </c>
      <c r="M169" s="1590">
        <f>SUM(M138:M168)-M148-M151-M156</f>
        <v>272.30000000000024</v>
      </c>
      <c r="N169" s="1588">
        <f>SUM(N138:N168)-N148-N151-N156-N145</f>
        <v>2816.3999999999996</v>
      </c>
      <c r="O169" s="1501">
        <f>SUM(O138:O168)-O148-O151-O156-O145</f>
        <v>1560.4</v>
      </c>
      <c r="P169" s="1501">
        <f>SUM(P138:P168)-P148-P151-P156-P145</f>
        <v>-1256</v>
      </c>
      <c r="Q169" s="1939"/>
      <c r="R169" s="459"/>
      <c r="S169" s="58"/>
      <c r="T169" s="460"/>
      <c r="U169" s="1940"/>
    </row>
    <row r="170" spans="1:21" ht="14.25" customHeight="1" thickBot="1" x14ac:dyDescent="0.25">
      <c r="A170" s="1352" t="s">
        <v>21</v>
      </c>
      <c r="B170" s="462" t="s">
        <v>32</v>
      </c>
      <c r="C170" s="1980" t="s">
        <v>105</v>
      </c>
      <c r="D170" s="1981"/>
      <c r="E170" s="1981"/>
      <c r="F170" s="1981"/>
      <c r="G170" s="1982"/>
      <c r="H170" s="463">
        <f t="shared" ref="H170:P170" si="21">H137+H134+H119+H169</f>
        <v>6990</v>
      </c>
      <c r="I170" s="1196">
        <f t="shared" si="21"/>
        <v>6813.9999999999991</v>
      </c>
      <c r="J170" s="1582">
        <f t="shared" si="21"/>
        <v>-176.00000000000011</v>
      </c>
      <c r="K170" s="463">
        <f t="shared" ref="K170:M170" si="22">K137+K134+K119+K169</f>
        <v>8392.6</v>
      </c>
      <c r="L170" s="1196">
        <f t="shared" si="22"/>
        <v>8664.9</v>
      </c>
      <c r="M170" s="1591">
        <f t="shared" si="22"/>
        <v>272.30000000000024</v>
      </c>
      <c r="N170" s="1472">
        <f t="shared" si="21"/>
        <v>8101.1</v>
      </c>
      <c r="O170" s="1196">
        <f t="shared" si="21"/>
        <v>6845.1</v>
      </c>
      <c r="P170" s="1472">
        <f t="shared" si="21"/>
        <v>-1256</v>
      </c>
      <c r="Q170" s="1983"/>
      <c r="R170" s="1984"/>
      <c r="S170" s="1984"/>
      <c r="T170" s="1984"/>
      <c r="U170" s="1985"/>
    </row>
    <row r="171" spans="1:21" ht="13.5" thickBot="1" x14ac:dyDescent="0.25">
      <c r="A171" s="1353" t="s">
        <v>21</v>
      </c>
      <c r="B171" s="465" t="s">
        <v>51</v>
      </c>
      <c r="C171" s="1986" t="s">
        <v>185</v>
      </c>
      <c r="D171" s="1892"/>
      <c r="E171" s="1892"/>
      <c r="F171" s="1892"/>
      <c r="G171" s="1892"/>
      <c r="H171" s="1892"/>
      <c r="I171" s="1892"/>
      <c r="J171" s="1892"/>
      <c r="K171" s="1892"/>
      <c r="L171" s="1892"/>
      <c r="M171" s="1892"/>
      <c r="N171" s="1892"/>
      <c r="O171" s="1892"/>
      <c r="P171" s="1892"/>
      <c r="Q171" s="1892"/>
      <c r="R171" s="1892"/>
      <c r="S171" s="1892"/>
      <c r="T171" s="1892"/>
      <c r="U171" s="1893"/>
    </row>
    <row r="172" spans="1:21" ht="30.75" customHeight="1" x14ac:dyDescent="0.2">
      <c r="A172" s="1343" t="s">
        <v>21</v>
      </c>
      <c r="B172" s="20" t="s">
        <v>51</v>
      </c>
      <c r="C172" s="395" t="s">
        <v>21</v>
      </c>
      <c r="D172" s="1928" t="s">
        <v>186</v>
      </c>
      <c r="E172" s="1931" t="s">
        <v>187</v>
      </c>
      <c r="F172" s="1373" t="s">
        <v>34</v>
      </c>
      <c r="G172" s="397" t="s">
        <v>26</v>
      </c>
      <c r="H172" s="466">
        <v>10</v>
      </c>
      <c r="I172" s="711">
        <v>10</v>
      </c>
      <c r="J172" s="710"/>
      <c r="K172" s="466"/>
      <c r="L172" s="711"/>
      <c r="M172" s="710"/>
      <c r="N172" s="1489"/>
      <c r="O172" s="711"/>
      <c r="P172" s="631"/>
      <c r="Q172" s="468" t="s">
        <v>188</v>
      </c>
      <c r="R172" s="29">
        <v>1</v>
      </c>
      <c r="S172" s="469"/>
      <c r="T172" s="167"/>
      <c r="U172" s="167"/>
    </row>
    <row r="173" spans="1:21" ht="15" customHeight="1" x14ac:dyDescent="0.2">
      <c r="A173" s="1344"/>
      <c r="B173" s="35"/>
      <c r="C173" s="316"/>
      <c r="D173" s="1874"/>
      <c r="E173" s="1950"/>
      <c r="F173" s="70"/>
      <c r="G173" s="299"/>
      <c r="H173" s="399"/>
      <c r="I173" s="1044"/>
      <c r="J173" s="1045"/>
      <c r="K173" s="399"/>
      <c r="L173" s="1044"/>
      <c r="M173" s="1045"/>
      <c r="N173" s="399"/>
      <c r="O173" s="1044"/>
      <c r="P173" s="1479"/>
      <c r="Q173" s="1929" t="s">
        <v>189</v>
      </c>
      <c r="R173" s="89">
        <v>1</v>
      </c>
      <c r="S173" s="244"/>
      <c r="T173" s="91"/>
      <c r="U173" s="91"/>
    </row>
    <row r="174" spans="1:21" ht="15.75" customHeight="1" thickBot="1" x14ac:dyDescent="0.25">
      <c r="A174" s="1344"/>
      <c r="B174" s="35"/>
      <c r="C174" s="414"/>
      <c r="D174" s="1875"/>
      <c r="E174" s="470"/>
      <c r="F174" s="471"/>
      <c r="G174" s="472" t="s">
        <v>30</v>
      </c>
      <c r="H174" s="473">
        <f t="shared" ref="H174:N174" si="23">SUM(H172:H173)</f>
        <v>10</v>
      </c>
      <c r="I174" s="1050">
        <f t="shared" ref="I174" si="24">SUM(I172:I173)</f>
        <v>10</v>
      </c>
      <c r="J174" s="1051"/>
      <c r="K174" s="473">
        <f t="shared" ref="K174:L174" si="25">SUM(K172:K173)</f>
        <v>0</v>
      </c>
      <c r="L174" s="1050">
        <f t="shared" si="25"/>
        <v>0</v>
      </c>
      <c r="M174" s="1051"/>
      <c r="N174" s="1048">
        <f t="shared" si="23"/>
        <v>0</v>
      </c>
      <c r="O174" s="1064">
        <f t="shared" ref="O174:P174" si="26">SUM(O172:O173)</f>
        <v>0</v>
      </c>
      <c r="P174" s="1480">
        <f t="shared" si="26"/>
        <v>0</v>
      </c>
      <c r="Q174" s="1930"/>
      <c r="R174" s="48"/>
      <c r="S174" s="252"/>
      <c r="T174" s="50"/>
      <c r="U174" s="50"/>
    </row>
    <row r="175" spans="1:21" ht="29.25" customHeight="1" x14ac:dyDescent="0.2">
      <c r="A175" s="1343" t="s">
        <v>21</v>
      </c>
      <c r="B175" s="20" t="s">
        <v>51</v>
      </c>
      <c r="C175" s="175" t="s">
        <v>32</v>
      </c>
      <c r="D175" s="475" t="s">
        <v>190</v>
      </c>
      <c r="E175" s="1998" t="s">
        <v>191</v>
      </c>
      <c r="F175" s="1373">
        <v>2</v>
      </c>
      <c r="G175" s="397" t="s">
        <v>26</v>
      </c>
      <c r="H175" s="476">
        <v>2.4</v>
      </c>
      <c r="I175" s="1055">
        <v>2.4</v>
      </c>
      <c r="J175" s="1056"/>
      <c r="K175" s="476">
        <v>32.5</v>
      </c>
      <c r="L175" s="1055">
        <v>32.5</v>
      </c>
      <c r="M175" s="1056"/>
      <c r="N175" s="476">
        <v>32</v>
      </c>
      <c r="O175" s="1055">
        <v>32</v>
      </c>
      <c r="P175" s="1481"/>
      <c r="Q175" s="1375"/>
      <c r="R175" s="237"/>
      <c r="S175" s="30"/>
      <c r="T175" s="31"/>
      <c r="U175" s="31"/>
    </row>
    <row r="176" spans="1:21" ht="27" customHeight="1" x14ac:dyDescent="0.2">
      <c r="A176" s="1344"/>
      <c r="B176" s="35"/>
      <c r="C176" s="60"/>
      <c r="D176" s="1960" t="s">
        <v>192</v>
      </c>
      <c r="E176" s="1999"/>
      <c r="F176" s="70"/>
      <c r="G176" s="82"/>
      <c r="H176" s="479"/>
      <c r="I176" s="752"/>
      <c r="J176" s="479"/>
      <c r="K176" s="211"/>
      <c r="L176" s="752"/>
      <c r="M176" s="479"/>
      <c r="N176" s="211"/>
      <c r="O176" s="752"/>
      <c r="P176" s="753"/>
      <c r="Q176" s="468" t="s">
        <v>193</v>
      </c>
      <c r="R176" s="103"/>
      <c r="S176" s="480"/>
      <c r="T176" s="95">
        <v>2</v>
      </c>
      <c r="U176" s="95"/>
    </row>
    <row r="177" spans="1:21" ht="42" customHeight="1" x14ac:dyDescent="0.2">
      <c r="A177" s="1344"/>
      <c r="B177" s="35"/>
      <c r="C177" s="60"/>
      <c r="D177" s="1961"/>
      <c r="E177" s="470"/>
      <c r="F177" s="70"/>
      <c r="G177" s="82"/>
      <c r="H177" s="479"/>
      <c r="I177" s="752"/>
      <c r="J177" s="479"/>
      <c r="K177" s="211"/>
      <c r="L177" s="752"/>
      <c r="M177" s="479"/>
      <c r="N177" s="211"/>
      <c r="O177" s="752"/>
      <c r="P177" s="753"/>
      <c r="Q177" s="468" t="s">
        <v>194</v>
      </c>
      <c r="R177" s="103">
        <v>1</v>
      </c>
      <c r="S177" s="480"/>
      <c r="T177" s="95"/>
      <c r="U177" s="95"/>
    </row>
    <row r="178" spans="1:21" ht="30" customHeight="1" x14ac:dyDescent="0.2">
      <c r="A178" s="1344"/>
      <c r="B178" s="35"/>
      <c r="C178" s="60"/>
      <c r="D178" s="2000"/>
      <c r="E178" s="470"/>
      <c r="F178" s="70"/>
      <c r="G178" s="82"/>
      <c r="H178" s="479"/>
      <c r="I178" s="752"/>
      <c r="J178" s="479"/>
      <c r="K178" s="211"/>
      <c r="L178" s="752"/>
      <c r="M178" s="479"/>
      <c r="N178" s="211"/>
      <c r="O178" s="752"/>
      <c r="P178" s="753"/>
      <c r="Q178" s="72" t="s">
        <v>195</v>
      </c>
      <c r="R178" s="103">
        <v>1</v>
      </c>
      <c r="S178" s="480"/>
      <c r="T178" s="95">
        <v>1</v>
      </c>
      <c r="U178" s="95"/>
    </row>
    <row r="179" spans="1:21" ht="29.25" customHeight="1" x14ac:dyDescent="0.2">
      <c r="A179" s="1344"/>
      <c r="B179" s="35"/>
      <c r="C179" s="151"/>
      <c r="D179" s="1878" t="s">
        <v>196</v>
      </c>
      <c r="E179" s="481"/>
      <c r="F179" s="1384"/>
      <c r="G179" s="2001"/>
      <c r="H179" s="2130"/>
      <c r="I179" s="2131"/>
      <c r="J179" s="1406"/>
      <c r="K179" s="1926"/>
      <c r="L179" s="2048"/>
      <c r="M179" s="1515"/>
      <c r="N179" s="1926"/>
      <c r="O179" s="2048"/>
      <c r="P179" s="2089"/>
      <c r="Q179" s="468" t="s">
        <v>197</v>
      </c>
      <c r="R179" s="103"/>
      <c r="S179" s="94">
        <v>50</v>
      </c>
      <c r="T179" s="95">
        <v>100</v>
      </c>
      <c r="U179" s="95"/>
    </row>
    <row r="180" spans="1:21" ht="42" customHeight="1" x14ac:dyDescent="0.2">
      <c r="A180" s="1344"/>
      <c r="B180" s="35"/>
      <c r="C180" s="151"/>
      <c r="D180" s="1874"/>
      <c r="E180" s="481"/>
      <c r="F180" s="1384"/>
      <c r="G180" s="2001"/>
      <c r="H180" s="2130"/>
      <c r="I180" s="2131"/>
      <c r="J180" s="1406"/>
      <c r="K180" s="1926"/>
      <c r="L180" s="2048"/>
      <c r="M180" s="1515"/>
      <c r="N180" s="1926"/>
      <c r="O180" s="2048"/>
      <c r="P180" s="2089"/>
      <c r="Q180" s="482" t="s">
        <v>198</v>
      </c>
      <c r="R180" s="93"/>
      <c r="S180" s="94">
        <v>50</v>
      </c>
      <c r="T180" s="46">
        <v>100</v>
      </c>
      <c r="U180" s="95"/>
    </row>
    <row r="181" spans="1:21" ht="29.25" customHeight="1" thickBot="1" x14ac:dyDescent="0.25">
      <c r="A181" s="1345"/>
      <c r="B181" s="19"/>
      <c r="C181" s="483"/>
      <c r="D181" s="1875"/>
      <c r="E181" s="1398"/>
      <c r="F181" s="485"/>
      <c r="G181" s="486" t="s">
        <v>30</v>
      </c>
      <c r="H181" s="473">
        <f>SUM(H175:H180)</f>
        <v>2.4</v>
      </c>
      <c r="I181" s="1050">
        <f>SUM(I175:I180)</f>
        <v>2.4</v>
      </c>
      <c r="J181" s="1051"/>
      <c r="K181" s="473">
        <f t="shared" ref="K181:L181" si="27">SUM(K175:K180)</f>
        <v>32.5</v>
      </c>
      <c r="L181" s="1050">
        <f t="shared" si="27"/>
        <v>32.5</v>
      </c>
      <c r="M181" s="1051"/>
      <c r="N181" s="473">
        <f t="shared" ref="N181" si="28">SUM(N175:N180)</f>
        <v>32</v>
      </c>
      <c r="O181" s="1050">
        <f t="shared" ref="O181:P181" si="29">SUM(O175:O180)</f>
        <v>32</v>
      </c>
      <c r="P181" s="1051">
        <f t="shared" si="29"/>
        <v>0</v>
      </c>
      <c r="Q181" s="487" t="s">
        <v>199</v>
      </c>
      <c r="R181" s="488"/>
      <c r="S181" s="489"/>
      <c r="T181" s="163">
        <v>2</v>
      </c>
      <c r="U181" s="742"/>
    </row>
    <row r="182" spans="1:21" ht="40.5" customHeight="1" x14ac:dyDescent="0.2">
      <c r="A182" s="1343" t="s">
        <v>21</v>
      </c>
      <c r="B182" s="20" t="s">
        <v>51</v>
      </c>
      <c r="C182" s="175" t="s">
        <v>51</v>
      </c>
      <c r="D182" s="490" t="s">
        <v>200</v>
      </c>
      <c r="E182" s="491" t="s">
        <v>201</v>
      </c>
      <c r="F182" s="492" t="s">
        <v>34</v>
      </c>
      <c r="G182" s="493" t="s">
        <v>26</v>
      </c>
      <c r="H182" s="494">
        <v>252.4</v>
      </c>
      <c r="I182" s="1438">
        <f>252.4+24.2</f>
        <v>276.60000000000002</v>
      </c>
      <c r="J182" s="1538">
        <f>+I182-H182</f>
        <v>24.200000000000017</v>
      </c>
      <c r="K182" s="494">
        <v>217</v>
      </c>
      <c r="L182" s="1069">
        <v>217</v>
      </c>
      <c r="M182" s="1482"/>
      <c r="N182" s="494">
        <v>146</v>
      </c>
      <c r="O182" s="1069">
        <v>146</v>
      </c>
      <c r="P182" s="1482"/>
      <c r="Q182" s="496"/>
      <c r="R182" s="497"/>
      <c r="S182" s="498"/>
      <c r="T182" s="499"/>
      <c r="U182" s="1214"/>
    </row>
    <row r="183" spans="1:21" ht="39.75" customHeight="1" x14ac:dyDescent="0.2">
      <c r="A183" s="1344"/>
      <c r="B183" s="35"/>
      <c r="C183" s="60"/>
      <c r="D183" s="2127" t="s">
        <v>202</v>
      </c>
      <c r="E183" s="500" t="s">
        <v>25</v>
      </c>
      <c r="F183" s="501"/>
      <c r="G183" s="1425" t="s">
        <v>341</v>
      </c>
      <c r="H183" s="128"/>
      <c r="I183" s="1234">
        <v>11.5</v>
      </c>
      <c r="J183" s="1233">
        <f>+I183-H183</f>
        <v>11.5</v>
      </c>
      <c r="K183" s="128"/>
      <c r="L183" s="1520"/>
      <c r="M183" s="284"/>
      <c r="N183" s="128"/>
      <c r="O183" s="1449"/>
      <c r="P183" s="284"/>
      <c r="Q183" s="503" t="s">
        <v>203</v>
      </c>
      <c r="R183" s="504">
        <v>1</v>
      </c>
      <c r="S183" s="505"/>
      <c r="T183" s="506"/>
      <c r="U183" s="2125" t="s">
        <v>371</v>
      </c>
    </row>
    <row r="184" spans="1:21" ht="39.75" customHeight="1" x14ac:dyDescent="0.2">
      <c r="A184" s="1344"/>
      <c r="B184" s="35"/>
      <c r="C184" s="60"/>
      <c r="D184" s="2128"/>
      <c r="E184" s="355"/>
      <c r="F184" s="501"/>
      <c r="G184" s="1390"/>
      <c r="H184" s="1369"/>
      <c r="I184" s="1397"/>
      <c r="J184" s="307"/>
      <c r="K184" s="1510"/>
      <c r="L184" s="1513"/>
      <c r="M184" s="1515"/>
      <c r="N184" s="1369"/>
      <c r="O184" s="1446"/>
      <c r="P184" s="307"/>
      <c r="Q184" s="72" t="s">
        <v>204</v>
      </c>
      <c r="R184" s="504">
        <v>30</v>
      </c>
      <c r="S184" s="505">
        <v>2</v>
      </c>
      <c r="T184" s="506"/>
      <c r="U184" s="2125"/>
    </row>
    <row r="185" spans="1:21" ht="17.25" customHeight="1" x14ac:dyDescent="0.2">
      <c r="A185" s="1344"/>
      <c r="B185" s="35"/>
      <c r="C185" s="60"/>
      <c r="D185" s="2129"/>
      <c r="E185" s="355"/>
      <c r="F185" s="501"/>
      <c r="G185" s="1390"/>
      <c r="H185" s="507"/>
      <c r="I185" s="1079"/>
      <c r="J185" s="1080"/>
      <c r="K185" s="507"/>
      <c r="L185" s="1079"/>
      <c r="M185" s="1535"/>
      <c r="N185" s="1439"/>
      <c r="O185" s="1446"/>
      <c r="P185" s="293"/>
      <c r="Q185" s="509" t="s">
        <v>95</v>
      </c>
      <c r="R185" s="510">
        <v>1</v>
      </c>
      <c r="S185" s="511">
        <v>1</v>
      </c>
      <c r="T185" s="512"/>
      <c r="U185" s="2125"/>
    </row>
    <row r="186" spans="1:21" ht="30.75" customHeight="1" x14ac:dyDescent="0.2">
      <c r="A186" s="1344"/>
      <c r="B186" s="35"/>
      <c r="C186" s="60"/>
      <c r="D186" s="1993" t="s">
        <v>205</v>
      </c>
      <c r="E186" s="481"/>
      <c r="F186" s="501"/>
      <c r="G186" s="1996"/>
      <c r="H186" s="1926"/>
      <c r="I186" s="2048"/>
      <c r="J186" s="307"/>
      <c r="K186" s="2090"/>
      <c r="L186" s="2051"/>
      <c r="M186" s="1517"/>
      <c r="N186" s="2090"/>
      <c r="O186" s="2051"/>
      <c r="P186" s="2066"/>
      <c r="Q186" s="509" t="s">
        <v>206</v>
      </c>
      <c r="R186" s="504">
        <v>1</v>
      </c>
      <c r="S186" s="513">
        <v>1</v>
      </c>
      <c r="T186" s="506">
        <v>1</v>
      </c>
      <c r="U186" s="2125"/>
    </row>
    <row r="187" spans="1:21" ht="42.75" customHeight="1" x14ac:dyDescent="0.2">
      <c r="A187" s="1344"/>
      <c r="B187" s="35"/>
      <c r="C187" s="60"/>
      <c r="D187" s="1994"/>
      <c r="E187" s="481"/>
      <c r="F187" s="501"/>
      <c r="G187" s="1996"/>
      <c r="H187" s="1926"/>
      <c r="I187" s="2048"/>
      <c r="J187" s="307"/>
      <c r="K187" s="2090"/>
      <c r="L187" s="2051"/>
      <c r="M187" s="1517"/>
      <c r="N187" s="2090"/>
      <c r="O187" s="2051"/>
      <c r="P187" s="2066"/>
      <c r="Q187" s="509" t="s">
        <v>207</v>
      </c>
      <c r="R187" s="77">
        <v>29000</v>
      </c>
      <c r="S187" s="78">
        <v>31450</v>
      </c>
      <c r="T187" s="46">
        <v>33400</v>
      </c>
      <c r="U187" s="2125"/>
    </row>
    <row r="188" spans="1:21" ht="29.25" customHeight="1" x14ac:dyDescent="0.2">
      <c r="A188" s="1344"/>
      <c r="B188" s="35"/>
      <c r="C188" s="60"/>
      <c r="D188" s="1994"/>
      <c r="E188" s="481"/>
      <c r="F188" s="501"/>
      <c r="G188" s="1996"/>
      <c r="H188" s="1926"/>
      <c r="I188" s="2048"/>
      <c r="J188" s="307"/>
      <c r="K188" s="2090"/>
      <c r="L188" s="2051"/>
      <c r="M188" s="1517"/>
      <c r="N188" s="2090"/>
      <c r="O188" s="2051"/>
      <c r="P188" s="2066"/>
      <c r="Q188" s="509" t="s">
        <v>208</v>
      </c>
      <c r="R188" s="433">
        <v>5150</v>
      </c>
      <c r="S188" s="514">
        <v>5240</v>
      </c>
      <c r="T188" s="506">
        <v>5578</v>
      </c>
      <c r="U188" s="2125"/>
    </row>
    <row r="189" spans="1:21" ht="30.75" customHeight="1" x14ac:dyDescent="0.2">
      <c r="A189" s="1344"/>
      <c r="B189" s="35"/>
      <c r="C189" s="60"/>
      <c r="D189" s="1994"/>
      <c r="E189" s="481"/>
      <c r="F189" s="501"/>
      <c r="G189" s="1996"/>
      <c r="H189" s="1926"/>
      <c r="I189" s="2048"/>
      <c r="J189" s="307"/>
      <c r="K189" s="2090"/>
      <c r="L189" s="2051"/>
      <c r="M189" s="1517"/>
      <c r="N189" s="2090"/>
      <c r="O189" s="2051"/>
      <c r="P189" s="2066"/>
      <c r="Q189" s="72" t="s">
        <v>209</v>
      </c>
      <c r="R189" s="44">
        <v>1</v>
      </c>
      <c r="S189" s="49">
        <v>1</v>
      </c>
      <c r="T189" s="46">
        <v>1</v>
      </c>
      <c r="U189" s="2125"/>
    </row>
    <row r="190" spans="1:21" ht="42" customHeight="1" x14ac:dyDescent="0.2">
      <c r="A190" s="1344"/>
      <c r="B190" s="35"/>
      <c r="C190" s="60"/>
      <c r="D190" s="1995"/>
      <c r="E190" s="481"/>
      <c r="F190" s="501"/>
      <c r="G190" s="1996"/>
      <c r="H190" s="1926"/>
      <c r="I190" s="2048"/>
      <c r="J190" s="307"/>
      <c r="K190" s="2090"/>
      <c r="L190" s="2051"/>
      <c r="M190" s="1517"/>
      <c r="N190" s="2090"/>
      <c r="O190" s="2051"/>
      <c r="P190" s="2066"/>
      <c r="Q190" s="1379" t="s">
        <v>210</v>
      </c>
      <c r="R190" s="77">
        <v>5100</v>
      </c>
      <c r="S190" s="257">
        <v>5100</v>
      </c>
      <c r="T190" s="79">
        <v>5100</v>
      </c>
      <c r="U190" s="2126"/>
    </row>
    <row r="191" spans="1:21" ht="28.5" customHeight="1" x14ac:dyDescent="0.2">
      <c r="A191" s="1344"/>
      <c r="B191" s="35"/>
      <c r="C191" s="151"/>
      <c r="D191" s="1993" t="s">
        <v>211</v>
      </c>
      <c r="E191" s="481"/>
      <c r="F191" s="501"/>
      <c r="G191" s="1996"/>
      <c r="H191" s="1926"/>
      <c r="I191" s="2048"/>
      <c r="J191" s="307"/>
      <c r="K191" s="2090"/>
      <c r="L191" s="2051"/>
      <c r="M191" s="1517"/>
      <c r="N191" s="2090"/>
      <c r="O191" s="2051"/>
      <c r="P191" s="2066"/>
      <c r="Q191" s="1379" t="s">
        <v>212</v>
      </c>
      <c r="R191" s="77">
        <v>1</v>
      </c>
      <c r="S191" s="257">
        <v>1</v>
      </c>
      <c r="T191" s="79">
        <v>1</v>
      </c>
      <c r="U191" s="79"/>
    </row>
    <row r="192" spans="1:21" ht="28.5" customHeight="1" x14ac:dyDescent="0.2">
      <c r="A192" s="1344"/>
      <c r="B192" s="35"/>
      <c r="C192" s="151"/>
      <c r="D192" s="1995"/>
      <c r="E192" s="481"/>
      <c r="F192" s="501"/>
      <c r="G192" s="1996"/>
      <c r="H192" s="1926"/>
      <c r="I192" s="2048"/>
      <c r="J192" s="307"/>
      <c r="K192" s="2090"/>
      <c r="L192" s="2051"/>
      <c r="M192" s="1517"/>
      <c r="N192" s="2090"/>
      <c r="O192" s="2051"/>
      <c r="P192" s="2066"/>
      <c r="Q192" s="1379" t="s">
        <v>213</v>
      </c>
      <c r="R192" s="77">
        <v>1</v>
      </c>
      <c r="S192" s="257"/>
      <c r="T192" s="79"/>
      <c r="U192" s="79"/>
    </row>
    <row r="193" spans="1:21" ht="15.75" customHeight="1" x14ac:dyDescent="0.2">
      <c r="A193" s="1344"/>
      <c r="B193" s="35"/>
      <c r="C193" s="151"/>
      <c r="D193" s="1993" t="s">
        <v>214</v>
      </c>
      <c r="E193" s="481"/>
      <c r="F193" s="501"/>
      <c r="G193" s="1996"/>
      <c r="H193" s="1926"/>
      <c r="I193" s="2048"/>
      <c r="J193" s="307"/>
      <c r="K193" s="2090"/>
      <c r="L193" s="2051"/>
      <c r="M193" s="1517"/>
      <c r="N193" s="2090"/>
      <c r="O193" s="2051"/>
      <c r="P193" s="2066"/>
      <c r="Q193" s="509" t="s">
        <v>215</v>
      </c>
      <c r="R193" s="433">
        <v>1</v>
      </c>
      <c r="S193" s="514"/>
      <c r="T193" s="515"/>
      <c r="U193" s="515"/>
    </row>
    <row r="194" spans="1:21" ht="16.5" customHeight="1" x14ac:dyDescent="0.2">
      <c r="A194" s="1344"/>
      <c r="B194" s="35"/>
      <c r="C194" s="151"/>
      <c r="D194" s="1994"/>
      <c r="E194" s="481"/>
      <c r="F194" s="501"/>
      <c r="G194" s="1996"/>
      <c r="H194" s="1926"/>
      <c r="I194" s="2048"/>
      <c r="J194" s="307"/>
      <c r="K194" s="2090"/>
      <c r="L194" s="2051"/>
      <c r="M194" s="1517"/>
      <c r="N194" s="2090"/>
      <c r="O194" s="2051"/>
      <c r="P194" s="2066"/>
      <c r="Q194" s="509" t="s">
        <v>216</v>
      </c>
      <c r="R194" s="433">
        <v>1</v>
      </c>
      <c r="S194" s="516"/>
      <c r="T194" s="515"/>
      <c r="U194" s="515"/>
    </row>
    <row r="195" spans="1:21" ht="28.5" customHeight="1" x14ac:dyDescent="0.2">
      <c r="A195" s="1344"/>
      <c r="B195" s="35"/>
      <c r="C195" s="151"/>
      <c r="D195" s="1995"/>
      <c r="E195" s="481"/>
      <c r="F195" s="501"/>
      <c r="G195" s="1996"/>
      <c r="H195" s="1926"/>
      <c r="I195" s="2048"/>
      <c r="J195" s="307"/>
      <c r="K195" s="2090"/>
      <c r="L195" s="2051"/>
      <c r="M195" s="1517"/>
      <c r="N195" s="2090"/>
      <c r="O195" s="2051"/>
      <c r="P195" s="2066"/>
      <c r="Q195" s="509" t="s">
        <v>217</v>
      </c>
      <c r="R195" s="433">
        <v>20</v>
      </c>
      <c r="S195" s="516">
        <v>70</v>
      </c>
      <c r="T195" s="515">
        <v>100</v>
      </c>
      <c r="U195" s="515"/>
    </row>
    <row r="196" spans="1:21" ht="17.25" customHeight="1" x14ac:dyDescent="0.2">
      <c r="A196" s="1344"/>
      <c r="B196" s="35"/>
      <c r="C196" s="151"/>
      <c r="D196" s="1994" t="s">
        <v>218</v>
      </c>
      <c r="E196" s="481"/>
      <c r="F196" s="501"/>
      <c r="G196" s="2001"/>
      <c r="H196" s="1926"/>
      <c r="I196" s="2048"/>
      <c r="J196" s="307"/>
      <c r="K196" s="2090"/>
      <c r="L196" s="2051"/>
      <c r="M196" s="1517"/>
      <c r="N196" s="2090"/>
      <c r="O196" s="2051"/>
      <c r="P196" s="2066"/>
      <c r="Q196" s="509" t="s">
        <v>219</v>
      </c>
      <c r="R196" s="433"/>
      <c r="S196" s="516">
        <v>1</v>
      </c>
      <c r="T196" s="515"/>
      <c r="U196" s="515"/>
    </row>
    <row r="197" spans="1:21" ht="28.5" customHeight="1" x14ac:dyDescent="0.2">
      <c r="A197" s="1344"/>
      <c r="B197" s="35"/>
      <c r="C197" s="151"/>
      <c r="D197" s="1994"/>
      <c r="E197" s="481"/>
      <c r="F197" s="501"/>
      <c r="G197" s="2001"/>
      <c r="H197" s="1926"/>
      <c r="I197" s="2048"/>
      <c r="J197" s="307"/>
      <c r="K197" s="2090"/>
      <c r="L197" s="2051"/>
      <c r="M197" s="1517"/>
      <c r="N197" s="2090"/>
      <c r="O197" s="2051"/>
      <c r="P197" s="2066"/>
      <c r="Q197" s="509" t="s">
        <v>220</v>
      </c>
      <c r="R197" s="433"/>
      <c r="S197" s="516">
        <v>1</v>
      </c>
      <c r="T197" s="515">
        <v>1</v>
      </c>
      <c r="U197" s="515"/>
    </row>
    <row r="198" spans="1:21" ht="28.5" customHeight="1" x14ac:dyDescent="0.2">
      <c r="A198" s="1344"/>
      <c r="B198" s="35"/>
      <c r="C198" s="151"/>
      <c r="D198" s="1994"/>
      <c r="E198" s="481"/>
      <c r="F198" s="501"/>
      <c r="G198" s="2001"/>
      <c r="H198" s="1926"/>
      <c r="I198" s="2048"/>
      <c r="J198" s="307"/>
      <c r="K198" s="2090"/>
      <c r="L198" s="2051"/>
      <c r="M198" s="1517"/>
      <c r="N198" s="2090"/>
      <c r="O198" s="2051"/>
      <c r="P198" s="2066"/>
      <c r="Q198" s="509" t="s">
        <v>221</v>
      </c>
      <c r="R198" s="433"/>
      <c r="S198" s="516">
        <v>30</v>
      </c>
      <c r="T198" s="515">
        <v>50</v>
      </c>
      <c r="U198" s="515"/>
    </row>
    <row r="199" spans="1:21" ht="42" customHeight="1" x14ac:dyDescent="0.2">
      <c r="A199" s="1344"/>
      <c r="B199" s="35"/>
      <c r="C199" s="151"/>
      <c r="D199" s="1995"/>
      <c r="E199" s="481"/>
      <c r="F199" s="501"/>
      <c r="G199" s="2001"/>
      <c r="H199" s="1926"/>
      <c r="I199" s="2048"/>
      <c r="J199" s="307"/>
      <c r="K199" s="2090"/>
      <c r="L199" s="2051"/>
      <c r="M199" s="1517"/>
      <c r="N199" s="2090"/>
      <c r="O199" s="2051"/>
      <c r="P199" s="2066"/>
      <c r="Q199" s="517" t="s">
        <v>222</v>
      </c>
      <c r="R199" s="510"/>
      <c r="S199" s="516"/>
      <c r="T199" s="512">
        <v>20</v>
      </c>
      <c r="U199" s="512"/>
    </row>
    <row r="200" spans="1:21" ht="28.5" customHeight="1" x14ac:dyDescent="0.2">
      <c r="A200" s="1344"/>
      <c r="B200" s="35"/>
      <c r="C200" s="151"/>
      <c r="D200" s="1878" t="s">
        <v>223</v>
      </c>
      <c r="E200" s="518"/>
      <c r="F200" s="1384"/>
      <c r="G200" s="2001"/>
      <c r="H200" s="2006"/>
      <c r="I200" s="2151"/>
      <c r="J200" s="1197"/>
      <c r="K200" s="2008"/>
      <c r="L200" s="2141"/>
      <c r="M200" s="1536"/>
      <c r="N200" s="2008"/>
      <c r="O200" s="2141"/>
      <c r="P200" s="2067"/>
      <c r="Q200" s="519" t="s">
        <v>224</v>
      </c>
      <c r="R200" s="520">
        <v>1</v>
      </c>
      <c r="S200" s="513"/>
      <c r="T200" s="521">
        <v>2</v>
      </c>
      <c r="U200" s="521"/>
    </row>
    <row r="201" spans="1:21" ht="41.25" customHeight="1" x14ac:dyDescent="0.2">
      <c r="A201" s="1344"/>
      <c r="B201" s="35"/>
      <c r="C201" s="151"/>
      <c r="D201" s="1874"/>
      <c r="E201" s="518"/>
      <c r="F201" s="1384"/>
      <c r="G201" s="2001"/>
      <c r="H201" s="2006"/>
      <c r="I201" s="2151"/>
      <c r="J201" s="1197"/>
      <c r="K201" s="2008"/>
      <c r="L201" s="2141"/>
      <c r="M201" s="1536"/>
      <c r="N201" s="2008"/>
      <c r="O201" s="2141"/>
      <c r="P201" s="2067"/>
      <c r="Q201" s="519" t="s">
        <v>225</v>
      </c>
      <c r="R201" s="520">
        <v>1</v>
      </c>
      <c r="S201" s="513"/>
      <c r="T201" s="521"/>
      <c r="U201" s="521"/>
    </row>
    <row r="202" spans="1:21" ht="15" customHeight="1" thickBot="1" x14ac:dyDescent="0.25">
      <c r="A202" s="1344"/>
      <c r="B202" s="35"/>
      <c r="C202" s="414"/>
      <c r="D202" s="1364"/>
      <c r="E202" s="518"/>
      <c r="F202" s="471"/>
      <c r="G202" s="486" t="s">
        <v>30</v>
      </c>
      <c r="H202" s="473">
        <f>SUM(H182:H201)</f>
        <v>252.4</v>
      </c>
      <c r="I202" s="1050">
        <f>SUM(I182:I201)</f>
        <v>288.10000000000002</v>
      </c>
      <c r="J202" s="1050">
        <f>SUM(J182:J201)</f>
        <v>35.700000000000017</v>
      </c>
      <c r="K202" s="473">
        <f t="shared" ref="K202:L202" si="30">SUM(K182:K201)</f>
        <v>217</v>
      </c>
      <c r="L202" s="1050">
        <f t="shared" si="30"/>
        <v>217</v>
      </c>
      <c r="M202" s="1051"/>
      <c r="N202" s="473">
        <f t="shared" ref="N202" si="31">SUM(N182:N201)</f>
        <v>146</v>
      </c>
      <c r="O202" s="1050">
        <f t="shared" ref="O202:P202" si="32">SUM(O182:O201)</f>
        <v>146</v>
      </c>
      <c r="P202" s="1051">
        <f t="shared" si="32"/>
        <v>0</v>
      </c>
      <c r="Q202" s="522" t="s">
        <v>95</v>
      </c>
      <c r="R202" s="520"/>
      <c r="S202" s="523"/>
      <c r="T202" s="521">
        <v>1</v>
      </c>
      <c r="U202" s="512"/>
    </row>
    <row r="203" spans="1:21" ht="42" customHeight="1" x14ac:dyDescent="0.2">
      <c r="A203" s="1343" t="s">
        <v>21</v>
      </c>
      <c r="B203" s="20" t="s">
        <v>51</v>
      </c>
      <c r="C203" s="175" t="s">
        <v>58</v>
      </c>
      <c r="D203" s="524" t="s">
        <v>226</v>
      </c>
      <c r="E203" s="525"/>
      <c r="F203" s="2015">
        <v>2</v>
      </c>
      <c r="G203" s="493" t="s">
        <v>26</v>
      </c>
      <c r="H203" s="526"/>
      <c r="I203" s="1110"/>
      <c r="J203" s="1111"/>
      <c r="K203" s="526">
        <v>60</v>
      </c>
      <c r="L203" s="1110">
        <v>60</v>
      </c>
      <c r="M203" s="1483"/>
      <c r="N203" s="526">
        <v>35</v>
      </c>
      <c r="O203" s="1110">
        <v>35</v>
      </c>
      <c r="P203" s="1483"/>
      <c r="Q203" s="528"/>
      <c r="R203" s="178"/>
      <c r="S203" s="529"/>
      <c r="T203" s="180"/>
      <c r="U203" s="1215"/>
    </row>
    <row r="204" spans="1:21" ht="42" customHeight="1" x14ac:dyDescent="0.2">
      <c r="A204" s="1344"/>
      <c r="B204" s="35"/>
      <c r="C204" s="60"/>
      <c r="D204" s="530" t="s">
        <v>227</v>
      </c>
      <c r="E204" s="531" t="s">
        <v>228</v>
      </c>
      <c r="F204" s="2016"/>
      <c r="G204" s="1391"/>
      <c r="H204" s="532"/>
      <c r="I204" s="1199"/>
      <c r="J204" s="532"/>
      <c r="K204" s="1490"/>
      <c r="L204" s="1199"/>
      <c r="M204" s="1484"/>
      <c r="N204" s="1490"/>
      <c r="O204" s="1199"/>
      <c r="P204" s="1484"/>
      <c r="Q204" s="468" t="s">
        <v>229</v>
      </c>
      <c r="R204" s="534"/>
      <c r="S204" s="535">
        <v>1</v>
      </c>
      <c r="T204" s="536"/>
      <c r="U204" s="1216"/>
    </row>
    <row r="205" spans="1:21" ht="29.25" customHeight="1" x14ac:dyDescent="0.2">
      <c r="A205" s="1344"/>
      <c r="B205" s="35"/>
      <c r="C205" s="60"/>
      <c r="D205" s="537" t="s">
        <v>230</v>
      </c>
      <c r="E205" s="470"/>
      <c r="F205" s="2016"/>
      <c r="G205" s="425"/>
      <c r="H205" s="538"/>
      <c r="I205" s="1200"/>
      <c r="J205" s="538"/>
      <c r="K205" s="1454"/>
      <c r="L205" s="1491"/>
      <c r="M205" s="1485"/>
      <c r="N205" s="1454"/>
      <c r="O205" s="1491"/>
      <c r="P205" s="1485"/>
      <c r="Q205" s="509" t="s">
        <v>231</v>
      </c>
      <c r="R205" s="433"/>
      <c r="S205" s="514">
        <v>1</v>
      </c>
      <c r="T205" s="515"/>
      <c r="U205" s="515"/>
    </row>
    <row r="206" spans="1:21" ht="29.25" customHeight="1" thickBot="1" x14ac:dyDescent="0.25">
      <c r="A206" s="1345"/>
      <c r="B206" s="19"/>
      <c r="C206" s="483"/>
      <c r="D206" s="1413"/>
      <c r="E206" s="1398"/>
      <c r="F206" s="2017"/>
      <c r="G206" s="486" t="s">
        <v>30</v>
      </c>
      <c r="H206" s="541"/>
      <c r="I206" s="1201"/>
      <c r="J206" s="1198"/>
      <c r="K206" s="541">
        <f>SUM(K203:K205)</f>
        <v>60</v>
      </c>
      <c r="L206" s="1201">
        <f>SUM(L203:L205)</f>
        <v>60</v>
      </c>
      <c r="M206" s="1486"/>
      <c r="N206" s="541">
        <f>SUM(N203:N205)</f>
        <v>35</v>
      </c>
      <c r="O206" s="1201">
        <f>SUM(O203:O205)</f>
        <v>35</v>
      </c>
      <c r="P206" s="1486">
        <f>SUM(P203:P205)</f>
        <v>0</v>
      </c>
      <c r="Q206" s="509" t="s">
        <v>232</v>
      </c>
      <c r="R206" s="543"/>
      <c r="S206" s="544">
        <v>10</v>
      </c>
      <c r="T206" s="545">
        <v>20</v>
      </c>
      <c r="U206" s="545"/>
    </row>
    <row r="207" spans="1:21" ht="14.25" customHeight="1" thickBot="1" x14ac:dyDescent="0.25">
      <c r="A207" s="1396" t="s">
        <v>21</v>
      </c>
      <c r="B207" s="547" t="s">
        <v>51</v>
      </c>
      <c r="C207" s="2018" t="s">
        <v>105</v>
      </c>
      <c r="D207" s="1945"/>
      <c r="E207" s="1945"/>
      <c r="F207" s="1945"/>
      <c r="G207" s="1946"/>
      <c r="H207" s="548">
        <f t="shared" ref="H207:P207" si="33">H206+H181+H174+H202</f>
        <v>264.8</v>
      </c>
      <c r="I207" s="1036">
        <f t="shared" si="33"/>
        <v>300.5</v>
      </c>
      <c r="J207" s="1036">
        <f t="shared" si="33"/>
        <v>35.700000000000017</v>
      </c>
      <c r="K207" s="548">
        <f t="shared" ref="K207:L207" si="34">K206+K181+K174+K202</f>
        <v>309.5</v>
      </c>
      <c r="L207" s="1036">
        <f t="shared" si="34"/>
        <v>309.5</v>
      </c>
      <c r="M207" s="1152"/>
      <c r="N207" s="548">
        <f t="shared" si="33"/>
        <v>213</v>
      </c>
      <c r="O207" s="1036">
        <f t="shared" si="33"/>
        <v>213</v>
      </c>
      <c r="P207" s="1152">
        <f t="shared" si="33"/>
        <v>0</v>
      </c>
      <c r="Q207" s="1947"/>
      <c r="R207" s="1948"/>
      <c r="S207" s="1948"/>
      <c r="T207" s="1948"/>
      <c r="U207" s="1949"/>
    </row>
    <row r="208" spans="1:21" ht="14.25" customHeight="1" thickBot="1" x14ac:dyDescent="0.25">
      <c r="A208" s="1340" t="s">
        <v>21</v>
      </c>
      <c r="B208" s="2132" t="s">
        <v>233</v>
      </c>
      <c r="C208" s="2133"/>
      <c r="D208" s="2133"/>
      <c r="E208" s="2133"/>
      <c r="F208" s="2133"/>
      <c r="G208" s="2134"/>
      <c r="H208" s="1354">
        <f t="shared" ref="H208:P208" si="35">+H207+H170+H80</f>
        <v>8966.5</v>
      </c>
      <c r="I208" s="1355">
        <f t="shared" si="35"/>
        <v>8843.7999999999993</v>
      </c>
      <c r="J208" s="1355">
        <f t="shared" si="35"/>
        <v>-122.70000000000007</v>
      </c>
      <c r="K208" s="1354">
        <f t="shared" ref="K208:M208" si="36">+K207+K170+K80</f>
        <v>10545.800000000001</v>
      </c>
      <c r="L208" s="1355">
        <f t="shared" si="36"/>
        <v>10818.1</v>
      </c>
      <c r="M208" s="1355">
        <f t="shared" si="36"/>
        <v>272.30000000000024</v>
      </c>
      <c r="N208" s="1354">
        <f t="shared" si="35"/>
        <v>10057.200000000001</v>
      </c>
      <c r="O208" s="1355">
        <f t="shared" si="35"/>
        <v>8801.2000000000007</v>
      </c>
      <c r="P208" s="1487">
        <f t="shared" si="35"/>
        <v>-1256</v>
      </c>
      <c r="Q208" s="2135"/>
      <c r="R208" s="2136"/>
      <c r="S208" s="2136"/>
      <c r="T208" s="2136"/>
      <c r="U208" s="2137"/>
    </row>
    <row r="209" spans="1:21" ht="14.25" customHeight="1" thickBot="1" x14ac:dyDescent="0.25">
      <c r="A209" s="1356" t="s">
        <v>77</v>
      </c>
      <c r="B209" s="2138" t="s">
        <v>234</v>
      </c>
      <c r="C209" s="2139"/>
      <c r="D209" s="2139"/>
      <c r="E209" s="2139"/>
      <c r="F209" s="2139"/>
      <c r="G209" s="2140"/>
      <c r="H209" s="1357">
        <f t="shared" ref="H209:N209" si="37">+H208</f>
        <v>8966.5</v>
      </c>
      <c r="I209" s="1358">
        <f t="shared" ref="I209:M209" si="38">+I208</f>
        <v>8843.7999999999993</v>
      </c>
      <c r="J209" s="1358">
        <f t="shared" si="38"/>
        <v>-122.70000000000007</v>
      </c>
      <c r="K209" s="1357">
        <f t="shared" si="38"/>
        <v>10545.800000000001</v>
      </c>
      <c r="L209" s="1358">
        <f t="shared" si="38"/>
        <v>10818.1</v>
      </c>
      <c r="M209" s="1358">
        <f t="shared" si="38"/>
        <v>272.30000000000024</v>
      </c>
      <c r="N209" s="1357">
        <f t="shared" si="37"/>
        <v>10057.200000000001</v>
      </c>
      <c r="O209" s="1358">
        <f t="shared" ref="O209:P209" si="39">+O208</f>
        <v>8801.2000000000007</v>
      </c>
      <c r="P209" s="1488">
        <f t="shared" si="39"/>
        <v>-1256</v>
      </c>
      <c r="Q209" s="2147"/>
      <c r="R209" s="2148"/>
      <c r="S209" s="2148"/>
      <c r="T209" s="2148"/>
      <c r="U209" s="2149"/>
    </row>
    <row r="210" spans="1:21" ht="19.5" customHeight="1" x14ac:dyDescent="0.2">
      <c r="A210" s="2152"/>
      <c r="B210" s="2152"/>
      <c r="C210" s="2152"/>
      <c r="D210" s="2152"/>
      <c r="E210" s="2152"/>
      <c r="F210" s="2152"/>
      <c r="G210" s="2152"/>
      <c r="H210" s="2152"/>
      <c r="I210" s="2152"/>
      <c r="J210" s="2152"/>
      <c r="K210" s="2152"/>
      <c r="L210" s="2152"/>
      <c r="M210" s="2152"/>
      <c r="N210" s="2152"/>
      <c r="O210" s="2152"/>
      <c r="P210" s="2152"/>
      <c r="Q210" s="2152"/>
      <c r="R210" s="2152"/>
      <c r="S210" s="2152"/>
      <c r="T210" s="2152"/>
      <c r="U210" s="2152"/>
    </row>
    <row r="211" spans="1:21" ht="17.25" customHeight="1" thickBot="1" x14ac:dyDescent="0.25">
      <c r="A211" s="2150" t="s">
        <v>235</v>
      </c>
      <c r="B211" s="2150"/>
      <c r="C211" s="2150"/>
      <c r="D211" s="2150"/>
      <c r="E211" s="2150"/>
      <c r="F211" s="2150"/>
      <c r="G211" s="2150"/>
      <c r="H211" s="2150"/>
      <c r="I211" s="2150"/>
      <c r="J211" s="2150"/>
      <c r="K211" s="2150"/>
      <c r="L211" s="2150"/>
      <c r="M211" s="2150"/>
      <c r="N211" s="2150"/>
      <c r="O211" s="2150"/>
      <c r="P211" s="2150"/>
      <c r="Q211" s="554"/>
      <c r="R211" s="555"/>
      <c r="S211" s="555"/>
      <c r="T211" s="555"/>
      <c r="U211" s="555"/>
    </row>
    <row r="212" spans="1:21" ht="97.5" customHeight="1" x14ac:dyDescent="0.2">
      <c r="A212" s="2045" t="s">
        <v>236</v>
      </c>
      <c r="B212" s="2046"/>
      <c r="C212" s="2046"/>
      <c r="D212" s="2046"/>
      <c r="E212" s="2046"/>
      <c r="F212" s="2046"/>
      <c r="G212" s="2047"/>
      <c r="H212" s="1202" t="s">
        <v>237</v>
      </c>
      <c r="I212" s="1203" t="s">
        <v>338</v>
      </c>
      <c r="J212" s="1204" t="s">
        <v>337</v>
      </c>
      <c r="K212" s="1202" t="s">
        <v>354</v>
      </c>
      <c r="L212" s="1203" t="s">
        <v>355</v>
      </c>
      <c r="M212" s="1204" t="s">
        <v>337</v>
      </c>
      <c r="N212" s="1202" t="s">
        <v>356</v>
      </c>
      <c r="O212" s="1203" t="s">
        <v>357</v>
      </c>
      <c r="P212" s="1552" t="s">
        <v>337</v>
      </c>
      <c r="Q212" s="1393"/>
      <c r="R212" s="2038"/>
      <c r="S212" s="2038"/>
      <c r="T212" s="2038"/>
      <c r="U212" s="2038"/>
    </row>
    <row r="213" spans="1:21" ht="13.5" customHeight="1" x14ac:dyDescent="0.2">
      <c r="A213" s="2142" t="s">
        <v>240</v>
      </c>
      <c r="B213" s="2143"/>
      <c r="C213" s="2143"/>
      <c r="D213" s="2143"/>
      <c r="E213" s="2143"/>
      <c r="F213" s="2143"/>
      <c r="G213" s="2144"/>
      <c r="H213" s="1359">
        <f t="shared" ref="H213:P213" si="40">SUM(H214:H221)</f>
        <v>7669.3999999999987</v>
      </c>
      <c r="I213" s="1360">
        <f t="shared" si="40"/>
        <v>8690.1999999999971</v>
      </c>
      <c r="J213" s="1360">
        <f t="shared" si="40"/>
        <v>1020.8</v>
      </c>
      <c r="K213" s="1359">
        <f t="shared" ref="K213:M213" si="41">SUM(K214:K221)</f>
        <v>9239.4000000000015</v>
      </c>
      <c r="L213" s="1360">
        <f t="shared" si="41"/>
        <v>10376.700000000001</v>
      </c>
      <c r="M213" s="1360">
        <f t="shared" si="41"/>
        <v>1137.3</v>
      </c>
      <c r="N213" s="1359">
        <f t="shared" si="40"/>
        <v>9855.2000000000007</v>
      </c>
      <c r="O213" s="1360">
        <f t="shared" si="40"/>
        <v>8801.2000000000007</v>
      </c>
      <c r="P213" s="1502">
        <f t="shared" si="40"/>
        <v>-1053.9999999999991</v>
      </c>
      <c r="Q213" s="1393"/>
      <c r="R213" s="2038"/>
      <c r="S213" s="2038"/>
      <c r="T213" s="2038"/>
      <c r="U213" s="2038"/>
    </row>
    <row r="214" spans="1:21" ht="14.25" customHeight="1" x14ac:dyDescent="0.2">
      <c r="A214" s="2009" t="s">
        <v>241</v>
      </c>
      <c r="B214" s="2010"/>
      <c r="C214" s="2010"/>
      <c r="D214" s="2010"/>
      <c r="E214" s="2010"/>
      <c r="F214" s="2010"/>
      <c r="G214" s="2011"/>
      <c r="H214" s="561">
        <f>SUMIF(G14:G201,"sb",H14:H201)</f>
        <v>6781.6999999999989</v>
      </c>
      <c r="I214" s="1171">
        <f>SUMIF(G14:G201,"sb",I14:I201)</f>
        <v>6839.1999999999989</v>
      </c>
      <c r="J214" s="1172">
        <f>+I214-H214</f>
        <v>57.5</v>
      </c>
      <c r="K214" s="561">
        <f>SUMIF(G14:G206,"sb",K14:K206)</f>
        <v>8596</v>
      </c>
      <c r="L214" s="1171">
        <f>SUMIF(G14:G206,"sb",L14:L206)</f>
        <v>8581</v>
      </c>
      <c r="M214" s="392">
        <f>+L214-K214</f>
        <v>-15</v>
      </c>
      <c r="N214" s="561">
        <f>SUMIF(G14:G206,"sb",N14:N206)</f>
        <v>9204.4</v>
      </c>
      <c r="O214" s="1171">
        <f>SUMIF(G14:G206,"sb",O14:O206)</f>
        <v>7948.4000000000005</v>
      </c>
      <c r="P214" s="392">
        <f>+O214-N214</f>
        <v>-1255.9999999999991</v>
      </c>
      <c r="Q214" s="1392"/>
      <c r="R214" s="2039"/>
      <c r="S214" s="2039"/>
      <c r="T214" s="2039"/>
      <c r="U214" s="2039"/>
    </row>
    <row r="215" spans="1:21" s="1550" customFormat="1" ht="28.5" customHeight="1" x14ac:dyDescent="0.2">
      <c r="A215" s="2012" t="s">
        <v>363</v>
      </c>
      <c r="B215" s="2013"/>
      <c r="C215" s="2013"/>
      <c r="D215" s="2013"/>
      <c r="E215" s="2013"/>
      <c r="F215" s="2013"/>
      <c r="G215" s="2014"/>
      <c r="H215" s="561">
        <f>SUMIF(G15:G202,"sb(es)",H15:H202)</f>
        <v>0</v>
      </c>
      <c r="I215" s="1171">
        <f>SUMIF(G15:G202,"sb(es)",I15:I202)</f>
        <v>866.1</v>
      </c>
      <c r="J215" s="1172">
        <f>+I215-H215</f>
        <v>866.1</v>
      </c>
      <c r="K215" s="561">
        <f>SUMIF(J15:J202,"sb(es)",K15:K202)</f>
        <v>0</v>
      </c>
      <c r="L215" s="1171">
        <f>SUMIF(G15:G202,"sb(es)",L15:L202)</f>
        <v>1152.3</v>
      </c>
      <c r="M215" s="392">
        <f>+L215-K215</f>
        <v>1152.3</v>
      </c>
      <c r="N215" s="561">
        <f>SUMIF(G15:G202,"sb(es)",N15:N202)</f>
        <v>0</v>
      </c>
      <c r="O215" s="1171">
        <f>SUMIF(G15:G202,"sb(es)",O15:O202)</f>
        <v>202</v>
      </c>
      <c r="P215" s="392">
        <f>+O215-N215</f>
        <v>202</v>
      </c>
      <c r="Q215" s="1548"/>
      <c r="R215" s="1548"/>
      <c r="S215" s="1548"/>
      <c r="T215" s="1548"/>
      <c r="U215" s="1548"/>
    </row>
    <row r="216" spans="1:21" ht="28.5" customHeight="1" x14ac:dyDescent="0.2">
      <c r="A216" s="2012" t="s">
        <v>242</v>
      </c>
      <c r="B216" s="2013"/>
      <c r="C216" s="2013"/>
      <c r="D216" s="2013"/>
      <c r="E216" s="2013"/>
      <c r="F216" s="2013"/>
      <c r="G216" s="2014"/>
      <c r="H216" s="561">
        <f>SUMIF(G35:G202,"sb(esa)",H35:H202)</f>
        <v>46</v>
      </c>
      <c r="I216" s="1171">
        <f>SUMIF(G35:G202,"sb(esa)",I35:I202)</f>
        <v>46</v>
      </c>
      <c r="J216" s="1172"/>
      <c r="K216" s="561"/>
      <c r="L216" s="1171"/>
      <c r="M216" s="392"/>
      <c r="N216" s="561"/>
      <c r="O216" s="1171"/>
      <c r="P216" s="392"/>
      <c r="Q216" s="1392"/>
      <c r="R216" s="1392"/>
      <c r="S216" s="1392"/>
      <c r="T216" s="1392"/>
      <c r="U216" s="1392"/>
    </row>
    <row r="217" spans="1:21" ht="14.25" customHeight="1" x14ac:dyDescent="0.2">
      <c r="A217" s="2009" t="s">
        <v>243</v>
      </c>
      <c r="B217" s="2010"/>
      <c r="C217" s="2010"/>
      <c r="D217" s="2010"/>
      <c r="E217" s="2010"/>
      <c r="F217" s="2010"/>
      <c r="G217" s="2011"/>
      <c r="H217" s="561">
        <f>SUMIF(G35:G206,"sb(l)",H35:H206)</f>
        <v>205.10000000000002</v>
      </c>
      <c r="I217" s="1171">
        <f>SUMIF(G35:G206,"sb(l)",I35:I206)</f>
        <v>209.39999999999998</v>
      </c>
      <c r="J217" s="1172">
        <f>+I217-H217</f>
        <v>4.2999999999999545</v>
      </c>
      <c r="K217" s="561"/>
      <c r="L217" s="1171"/>
      <c r="M217" s="392"/>
      <c r="N217" s="561"/>
      <c r="O217" s="1171"/>
      <c r="P217" s="392"/>
      <c r="Q217" s="1392"/>
      <c r="R217" s="1392"/>
      <c r="S217" s="1392"/>
      <c r="T217" s="1392"/>
      <c r="U217" s="1392"/>
    </row>
    <row r="218" spans="1:21" ht="14.25" customHeight="1" x14ac:dyDescent="0.2">
      <c r="A218" s="2009" t="s">
        <v>244</v>
      </c>
      <c r="B218" s="2010"/>
      <c r="C218" s="2010"/>
      <c r="D218" s="2010"/>
      <c r="E218" s="2010"/>
      <c r="F218" s="2010"/>
      <c r="G218" s="2011"/>
      <c r="H218" s="561">
        <f>SUMIF(G32:G201,"sb(vr)",H32:H201)</f>
        <v>222.7</v>
      </c>
      <c r="I218" s="1171">
        <f>SUMIF(G12:G201,"sb(vr)",I12:I201)</f>
        <v>222.7</v>
      </c>
      <c r="J218" s="1172"/>
      <c r="K218" s="561">
        <f>SUMIF(G14:G201,"sb(vr)",K14:K201)</f>
        <v>222.7</v>
      </c>
      <c r="L218" s="1171">
        <f>SUMIF(G14:G201,"sb(vr)",L14:L201)</f>
        <v>222.7</v>
      </c>
      <c r="M218" s="392"/>
      <c r="N218" s="561">
        <f>SUMIF(G14:G201,"sb(vr)",N14:N201)</f>
        <v>222.7</v>
      </c>
      <c r="O218" s="1171">
        <f>SUMIF(G14:G201,"sb(vr)",O14:O201)</f>
        <v>222.7</v>
      </c>
      <c r="P218" s="392">
        <f>SUMIF(H14:H201,"sb(vr)",P14:P201)</f>
        <v>0</v>
      </c>
      <c r="Q218" s="1414"/>
      <c r="R218" s="1392"/>
      <c r="S218" s="1392"/>
      <c r="T218" s="1392"/>
      <c r="U218" s="1392"/>
    </row>
    <row r="219" spans="1:21" ht="13.5" customHeight="1" x14ac:dyDescent="0.2">
      <c r="A219" s="2009" t="s">
        <v>342</v>
      </c>
      <c r="B219" s="2010"/>
      <c r="C219" s="2010"/>
      <c r="D219" s="2010"/>
      <c r="E219" s="2010"/>
      <c r="F219" s="2010"/>
      <c r="G219" s="2011"/>
      <c r="H219" s="1171">
        <f>SUMIF(G13:G202,"sb(vrl)",H13:H202)</f>
        <v>0</v>
      </c>
      <c r="I219" s="1171">
        <f>SUMIF(G13:G202,"sb(vrl)",I13:I202)</f>
        <v>31.5</v>
      </c>
      <c r="J219" s="1172">
        <f t="shared" ref="J219:J221" si="42">+I219-H219</f>
        <v>31.5</v>
      </c>
      <c r="K219" s="561"/>
      <c r="L219" s="1171"/>
      <c r="M219" s="392"/>
      <c r="N219" s="561"/>
      <c r="O219" s="1171"/>
      <c r="P219" s="392"/>
      <c r="Q219" s="1414"/>
      <c r="R219" s="1392"/>
      <c r="S219" s="1392"/>
      <c r="T219" s="1392"/>
      <c r="U219" s="1392"/>
    </row>
    <row r="220" spans="1:21" ht="28.5" customHeight="1" x14ac:dyDescent="0.2">
      <c r="A220" s="2012" t="s">
        <v>245</v>
      </c>
      <c r="B220" s="2013"/>
      <c r="C220" s="2013"/>
      <c r="D220" s="2013"/>
      <c r="E220" s="2013"/>
      <c r="F220" s="2013"/>
      <c r="G220" s="2014"/>
      <c r="H220" s="563">
        <f>SUMIF(G32:G201,"sb(sp)",H32:H201)</f>
        <v>413.9</v>
      </c>
      <c r="I220" s="1175">
        <f>SUMIF(G32:G201,"sb(sp)",I32:I201)</f>
        <v>413.9</v>
      </c>
      <c r="J220" s="1172"/>
      <c r="K220" s="563">
        <f>SUMIF(G35:G201,"sb(sp)",K35:K201)</f>
        <v>420.7</v>
      </c>
      <c r="L220" s="1175">
        <f>SUMIF(G35:G201,"sb(sp)",L35:L201)</f>
        <v>420.7</v>
      </c>
      <c r="M220" s="1503"/>
      <c r="N220" s="563">
        <f>SUMIF(G35:G201,"sb(sp)",N35:N201)</f>
        <v>428.1</v>
      </c>
      <c r="O220" s="1175">
        <f>SUMIF(G35:G201,"sb(sp)",O35:O201)</f>
        <v>428.1</v>
      </c>
      <c r="P220" s="1503">
        <f>SUMIF(H35:H201,"sb(sp)",P35:P201)</f>
        <v>0</v>
      </c>
      <c r="Q220" s="565"/>
      <c r="R220" s="2039"/>
      <c r="S220" s="2039"/>
      <c r="T220" s="2039"/>
      <c r="U220" s="2039"/>
    </row>
    <row r="221" spans="1:21" x14ac:dyDescent="0.2">
      <c r="A221" s="2012" t="s">
        <v>246</v>
      </c>
      <c r="B221" s="2013"/>
      <c r="C221" s="2013"/>
      <c r="D221" s="2013"/>
      <c r="E221" s="2013"/>
      <c r="F221" s="2013"/>
      <c r="G221" s="2014"/>
      <c r="H221" s="566">
        <f>SUMIF(G35:G201,"sb(spl)",H35:H201)</f>
        <v>0</v>
      </c>
      <c r="I221" s="764">
        <f>SUMIF(G35:G201,"sb(spl)",I35:I201)</f>
        <v>61.4</v>
      </c>
      <c r="J221" s="1172">
        <f t="shared" si="42"/>
        <v>61.4</v>
      </c>
      <c r="K221" s="566">
        <f>SUMIF(G35:G201,"sb(spl)",K35:K201)</f>
        <v>0</v>
      </c>
      <c r="L221" s="764">
        <f>SUMIF(G35:G201,"sb(spl)",L35:L201)</f>
        <v>0</v>
      </c>
      <c r="M221" s="765"/>
      <c r="N221" s="566">
        <f>SUMIF(G35:G201,"sb(spl)",N35:N201)</f>
        <v>0</v>
      </c>
      <c r="O221" s="764">
        <f>SUMIF(G35:G201,"sb(spl)",O35:O201)</f>
        <v>0</v>
      </c>
      <c r="P221" s="765">
        <f>SUMIF(H35:H201,"sb(spl)",P35:P201)</f>
        <v>0</v>
      </c>
      <c r="Q221" s="565"/>
      <c r="R221" s="1392"/>
      <c r="S221" s="1392"/>
      <c r="T221" s="1392"/>
      <c r="U221" s="1392"/>
    </row>
    <row r="222" spans="1:21" x14ac:dyDescent="0.2">
      <c r="A222" s="2142" t="s">
        <v>247</v>
      </c>
      <c r="B222" s="2143"/>
      <c r="C222" s="2143"/>
      <c r="D222" s="2143"/>
      <c r="E222" s="2143"/>
      <c r="F222" s="2143"/>
      <c r="G222" s="2144"/>
      <c r="H222" s="1361">
        <f t="shared" ref="H222:P222" si="43">SUM(H223:H224)</f>
        <v>1297.1000000000001</v>
      </c>
      <c r="I222" s="1362">
        <f t="shared" si="43"/>
        <v>153.6</v>
      </c>
      <c r="J222" s="1362">
        <f t="shared" si="43"/>
        <v>-1143.5</v>
      </c>
      <c r="K222" s="1361">
        <f t="shared" ref="K222:M222" si="44">SUM(K223:K224)</f>
        <v>1306.3999999999999</v>
      </c>
      <c r="L222" s="1362">
        <f t="shared" si="44"/>
        <v>441.4</v>
      </c>
      <c r="M222" s="1362">
        <f t="shared" si="44"/>
        <v>-864.99999999999989</v>
      </c>
      <c r="N222" s="1361">
        <f t="shared" si="43"/>
        <v>202</v>
      </c>
      <c r="O222" s="1362">
        <f t="shared" si="43"/>
        <v>0</v>
      </c>
      <c r="P222" s="1504">
        <f t="shared" si="43"/>
        <v>-202</v>
      </c>
      <c r="Q222" s="1393"/>
      <c r="R222" s="2038"/>
      <c r="S222" s="2038"/>
      <c r="T222" s="2038"/>
      <c r="U222" s="2038"/>
    </row>
    <row r="223" spans="1:21" x14ac:dyDescent="0.2">
      <c r="A223" s="2009" t="s">
        <v>248</v>
      </c>
      <c r="B223" s="2010"/>
      <c r="C223" s="2010"/>
      <c r="D223" s="2010"/>
      <c r="E223" s="2010"/>
      <c r="F223" s="2010"/>
      <c r="G223" s="2011"/>
      <c r="H223" s="561">
        <f>SUMIF(G32:G201,"es",H32:H201)</f>
        <v>1232.4000000000001</v>
      </c>
      <c r="I223" s="1171">
        <f>SUMIF(G32:G201,"es",I32:I201)</f>
        <v>130</v>
      </c>
      <c r="J223" s="1172">
        <f>+I223-H223</f>
        <v>-1102.4000000000001</v>
      </c>
      <c r="K223" s="561">
        <f>SUMIF(G35:G201,"es",K35:K201)</f>
        <v>1282.8</v>
      </c>
      <c r="L223" s="1171">
        <f>SUMIF(G35:G201,"es",L35:L201)</f>
        <v>376.7</v>
      </c>
      <c r="M223" s="392">
        <f>+L223-K223</f>
        <v>-906.09999999999991</v>
      </c>
      <c r="N223" s="561">
        <f>SUMIF(G35:G201,"es",N35:N201)</f>
        <v>202</v>
      </c>
      <c r="O223" s="1171">
        <f>SUMIF(G35:G201,"es",O35:O201)</f>
        <v>0</v>
      </c>
      <c r="P223" s="392">
        <f>+O223-N223</f>
        <v>-202</v>
      </c>
      <c r="Q223" s="1392"/>
      <c r="R223" s="2039"/>
      <c r="S223" s="2039"/>
      <c r="T223" s="2039"/>
      <c r="U223" s="2039"/>
    </row>
    <row r="224" spans="1:21" x14ac:dyDescent="0.2">
      <c r="A224" s="2009" t="s">
        <v>250</v>
      </c>
      <c r="B224" s="2010"/>
      <c r="C224" s="2010"/>
      <c r="D224" s="2010"/>
      <c r="E224" s="2010"/>
      <c r="F224" s="2010"/>
      <c r="G224" s="2011"/>
      <c r="H224" s="561">
        <f>SUMIF(G34:G201,"kt",H34:H201)</f>
        <v>64.7</v>
      </c>
      <c r="I224" s="1171">
        <f>SUMIF(G34:G201,"kt",I34:I201)</f>
        <v>23.6</v>
      </c>
      <c r="J224" s="1172">
        <f>+I224-H224</f>
        <v>-41.1</v>
      </c>
      <c r="K224" s="1506">
        <f>SUMIF(G35:G190,"kt",K35:K190)</f>
        <v>23.6</v>
      </c>
      <c r="L224" s="1507">
        <f>SUMIF(G35:G190,"kt",L35:L190)</f>
        <v>64.7</v>
      </c>
      <c r="M224" s="392">
        <f>+L224-K224</f>
        <v>41.1</v>
      </c>
      <c r="N224" s="1506">
        <f>SUMIF(G35:G190,"kt",N35:N190)</f>
        <v>0</v>
      </c>
      <c r="O224" s="1507">
        <f>SUMIF(G35:G190,"kt",O35:O190)</f>
        <v>0</v>
      </c>
      <c r="P224" s="1505">
        <f>SUMIF(H35:H190,"kt",P35:P190)</f>
        <v>0</v>
      </c>
      <c r="Q224" s="1392"/>
      <c r="R224" s="1392"/>
      <c r="S224" s="1392"/>
      <c r="T224" s="1392"/>
      <c r="U224" s="1392"/>
    </row>
    <row r="225" spans="1:21" ht="13.5" thickBot="1" x14ac:dyDescent="0.25">
      <c r="A225" s="2035" t="s">
        <v>30</v>
      </c>
      <c r="B225" s="2036"/>
      <c r="C225" s="2036"/>
      <c r="D225" s="2036"/>
      <c r="E225" s="2036"/>
      <c r="F225" s="2036"/>
      <c r="G225" s="2037"/>
      <c r="H225" s="195">
        <f t="shared" ref="H225:P225" si="45">H222+H213</f>
        <v>8966.4999999999982</v>
      </c>
      <c r="I225" s="738">
        <f t="shared" si="45"/>
        <v>8843.7999999999975</v>
      </c>
      <c r="J225" s="738">
        <f t="shared" si="45"/>
        <v>-122.70000000000005</v>
      </c>
      <c r="K225" s="195">
        <f t="shared" ref="K225:M225" si="46">K222+K213</f>
        <v>10545.800000000001</v>
      </c>
      <c r="L225" s="738">
        <f t="shared" si="46"/>
        <v>10818.1</v>
      </c>
      <c r="M225" s="738">
        <f t="shared" si="46"/>
        <v>272.30000000000007</v>
      </c>
      <c r="N225" s="195">
        <f t="shared" si="45"/>
        <v>10057.200000000001</v>
      </c>
      <c r="O225" s="738">
        <f t="shared" si="45"/>
        <v>8801.2000000000007</v>
      </c>
      <c r="P225" s="739">
        <f t="shared" si="45"/>
        <v>-1255.9999999999991</v>
      </c>
      <c r="Q225" s="1393"/>
      <c r="R225" s="2038"/>
      <c r="S225" s="2038"/>
      <c r="T225" s="2038"/>
      <c r="U225" s="2038"/>
    </row>
    <row r="226" spans="1:21" x14ac:dyDescent="0.2">
      <c r="A226" s="571"/>
      <c r="B226" s="572"/>
      <c r="C226" s="571"/>
      <c r="D226" s="573"/>
      <c r="Q226" s="574"/>
      <c r="R226" s="2039"/>
      <c r="S226" s="2039"/>
      <c r="T226" s="2039"/>
      <c r="U226" s="2039"/>
    </row>
    <row r="227" spans="1:21" ht="16.5" customHeight="1" x14ac:dyDescent="0.2">
      <c r="G227" s="1414"/>
      <c r="Q227" s="554"/>
    </row>
    <row r="228" spans="1:21" x14ac:dyDescent="0.2">
      <c r="E228" s="2040" t="s">
        <v>251</v>
      </c>
      <c r="F228" s="2040"/>
      <c r="G228" s="2040"/>
      <c r="H228" s="2040"/>
      <c r="I228" s="2040"/>
      <c r="J228" s="2040"/>
      <c r="K228" s="2040"/>
      <c r="L228" s="2040"/>
      <c r="M228" s="2040"/>
      <c r="N228" s="2040"/>
      <c r="O228" s="1444"/>
      <c r="P228" s="1444"/>
    </row>
    <row r="229" spans="1:21" x14ac:dyDescent="0.2">
      <c r="G229" s="1414"/>
    </row>
    <row r="230" spans="1:21" x14ac:dyDescent="0.2">
      <c r="G230" s="1414"/>
    </row>
  </sheetData>
  <mergeCells count="222">
    <mergeCell ref="U55:U56"/>
    <mergeCell ref="D26:D31"/>
    <mergeCell ref="D19:D21"/>
    <mergeCell ref="G200:G201"/>
    <mergeCell ref="H200:H201"/>
    <mergeCell ref="Q209:U209"/>
    <mergeCell ref="A225:G225"/>
    <mergeCell ref="R225:U225"/>
    <mergeCell ref="R226:U226"/>
    <mergeCell ref="A211:P211"/>
    <mergeCell ref="N200:N201"/>
    <mergeCell ref="I196:I199"/>
    <mergeCell ref="I200:I201"/>
    <mergeCell ref="A210:U210"/>
    <mergeCell ref="R212:U212"/>
    <mergeCell ref="A213:G213"/>
    <mergeCell ref="R213:U213"/>
    <mergeCell ref="F203:F206"/>
    <mergeCell ref="C207:G207"/>
    <mergeCell ref="Q207:U207"/>
    <mergeCell ref="K196:K199"/>
    <mergeCell ref="K200:K201"/>
    <mergeCell ref="A212:G212"/>
    <mergeCell ref="D196:D199"/>
    <mergeCell ref="E228:N228"/>
    <mergeCell ref="A224:G224"/>
    <mergeCell ref="A214:G214"/>
    <mergeCell ref="R214:U214"/>
    <mergeCell ref="A222:G222"/>
    <mergeCell ref="R222:U222"/>
    <mergeCell ref="A223:G223"/>
    <mergeCell ref="R223:U223"/>
    <mergeCell ref="A216:G216"/>
    <mergeCell ref="A217:G217"/>
    <mergeCell ref="A218:G218"/>
    <mergeCell ref="A220:G220"/>
    <mergeCell ref="R220:U220"/>
    <mergeCell ref="A219:G219"/>
    <mergeCell ref="A221:G221"/>
    <mergeCell ref="A215:G215"/>
    <mergeCell ref="G196:G199"/>
    <mergeCell ref="H196:H199"/>
    <mergeCell ref="N196:N199"/>
    <mergeCell ref="D200:D201"/>
    <mergeCell ref="B208:G208"/>
    <mergeCell ref="Q208:U208"/>
    <mergeCell ref="B209:G209"/>
    <mergeCell ref="O196:O199"/>
    <mergeCell ref="L196:L199"/>
    <mergeCell ref="L200:L201"/>
    <mergeCell ref="O200:O201"/>
    <mergeCell ref="D193:D195"/>
    <mergeCell ref="G193:G195"/>
    <mergeCell ref="H193:H195"/>
    <mergeCell ref="N193:N195"/>
    <mergeCell ref="K191:K192"/>
    <mergeCell ref="K193:K195"/>
    <mergeCell ref="I191:I192"/>
    <mergeCell ref="I193:I195"/>
    <mergeCell ref="L191:L192"/>
    <mergeCell ref="U183:U190"/>
    <mergeCell ref="E172:E173"/>
    <mergeCell ref="Q173:Q174"/>
    <mergeCell ref="D156:D158"/>
    <mergeCell ref="E156:E158"/>
    <mergeCell ref="Q156:Q157"/>
    <mergeCell ref="D160:D161"/>
    <mergeCell ref="D191:D192"/>
    <mergeCell ref="G191:G192"/>
    <mergeCell ref="H191:H192"/>
    <mergeCell ref="N191:N192"/>
    <mergeCell ref="Q168:Q169"/>
    <mergeCell ref="E169:G169"/>
    <mergeCell ref="D165:D166"/>
    <mergeCell ref="D183:D185"/>
    <mergeCell ref="D186:D190"/>
    <mergeCell ref="G186:G190"/>
    <mergeCell ref="H186:H190"/>
    <mergeCell ref="E175:E176"/>
    <mergeCell ref="D176:D178"/>
    <mergeCell ref="D179:D181"/>
    <mergeCell ref="G179:G180"/>
    <mergeCell ref="H179:H180"/>
    <mergeCell ref="I179:I180"/>
    <mergeCell ref="D130:D131"/>
    <mergeCell ref="D135:D137"/>
    <mergeCell ref="Q135:Q137"/>
    <mergeCell ref="D138:D141"/>
    <mergeCell ref="D133:D134"/>
    <mergeCell ref="U148:U158"/>
    <mergeCell ref="U164:U169"/>
    <mergeCell ref="K61:K63"/>
    <mergeCell ref="D95:D96"/>
    <mergeCell ref="Q95:Q96"/>
    <mergeCell ref="N61:N63"/>
    <mergeCell ref="L61:L63"/>
    <mergeCell ref="D101:D102"/>
    <mergeCell ref="Q101:Q102"/>
    <mergeCell ref="U89:U91"/>
    <mergeCell ref="R95:R96"/>
    <mergeCell ref="D61:D62"/>
    <mergeCell ref="H61:H63"/>
    <mergeCell ref="E145:E147"/>
    <mergeCell ref="D148:D150"/>
    <mergeCell ref="D151:D155"/>
    <mergeCell ref="E151:E155"/>
    <mergeCell ref="D126:D127"/>
    <mergeCell ref="F167:F168"/>
    <mergeCell ref="E55:E56"/>
    <mergeCell ref="K6:K9"/>
    <mergeCell ref="I6:I9"/>
    <mergeCell ref="C80:G80"/>
    <mergeCell ref="D48:D49"/>
    <mergeCell ref="A11:U11"/>
    <mergeCell ref="B12:U12"/>
    <mergeCell ref="C13:U13"/>
    <mergeCell ref="U47:U51"/>
    <mergeCell ref="O61:O63"/>
    <mergeCell ref="T8:T9"/>
    <mergeCell ref="Q6:T6"/>
    <mergeCell ref="U14:U31"/>
    <mergeCell ref="U32:U42"/>
    <mergeCell ref="I61:I63"/>
    <mergeCell ref="D50:D51"/>
    <mergeCell ref="A10:U10"/>
    <mergeCell ref="U76:U77"/>
    <mergeCell ref="A14:A31"/>
    <mergeCell ref="D37:D38"/>
    <mergeCell ref="D57:D58"/>
    <mergeCell ref="D43:D44"/>
    <mergeCell ref="D45:D46"/>
    <mergeCell ref="D59:D60"/>
    <mergeCell ref="D52:D54"/>
    <mergeCell ref="Q53:Q54"/>
    <mergeCell ref="D55:D56"/>
    <mergeCell ref="P61:P63"/>
    <mergeCell ref="D66:D67"/>
    <mergeCell ref="D78:D79"/>
    <mergeCell ref="F55:F56"/>
    <mergeCell ref="Q55:Q56"/>
    <mergeCell ref="Q1:U1"/>
    <mergeCell ref="A2:U2"/>
    <mergeCell ref="A3:U3"/>
    <mergeCell ref="A4:U4"/>
    <mergeCell ref="R5:U5"/>
    <mergeCell ref="A6:A9"/>
    <mergeCell ref="B6:B9"/>
    <mergeCell ref="C6:C9"/>
    <mergeCell ref="D6:D9"/>
    <mergeCell ref="E6:E9"/>
    <mergeCell ref="U6:U9"/>
    <mergeCell ref="F6:F9"/>
    <mergeCell ref="G6:G9"/>
    <mergeCell ref="H6:H9"/>
    <mergeCell ref="N6:N9"/>
    <mergeCell ref="Q7:Q9"/>
    <mergeCell ref="R8:R9"/>
    <mergeCell ref="S8:S9"/>
    <mergeCell ref="J6:J9"/>
    <mergeCell ref="M6:M9"/>
    <mergeCell ref="L6:L9"/>
    <mergeCell ref="P6:P9"/>
    <mergeCell ref="O6:O9"/>
    <mergeCell ref="R7:T7"/>
    <mergeCell ref="P191:P192"/>
    <mergeCell ref="P124:P125"/>
    <mergeCell ref="P179:P180"/>
    <mergeCell ref="P186:P190"/>
    <mergeCell ref="N186:N190"/>
    <mergeCell ref="K179:K180"/>
    <mergeCell ref="K186:K190"/>
    <mergeCell ref="L179:L180"/>
    <mergeCell ref="L186:L190"/>
    <mergeCell ref="N179:N180"/>
    <mergeCell ref="P193:P195"/>
    <mergeCell ref="P196:P199"/>
    <mergeCell ref="P200:P201"/>
    <mergeCell ref="C81:U81"/>
    <mergeCell ref="D82:D83"/>
    <mergeCell ref="D89:D91"/>
    <mergeCell ref="Q89:Q90"/>
    <mergeCell ref="D92:D94"/>
    <mergeCell ref="L193:L195"/>
    <mergeCell ref="O193:O195"/>
    <mergeCell ref="O191:O192"/>
    <mergeCell ref="D113:D114"/>
    <mergeCell ref="D115:D116"/>
    <mergeCell ref="D117:D119"/>
    <mergeCell ref="F121:F125"/>
    <mergeCell ref="D122:D123"/>
    <mergeCell ref="D124:D125"/>
    <mergeCell ref="N124:N125"/>
    <mergeCell ref="D103:D105"/>
    <mergeCell ref="D106:D109"/>
    <mergeCell ref="D97:D99"/>
    <mergeCell ref="Q97:Q99"/>
    <mergeCell ref="E160:E161"/>
    <mergeCell ref="D145:D147"/>
    <mergeCell ref="D23:D25"/>
    <mergeCell ref="I186:I190"/>
    <mergeCell ref="O124:O125"/>
    <mergeCell ref="O179:O180"/>
    <mergeCell ref="O186:O190"/>
    <mergeCell ref="U135:U137"/>
    <mergeCell ref="Q80:U80"/>
    <mergeCell ref="U82:U88"/>
    <mergeCell ref="Q83:Q84"/>
    <mergeCell ref="Q85:Q87"/>
    <mergeCell ref="Q110:Q112"/>
    <mergeCell ref="S110:S112"/>
    <mergeCell ref="U145:U147"/>
    <mergeCell ref="T110:T112"/>
    <mergeCell ref="Q143:Q144"/>
    <mergeCell ref="Q170:U170"/>
    <mergeCell ref="C171:U171"/>
    <mergeCell ref="D172:D174"/>
    <mergeCell ref="D110:D112"/>
    <mergeCell ref="E110:E112"/>
    <mergeCell ref="K124:K125"/>
    <mergeCell ref="D143:D144"/>
    <mergeCell ref="C170:G170"/>
    <mergeCell ref="L124:L125"/>
  </mergeCells>
  <printOptions horizontalCentered="1"/>
  <pageMargins left="0.31496062992125984" right="0.31496062992125984" top="0.74803149606299213" bottom="0.35433070866141736" header="0.31496062992125984" footer="0.31496062992125984"/>
  <pageSetup paperSize="9" scale="75" orientation="landscape" r:id="rId1"/>
  <rowBreaks count="10" manualBreakCount="10">
    <brk id="28" max="20" man="1"/>
    <brk id="46" max="20" man="1"/>
    <brk id="64" max="20" man="1"/>
    <brk id="81" max="20" man="1"/>
    <brk id="108" max="20" man="1"/>
    <brk id="129" max="20" man="1"/>
    <brk id="150" max="20" man="1"/>
    <brk id="174" max="20" man="1"/>
    <brk id="190" max="20" man="1"/>
    <brk id="210"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37"/>
  <sheetViews>
    <sheetView topLeftCell="A133" zoomScaleNormal="100" zoomScaleSheetLayoutView="70" workbookViewId="0">
      <selection activeCell="W165" sqref="W165"/>
    </sheetView>
  </sheetViews>
  <sheetFormatPr defaultColWidth="9.140625" defaultRowHeight="12.75" x14ac:dyDescent="0.2"/>
  <cols>
    <col min="1" max="1" width="2.5703125" style="1" customWidth="1"/>
    <col min="2" max="2" width="3.140625" style="2" customWidth="1"/>
    <col min="3" max="3" width="2.7109375" style="1" customWidth="1"/>
    <col min="4" max="4" width="26.42578125" style="3" customWidth="1"/>
    <col min="5" max="5" width="4" style="4" customWidth="1"/>
    <col min="6" max="6" width="2.7109375" style="5" customWidth="1"/>
    <col min="7" max="7" width="17.140625" style="5" customWidth="1"/>
    <col min="8" max="8" width="7.42578125" style="5" customWidth="1"/>
    <col min="9" max="9" width="9.28515625" style="576" customWidth="1"/>
    <col min="10" max="10" width="10" style="6" customWidth="1"/>
    <col min="11" max="14" width="7.85546875" style="6" customWidth="1"/>
    <col min="15" max="16" width="7.7109375" style="6" customWidth="1"/>
    <col min="17" max="17" width="23.5703125" style="575" customWidth="1"/>
    <col min="18" max="18" width="6.85546875" style="1180" customWidth="1"/>
    <col min="19" max="19" width="6" style="5" customWidth="1"/>
    <col min="20" max="21" width="6.140625" style="5" customWidth="1"/>
    <col min="22" max="16384" width="9.140625" style="3"/>
  </cols>
  <sheetData>
    <row r="1" spans="1:25" ht="15.75" x14ac:dyDescent="0.2">
      <c r="Q1" s="2162" t="s">
        <v>252</v>
      </c>
      <c r="R1" s="2162"/>
      <c r="S1" s="2162"/>
      <c r="T1" s="2162"/>
      <c r="U1" s="2162"/>
    </row>
    <row r="2" spans="1:25" s="9" customFormat="1" ht="15.75" x14ac:dyDescent="0.2">
      <c r="A2" s="1857" t="s">
        <v>253</v>
      </c>
      <c r="B2" s="1857"/>
      <c r="C2" s="1857"/>
      <c r="D2" s="1857"/>
      <c r="E2" s="1857"/>
      <c r="F2" s="1857"/>
      <c r="G2" s="1857"/>
      <c r="H2" s="1857"/>
      <c r="I2" s="1857"/>
      <c r="J2" s="1857"/>
      <c r="K2" s="1857"/>
      <c r="L2" s="1857"/>
      <c r="M2" s="1857"/>
      <c r="N2" s="1857"/>
      <c r="O2" s="1857"/>
      <c r="P2" s="1857"/>
      <c r="Q2" s="1857"/>
      <c r="R2" s="1857"/>
      <c r="S2" s="1857"/>
      <c r="T2" s="1857"/>
      <c r="U2" s="1857"/>
      <c r="V2" s="7"/>
      <c r="W2" s="8"/>
    </row>
    <row r="3" spans="1:25" s="9" customFormat="1" ht="27.75" customHeight="1" x14ac:dyDescent="0.2">
      <c r="A3" s="1858" t="s">
        <v>254</v>
      </c>
      <c r="B3" s="1859"/>
      <c r="C3" s="1859"/>
      <c r="D3" s="1859"/>
      <c r="E3" s="1859"/>
      <c r="F3" s="1859"/>
      <c r="G3" s="1859"/>
      <c r="H3" s="1859"/>
      <c r="I3" s="1859"/>
      <c r="J3" s="1859"/>
      <c r="K3" s="1859"/>
      <c r="L3" s="1859"/>
      <c r="M3" s="1859"/>
      <c r="N3" s="1859"/>
      <c r="O3" s="1859"/>
      <c r="P3" s="1859"/>
      <c r="Q3" s="1859"/>
      <c r="R3" s="1859"/>
      <c r="S3" s="1859"/>
      <c r="T3" s="1859"/>
      <c r="U3" s="1859"/>
      <c r="V3" s="7"/>
      <c r="W3" s="8"/>
    </row>
    <row r="4" spans="1:25" s="9" customFormat="1" ht="15.75" x14ac:dyDescent="0.2">
      <c r="A4" s="1857" t="s">
        <v>3</v>
      </c>
      <c r="B4" s="1860"/>
      <c r="C4" s="1860"/>
      <c r="D4" s="1860"/>
      <c r="E4" s="1860"/>
      <c r="F4" s="1860"/>
      <c r="G4" s="1860"/>
      <c r="H4" s="1860"/>
      <c r="I4" s="1860"/>
      <c r="J4" s="1860"/>
      <c r="K4" s="1860"/>
      <c r="L4" s="1860"/>
      <c r="M4" s="1860"/>
      <c r="N4" s="1860"/>
      <c r="O4" s="1860"/>
      <c r="P4" s="1860"/>
      <c r="Q4" s="1860"/>
      <c r="R4" s="1860"/>
      <c r="S4" s="1860"/>
      <c r="T4" s="1860"/>
      <c r="U4" s="1860"/>
      <c r="V4" s="7"/>
      <c r="W4" s="8"/>
    </row>
    <row r="5" spans="1:25" s="17" customFormat="1" ht="13.5" thickBot="1" x14ac:dyDescent="0.25">
      <c r="A5" s="10"/>
      <c r="B5" s="11"/>
      <c r="C5" s="10"/>
      <c r="D5" s="12"/>
      <c r="E5" s="13"/>
      <c r="F5" s="14"/>
      <c r="G5" s="14"/>
      <c r="H5" s="5"/>
      <c r="I5" s="576"/>
      <c r="J5" s="6"/>
      <c r="K5" s="15"/>
      <c r="L5" s="15"/>
      <c r="M5" s="15"/>
      <c r="N5" s="15"/>
      <c r="O5" s="15"/>
      <c r="P5" s="15"/>
      <c r="Q5" s="16"/>
      <c r="R5" s="577"/>
      <c r="S5" s="2163" t="s">
        <v>4</v>
      </c>
      <c r="T5" s="2163"/>
      <c r="U5" s="2163"/>
      <c r="V5" s="7"/>
      <c r="W5" s="7"/>
    </row>
    <row r="6" spans="1:25" s="17" customFormat="1" ht="19.5" customHeight="1" x14ac:dyDescent="0.2">
      <c r="A6" s="1862" t="s">
        <v>5</v>
      </c>
      <c r="B6" s="1865" t="s">
        <v>6</v>
      </c>
      <c r="C6" s="1865" t="s">
        <v>7</v>
      </c>
      <c r="D6" s="1868" t="s">
        <v>8</v>
      </c>
      <c r="E6" s="1871" t="s">
        <v>9</v>
      </c>
      <c r="F6" s="1896" t="s">
        <v>10</v>
      </c>
      <c r="G6" s="2092" t="s">
        <v>255</v>
      </c>
      <c r="H6" s="1899" t="s">
        <v>11</v>
      </c>
      <c r="I6" s="2153" t="s">
        <v>256</v>
      </c>
      <c r="J6" s="2156" t="s">
        <v>257</v>
      </c>
      <c r="K6" s="2159" t="s">
        <v>12</v>
      </c>
      <c r="L6" s="2160"/>
      <c r="M6" s="2160"/>
      <c r="N6" s="2161"/>
      <c r="O6" s="1902" t="s">
        <v>13</v>
      </c>
      <c r="P6" s="1902" t="s">
        <v>14</v>
      </c>
      <c r="Q6" s="1905" t="s">
        <v>15</v>
      </c>
      <c r="R6" s="1906"/>
      <c r="S6" s="1906"/>
      <c r="T6" s="1906"/>
      <c r="U6" s="1907"/>
      <c r="V6" s="7"/>
      <c r="W6" s="7"/>
    </row>
    <row r="7" spans="1:25" s="17" customFormat="1" ht="21" customHeight="1" x14ac:dyDescent="0.2">
      <c r="A7" s="1863"/>
      <c r="B7" s="1866"/>
      <c r="C7" s="1866"/>
      <c r="D7" s="1869"/>
      <c r="E7" s="1872"/>
      <c r="F7" s="1897"/>
      <c r="G7" s="1909"/>
      <c r="H7" s="1900"/>
      <c r="I7" s="2154"/>
      <c r="J7" s="2157"/>
      <c r="K7" s="2169" t="s">
        <v>258</v>
      </c>
      <c r="L7" s="2172" t="s">
        <v>259</v>
      </c>
      <c r="M7" s="2173"/>
      <c r="N7" s="2174" t="s">
        <v>260</v>
      </c>
      <c r="O7" s="1903"/>
      <c r="P7" s="1903"/>
      <c r="Q7" s="1908" t="s">
        <v>8</v>
      </c>
      <c r="R7" s="2086" t="s">
        <v>261</v>
      </c>
      <c r="S7" s="1911"/>
      <c r="T7" s="1911"/>
      <c r="U7" s="1912"/>
      <c r="V7" s="7"/>
      <c r="W7" s="7"/>
    </row>
    <row r="8" spans="1:25" s="17" customFormat="1" ht="28.5" customHeight="1" x14ac:dyDescent="0.2">
      <c r="A8" s="1863"/>
      <c r="B8" s="1866"/>
      <c r="C8" s="1866"/>
      <c r="D8" s="1869"/>
      <c r="E8" s="1872"/>
      <c r="F8" s="1897"/>
      <c r="G8" s="1909"/>
      <c r="H8" s="1900"/>
      <c r="I8" s="2155"/>
      <c r="J8" s="2158"/>
      <c r="K8" s="2170"/>
      <c r="L8" s="2176" t="s">
        <v>258</v>
      </c>
      <c r="M8" s="2178" t="s">
        <v>262</v>
      </c>
      <c r="N8" s="1999"/>
      <c r="O8" s="1903"/>
      <c r="P8" s="1903"/>
      <c r="Q8" s="1909"/>
      <c r="R8" s="2167" t="s">
        <v>263</v>
      </c>
      <c r="S8" s="1913" t="s">
        <v>16</v>
      </c>
      <c r="T8" s="1913" t="s">
        <v>17</v>
      </c>
      <c r="U8" s="1880" t="s">
        <v>18</v>
      </c>
      <c r="V8" s="7"/>
      <c r="W8" s="7"/>
    </row>
    <row r="9" spans="1:25" s="17" customFormat="1" ht="75.75" customHeight="1" thickBot="1" x14ac:dyDescent="0.25">
      <c r="A9" s="1864"/>
      <c r="B9" s="1867"/>
      <c r="C9" s="1867"/>
      <c r="D9" s="1870"/>
      <c r="E9" s="1873"/>
      <c r="F9" s="1898"/>
      <c r="G9" s="1910"/>
      <c r="H9" s="1901"/>
      <c r="I9" s="578" t="s">
        <v>258</v>
      </c>
      <c r="J9" s="579" t="s">
        <v>258</v>
      </c>
      <c r="K9" s="2171"/>
      <c r="L9" s="2177"/>
      <c r="M9" s="2179"/>
      <c r="N9" s="2175"/>
      <c r="O9" s="1904"/>
      <c r="P9" s="1904"/>
      <c r="Q9" s="1910"/>
      <c r="R9" s="2168"/>
      <c r="S9" s="1914"/>
      <c r="T9" s="1914"/>
      <c r="U9" s="1881"/>
      <c r="V9" s="7"/>
      <c r="W9" s="7"/>
    </row>
    <row r="10" spans="1:25" ht="15" customHeight="1" x14ac:dyDescent="0.2">
      <c r="A10" s="1882" t="s">
        <v>19</v>
      </c>
      <c r="B10" s="1883"/>
      <c r="C10" s="1883"/>
      <c r="D10" s="1883"/>
      <c r="E10" s="1883"/>
      <c r="F10" s="1883"/>
      <c r="G10" s="1883"/>
      <c r="H10" s="1883"/>
      <c r="I10" s="1883"/>
      <c r="J10" s="1883"/>
      <c r="K10" s="1883"/>
      <c r="L10" s="1883"/>
      <c r="M10" s="1883"/>
      <c r="N10" s="1883"/>
      <c r="O10" s="1883"/>
      <c r="P10" s="1883"/>
      <c r="Q10" s="1883"/>
      <c r="R10" s="1883"/>
      <c r="S10" s="1883"/>
      <c r="T10" s="1883"/>
      <c r="U10" s="1884"/>
    </row>
    <row r="11" spans="1:25" ht="13.5" thickBot="1" x14ac:dyDescent="0.25">
      <c r="A11" s="1885" t="s">
        <v>20</v>
      </c>
      <c r="B11" s="1886"/>
      <c r="C11" s="1886"/>
      <c r="D11" s="1886"/>
      <c r="E11" s="1886"/>
      <c r="F11" s="1886"/>
      <c r="G11" s="1886"/>
      <c r="H11" s="1886"/>
      <c r="I11" s="1886"/>
      <c r="J11" s="1886"/>
      <c r="K11" s="1886"/>
      <c r="L11" s="1886"/>
      <c r="M11" s="1886"/>
      <c r="N11" s="1886"/>
      <c r="O11" s="1886"/>
      <c r="P11" s="1886"/>
      <c r="Q11" s="1886"/>
      <c r="R11" s="1886"/>
      <c r="S11" s="1886"/>
      <c r="T11" s="1886"/>
      <c r="U11" s="1887"/>
    </row>
    <row r="12" spans="1:25" ht="13.5" thickBot="1" x14ac:dyDescent="0.25">
      <c r="A12" s="18" t="s">
        <v>21</v>
      </c>
      <c r="B12" s="1888" t="s">
        <v>22</v>
      </c>
      <c r="C12" s="1889"/>
      <c r="D12" s="1889"/>
      <c r="E12" s="1889"/>
      <c r="F12" s="1889"/>
      <c r="G12" s="1889"/>
      <c r="H12" s="1889"/>
      <c r="I12" s="1889"/>
      <c r="J12" s="1889"/>
      <c r="K12" s="1889"/>
      <c r="L12" s="1889"/>
      <c r="M12" s="1889"/>
      <c r="N12" s="1889"/>
      <c r="O12" s="1889"/>
      <c r="P12" s="1889"/>
      <c r="Q12" s="1889"/>
      <c r="R12" s="1889"/>
      <c r="S12" s="1889"/>
      <c r="T12" s="1889"/>
      <c r="U12" s="1890"/>
      <c r="W12" s="7"/>
    </row>
    <row r="13" spans="1:25" ht="13.5" thickBot="1" x14ac:dyDescent="0.25">
      <c r="A13" s="18" t="s">
        <v>21</v>
      </c>
      <c r="B13" s="19" t="s">
        <v>21</v>
      </c>
      <c r="C13" s="1891" t="s">
        <v>23</v>
      </c>
      <c r="D13" s="1892"/>
      <c r="E13" s="1892"/>
      <c r="F13" s="1892"/>
      <c r="G13" s="1892"/>
      <c r="H13" s="1892"/>
      <c r="I13" s="1892"/>
      <c r="J13" s="1892"/>
      <c r="K13" s="1892"/>
      <c r="L13" s="1892"/>
      <c r="M13" s="1892"/>
      <c r="N13" s="1892"/>
      <c r="O13" s="1892"/>
      <c r="P13" s="1892"/>
      <c r="Q13" s="1892"/>
      <c r="R13" s="1892"/>
      <c r="S13" s="1892"/>
      <c r="T13" s="1892"/>
      <c r="U13" s="1893"/>
    </row>
    <row r="14" spans="1:25" ht="29.25" customHeight="1" x14ac:dyDescent="0.2">
      <c r="A14" s="1894" t="s">
        <v>21</v>
      </c>
      <c r="B14" s="20" t="s">
        <v>21</v>
      </c>
      <c r="C14" s="21" t="s">
        <v>21</v>
      </c>
      <c r="D14" s="22" t="s">
        <v>24</v>
      </c>
      <c r="E14" s="23" t="s">
        <v>25</v>
      </c>
      <c r="F14" s="24">
        <v>2</v>
      </c>
      <c r="G14" s="2052"/>
      <c r="H14" s="25" t="s">
        <v>26</v>
      </c>
      <c r="I14" s="580">
        <v>241</v>
      </c>
      <c r="J14" s="581">
        <f>25+163.4+40+21+1</f>
        <v>250.4</v>
      </c>
      <c r="K14" s="582">
        <v>338.7</v>
      </c>
      <c r="L14" s="583">
        <v>338.7</v>
      </c>
      <c r="M14" s="583"/>
      <c r="N14" s="584"/>
      <c r="O14" s="26">
        <v>338.7</v>
      </c>
      <c r="P14" s="27">
        <v>338.7</v>
      </c>
      <c r="Q14" s="28" t="s">
        <v>27</v>
      </c>
      <c r="R14" s="585">
        <v>62</v>
      </c>
      <c r="S14" s="586">
        <v>80</v>
      </c>
      <c r="T14" s="30">
        <v>80</v>
      </c>
      <c r="U14" s="31">
        <v>80</v>
      </c>
      <c r="V14" s="32"/>
      <c r="W14" s="33"/>
      <c r="X14" s="33"/>
      <c r="Y14" s="34"/>
    </row>
    <row r="15" spans="1:25" ht="29.25" customHeight="1" x14ac:dyDescent="0.2">
      <c r="A15" s="1895"/>
      <c r="B15" s="35"/>
      <c r="C15" s="36"/>
      <c r="D15" s="37"/>
      <c r="E15" s="38"/>
      <c r="F15" s="39"/>
      <c r="G15" s="2053"/>
      <c r="H15" s="40"/>
      <c r="I15" s="587"/>
      <c r="J15" s="588"/>
      <c r="K15" s="589"/>
      <c r="L15" s="590"/>
      <c r="M15" s="590"/>
      <c r="N15" s="591"/>
      <c r="O15" s="41"/>
      <c r="P15" s="42"/>
      <c r="Q15" s="592" t="s">
        <v>28</v>
      </c>
      <c r="R15" s="593"/>
      <c r="S15" s="49">
        <v>9000</v>
      </c>
      <c r="T15" s="45">
        <v>10000</v>
      </c>
      <c r="U15" s="46">
        <v>11000</v>
      </c>
      <c r="V15" s="32"/>
      <c r="W15" s="33"/>
      <c r="X15" s="33"/>
      <c r="Y15" s="34"/>
    </row>
    <row r="16" spans="1:25" ht="29.25" customHeight="1" x14ac:dyDescent="0.2">
      <c r="A16" s="1895"/>
      <c r="B16" s="35"/>
      <c r="C16" s="36"/>
      <c r="D16" s="37"/>
      <c r="E16" s="38"/>
      <c r="F16" s="39"/>
      <c r="G16" s="2053"/>
      <c r="H16" s="47"/>
      <c r="I16" s="587"/>
      <c r="J16" s="588"/>
      <c r="K16" s="589"/>
      <c r="L16" s="590"/>
      <c r="M16" s="590"/>
      <c r="N16" s="591"/>
      <c r="O16" s="41"/>
      <c r="P16" s="42"/>
      <c r="Q16" s="592" t="s">
        <v>29</v>
      </c>
      <c r="R16" s="593"/>
      <c r="S16" s="58">
        <v>1</v>
      </c>
      <c r="T16" s="49">
        <v>3</v>
      </c>
      <c r="U16" s="50">
        <v>5</v>
      </c>
      <c r="V16" s="32"/>
      <c r="W16" s="33"/>
      <c r="X16" s="33"/>
      <c r="Y16" s="34"/>
    </row>
    <row r="17" spans="1:26" ht="17.25" customHeight="1" thickBot="1" x14ac:dyDescent="0.25">
      <c r="A17" s="2164"/>
      <c r="B17" s="19"/>
      <c r="C17" s="51"/>
      <c r="D17" s="52"/>
      <c r="E17" s="53"/>
      <c r="F17" s="54"/>
      <c r="G17" s="2165"/>
      <c r="H17" s="55" t="s">
        <v>30</v>
      </c>
      <c r="I17" s="56">
        <f>SUM(I14)</f>
        <v>241</v>
      </c>
      <c r="J17" s="594">
        <f>SUM(J14)</f>
        <v>250.4</v>
      </c>
      <c r="K17" s="595">
        <f>SUM(K14)</f>
        <v>338.7</v>
      </c>
      <c r="L17" s="596">
        <f>SUM(L14)</f>
        <v>338.7</v>
      </c>
      <c r="M17" s="597"/>
      <c r="N17" s="598"/>
      <c r="O17" s="596">
        <f>SUM(O14)</f>
        <v>338.7</v>
      </c>
      <c r="P17" s="57">
        <f>SUM(P14)</f>
        <v>338.7</v>
      </c>
      <c r="Q17" s="592" t="s">
        <v>31</v>
      </c>
      <c r="R17" s="593"/>
      <c r="S17" s="49">
        <v>4</v>
      </c>
      <c r="T17" s="58">
        <v>7</v>
      </c>
      <c r="U17" s="46">
        <v>9</v>
      </c>
      <c r="V17" s="7"/>
      <c r="W17" s="33"/>
      <c r="X17" s="33"/>
      <c r="Y17" s="33"/>
    </row>
    <row r="18" spans="1:26" ht="27" customHeight="1" x14ac:dyDescent="0.2">
      <c r="A18" s="59" t="s">
        <v>21</v>
      </c>
      <c r="B18" s="35" t="s">
        <v>21</v>
      </c>
      <c r="C18" s="60" t="s">
        <v>32</v>
      </c>
      <c r="D18" s="61" t="s">
        <v>33</v>
      </c>
      <c r="E18" s="62" t="s">
        <v>25</v>
      </c>
      <c r="F18" s="63" t="s">
        <v>34</v>
      </c>
      <c r="G18" s="599" t="s">
        <v>264</v>
      </c>
      <c r="H18" s="64"/>
      <c r="I18" s="600"/>
      <c r="J18" s="601"/>
      <c r="K18" s="602"/>
      <c r="L18" s="603"/>
      <c r="M18" s="604"/>
      <c r="N18" s="385"/>
      <c r="O18" s="603"/>
      <c r="P18" s="384"/>
      <c r="Q18" s="605"/>
      <c r="R18" s="606"/>
      <c r="S18" s="607"/>
      <c r="T18" s="67"/>
      <c r="U18" s="68"/>
      <c r="V18" s="69"/>
      <c r="W18" s="33"/>
      <c r="X18" s="33"/>
      <c r="Y18" s="33"/>
    </row>
    <row r="19" spans="1:26" ht="29.25" customHeight="1" x14ac:dyDescent="0.2">
      <c r="A19" s="59"/>
      <c r="B19" s="35"/>
      <c r="C19" s="60"/>
      <c r="D19" s="457" t="s">
        <v>38</v>
      </c>
      <c r="E19" s="74"/>
      <c r="F19" s="75"/>
      <c r="G19" s="122"/>
      <c r="H19" s="222" t="s">
        <v>26</v>
      </c>
      <c r="I19" s="608">
        <v>190</v>
      </c>
      <c r="J19" s="609">
        <v>190</v>
      </c>
      <c r="K19" s="300">
        <v>190</v>
      </c>
      <c r="L19" s="318">
        <v>190</v>
      </c>
      <c r="M19" s="390"/>
      <c r="N19" s="301"/>
      <c r="O19" s="318">
        <v>190</v>
      </c>
      <c r="P19" s="97">
        <v>190</v>
      </c>
      <c r="Q19" s="288" t="s">
        <v>35</v>
      </c>
      <c r="R19" s="610">
        <v>4</v>
      </c>
      <c r="S19" s="78">
        <v>4</v>
      </c>
      <c r="T19" s="78">
        <v>4</v>
      </c>
      <c r="U19" s="79">
        <v>4</v>
      </c>
      <c r="W19" s="2166"/>
      <c r="X19" s="2166"/>
      <c r="Y19" s="33"/>
      <c r="Z19" s="7"/>
    </row>
    <row r="20" spans="1:26" ht="16.5" customHeight="1" x14ac:dyDescent="0.2">
      <c r="A20" s="59"/>
      <c r="B20" s="35"/>
      <c r="C20" s="60"/>
      <c r="D20" s="320"/>
      <c r="E20" s="74"/>
      <c r="F20" s="75"/>
      <c r="G20" s="122"/>
      <c r="H20" s="222"/>
      <c r="I20" s="608"/>
      <c r="J20" s="609"/>
      <c r="K20" s="300"/>
      <c r="L20" s="318"/>
      <c r="M20" s="390"/>
      <c r="N20" s="301"/>
      <c r="O20" s="318"/>
      <c r="P20" s="97"/>
      <c r="Q20" s="611" t="s">
        <v>265</v>
      </c>
      <c r="R20" s="610"/>
      <c r="S20" s="78">
        <v>16</v>
      </c>
      <c r="T20" s="78">
        <v>16</v>
      </c>
      <c r="U20" s="79">
        <v>16</v>
      </c>
      <c r="W20" s="33"/>
      <c r="X20" s="33"/>
      <c r="Y20" s="34"/>
      <c r="Z20" s="7"/>
    </row>
    <row r="21" spans="1:26" ht="30" customHeight="1" x14ac:dyDescent="0.2">
      <c r="A21" s="59"/>
      <c r="B21" s="35"/>
      <c r="C21" s="60"/>
      <c r="D21" s="375"/>
      <c r="E21" s="74"/>
      <c r="F21" s="75"/>
      <c r="G21" s="122"/>
      <c r="H21" s="79"/>
      <c r="I21" s="612"/>
      <c r="J21" s="613"/>
      <c r="K21" s="614"/>
      <c r="L21" s="615"/>
      <c r="M21" s="616"/>
      <c r="N21" s="617"/>
      <c r="O21" s="615"/>
      <c r="P21" s="448"/>
      <c r="Q21" s="611" t="s">
        <v>39</v>
      </c>
      <c r="R21" s="610"/>
      <c r="S21" s="78">
        <v>4</v>
      </c>
      <c r="T21" s="78">
        <v>5</v>
      </c>
      <c r="U21" s="79">
        <v>7</v>
      </c>
      <c r="W21" s="618"/>
      <c r="X21" s="618"/>
      <c r="Y21" s="33"/>
      <c r="Z21" s="7"/>
    </row>
    <row r="22" spans="1:26" ht="29.25" customHeight="1" x14ac:dyDescent="0.2">
      <c r="A22" s="59"/>
      <c r="B22" s="35"/>
      <c r="C22" s="60"/>
      <c r="D22" s="80" t="s">
        <v>40</v>
      </c>
      <c r="E22" s="81"/>
      <c r="F22" s="70"/>
      <c r="G22" s="619"/>
      <c r="H22" s="620" t="s">
        <v>26</v>
      </c>
      <c r="I22" s="621"/>
      <c r="J22" s="613"/>
      <c r="K22" s="614">
        <v>40</v>
      </c>
      <c r="L22" s="622">
        <v>40</v>
      </c>
      <c r="M22" s="623"/>
      <c r="N22" s="624"/>
      <c r="O22" s="625">
        <v>40</v>
      </c>
      <c r="P22" s="626">
        <v>240</v>
      </c>
      <c r="Q22" s="288" t="s">
        <v>41</v>
      </c>
      <c r="R22" s="593"/>
      <c r="S22" s="49">
        <v>2</v>
      </c>
      <c r="T22" s="49">
        <v>2</v>
      </c>
      <c r="U22" s="46">
        <v>9</v>
      </c>
      <c r="W22" s="33"/>
      <c r="X22" s="33"/>
      <c r="Y22" s="33"/>
    </row>
    <row r="23" spans="1:26" ht="30" customHeight="1" x14ac:dyDescent="0.2">
      <c r="A23" s="59"/>
      <c r="B23" s="35"/>
      <c r="C23" s="60"/>
      <c r="D23" s="86" t="s">
        <v>42</v>
      </c>
      <c r="E23" s="81"/>
      <c r="F23" s="70"/>
      <c r="G23" s="619"/>
      <c r="H23" s="82" t="s">
        <v>26</v>
      </c>
      <c r="I23" s="410"/>
      <c r="J23" s="627"/>
      <c r="K23" s="628">
        <v>58</v>
      </c>
      <c r="L23" s="629">
        <v>58</v>
      </c>
      <c r="M23" s="630"/>
      <c r="N23" s="631"/>
      <c r="O23" s="629">
        <v>58</v>
      </c>
      <c r="P23" s="467">
        <v>58</v>
      </c>
      <c r="Q23" s="294" t="s">
        <v>35</v>
      </c>
      <c r="R23" s="632"/>
      <c r="S23" s="90">
        <v>2</v>
      </c>
      <c r="T23" s="90">
        <v>2</v>
      </c>
      <c r="U23" s="91">
        <v>2</v>
      </c>
      <c r="W23" s="34"/>
      <c r="X23" s="33"/>
      <c r="Y23" s="33"/>
    </row>
    <row r="24" spans="1:26" ht="18" customHeight="1" x14ac:dyDescent="0.2">
      <c r="A24" s="59"/>
      <c r="B24" s="35"/>
      <c r="C24" s="60"/>
      <c r="D24" s="320"/>
      <c r="E24" s="81"/>
      <c r="F24" s="70"/>
      <c r="G24" s="619"/>
      <c r="H24" s="168"/>
      <c r="I24" s="83"/>
      <c r="J24" s="609"/>
      <c r="K24" s="633"/>
      <c r="L24" s="634"/>
      <c r="M24" s="635"/>
      <c r="N24" s="636"/>
      <c r="O24" s="634"/>
      <c r="P24" s="84"/>
      <c r="Q24" s="637" t="s">
        <v>265</v>
      </c>
      <c r="R24" s="632"/>
      <c r="S24" s="90">
        <v>8</v>
      </c>
      <c r="T24" s="90">
        <v>8</v>
      </c>
      <c r="U24" s="91">
        <v>8</v>
      </c>
      <c r="W24" s="7"/>
    </row>
    <row r="25" spans="1:26" ht="30" customHeight="1" x14ac:dyDescent="0.2">
      <c r="A25" s="59"/>
      <c r="B25" s="35"/>
      <c r="C25" s="60"/>
      <c r="D25" s="375"/>
      <c r="E25" s="81"/>
      <c r="F25" s="70"/>
      <c r="G25" s="619"/>
      <c r="H25" s="168"/>
      <c r="I25" s="318"/>
      <c r="J25" s="613"/>
      <c r="K25" s="638"/>
      <c r="L25" s="634"/>
      <c r="M25" s="635"/>
      <c r="N25" s="636"/>
      <c r="O25" s="634"/>
      <c r="P25" s="84"/>
      <c r="Q25" s="294" t="s">
        <v>43</v>
      </c>
      <c r="R25" s="632"/>
      <c r="S25" s="90">
        <v>4</v>
      </c>
      <c r="T25" s="90">
        <v>4</v>
      </c>
      <c r="U25" s="91">
        <v>4</v>
      </c>
      <c r="W25" s="7"/>
    </row>
    <row r="26" spans="1:26" ht="16.5" customHeight="1" x14ac:dyDescent="0.2">
      <c r="A26" s="59"/>
      <c r="B26" s="35"/>
      <c r="C26" s="60"/>
      <c r="D26" s="1878" t="s">
        <v>44</v>
      </c>
      <c r="E26" s="81"/>
      <c r="F26" s="70"/>
      <c r="G26" s="619"/>
      <c r="H26" s="297" t="s">
        <v>26</v>
      </c>
      <c r="I26" s="622">
        <v>24</v>
      </c>
      <c r="J26" s="639">
        <v>24</v>
      </c>
      <c r="K26" s="638">
        <v>24</v>
      </c>
      <c r="L26" s="625">
        <v>24</v>
      </c>
      <c r="M26" s="640"/>
      <c r="N26" s="641"/>
      <c r="O26" s="625">
        <v>24</v>
      </c>
      <c r="P26" s="626">
        <v>24</v>
      </c>
      <c r="Q26" s="360" t="s">
        <v>45</v>
      </c>
      <c r="R26" s="642">
        <v>1</v>
      </c>
      <c r="S26" s="94">
        <v>1</v>
      </c>
      <c r="T26" s="94">
        <v>1</v>
      </c>
      <c r="U26" s="95">
        <v>1</v>
      </c>
      <c r="W26" s="7"/>
    </row>
    <row r="27" spans="1:26" ht="27" customHeight="1" x14ac:dyDescent="0.2">
      <c r="A27" s="59"/>
      <c r="B27" s="35"/>
      <c r="C27" s="60"/>
      <c r="D27" s="1874"/>
      <c r="E27" s="81"/>
      <c r="F27" s="70"/>
      <c r="G27" s="619"/>
      <c r="H27" s="250" t="s">
        <v>36</v>
      </c>
      <c r="I27" s="643">
        <v>172.9</v>
      </c>
      <c r="J27" s="644">
        <v>172.9</v>
      </c>
      <c r="K27" s="614">
        <v>222.7</v>
      </c>
      <c r="L27" s="645">
        <v>222.7</v>
      </c>
      <c r="M27" s="646"/>
      <c r="N27" s="647"/>
      <c r="O27" s="645">
        <v>222.7</v>
      </c>
      <c r="P27" s="71">
        <v>222.7</v>
      </c>
      <c r="Q27" s="98" t="s">
        <v>46</v>
      </c>
      <c r="R27" s="648">
        <v>500</v>
      </c>
      <c r="S27" s="649">
        <v>500</v>
      </c>
      <c r="T27" s="100">
        <v>500</v>
      </c>
      <c r="U27" s="101">
        <v>500</v>
      </c>
      <c r="W27" s="7"/>
      <c r="Z27" s="7"/>
    </row>
    <row r="28" spans="1:26" ht="40.5" customHeight="1" x14ac:dyDescent="0.2">
      <c r="A28" s="59"/>
      <c r="B28" s="35"/>
      <c r="C28" s="60"/>
      <c r="D28" s="1874"/>
      <c r="E28" s="81"/>
      <c r="F28" s="70"/>
      <c r="G28" s="1265"/>
      <c r="H28" s="1304" t="s">
        <v>26</v>
      </c>
      <c r="I28" s="1284">
        <v>77.599999999999994</v>
      </c>
      <c r="J28" s="644">
        <v>75.2</v>
      </c>
      <c r="K28" s="628">
        <v>82.6</v>
      </c>
      <c r="L28" s="629">
        <v>82.6</v>
      </c>
      <c r="M28" s="630"/>
      <c r="N28" s="631"/>
      <c r="O28" s="629">
        <v>82.6</v>
      </c>
      <c r="P28" s="467">
        <v>82.6</v>
      </c>
      <c r="Q28" s="98" t="s">
        <v>47</v>
      </c>
      <c r="R28" s="648"/>
      <c r="S28" s="480">
        <v>30</v>
      </c>
      <c r="T28" s="104">
        <v>30</v>
      </c>
      <c r="U28" s="105">
        <v>30</v>
      </c>
      <c r="W28" s="7"/>
      <c r="X28" s="7"/>
      <c r="Z28" s="7"/>
    </row>
    <row r="29" spans="1:26" ht="42" customHeight="1" x14ac:dyDescent="0.2">
      <c r="A29" s="59"/>
      <c r="B29" s="35"/>
      <c r="C29" s="60"/>
      <c r="D29" s="369"/>
      <c r="E29" s="81"/>
      <c r="F29" s="70"/>
      <c r="G29" s="1265"/>
      <c r="H29" s="102"/>
      <c r="I29" s="1285"/>
      <c r="J29" s="655"/>
      <c r="K29" s="633"/>
      <c r="L29" s="634"/>
      <c r="M29" s="635"/>
      <c r="N29" s="636"/>
      <c r="O29" s="634"/>
      <c r="P29" s="84"/>
      <c r="Q29" s="656" t="s">
        <v>48</v>
      </c>
      <c r="R29" s="657"/>
      <c r="S29" s="658">
        <v>15</v>
      </c>
      <c r="T29" s="659">
        <v>20</v>
      </c>
      <c r="U29" s="660">
        <v>20</v>
      </c>
      <c r="W29" s="7"/>
      <c r="Z29" s="7"/>
    </row>
    <row r="30" spans="1:26" ht="15" customHeight="1" x14ac:dyDescent="0.2">
      <c r="A30" s="650"/>
      <c r="B30" s="429"/>
      <c r="C30" s="651"/>
      <c r="D30" s="879"/>
      <c r="E30" s="652"/>
      <c r="F30" s="430"/>
      <c r="G30" s="653"/>
      <c r="H30" s="1316"/>
      <c r="I30" s="1286"/>
      <c r="J30" s="779"/>
      <c r="K30" s="638"/>
      <c r="L30" s="784"/>
      <c r="M30" s="1186"/>
      <c r="N30" s="1317"/>
      <c r="O30" s="784"/>
      <c r="P30" s="785"/>
      <c r="Q30" s="98" t="s">
        <v>49</v>
      </c>
      <c r="R30" s="648">
        <v>1</v>
      </c>
      <c r="S30" s="480">
        <v>1</v>
      </c>
      <c r="T30" s="104">
        <v>1</v>
      </c>
      <c r="U30" s="105">
        <v>1</v>
      </c>
      <c r="W30" s="7"/>
      <c r="Z30" s="7"/>
    </row>
    <row r="31" spans="1:26" ht="43.5" customHeight="1" thickBot="1" x14ac:dyDescent="0.25">
      <c r="A31" s="59"/>
      <c r="B31" s="35"/>
      <c r="C31" s="60"/>
      <c r="D31" s="377"/>
      <c r="E31" s="74"/>
      <c r="F31" s="70"/>
      <c r="G31" s="619"/>
      <c r="H31" s="1305" t="s">
        <v>30</v>
      </c>
      <c r="I31" s="1306">
        <f>SUM(I19:I28)</f>
        <v>464.5</v>
      </c>
      <c r="J31" s="1307">
        <f>SUM(J19:J28)</f>
        <v>462.09999999999997</v>
      </c>
      <c r="K31" s="1308">
        <f>SUM(K19:K28)</f>
        <v>617.30000000000007</v>
      </c>
      <c r="L31" s="1309">
        <f>SUM(L19:L28)</f>
        <v>617.30000000000007</v>
      </c>
      <c r="M31" s="1310">
        <f t="shared" ref="M31:N31" si="0">SUM(M19:M28)</f>
        <v>0</v>
      </c>
      <c r="N31" s="1311">
        <f t="shared" si="0"/>
        <v>0</v>
      </c>
      <c r="O31" s="1309">
        <f>SUM(O19:O28)</f>
        <v>617.30000000000007</v>
      </c>
      <c r="P31" s="1312">
        <f>SUM(P19:P28)</f>
        <v>817.30000000000007</v>
      </c>
      <c r="Q31" s="432" t="s">
        <v>266</v>
      </c>
      <c r="R31" s="657">
        <v>8</v>
      </c>
      <c r="S31" s="1313">
        <v>8</v>
      </c>
      <c r="T31" s="1314">
        <v>8</v>
      </c>
      <c r="U31" s="1315">
        <v>8</v>
      </c>
      <c r="W31" s="7"/>
    </row>
    <row r="32" spans="1:26" ht="29.25" customHeight="1" x14ac:dyDescent="0.2">
      <c r="A32" s="109" t="s">
        <v>21</v>
      </c>
      <c r="B32" s="20" t="s">
        <v>21</v>
      </c>
      <c r="C32" s="110" t="s">
        <v>51</v>
      </c>
      <c r="D32" s="1876" t="s">
        <v>267</v>
      </c>
      <c r="E32" s="111"/>
      <c r="F32" s="63">
        <v>2</v>
      </c>
      <c r="G32" s="599" t="s">
        <v>264</v>
      </c>
      <c r="H32" s="112" t="s">
        <v>26</v>
      </c>
      <c r="I32" s="147">
        <v>439.6</v>
      </c>
      <c r="J32" s="661">
        <v>559.4</v>
      </c>
      <c r="K32" s="271">
        <v>33.4</v>
      </c>
      <c r="L32" s="662">
        <v>33.4</v>
      </c>
      <c r="M32" s="663"/>
      <c r="N32" s="664"/>
      <c r="O32" s="662">
        <v>33.4</v>
      </c>
      <c r="P32" s="114">
        <v>33.4</v>
      </c>
      <c r="Q32" s="665" t="s">
        <v>53</v>
      </c>
      <c r="R32" s="666">
        <v>4</v>
      </c>
      <c r="S32" s="117">
        <v>1</v>
      </c>
      <c r="T32" s="117">
        <v>1</v>
      </c>
      <c r="U32" s="118">
        <v>1</v>
      </c>
      <c r="W32" s="7"/>
    </row>
    <row r="33" spans="1:26" ht="43.5" customHeight="1" x14ac:dyDescent="0.2">
      <c r="A33" s="119"/>
      <c r="B33" s="35"/>
      <c r="C33" s="120"/>
      <c r="D33" s="1877"/>
      <c r="E33" s="121"/>
      <c r="F33" s="70"/>
      <c r="G33" s="619"/>
      <c r="H33" s="122"/>
      <c r="I33" s="667"/>
      <c r="J33" s="668"/>
      <c r="K33" s="292"/>
      <c r="L33" s="307"/>
      <c r="M33" s="669"/>
      <c r="N33" s="293"/>
      <c r="O33" s="307"/>
      <c r="P33" s="124"/>
      <c r="Q33" s="670" t="s">
        <v>54</v>
      </c>
      <c r="R33" s="648"/>
      <c r="S33" s="444">
        <v>4</v>
      </c>
      <c r="T33" s="100">
        <v>4</v>
      </c>
      <c r="U33" s="101">
        <v>4</v>
      </c>
      <c r="W33" s="7"/>
      <c r="Z33" s="7"/>
    </row>
    <row r="34" spans="1:26" ht="28.5" customHeight="1" x14ac:dyDescent="0.2">
      <c r="A34" s="119"/>
      <c r="B34" s="35"/>
      <c r="C34" s="120"/>
      <c r="D34" s="1878" t="s">
        <v>55</v>
      </c>
      <c r="E34" s="121"/>
      <c r="F34" s="70"/>
      <c r="G34" s="619"/>
      <c r="H34" s="127" t="s">
        <v>26</v>
      </c>
      <c r="I34" s="671"/>
      <c r="J34" s="672"/>
      <c r="K34" s="278">
        <v>40</v>
      </c>
      <c r="L34" s="673">
        <v>40</v>
      </c>
      <c r="M34" s="674"/>
      <c r="N34" s="284"/>
      <c r="O34" s="673">
        <v>40</v>
      </c>
      <c r="P34" s="129">
        <v>40</v>
      </c>
      <c r="Q34" s="675" t="s">
        <v>56</v>
      </c>
      <c r="R34" s="676">
        <v>1</v>
      </c>
      <c r="S34" s="132">
        <v>1</v>
      </c>
      <c r="T34" s="132">
        <v>1</v>
      </c>
      <c r="U34" s="133">
        <v>1</v>
      </c>
      <c r="W34" s="7"/>
    </row>
    <row r="35" spans="1:26" ht="41.25" customHeight="1" thickBot="1" x14ac:dyDescent="0.25">
      <c r="A35" s="134"/>
      <c r="B35" s="19"/>
      <c r="C35" s="135"/>
      <c r="D35" s="1875"/>
      <c r="E35" s="136"/>
      <c r="F35" s="137"/>
      <c r="G35" s="677"/>
      <c r="H35" s="138" t="s">
        <v>30</v>
      </c>
      <c r="I35" s="139">
        <f>SUM(I32:I33)</f>
        <v>439.6</v>
      </c>
      <c r="J35" s="678">
        <f>SUM(J32:J33)</f>
        <v>559.4</v>
      </c>
      <c r="K35" s="679">
        <f>SUM(K32:K34)</f>
        <v>73.400000000000006</v>
      </c>
      <c r="L35" s="680">
        <f>SUM(L32:L34)</f>
        <v>73.400000000000006</v>
      </c>
      <c r="M35" s="681"/>
      <c r="N35" s="682"/>
      <c r="O35" s="680">
        <f>SUM(O32:O34)</f>
        <v>73.400000000000006</v>
      </c>
      <c r="P35" s="140">
        <f>SUM(P32:P34)</f>
        <v>73.400000000000006</v>
      </c>
      <c r="Q35" s="683" t="s">
        <v>57</v>
      </c>
      <c r="R35" s="684"/>
      <c r="S35" s="685">
        <v>1</v>
      </c>
      <c r="T35" s="143"/>
      <c r="U35" s="144"/>
      <c r="W35" s="7"/>
    </row>
    <row r="36" spans="1:26" ht="30" customHeight="1" x14ac:dyDescent="0.2">
      <c r="A36" s="109" t="s">
        <v>21</v>
      </c>
      <c r="B36" s="20" t="s">
        <v>21</v>
      </c>
      <c r="C36" s="145" t="s">
        <v>58</v>
      </c>
      <c r="D36" s="146" t="s">
        <v>59</v>
      </c>
      <c r="E36" s="111"/>
      <c r="F36" s="63">
        <v>2</v>
      </c>
      <c r="G36" s="599" t="s">
        <v>264</v>
      </c>
      <c r="H36" s="686"/>
      <c r="I36" s="687"/>
      <c r="J36" s="688"/>
      <c r="K36" s="689"/>
      <c r="L36" s="690"/>
      <c r="M36" s="691"/>
      <c r="N36" s="692"/>
      <c r="O36" s="690"/>
      <c r="P36" s="693"/>
      <c r="Q36" s="675"/>
      <c r="R36" s="694"/>
      <c r="S36" s="150"/>
      <c r="T36" s="150"/>
      <c r="U36" s="118"/>
      <c r="W36" s="7"/>
    </row>
    <row r="37" spans="1:26" ht="15.75" customHeight="1" x14ac:dyDescent="0.2">
      <c r="A37" s="119"/>
      <c r="B37" s="35"/>
      <c r="C37" s="120"/>
      <c r="D37" s="1878" t="s">
        <v>60</v>
      </c>
      <c r="E37" s="121"/>
      <c r="F37" s="70"/>
      <c r="G37" s="619"/>
      <c r="H37" s="695" t="s">
        <v>26</v>
      </c>
      <c r="I37" s="696">
        <v>5</v>
      </c>
      <c r="J37" s="644">
        <v>5</v>
      </c>
      <c r="K37" s="628">
        <v>13.2</v>
      </c>
      <c r="L37" s="629">
        <v>13.2</v>
      </c>
      <c r="M37" s="630"/>
      <c r="N37" s="631"/>
      <c r="O37" s="629">
        <v>13.2</v>
      </c>
      <c r="P37" s="467">
        <v>13.2</v>
      </c>
      <c r="Q37" s="325" t="s">
        <v>61</v>
      </c>
      <c r="R37" s="697"/>
      <c r="S37" s="49">
        <v>35</v>
      </c>
      <c r="T37" s="49">
        <v>35</v>
      </c>
      <c r="U37" s="46">
        <v>35</v>
      </c>
      <c r="W37" s="7"/>
    </row>
    <row r="38" spans="1:26" ht="15.75" customHeight="1" x14ac:dyDescent="0.2">
      <c r="A38" s="119"/>
      <c r="B38" s="35"/>
      <c r="C38" s="151"/>
      <c r="D38" s="1879"/>
      <c r="E38" s="121"/>
      <c r="F38" s="70"/>
      <c r="G38" s="619"/>
      <c r="H38" s="152"/>
      <c r="I38" s="153"/>
      <c r="J38" s="698"/>
      <c r="K38" s="699"/>
      <c r="L38" s="700"/>
      <c r="M38" s="701"/>
      <c r="N38" s="702"/>
      <c r="O38" s="700"/>
      <c r="P38" s="154"/>
      <c r="Q38" s="374" t="s">
        <v>62</v>
      </c>
      <c r="R38" s="703">
        <v>1750</v>
      </c>
      <c r="S38" s="90">
        <v>1750</v>
      </c>
      <c r="T38" s="90">
        <v>1750</v>
      </c>
      <c r="U38" s="91">
        <v>1750</v>
      </c>
      <c r="W38" s="7"/>
    </row>
    <row r="39" spans="1:26" ht="15.75" customHeight="1" x14ac:dyDescent="0.2">
      <c r="A39" s="119"/>
      <c r="B39" s="35"/>
      <c r="C39" s="120"/>
      <c r="D39" s="1878" t="s">
        <v>63</v>
      </c>
      <c r="E39" s="121"/>
      <c r="F39" s="70"/>
      <c r="G39" s="619"/>
      <c r="H39" s="695" t="s">
        <v>26</v>
      </c>
      <c r="I39" s="704"/>
      <c r="J39" s="644"/>
      <c r="K39" s="654">
        <v>5</v>
      </c>
      <c r="L39" s="629">
        <v>5</v>
      </c>
      <c r="M39" s="630"/>
      <c r="N39" s="631"/>
      <c r="O39" s="629">
        <v>15</v>
      </c>
      <c r="P39" s="467"/>
      <c r="Q39" s="374" t="s">
        <v>64</v>
      </c>
      <c r="R39" s="632"/>
      <c r="S39" s="90">
        <v>30</v>
      </c>
      <c r="T39" s="157">
        <v>100</v>
      </c>
      <c r="U39" s="91"/>
      <c r="W39" s="7"/>
      <c r="Y39" s="7"/>
    </row>
    <row r="40" spans="1:26" ht="31.5" customHeight="1" thickBot="1" x14ac:dyDescent="0.25">
      <c r="A40" s="134"/>
      <c r="B40" s="19"/>
      <c r="C40" s="135"/>
      <c r="D40" s="1875"/>
      <c r="E40" s="136"/>
      <c r="F40" s="137"/>
      <c r="G40" s="677"/>
      <c r="H40" s="158" t="s">
        <v>30</v>
      </c>
      <c r="I40" s="159">
        <f>SUM(I37:I39)</f>
        <v>5</v>
      </c>
      <c r="J40" s="705">
        <f t="shared" ref="J40:P40" si="1">SUM(J37:J39)</f>
        <v>5</v>
      </c>
      <c r="K40" s="706">
        <f>SUM(K37:K39)</f>
        <v>18.2</v>
      </c>
      <c r="L40" s="707">
        <f t="shared" si="1"/>
        <v>18.2</v>
      </c>
      <c r="M40" s="708">
        <f t="shared" si="1"/>
        <v>0</v>
      </c>
      <c r="N40" s="707">
        <f t="shared" si="1"/>
        <v>0</v>
      </c>
      <c r="O40" s="159">
        <f>SUM(O37:O39)</f>
        <v>28.2</v>
      </c>
      <c r="P40" s="159">
        <f t="shared" si="1"/>
        <v>13.2</v>
      </c>
      <c r="Q40" s="362" t="s">
        <v>65</v>
      </c>
      <c r="R40" s="709"/>
      <c r="S40" s="162"/>
      <c r="T40" s="162">
        <v>30</v>
      </c>
      <c r="U40" s="163">
        <v>50</v>
      </c>
      <c r="W40" s="7"/>
    </row>
    <row r="41" spans="1:26" ht="28.5" customHeight="1" x14ac:dyDescent="0.2">
      <c r="A41" s="109" t="s">
        <v>21</v>
      </c>
      <c r="B41" s="20" t="s">
        <v>21</v>
      </c>
      <c r="C41" s="110" t="s">
        <v>66</v>
      </c>
      <c r="D41" s="1928" t="s">
        <v>67</v>
      </c>
      <c r="E41" s="111"/>
      <c r="F41" s="63">
        <v>2</v>
      </c>
      <c r="G41" s="599" t="s">
        <v>264</v>
      </c>
      <c r="H41" s="64" t="s">
        <v>26</v>
      </c>
      <c r="I41" s="600">
        <v>200</v>
      </c>
      <c r="J41" s="581">
        <v>200</v>
      </c>
      <c r="K41" s="582">
        <v>200</v>
      </c>
      <c r="L41" s="710">
        <v>200</v>
      </c>
      <c r="M41" s="711"/>
      <c r="N41" s="712"/>
      <c r="O41" s="710">
        <v>200</v>
      </c>
      <c r="P41" s="164"/>
      <c r="Q41" s="713" t="s">
        <v>68</v>
      </c>
      <c r="R41" s="714">
        <v>7</v>
      </c>
      <c r="S41" s="586">
        <v>6</v>
      </c>
      <c r="T41" s="166">
        <v>7</v>
      </c>
      <c r="U41" s="167"/>
      <c r="W41" s="7"/>
      <c r="Y41" s="7"/>
    </row>
    <row r="42" spans="1:26" ht="17.25" customHeight="1" x14ac:dyDescent="0.2">
      <c r="A42" s="119"/>
      <c r="B42" s="35"/>
      <c r="C42" s="120"/>
      <c r="D42" s="1874"/>
      <c r="E42" s="121"/>
      <c r="F42" s="70"/>
      <c r="G42" s="619"/>
      <c r="H42" s="168"/>
      <c r="I42" s="715"/>
      <c r="J42" s="655"/>
      <c r="K42" s="300"/>
      <c r="L42" s="634"/>
      <c r="M42" s="635"/>
      <c r="N42" s="636"/>
      <c r="O42" s="634"/>
      <c r="P42" s="84"/>
      <c r="Q42" s="1938" t="s">
        <v>69</v>
      </c>
      <c r="R42" s="632">
        <v>7</v>
      </c>
      <c r="S42" s="90">
        <v>6</v>
      </c>
      <c r="T42" s="169">
        <v>7</v>
      </c>
      <c r="U42" s="50"/>
      <c r="W42" s="7"/>
      <c r="Y42" s="7"/>
    </row>
    <row r="43" spans="1:26" ht="15.75" customHeight="1" thickBot="1" x14ac:dyDescent="0.25">
      <c r="A43" s="134"/>
      <c r="B43" s="19"/>
      <c r="C43" s="135"/>
      <c r="D43" s="1875"/>
      <c r="E43" s="136"/>
      <c r="F43" s="137"/>
      <c r="G43" s="677"/>
      <c r="H43" s="158" t="s">
        <v>30</v>
      </c>
      <c r="I43" s="159">
        <f t="shared" ref="I43:O43" si="2">SUM(I41)</f>
        <v>200</v>
      </c>
      <c r="J43" s="705">
        <f t="shared" si="2"/>
        <v>200</v>
      </c>
      <c r="K43" s="706">
        <f t="shared" si="2"/>
        <v>200</v>
      </c>
      <c r="L43" s="707">
        <f t="shared" si="2"/>
        <v>200</v>
      </c>
      <c r="M43" s="708">
        <f t="shared" si="2"/>
        <v>0</v>
      </c>
      <c r="N43" s="716">
        <f t="shared" si="2"/>
        <v>0</v>
      </c>
      <c r="O43" s="707">
        <f t="shared" si="2"/>
        <v>200</v>
      </c>
      <c r="P43" s="170"/>
      <c r="Q43" s="2110"/>
      <c r="R43" s="717"/>
      <c r="S43" s="172"/>
      <c r="T43" s="172"/>
      <c r="U43" s="173"/>
      <c r="W43" s="7"/>
    </row>
    <row r="44" spans="1:26" ht="25.5" customHeight="1" x14ac:dyDescent="0.2">
      <c r="A44" s="174" t="s">
        <v>21</v>
      </c>
      <c r="B44" s="20" t="s">
        <v>21</v>
      </c>
      <c r="C44" s="175" t="s">
        <v>70</v>
      </c>
      <c r="D44" s="1921" t="s">
        <v>71</v>
      </c>
      <c r="E44" s="1931"/>
      <c r="F44" s="1933" t="s">
        <v>34</v>
      </c>
      <c r="G44" s="599" t="s">
        <v>264</v>
      </c>
      <c r="H44" s="64" t="s">
        <v>26</v>
      </c>
      <c r="I44" s="580">
        <v>75</v>
      </c>
      <c r="J44" s="718">
        <v>71.900000000000006</v>
      </c>
      <c r="K44" s="719">
        <v>74.7</v>
      </c>
      <c r="L44" s="720">
        <v>74.7</v>
      </c>
      <c r="M44" s="721"/>
      <c r="N44" s="722"/>
      <c r="O44" s="720">
        <v>74.7</v>
      </c>
      <c r="P44" s="177">
        <v>74.7</v>
      </c>
      <c r="Q44" s="2109" t="s">
        <v>72</v>
      </c>
      <c r="R44" s="723">
        <v>21</v>
      </c>
      <c r="S44" s="724">
        <v>21</v>
      </c>
      <c r="T44" s="179">
        <v>21</v>
      </c>
      <c r="U44" s="180">
        <v>21</v>
      </c>
      <c r="W44" s="181"/>
      <c r="X44" s="182"/>
      <c r="Y44" s="182"/>
      <c r="Z44" s="182"/>
    </row>
    <row r="45" spans="1:26" ht="15.75" customHeight="1" thickBot="1" x14ac:dyDescent="0.25">
      <c r="A45" s="183"/>
      <c r="B45" s="19"/>
      <c r="C45" s="184"/>
      <c r="D45" s="1922"/>
      <c r="E45" s="1932"/>
      <c r="F45" s="1934"/>
      <c r="G45" s="677"/>
      <c r="H45" s="185" t="s">
        <v>30</v>
      </c>
      <c r="I45" s="139">
        <f>SUM(I44)</f>
        <v>75</v>
      </c>
      <c r="J45" s="594">
        <f t="shared" ref="J45:P45" si="3">SUM(J44:J44)</f>
        <v>71.900000000000006</v>
      </c>
      <c r="K45" s="595">
        <f t="shared" si="3"/>
        <v>74.7</v>
      </c>
      <c r="L45" s="596">
        <f t="shared" si="3"/>
        <v>74.7</v>
      </c>
      <c r="M45" s="597"/>
      <c r="N45" s="598"/>
      <c r="O45" s="596">
        <f t="shared" si="3"/>
        <v>74.7</v>
      </c>
      <c r="P45" s="57">
        <f t="shared" si="3"/>
        <v>74.7</v>
      </c>
      <c r="Q45" s="2110"/>
      <c r="R45" s="725"/>
      <c r="S45" s="726"/>
      <c r="T45" s="187"/>
      <c r="U45" s="188"/>
      <c r="W45" s="181"/>
      <c r="X45" s="182"/>
      <c r="Y45" s="182"/>
      <c r="Z45" s="182"/>
    </row>
    <row r="46" spans="1:26" ht="30.75" customHeight="1" x14ac:dyDescent="0.2">
      <c r="A46" s="174" t="s">
        <v>21</v>
      </c>
      <c r="B46" s="20" t="s">
        <v>21</v>
      </c>
      <c r="C46" s="175" t="s">
        <v>73</v>
      </c>
      <c r="D46" s="1921" t="s">
        <v>74</v>
      </c>
      <c r="E46" s="189"/>
      <c r="F46" s="63">
        <v>2</v>
      </c>
      <c r="G46" s="599" t="s">
        <v>264</v>
      </c>
      <c r="H46" s="64" t="s">
        <v>26</v>
      </c>
      <c r="I46" s="580">
        <v>18</v>
      </c>
      <c r="J46" s="581">
        <v>17.7</v>
      </c>
      <c r="K46" s="727">
        <v>4.9000000000000004</v>
      </c>
      <c r="L46" s="710">
        <v>4.9000000000000004</v>
      </c>
      <c r="M46" s="711"/>
      <c r="N46" s="712"/>
      <c r="O46" s="710">
        <v>4.9000000000000004</v>
      </c>
      <c r="P46" s="164">
        <v>4.9000000000000004</v>
      </c>
      <c r="Q46" s="272" t="s">
        <v>268</v>
      </c>
      <c r="R46" s="728">
        <v>3</v>
      </c>
      <c r="S46" s="729"/>
      <c r="T46" s="730"/>
      <c r="U46" s="731"/>
      <c r="W46" s="7"/>
      <c r="Z46" s="7"/>
    </row>
    <row r="47" spans="1:26" ht="30.75" customHeight="1" x14ac:dyDescent="0.2">
      <c r="A47" s="59"/>
      <c r="B47" s="35"/>
      <c r="C47" s="60"/>
      <c r="D47" s="1925"/>
      <c r="E47" s="209"/>
      <c r="F47" s="70"/>
      <c r="G47" s="619"/>
      <c r="H47" s="82"/>
      <c r="I47" s="732"/>
      <c r="J47" s="655"/>
      <c r="K47" s="633"/>
      <c r="L47" s="634"/>
      <c r="M47" s="635"/>
      <c r="N47" s="636"/>
      <c r="O47" s="634"/>
      <c r="P47" s="84"/>
      <c r="Q47" s="325" t="s">
        <v>75</v>
      </c>
      <c r="R47" s="733">
        <v>1</v>
      </c>
      <c r="S47" s="734">
        <v>1</v>
      </c>
      <c r="T47" s="191">
        <v>1</v>
      </c>
      <c r="U47" s="192">
        <v>1</v>
      </c>
      <c r="W47" s="7"/>
      <c r="Z47" s="7"/>
    </row>
    <row r="48" spans="1:26" s="198" customFormat="1" ht="28.5" customHeight="1" thickBot="1" x14ac:dyDescent="0.25">
      <c r="A48" s="183"/>
      <c r="B48" s="19"/>
      <c r="C48" s="184"/>
      <c r="D48" s="1922"/>
      <c r="E48" s="193"/>
      <c r="F48" s="137"/>
      <c r="G48" s="677"/>
      <c r="H48" s="194" t="s">
        <v>30</v>
      </c>
      <c r="I48" s="159">
        <f>SUM(I46)</f>
        <v>18</v>
      </c>
      <c r="J48" s="735">
        <f>J46</f>
        <v>17.7</v>
      </c>
      <c r="K48" s="736">
        <f>K46</f>
        <v>4.9000000000000004</v>
      </c>
      <c r="L48" s="737">
        <f>SUM(L46)</f>
        <v>4.9000000000000004</v>
      </c>
      <c r="M48" s="738"/>
      <c r="N48" s="739"/>
      <c r="O48" s="737">
        <f>O46</f>
        <v>4.9000000000000004</v>
      </c>
      <c r="P48" s="196">
        <f>P46</f>
        <v>4.9000000000000004</v>
      </c>
      <c r="Q48" s="740" t="s">
        <v>76</v>
      </c>
      <c r="R48" s="741">
        <v>150</v>
      </c>
      <c r="S48" s="489">
        <v>180</v>
      </c>
      <c r="T48" s="489">
        <v>210</v>
      </c>
      <c r="U48" s="742">
        <v>230</v>
      </c>
      <c r="W48" s="199"/>
      <c r="Z48" s="199"/>
    </row>
    <row r="49" spans="1:30" ht="16.5" customHeight="1" x14ac:dyDescent="0.2">
      <c r="A49" s="200" t="s">
        <v>21</v>
      </c>
      <c r="B49" s="20" t="s">
        <v>21</v>
      </c>
      <c r="C49" s="175" t="s">
        <v>77</v>
      </c>
      <c r="D49" s="1923" t="s">
        <v>78</v>
      </c>
      <c r="E49" s="189"/>
      <c r="F49" s="201" t="s">
        <v>34</v>
      </c>
      <c r="G49" s="2180" t="s">
        <v>264</v>
      </c>
      <c r="H49" s="202"/>
      <c r="I49" s="743"/>
      <c r="J49" s="744"/>
      <c r="K49" s="745"/>
      <c r="L49" s="746"/>
      <c r="M49" s="747"/>
      <c r="N49" s="748"/>
      <c r="O49" s="746"/>
      <c r="P49" s="204"/>
      <c r="Q49" s="205"/>
      <c r="R49" s="749"/>
      <c r="S49" s="750"/>
      <c r="T49" s="207"/>
      <c r="U49" s="208"/>
    </row>
    <row r="50" spans="1:30" ht="12.75" customHeight="1" x14ac:dyDescent="0.2">
      <c r="A50" s="59"/>
      <c r="B50" s="35"/>
      <c r="C50" s="60"/>
      <c r="D50" s="1924"/>
      <c r="E50" s="209"/>
      <c r="F50" s="210"/>
      <c r="G50" s="2181"/>
      <c r="H50" s="96"/>
      <c r="I50" s="667"/>
      <c r="J50" s="751"/>
      <c r="K50" s="336"/>
      <c r="L50" s="479"/>
      <c r="M50" s="752"/>
      <c r="N50" s="753"/>
      <c r="O50" s="479"/>
      <c r="P50" s="212"/>
      <c r="Q50" s="213"/>
      <c r="R50" s="754"/>
      <c r="S50" s="755"/>
      <c r="T50" s="215"/>
      <c r="U50" s="216"/>
    </row>
    <row r="51" spans="1:30" ht="28.5" customHeight="1" x14ac:dyDescent="0.2">
      <c r="A51" s="59"/>
      <c r="B51" s="35"/>
      <c r="C51" s="60"/>
      <c r="D51" s="1925" t="s">
        <v>79</v>
      </c>
      <c r="E51" s="1247"/>
      <c r="F51" s="210"/>
      <c r="G51" s="1265"/>
      <c r="H51" s="1273" t="s">
        <v>26</v>
      </c>
      <c r="I51" s="667">
        <v>40</v>
      </c>
      <c r="J51" s="756">
        <v>25.3</v>
      </c>
      <c r="K51" s="1266">
        <v>34.9</v>
      </c>
      <c r="L51" s="1263">
        <v>30.9</v>
      </c>
      <c r="M51" s="1263"/>
      <c r="N51" s="1269">
        <v>4</v>
      </c>
      <c r="O51" s="1241">
        <v>34.9</v>
      </c>
      <c r="P51" s="1241">
        <v>34.9</v>
      </c>
      <c r="Q51" s="1245" t="s">
        <v>80</v>
      </c>
      <c r="R51" s="610" t="s">
        <v>81</v>
      </c>
      <c r="S51" s="78" t="s">
        <v>81</v>
      </c>
      <c r="T51" s="78">
        <v>4</v>
      </c>
      <c r="U51" s="79">
        <v>4</v>
      </c>
      <c r="X51" s="7"/>
    </row>
    <row r="52" spans="1:30" ht="29.25" customHeight="1" x14ac:dyDescent="0.2">
      <c r="A52" s="650"/>
      <c r="B52" s="429"/>
      <c r="C52" s="651"/>
      <c r="D52" s="1942"/>
      <c r="E52" s="1257"/>
      <c r="F52" s="1318"/>
      <c r="G52" s="653"/>
      <c r="H52" s="1301"/>
      <c r="I52" s="758"/>
      <c r="J52" s="759"/>
      <c r="K52" s="1267"/>
      <c r="L52" s="1268"/>
      <c r="M52" s="1268"/>
      <c r="N52" s="1270"/>
      <c r="O52" s="1254"/>
      <c r="P52" s="1254"/>
      <c r="Q52" s="325" t="s">
        <v>82</v>
      </c>
      <c r="R52" s="593">
        <v>7</v>
      </c>
      <c r="S52" s="49">
        <v>9</v>
      </c>
      <c r="T52" s="49">
        <v>5</v>
      </c>
      <c r="U52" s="46">
        <v>8</v>
      </c>
    </row>
    <row r="53" spans="1:30" ht="28.5" customHeight="1" x14ac:dyDescent="0.2">
      <c r="A53" s="59"/>
      <c r="B53" s="35"/>
      <c r="C53" s="60"/>
      <c r="D53" s="217"/>
      <c r="E53" s="209"/>
      <c r="F53" s="210"/>
      <c r="G53" s="619"/>
      <c r="H53" s="757"/>
      <c r="I53" s="758"/>
      <c r="J53" s="759"/>
      <c r="K53" s="1267"/>
      <c r="L53" s="1268"/>
      <c r="M53" s="1268"/>
      <c r="N53" s="1270"/>
      <c r="O53" s="1254"/>
      <c r="P53" s="1254"/>
      <c r="Q53" s="1245" t="s">
        <v>83</v>
      </c>
      <c r="R53" s="610">
        <v>10</v>
      </c>
      <c r="S53" s="78">
        <v>10</v>
      </c>
      <c r="T53" s="78">
        <v>10</v>
      </c>
      <c r="U53" s="79">
        <v>10</v>
      </c>
    </row>
    <row r="54" spans="1:30" ht="54.75" customHeight="1" x14ac:dyDescent="0.2">
      <c r="A54" s="59"/>
      <c r="B54" s="35"/>
      <c r="C54" s="60"/>
      <c r="D54" s="219" t="s">
        <v>84</v>
      </c>
      <c r="E54" s="220"/>
      <c r="F54" s="221"/>
      <c r="G54" s="122"/>
      <c r="H54" s="222" t="s">
        <v>26</v>
      </c>
      <c r="I54" s="732">
        <v>50</v>
      </c>
      <c r="J54" s="609">
        <v>98.2</v>
      </c>
      <c r="K54" s="292"/>
      <c r="L54" s="307"/>
      <c r="M54" s="669"/>
      <c r="N54" s="293"/>
      <c r="O54" s="318">
        <v>110</v>
      </c>
      <c r="P54" s="97">
        <v>110</v>
      </c>
      <c r="Q54" s="325" t="s">
        <v>269</v>
      </c>
      <c r="R54" s="593">
        <v>4</v>
      </c>
      <c r="S54" s="49"/>
      <c r="T54" s="223">
        <v>4</v>
      </c>
      <c r="U54" s="46">
        <v>4</v>
      </c>
      <c r="Y54" s="7"/>
      <c r="Z54" s="7"/>
    </row>
    <row r="55" spans="1:30" ht="93" customHeight="1" x14ac:dyDescent="0.2">
      <c r="A55" s="59"/>
      <c r="B55" s="35"/>
      <c r="C55" s="60"/>
      <c r="D55" s="1878" t="s">
        <v>86</v>
      </c>
      <c r="E55" s="220"/>
      <c r="F55" s="221"/>
      <c r="G55" s="122"/>
      <c r="H55" s="254" t="s">
        <v>26</v>
      </c>
      <c r="I55" s="760">
        <v>200</v>
      </c>
      <c r="J55" s="761">
        <v>264.8</v>
      </c>
      <c r="K55" s="762">
        <v>255.5</v>
      </c>
      <c r="L55" s="763">
        <v>255.5</v>
      </c>
      <c r="M55" s="764"/>
      <c r="N55" s="765"/>
      <c r="O55" s="625">
        <v>256</v>
      </c>
      <c r="P55" s="626">
        <v>256</v>
      </c>
      <c r="Q55" s="1938" t="s">
        <v>270</v>
      </c>
      <c r="R55" s="766">
        <v>10</v>
      </c>
      <c r="S55" s="767">
        <v>7</v>
      </c>
      <c r="T55" s="225">
        <v>7</v>
      </c>
      <c r="U55" s="226">
        <v>7</v>
      </c>
      <c r="X55" s="7"/>
      <c r="Y55" s="7"/>
      <c r="Z55" s="7"/>
    </row>
    <row r="56" spans="1:30" ht="36" customHeight="1" x14ac:dyDescent="0.2">
      <c r="A56" s="59"/>
      <c r="B56" s="35"/>
      <c r="C56" s="60"/>
      <c r="D56" s="1874"/>
      <c r="E56" s="220"/>
      <c r="F56" s="221"/>
      <c r="G56" s="122"/>
      <c r="H56" s="404" t="s">
        <v>36</v>
      </c>
      <c r="I56" s="696"/>
      <c r="J56" s="627">
        <v>6.2</v>
      </c>
      <c r="K56" s="278"/>
      <c r="L56" s="673"/>
      <c r="M56" s="674"/>
      <c r="N56" s="284"/>
      <c r="O56" s="768"/>
      <c r="P56" s="570"/>
      <c r="Q56" s="1940"/>
      <c r="R56" s="766"/>
      <c r="S56" s="767"/>
      <c r="T56" s="225"/>
      <c r="U56" s="226"/>
      <c r="X56" s="7"/>
      <c r="Y56" s="7"/>
      <c r="Z56" s="7"/>
    </row>
    <row r="57" spans="1:30" ht="24.75" customHeight="1" x14ac:dyDescent="0.2">
      <c r="A57" s="59"/>
      <c r="B57" s="35"/>
      <c r="C57" s="60"/>
      <c r="D57" s="1878" t="s">
        <v>88</v>
      </c>
      <c r="E57" s="220"/>
      <c r="F57" s="221"/>
      <c r="G57" s="122"/>
      <c r="H57" s="404" t="s">
        <v>26</v>
      </c>
      <c r="I57" s="696"/>
      <c r="J57" s="627"/>
      <c r="K57" s="278">
        <v>1</v>
      </c>
      <c r="L57" s="673">
        <v>1</v>
      </c>
      <c r="M57" s="674"/>
      <c r="N57" s="284"/>
      <c r="O57" s="768">
        <v>1</v>
      </c>
      <c r="P57" s="570">
        <v>1</v>
      </c>
      <c r="Q57" s="160" t="s">
        <v>89</v>
      </c>
      <c r="R57" s="769"/>
      <c r="S57" s="229">
        <v>1</v>
      </c>
      <c r="T57" s="229">
        <v>1</v>
      </c>
      <c r="U57" s="230">
        <v>1</v>
      </c>
      <c r="X57" s="7"/>
      <c r="Y57" s="7"/>
      <c r="Z57" s="7"/>
      <c r="AA57" s="7"/>
    </row>
    <row r="58" spans="1:30" ht="19.5" customHeight="1" thickBot="1" x14ac:dyDescent="0.25">
      <c r="A58" s="59"/>
      <c r="B58" s="35"/>
      <c r="C58" s="60"/>
      <c r="D58" s="1875"/>
      <c r="E58" s="220"/>
      <c r="F58" s="221"/>
      <c r="G58" s="122"/>
      <c r="H58" s="194" t="s">
        <v>30</v>
      </c>
      <c r="I58" s="159">
        <f>SUM(I51:I57)</f>
        <v>290</v>
      </c>
      <c r="J58" s="705">
        <f>SUM(J51:J57)</f>
        <v>394.5</v>
      </c>
      <c r="K58" s="706">
        <f>SUM(K51:K57)</f>
        <v>291.39999999999998</v>
      </c>
      <c r="L58" s="707">
        <f>SUM(L51:L57)</f>
        <v>287.39999999999998</v>
      </c>
      <c r="M58" s="708">
        <f t="shared" ref="M58:N58" si="4">SUM(M51:M56)</f>
        <v>0</v>
      </c>
      <c r="N58" s="716">
        <f t="shared" si="4"/>
        <v>4</v>
      </c>
      <c r="O58" s="707">
        <f>SUM(O51:O57)</f>
        <v>401.9</v>
      </c>
      <c r="P58" s="170">
        <f>SUM(P51:P57)</f>
        <v>401.9</v>
      </c>
      <c r="Q58" s="770"/>
      <c r="R58" s="771"/>
      <c r="S58" s="772"/>
      <c r="T58" s="233"/>
      <c r="U58" s="234"/>
      <c r="X58" s="7"/>
      <c r="Y58" s="7"/>
      <c r="Z58" s="7"/>
    </row>
    <row r="59" spans="1:30" ht="42" customHeight="1" x14ac:dyDescent="0.2">
      <c r="A59" s="174" t="s">
        <v>21</v>
      </c>
      <c r="B59" s="20" t="s">
        <v>21</v>
      </c>
      <c r="C59" s="175" t="s">
        <v>90</v>
      </c>
      <c r="D59" s="235" t="s">
        <v>91</v>
      </c>
      <c r="E59" s="189"/>
      <c r="F59" s="63">
        <v>2</v>
      </c>
      <c r="G59" s="599" t="s">
        <v>264</v>
      </c>
      <c r="H59" s="64"/>
      <c r="I59" s="600"/>
      <c r="J59" s="581"/>
      <c r="K59" s="745"/>
      <c r="L59" s="746"/>
      <c r="M59" s="747"/>
      <c r="N59" s="748"/>
      <c r="O59" s="710"/>
      <c r="P59" s="164"/>
      <c r="Q59" s="236"/>
      <c r="R59" s="606"/>
      <c r="S59" s="773"/>
      <c r="T59" s="30"/>
      <c r="U59" s="238"/>
      <c r="W59" s="7"/>
      <c r="Z59" s="7"/>
    </row>
    <row r="60" spans="1:30" ht="27.75" customHeight="1" x14ac:dyDescent="0.2">
      <c r="A60" s="59"/>
      <c r="B60" s="35"/>
      <c r="C60" s="60"/>
      <c r="D60" s="1941" t="s">
        <v>271</v>
      </c>
      <c r="E60" s="209"/>
      <c r="F60" s="70"/>
      <c r="G60" s="619"/>
      <c r="H60" s="695" t="s">
        <v>26</v>
      </c>
      <c r="I60" s="704"/>
      <c r="J60" s="644"/>
      <c r="K60" s="719">
        <v>6.5</v>
      </c>
      <c r="L60" s="720">
        <v>6.5</v>
      </c>
      <c r="M60" s="721"/>
      <c r="N60" s="722"/>
      <c r="O60" s="629">
        <v>11</v>
      </c>
      <c r="P60" s="467">
        <v>12</v>
      </c>
      <c r="Q60" s="72" t="s">
        <v>93</v>
      </c>
      <c r="R60" s="593"/>
      <c r="S60" s="774">
        <v>1</v>
      </c>
      <c r="T60" s="241"/>
      <c r="U60" s="242"/>
      <c r="W60" s="7"/>
      <c r="Z60" s="7"/>
    </row>
    <row r="61" spans="1:30" ht="29.25" customHeight="1" x14ac:dyDescent="0.2">
      <c r="A61" s="59"/>
      <c r="B61" s="35"/>
      <c r="C61" s="60"/>
      <c r="D61" s="1925"/>
      <c r="E61" s="209"/>
      <c r="F61" s="70"/>
      <c r="G61" s="619"/>
      <c r="H61" s="82"/>
      <c r="I61" s="715"/>
      <c r="J61" s="655"/>
      <c r="K61" s="336"/>
      <c r="L61" s="479"/>
      <c r="M61" s="752"/>
      <c r="N61" s="753"/>
      <c r="O61" s="634"/>
      <c r="P61" s="84"/>
      <c r="Q61" s="155" t="s">
        <v>272</v>
      </c>
      <c r="R61" s="632"/>
      <c r="S61" s="775">
        <v>1</v>
      </c>
      <c r="T61" s="405"/>
      <c r="U61" s="290"/>
      <c r="W61" s="7"/>
      <c r="Z61" s="7"/>
    </row>
    <row r="62" spans="1:30" ht="29.25" customHeight="1" x14ac:dyDescent="0.2">
      <c r="A62" s="59"/>
      <c r="B62" s="35"/>
      <c r="C62" s="60"/>
      <c r="D62" s="243"/>
      <c r="E62" s="209"/>
      <c r="F62" s="70"/>
      <c r="G62" s="619"/>
      <c r="H62" s="82"/>
      <c r="I62" s="715"/>
      <c r="J62" s="655"/>
      <c r="K62" s="336"/>
      <c r="L62" s="479"/>
      <c r="M62" s="752"/>
      <c r="N62" s="753"/>
      <c r="O62" s="634"/>
      <c r="P62" s="84"/>
      <c r="Q62" s="155" t="s">
        <v>94</v>
      </c>
      <c r="R62" s="632"/>
      <c r="S62" s="90"/>
      <c r="T62" s="244">
        <v>1</v>
      </c>
      <c r="U62" s="245"/>
      <c r="W62" s="7"/>
      <c r="Z62" s="7"/>
    </row>
    <row r="63" spans="1:30" ht="17.25" customHeight="1" x14ac:dyDescent="0.2">
      <c r="A63" s="59"/>
      <c r="B63" s="35"/>
      <c r="C63" s="60"/>
      <c r="D63" s="243"/>
      <c r="E63" s="209"/>
      <c r="F63" s="70"/>
      <c r="G63" s="619"/>
      <c r="H63" s="82"/>
      <c r="I63" s="715"/>
      <c r="J63" s="655"/>
      <c r="K63" s="336"/>
      <c r="L63" s="479"/>
      <c r="M63" s="752"/>
      <c r="N63" s="753"/>
      <c r="O63" s="634"/>
      <c r="P63" s="84"/>
      <c r="Q63" s="155" t="s">
        <v>95</v>
      </c>
      <c r="R63" s="632"/>
      <c r="S63" s="90"/>
      <c r="T63" s="244"/>
      <c r="U63" s="246">
        <v>1</v>
      </c>
      <c r="W63" s="7"/>
      <c r="Z63" s="7"/>
    </row>
    <row r="64" spans="1:30" ht="17.25" customHeight="1" x14ac:dyDescent="0.2">
      <c r="A64" s="59"/>
      <c r="B64" s="35"/>
      <c r="C64" s="60"/>
      <c r="D64" s="776"/>
      <c r="E64" s="1247"/>
      <c r="F64" s="70"/>
      <c r="G64" s="1265"/>
      <c r="H64" s="777"/>
      <c r="I64" s="778"/>
      <c r="J64" s="779"/>
      <c r="K64" s="780"/>
      <c r="L64" s="781"/>
      <c r="M64" s="782"/>
      <c r="N64" s="783"/>
      <c r="O64" s="784"/>
      <c r="P64" s="785"/>
      <c r="Q64" s="72" t="s">
        <v>273</v>
      </c>
      <c r="R64" s="786"/>
      <c r="S64" s="787"/>
      <c r="T64" s="223">
        <v>80</v>
      </c>
      <c r="U64" s="105">
        <v>100</v>
      </c>
      <c r="W64" s="7"/>
      <c r="Z64" s="7"/>
      <c r="AA64" s="7"/>
      <c r="AD64" s="7"/>
    </row>
    <row r="65" spans="1:28" ht="30" customHeight="1" x14ac:dyDescent="0.2">
      <c r="A65" s="59"/>
      <c r="B65" s="35"/>
      <c r="C65" s="60"/>
      <c r="D65" s="1874" t="s">
        <v>274</v>
      </c>
      <c r="E65" s="220"/>
      <c r="F65" s="221"/>
      <c r="G65" s="122"/>
      <c r="H65" s="222" t="s">
        <v>26</v>
      </c>
      <c r="I65" s="732">
        <v>5</v>
      </c>
      <c r="J65" s="609">
        <v>0</v>
      </c>
      <c r="K65" s="336">
        <v>86.6</v>
      </c>
      <c r="L65" s="479">
        <v>86.6</v>
      </c>
      <c r="M65" s="752"/>
      <c r="N65" s="753"/>
      <c r="O65" s="634">
        <v>86.6</v>
      </c>
      <c r="P65" s="84"/>
      <c r="Q65" s="788" t="s">
        <v>98</v>
      </c>
      <c r="R65" s="789"/>
      <c r="S65" s="790">
        <v>3</v>
      </c>
      <c r="T65" s="78">
        <v>3</v>
      </c>
      <c r="U65" s="791"/>
      <c r="W65" s="7"/>
      <c r="X65" s="7"/>
      <c r="Z65" s="7"/>
    </row>
    <row r="66" spans="1:28" ht="30" customHeight="1" x14ac:dyDescent="0.2">
      <c r="A66" s="59"/>
      <c r="B66" s="35"/>
      <c r="C66" s="60"/>
      <c r="D66" s="1874"/>
      <c r="E66" s="220"/>
      <c r="F66" s="221"/>
      <c r="G66" s="122"/>
      <c r="H66" s="222"/>
      <c r="I66" s="732"/>
      <c r="J66" s="609"/>
      <c r="K66" s="336"/>
      <c r="L66" s="479"/>
      <c r="M66" s="752"/>
      <c r="N66" s="753"/>
      <c r="O66" s="634"/>
      <c r="P66" s="84"/>
      <c r="Q66" s="362" t="s">
        <v>99</v>
      </c>
      <c r="R66" s="792"/>
      <c r="S66" s="241">
        <v>2</v>
      </c>
      <c r="T66" s="252">
        <v>2</v>
      </c>
      <c r="U66" s="246"/>
      <c r="W66" s="7"/>
      <c r="X66" s="7"/>
      <c r="Z66" s="7"/>
      <c r="AA66" s="7"/>
    </row>
    <row r="67" spans="1:28" ht="31.5" customHeight="1" x14ac:dyDescent="0.2">
      <c r="A67" s="59"/>
      <c r="B67" s="35"/>
      <c r="C67" s="60"/>
      <c r="D67" s="1874"/>
      <c r="E67" s="220"/>
      <c r="F67" s="221"/>
      <c r="G67" s="122"/>
      <c r="H67" s="222"/>
      <c r="I67" s="732"/>
      <c r="J67" s="609"/>
      <c r="K67" s="336"/>
      <c r="L67" s="479"/>
      <c r="M67" s="752"/>
      <c r="N67" s="753"/>
      <c r="O67" s="634"/>
      <c r="P67" s="84"/>
      <c r="Q67" s="362" t="s">
        <v>275</v>
      </c>
      <c r="R67" s="792"/>
      <c r="S67" s="790">
        <v>5</v>
      </c>
      <c r="T67" s="90">
        <v>5</v>
      </c>
      <c r="U67" s="246"/>
      <c r="W67" s="7"/>
      <c r="X67" s="7"/>
      <c r="Z67" s="7"/>
    </row>
    <row r="68" spans="1:28" s="198" customFormat="1" ht="15.75" customHeight="1" thickBot="1" x14ac:dyDescent="0.25">
      <c r="A68" s="183"/>
      <c r="B68" s="19"/>
      <c r="C68" s="184"/>
      <c r="D68" s="1875"/>
      <c r="E68" s="193"/>
      <c r="F68" s="137"/>
      <c r="G68" s="677"/>
      <c r="H68" s="194" t="s">
        <v>30</v>
      </c>
      <c r="I68" s="159">
        <f t="shared" ref="I68:P68" si="5">SUM(I60:I65)</f>
        <v>5</v>
      </c>
      <c r="J68" s="705">
        <f t="shared" si="5"/>
        <v>0</v>
      </c>
      <c r="K68" s="706">
        <f>SUM(K60:K65)</f>
        <v>93.1</v>
      </c>
      <c r="L68" s="707">
        <f t="shared" si="5"/>
        <v>93.1</v>
      </c>
      <c r="M68" s="708">
        <f t="shared" si="5"/>
        <v>0</v>
      </c>
      <c r="N68" s="716">
        <f t="shared" si="5"/>
        <v>0</v>
      </c>
      <c r="O68" s="707">
        <f>SUM(O60:O65)</f>
        <v>97.6</v>
      </c>
      <c r="P68" s="170">
        <f t="shared" si="5"/>
        <v>12</v>
      </c>
      <c r="Q68" s="793" t="s">
        <v>100</v>
      </c>
      <c r="R68" s="794"/>
      <c r="S68" s="795">
        <v>53</v>
      </c>
      <c r="T68" s="162">
        <v>53</v>
      </c>
      <c r="U68" s="253"/>
      <c r="W68" s="199"/>
      <c r="Z68" s="199"/>
      <c r="AB68" s="199"/>
    </row>
    <row r="69" spans="1:28" ht="35.25" customHeight="1" x14ac:dyDescent="0.2">
      <c r="A69" s="59" t="s">
        <v>21</v>
      </c>
      <c r="B69" s="35" t="s">
        <v>21</v>
      </c>
      <c r="C69" s="60" t="s">
        <v>101</v>
      </c>
      <c r="D69" s="1928" t="s">
        <v>102</v>
      </c>
      <c r="E69" s="220"/>
      <c r="F69" s="221">
        <v>2</v>
      </c>
      <c r="G69" s="122" t="s">
        <v>264</v>
      </c>
      <c r="H69" s="254" t="s">
        <v>26</v>
      </c>
      <c r="I69" s="732">
        <v>5</v>
      </c>
      <c r="J69" s="609">
        <v>9.9</v>
      </c>
      <c r="K69" s="796"/>
      <c r="L69" s="797"/>
      <c r="M69" s="798"/>
      <c r="N69" s="799"/>
      <c r="O69" s="800">
        <v>7</v>
      </c>
      <c r="P69" s="227">
        <v>7</v>
      </c>
      <c r="Q69" s="801" t="s">
        <v>103</v>
      </c>
      <c r="R69" s="610">
        <v>1</v>
      </c>
      <c r="S69" s="78"/>
      <c r="T69" s="257">
        <v>1</v>
      </c>
      <c r="U69" s="79">
        <v>1</v>
      </c>
      <c r="X69" s="7"/>
      <c r="Y69" s="7"/>
      <c r="Z69" s="7"/>
    </row>
    <row r="70" spans="1:28" ht="16.5" customHeight="1" thickBot="1" x14ac:dyDescent="0.25">
      <c r="A70" s="258"/>
      <c r="B70" s="19"/>
      <c r="C70" s="259"/>
      <c r="D70" s="1875"/>
      <c r="E70" s="260"/>
      <c r="F70" s="261"/>
      <c r="G70" s="677"/>
      <c r="H70" s="262" t="s">
        <v>30</v>
      </c>
      <c r="I70" s="139">
        <f>SUM(I69)</f>
        <v>5</v>
      </c>
      <c r="J70" s="678">
        <f t="shared" ref="J70:P70" si="6">SUM(J69)</f>
        <v>9.9</v>
      </c>
      <c r="K70" s="679">
        <f>SUM(K69)</f>
        <v>0</v>
      </c>
      <c r="L70" s="680">
        <f t="shared" si="6"/>
        <v>0</v>
      </c>
      <c r="M70" s="681">
        <f t="shared" si="6"/>
        <v>0</v>
      </c>
      <c r="N70" s="682">
        <f t="shared" si="6"/>
        <v>0</v>
      </c>
      <c r="O70" s="680">
        <f t="shared" si="6"/>
        <v>7</v>
      </c>
      <c r="P70" s="140">
        <f t="shared" si="6"/>
        <v>7</v>
      </c>
      <c r="Q70" s="361" t="s">
        <v>104</v>
      </c>
      <c r="R70" s="802">
        <v>50</v>
      </c>
      <c r="S70" s="58"/>
      <c r="T70" s="252">
        <v>50</v>
      </c>
      <c r="U70" s="50">
        <v>50</v>
      </c>
      <c r="W70" s="7"/>
    </row>
    <row r="71" spans="1:28" ht="13.5" thickBot="1" x14ac:dyDescent="0.25">
      <c r="A71" s="464" t="s">
        <v>21</v>
      </c>
      <c r="B71" s="465" t="s">
        <v>21</v>
      </c>
      <c r="C71" s="1944" t="s">
        <v>105</v>
      </c>
      <c r="D71" s="1945"/>
      <c r="E71" s="1945"/>
      <c r="F71" s="1945"/>
      <c r="G71" s="1945"/>
      <c r="H71" s="1946"/>
      <c r="I71" s="803">
        <f>+I70+I68+I58+I48+I45+I43+I40+I35+I31+I17</f>
        <v>1743.1</v>
      </c>
      <c r="J71" s="804">
        <f>+J70+J68+J58+J48+J45+J43+J40+J38+J35+J31+J17</f>
        <v>1970.9</v>
      </c>
      <c r="K71" s="805">
        <f>+K70+K68+K58+K48+K45+K43+K40+K38+K35+K31+K17</f>
        <v>1711.7</v>
      </c>
      <c r="L71" s="803">
        <f>+L70+L68+L58+L48+L45+L43+L40+L38+L35+L31+L17</f>
        <v>1707.7</v>
      </c>
      <c r="M71" s="806">
        <f>+M70+M68+M58+M48+M45+M43+M40+M38+M35+M31+M17</f>
        <v>0</v>
      </c>
      <c r="N71" s="807">
        <f>+N70+N68+N58+N48+N45+N43+N40+N38+N35+N31+N17</f>
        <v>4</v>
      </c>
      <c r="O71" s="803">
        <f>+O70+O68+O58+O48+O45+O43+O40+O35+O31+O17</f>
        <v>1843.7</v>
      </c>
      <c r="P71" s="267">
        <f>+P70+P68+P58+P48+P45+P43+P40+P38+P35+P31+P17</f>
        <v>1743.1000000000001</v>
      </c>
      <c r="Q71" s="1947"/>
      <c r="R71" s="1948"/>
      <c r="S71" s="1948"/>
      <c r="T71" s="1948"/>
      <c r="U71" s="1949"/>
    </row>
    <row r="72" spans="1:28" ht="13.5" thickBot="1" x14ac:dyDescent="0.25">
      <c r="A72" s="109" t="s">
        <v>21</v>
      </c>
      <c r="B72" s="268" t="s">
        <v>32</v>
      </c>
      <c r="C72" s="1891" t="s">
        <v>106</v>
      </c>
      <c r="D72" s="1892"/>
      <c r="E72" s="1892"/>
      <c r="F72" s="1892"/>
      <c r="G72" s="1892"/>
      <c r="H72" s="1892"/>
      <c r="I72" s="1892"/>
      <c r="J72" s="1892"/>
      <c r="K72" s="1892"/>
      <c r="L72" s="1892"/>
      <c r="M72" s="1892"/>
      <c r="N72" s="1892"/>
      <c r="O72" s="1892"/>
      <c r="P72" s="1892"/>
      <c r="Q72" s="1892"/>
      <c r="R72" s="1892"/>
      <c r="S72" s="1892"/>
      <c r="T72" s="1892"/>
      <c r="U72" s="1893"/>
    </row>
    <row r="73" spans="1:28" ht="15.75" customHeight="1" x14ac:dyDescent="0.2">
      <c r="A73" s="109" t="s">
        <v>21</v>
      </c>
      <c r="B73" s="20" t="s">
        <v>32</v>
      </c>
      <c r="C73" s="175" t="s">
        <v>21</v>
      </c>
      <c r="D73" s="1936" t="s">
        <v>107</v>
      </c>
      <c r="E73" s="269" t="s">
        <v>25</v>
      </c>
      <c r="F73" s="63" t="s">
        <v>34</v>
      </c>
      <c r="G73" s="2180" t="s">
        <v>264</v>
      </c>
      <c r="H73" s="270"/>
      <c r="I73" s="113"/>
      <c r="J73" s="661"/>
      <c r="K73" s="271"/>
      <c r="L73" s="662"/>
      <c r="M73" s="663"/>
      <c r="N73" s="662"/>
      <c r="O73" s="114"/>
      <c r="P73" s="662"/>
      <c r="Q73" s="808" t="s">
        <v>108</v>
      </c>
      <c r="R73" s="809">
        <v>1084</v>
      </c>
      <c r="S73" s="810">
        <v>1136</v>
      </c>
      <c r="T73" s="274">
        <v>1245</v>
      </c>
      <c r="U73" s="275">
        <v>1297</v>
      </c>
    </row>
    <row r="74" spans="1:28" ht="15.75" customHeight="1" x14ac:dyDescent="0.2">
      <c r="A74" s="119"/>
      <c r="B74" s="35"/>
      <c r="C74" s="60"/>
      <c r="D74" s="1937"/>
      <c r="E74" s="276"/>
      <c r="F74" s="70"/>
      <c r="G74" s="2181"/>
      <c r="H74" s="277" t="s">
        <v>109</v>
      </c>
      <c r="I74" s="762">
        <v>400.1</v>
      </c>
      <c r="J74" s="811">
        <v>478.7</v>
      </c>
      <c r="K74" s="278">
        <f>+L74+N74</f>
        <v>413.90000000000003</v>
      </c>
      <c r="L74" s="673">
        <v>405.8</v>
      </c>
      <c r="M74" s="674">
        <v>11.9</v>
      </c>
      <c r="N74" s="673">
        <v>8.1</v>
      </c>
      <c r="O74" s="129">
        <v>420.7</v>
      </c>
      <c r="P74" s="567">
        <v>428.1</v>
      </c>
      <c r="Q74" s="1929" t="s">
        <v>110</v>
      </c>
      <c r="R74" s="812">
        <v>1360</v>
      </c>
      <c r="S74" s="813">
        <v>1467</v>
      </c>
      <c r="T74" s="280">
        <v>1480</v>
      </c>
      <c r="U74" s="281">
        <v>1498</v>
      </c>
      <c r="V74" s="814"/>
      <c r="W74" s="814"/>
      <c r="X74" s="814"/>
      <c r="Y74" s="33"/>
      <c r="AA74" s="7"/>
    </row>
    <row r="75" spans="1:28" ht="15.75" customHeight="1" x14ac:dyDescent="0.2">
      <c r="A75" s="119"/>
      <c r="B75" s="35"/>
      <c r="C75" s="60"/>
      <c r="D75" s="282"/>
      <c r="E75" s="276"/>
      <c r="F75" s="70"/>
      <c r="G75" s="619"/>
      <c r="H75" s="277" t="s">
        <v>276</v>
      </c>
      <c r="I75" s="128">
        <v>62.3</v>
      </c>
      <c r="J75" s="815">
        <v>62.3</v>
      </c>
      <c r="K75" s="278"/>
      <c r="L75" s="673"/>
      <c r="M75" s="674"/>
      <c r="N75" s="673"/>
      <c r="O75" s="129"/>
      <c r="P75" s="307"/>
      <c r="Q75" s="1943"/>
      <c r="R75" s="816"/>
      <c r="S75" s="418"/>
      <c r="T75" s="286"/>
      <c r="U75" s="287"/>
    </row>
    <row r="76" spans="1:28" ht="15.75" customHeight="1" x14ac:dyDescent="0.2">
      <c r="A76" s="119"/>
      <c r="B76" s="35"/>
      <c r="C76" s="60"/>
      <c r="D76" s="282"/>
      <c r="E76" s="276"/>
      <c r="F76" s="70"/>
      <c r="G76" s="619"/>
      <c r="H76" s="277" t="s">
        <v>277</v>
      </c>
      <c r="I76" s="817"/>
      <c r="J76" s="811">
        <v>14</v>
      </c>
      <c r="K76" s="278"/>
      <c r="L76" s="673"/>
      <c r="M76" s="674"/>
      <c r="N76" s="673"/>
      <c r="O76" s="129"/>
      <c r="P76" s="284"/>
      <c r="Q76" s="1929" t="s">
        <v>278</v>
      </c>
      <c r="R76" s="818">
        <v>12</v>
      </c>
      <c r="S76" s="819"/>
      <c r="T76" s="305"/>
      <c r="U76" s="306"/>
    </row>
    <row r="77" spans="1:28" ht="15.75" customHeight="1" x14ac:dyDescent="0.2">
      <c r="A77" s="119"/>
      <c r="B77" s="35"/>
      <c r="C77" s="60"/>
      <c r="D77" s="282"/>
      <c r="E77" s="276"/>
      <c r="F77" s="70"/>
      <c r="G77" s="619"/>
      <c r="H77" s="291"/>
      <c r="I77" s="820"/>
      <c r="J77" s="756"/>
      <c r="K77" s="292"/>
      <c r="L77" s="307"/>
      <c r="M77" s="669"/>
      <c r="N77" s="307"/>
      <c r="O77" s="124"/>
      <c r="P77" s="293"/>
      <c r="Q77" s="1943"/>
      <c r="R77" s="818"/>
      <c r="S77" s="819"/>
      <c r="T77" s="305"/>
      <c r="U77" s="306"/>
      <c r="Y77" s="7"/>
      <c r="AA77" s="7"/>
    </row>
    <row r="78" spans="1:28" ht="41.25" customHeight="1" x14ac:dyDescent="0.2">
      <c r="A78" s="119"/>
      <c r="B78" s="35"/>
      <c r="C78" s="60"/>
      <c r="D78" s="282"/>
      <c r="E78" s="276"/>
      <c r="F78" s="70"/>
      <c r="G78" s="619"/>
      <c r="H78" s="291"/>
      <c r="I78" s="820"/>
      <c r="J78" s="756"/>
      <c r="K78" s="292"/>
      <c r="L78" s="307"/>
      <c r="M78" s="669"/>
      <c r="N78" s="307"/>
      <c r="O78" s="124"/>
      <c r="P78" s="307"/>
      <c r="Q78" s="85" t="s">
        <v>279</v>
      </c>
      <c r="R78" s="593"/>
      <c r="S78" s="821">
        <v>14</v>
      </c>
      <c r="T78" s="241"/>
      <c r="U78" s="290"/>
      <c r="Y78" s="7"/>
      <c r="AA78" s="7"/>
    </row>
    <row r="79" spans="1:28" ht="18" customHeight="1" x14ac:dyDescent="0.2">
      <c r="A79" s="119"/>
      <c r="B79" s="35"/>
      <c r="C79" s="60"/>
      <c r="D79" s="282"/>
      <c r="E79" s="276"/>
      <c r="F79" s="70"/>
      <c r="G79" s="619"/>
      <c r="H79" s="291"/>
      <c r="I79" s="820"/>
      <c r="J79" s="756"/>
      <c r="K79" s="292"/>
      <c r="L79" s="307"/>
      <c r="M79" s="669"/>
      <c r="N79" s="307"/>
      <c r="O79" s="124"/>
      <c r="P79" s="307"/>
      <c r="Q79" s="88" t="s">
        <v>114</v>
      </c>
      <c r="R79" s="822">
        <v>35</v>
      </c>
      <c r="S79" s="417">
        <v>30</v>
      </c>
      <c r="T79" s="296">
        <v>29</v>
      </c>
      <c r="U79" s="297">
        <v>25</v>
      </c>
    </row>
    <row r="80" spans="1:28" ht="18" customHeight="1" x14ac:dyDescent="0.2">
      <c r="A80" s="119"/>
      <c r="B80" s="35"/>
      <c r="C80" s="60"/>
      <c r="D80" s="1941" t="s">
        <v>115</v>
      </c>
      <c r="E80" s="298"/>
      <c r="F80" s="70"/>
      <c r="G80" s="619"/>
      <c r="H80" s="283" t="s">
        <v>26</v>
      </c>
      <c r="I80" s="696">
        <v>544.70000000000005</v>
      </c>
      <c r="J80" s="823">
        <v>564.20000000000005</v>
      </c>
      <c r="K80" s="1226">
        <f>+L80+N80</f>
        <v>712.6</v>
      </c>
      <c r="L80" s="1227">
        <v>712.6</v>
      </c>
      <c r="M80" s="1228">
        <v>310.2</v>
      </c>
      <c r="N80" s="645"/>
      <c r="O80" s="71">
        <f>+K80</f>
        <v>712.6</v>
      </c>
      <c r="P80" s="71">
        <f>+L80</f>
        <v>712.6</v>
      </c>
      <c r="Q80" s="1929"/>
      <c r="R80" s="703"/>
      <c r="S80" s="90"/>
      <c r="T80" s="157"/>
      <c r="U80" s="91"/>
      <c r="V80" s="324"/>
      <c r="X80" s="7"/>
    </row>
    <row r="81" spans="1:26" ht="13.5" customHeight="1" x14ac:dyDescent="0.2">
      <c r="A81" s="119"/>
      <c r="B81" s="35"/>
      <c r="C81" s="60"/>
      <c r="D81" s="1925"/>
      <c r="E81" s="298"/>
      <c r="F81" s="70"/>
      <c r="G81" s="619"/>
      <c r="H81" s="299"/>
      <c r="I81" s="732"/>
      <c r="J81" s="825"/>
      <c r="K81" s="300"/>
      <c r="L81" s="318"/>
      <c r="M81" s="1224"/>
      <c r="N81" s="318"/>
      <c r="O81" s="97"/>
      <c r="P81" s="301"/>
      <c r="Q81" s="1970"/>
      <c r="R81" s="818"/>
      <c r="S81" s="58"/>
      <c r="T81" s="169"/>
      <c r="U81" s="50"/>
      <c r="X81" s="7"/>
      <c r="Y81" s="7"/>
    </row>
    <row r="82" spans="1:26" ht="28.5" customHeight="1" x14ac:dyDescent="0.2">
      <c r="A82" s="119"/>
      <c r="B82" s="35"/>
      <c r="C82" s="60"/>
      <c r="D82" s="1942"/>
      <c r="E82" s="298"/>
      <c r="F82" s="70"/>
      <c r="G82" s="619"/>
      <c r="H82" s="402"/>
      <c r="I82" s="826"/>
      <c r="J82" s="827"/>
      <c r="K82" s="614"/>
      <c r="L82" s="615"/>
      <c r="M82" s="1225"/>
      <c r="N82" s="615"/>
      <c r="O82" s="448"/>
      <c r="P82" s="617"/>
      <c r="Q82" s="828"/>
      <c r="R82" s="829"/>
      <c r="S82" s="830"/>
      <c r="T82" s="831"/>
      <c r="U82" s="79"/>
      <c r="Y82" s="7"/>
    </row>
    <row r="83" spans="1:26" ht="18.75" customHeight="1" x14ac:dyDescent="0.2">
      <c r="A83" s="119"/>
      <c r="B83" s="35"/>
      <c r="C83" s="60"/>
      <c r="D83" s="1941" t="s">
        <v>116</v>
      </c>
      <c r="E83" s="298"/>
      <c r="F83" s="70"/>
      <c r="G83" s="619"/>
      <c r="H83" s="82" t="s">
        <v>26</v>
      </c>
      <c r="I83" s="732">
        <v>1167.5</v>
      </c>
      <c r="J83" s="823">
        <v>1167.5</v>
      </c>
      <c r="K83" s="1229">
        <f>+L83+N83</f>
        <v>1259.2</v>
      </c>
      <c r="L83" s="1230">
        <v>1151.2</v>
      </c>
      <c r="M83" s="1231">
        <v>714</v>
      </c>
      <c r="N83" s="307">
        <v>108</v>
      </c>
      <c r="O83" s="124">
        <f>+K83</f>
        <v>1259.2</v>
      </c>
      <c r="P83" s="124">
        <f>+O83</f>
        <v>1259.2</v>
      </c>
      <c r="Q83" s="832"/>
      <c r="R83" s="766"/>
      <c r="S83" s="819"/>
      <c r="T83" s="305"/>
      <c r="U83" s="306"/>
      <c r="V83" s="7"/>
      <c r="W83" s="7"/>
      <c r="X83" s="7"/>
      <c r="Z83" s="7"/>
    </row>
    <row r="84" spans="1:26" ht="18.75" customHeight="1" x14ac:dyDescent="0.2">
      <c r="A84" s="119"/>
      <c r="B84" s="35"/>
      <c r="C84" s="60"/>
      <c r="D84" s="1925"/>
      <c r="E84" s="298"/>
      <c r="F84" s="70"/>
      <c r="G84" s="619"/>
      <c r="H84" s="82"/>
      <c r="I84" s="732"/>
      <c r="J84" s="825"/>
      <c r="K84" s="1218"/>
      <c r="L84" s="307"/>
      <c r="M84" s="1217"/>
      <c r="N84" s="307"/>
      <c r="O84" s="124"/>
      <c r="P84" s="307"/>
      <c r="Q84" s="833"/>
      <c r="R84" s="766"/>
      <c r="S84" s="819"/>
      <c r="T84" s="305"/>
      <c r="U84" s="306"/>
      <c r="V84" s="7"/>
      <c r="W84" s="7"/>
      <c r="X84" s="7"/>
      <c r="Z84" s="7"/>
    </row>
    <row r="85" spans="1:26" ht="18.75" customHeight="1" x14ac:dyDescent="0.2">
      <c r="A85" s="119"/>
      <c r="B85" s="35"/>
      <c r="C85" s="60"/>
      <c r="D85" s="1942"/>
      <c r="E85" s="298"/>
      <c r="F85" s="70"/>
      <c r="G85" s="619"/>
      <c r="H85" s="309"/>
      <c r="I85" s="834"/>
      <c r="J85" s="835"/>
      <c r="K85" s="1218"/>
      <c r="L85" s="307"/>
      <c r="M85" s="1217"/>
      <c r="N85" s="307"/>
      <c r="O85" s="124"/>
      <c r="P85" s="307"/>
      <c r="Q85" s="836"/>
      <c r="R85" s="766"/>
      <c r="S85" s="819"/>
      <c r="T85" s="305"/>
      <c r="U85" s="306"/>
      <c r="V85" s="7"/>
      <c r="W85" s="7"/>
      <c r="X85" s="7"/>
      <c r="Z85" s="7"/>
    </row>
    <row r="86" spans="1:26" ht="27.75" customHeight="1" x14ac:dyDescent="0.2">
      <c r="A86" s="119"/>
      <c r="B86" s="35"/>
      <c r="C86" s="311"/>
      <c r="D86" s="1941" t="s">
        <v>117</v>
      </c>
      <c r="E86" s="298"/>
      <c r="F86" s="70"/>
      <c r="G86" s="619"/>
      <c r="H86" s="283" t="s">
        <v>26</v>
      </c>
      <c r="I86" s="696">
        <v>74.8</v>
      </c>
      <c r="J86" s="823">
        <v>74.8</v>
      </c>
      <c r="K86" s="1232">
        <f>+L86+N86</f>
        <v>84.9</v>
      </c>
      <c r="L86" s="1233">
        <v>84.9</v>
      </c>
      <c r="M86" s="1234">
        <v>42.2</v>
      </c>
      <c r="N86" s="673"/>
      <c r="O86" s="129">
        <f>+K86</f>
        <v>84.9</v>
      </c>
      <c r="P86" s="129">
        <f>+L86</f>
        <v>84.9</v>
      </c>
      <c r="Q86" s="2182"/>
      <c r="R86" s="769"/>
      <c r="S86" s="2184"/>
      <c r="T86" s="405"/>
      <c r="U86" s="245"/>
      <c r="V86" s="7"/>
      <c r="Z86" s="7"/>
    </row>
    <row r="87" spans="1:26" ht="12" customHeight="1" x14ac:dyDescent="0.2">
      <c r="A87" s="119"/>
      <c r="B87" s="35"/>
      <c r="C87" s="311"/>
      <c r="D87" s="1942"/>
      <c r="E87" s="298"/>
      <c r="F87" s="70"/>
      <c r="G87" s="619"/>
      <c r="H87" s="402"/>
      <c r="I87" s="826"/>
      <c r="J87" s="825"/>
      <c r="K87" s="837"/>
      <c r="L87" s="838"/>
      <c r="M87" s="839"/>
      <c r="N87" s="838"/>
      <c r="O87" s="840"/>
      <c r="P87" s="838"/>
      <c r="Q87" s="2183"/>
      <c r="R87" s="841"/>
      <c r="S87" s="2185"/>
      <c r="T87" s="286"/>
      <c r="U87" s="287"/>
    </row>
    <row r="88" spans="1:26" ht="18.75" customHeight="1" x14ac:dyDescent="0.2">
      <c r="A88" s="315"/>
      <c r="B88" s="35"/>
      <c r="C88" s="316"/>
      <c r="D88" s="1960" t="s">
        <v>118</v>
      </c>
      <c r="E88" s="317"/>
      <c r="F88" s="70"/>
      <c r="G88" s="619"/>
      <c r="H88" s="299" t="s">
        <v>26</v>
      </c>
      <c r="I88" s="732">
        <v>826.8</v>
      </c>
      <c r="J88" s="842">
        <v>826.8</v>
      </c>
      <c r="K88" s="1226">
        <f>+L88+N88</f>
        <v>946.9</v>
      </c>
      <c r="L88" s="1228">
        <v>939.6</v>
      </c>
      <c r="M88" s="1228">
        <v>611.5</v>
      </c>
      <c r="N88" s="1222">
        <v>7.3</v>
      </c>
      <c r="O88" s="71">
        <f>+K88</f>
        <v>946.9</v>
      </c>
      <c r="P88" s="71">
        <f>+O88</f>
        <v>946.9</v>
      </c>
      <c r="Q88" s="1929" t="s">
        <v>119</v>
      </c>
      <c r="R88" s="802">
        <v>770</v>
      </c>
      <c r="S88" s="90">
        <v>805</v>
      </c>
      <c r="T88" s="90">
        <v>850</v>
      </c>
      <c r="U88" s="91">
        <v>850</v>
      </c>
    </row>
    <row r="89" spans="1:26" ht="17.25" customHeight="1" x14ac:dyDescent="0.2">
      <c r="A89" s="315"/>
      <c r="B89" s="35"/>
      <c r="C89" s="316"/>
      <c r="D89" s="1961"/>
      <c r="E89" s="317"/>
      <c r="F89" s="70"/>
      <c r="G89" s="619"/>
      <c r="H89" s="299"/>
      <c r="I89" s="732"/>
      <c r="J89" s="825"/>
      <c r="K89" s="300"/>
      <c r="L89" s="318"/>
      <c r="M89" s="1224"/>
      <c r="N89" s="318"/>
      <c r="O89" s="97"/>
      <c r="P89" s="318"/>
      <c r="Q89" s="1970"/>
      <c r="R89" s="802"/>
      <c r="S89" s="58"/>
      <c r="T89" s="252"/>
      <c r="U89" s="50"/>
    </row>
    <row r="90" spans="1:26" ht="18.75" customHeight="1" x14ac:dyDescent="0.2">
      <c r="A90" s="59"/>
      <c r="B90" s="35"/>
      <c r="C90" s="316"/>
      <c r="D90" s="1961"/>
      <c r="E90" s="317"/>
      <c r="F90" s="70"/>
      <c r="G90" s="619"/>
      <c r="H90" s="319"/>
      <c r="I90" s="834"/>
      <c r="J90" s="835"/>
      <c r="K90" s="300"/>
      <c r="L90" s="318"/>
      <c r="M90" s="1224"/>
      <c r="N90" s="318"/>
      <c r="O90" s="97"/>
      <c r="P90" s="318"/>
      <c r="Q90" s="1970"/>
      <c r="R90" s="802"/>
      <c r="S90" s="58"/>
      <c r="T90" s="252"/>
      <c r="U90" s="50"/>
      <c r="W90" s="7"/>
    </row>
    <row r="91" spans="1:26" ht="28.5" customHeight="1" x14ac:dyDescent="0.2">
      <c r="A91" s="119"/>
      <c r="B91" s="35"/>
      <c r="C91" s="60"/>
      <c r="D91" s="375" t="s">
        <v>120</v>
      </c>
      <c r="E91" s="298"/>
      <c r="F91" s="70"/>
      <c r="G91" s="1265"/>
      <c r="H91" s="402" t="s">
        <v>26</v>
      </c>
      <c r="I91" s="826">
        <v>4</v>
      </c>
      <c r="J91" s="844">
        <v>4</v>
      </c>
      <c r="K91" s="1219"/>
      <c r="L91" s="846"/>
      <c r="M91" s="1220"/>
      <c r="N91" s="846"/>
      <c r="O91" s="848"/>
      <c r="P91" s="846"/>
      <c r="Q91" s="1271"/>
      <c r="R91" s="896"/>
      <c r="S91" s="819"/>
      <c r="T91" s="305"/>
      <c r="U91" s="1250"/>
      <c r="Y91" s="7"/>
      <c r="Z91" s="7"/>
    </row>
    <row r="92" spans="1:26" ht="21" customHeight="1" x14ac:dyDescent="0.2">
      <c r="A92" s="59"/>
      <c r="B92" s="35"/>
      <c r="C92" s="60"/>
      <c r="D92" s="1925" t="s">
        <v>121</v>
      </c>
      <c r="E92" s="298"/>
      <c r="F92" s="70"/>
      <c r="G92" s="619"/>
      <c r="H92" s="299" t="s">
        <v>26</v>
      </c>
      <c r="I92" s="732">
        <v>327.2</v>
      </c>
      <c r="J92" s="825">
        <v>327.2</v>
      </c>
      <c r="K92" s="1229">
        <f>+L92+N92</f>
        <v>366.70000000000005</v>
      </c>
      <c r="L92" s="1230">
        <v>365.6</v>
      </c>
      <c r="M92" s="1231">
        <v>193.4</v>
      </c>
      <c r="N92" s="307">
        <v>1.1000000000000001</v>
      </c>
      <c r="O92" s="124">
        <f>+K92</f>
        <v>366.70000000000005</v>
      </c>
      <c r="P92" s="124">
        <f>+O92</f>
        <v>366.70000000000005</v>
      </c>
      <c r="Q92" s="2186"/>
      <c r="R92" s="766"/>
      <c r="S92" s="849"/>
      <c r="T92" s="305"/>
      <c r="U92" s="306"/>
      <c r="X92" s="7"/>
      <c r="Y92" s="7"/>
    </row>
    <row r="93" spans="1:26" ht="21" customHeight="1" x14ac:dyDescent="0.2">
      <c r="A93" s="59"/>
      <c r="B93" s="35"/>
      <c r="C93" s="60"/>
      <c r="D93" s="1925"/>
      <c r="E93" s="298"/>
      <c r="F93" s="70"/>
      <c r="G93" s="619"/>
      <c r="H93" s="299"/>
      <c r="I93" s="732"/>
      <c r="J93" s="825"/>
      <c r="K93" s="1219"/>
      <c r="L93" s="846"/>
      <c r="M93" s="1220"/>
      <c r="N93" s="846"/>
      <c r="O93" s="848"/>
      <c r="P93" s="848"/>
      <c r="Q93" s="2186"/>
      <c r="R93" s="766"/>
      <c r="S93" s="849"/>
      <c r="T93" s="305"/>
      <c r="U93" s="306"/>
      <c r="X93" s="7"/>
      <c r="Y93" s="7"/>
    </row>
    <row r="94" spans="1:26" ht="18.75" customHeight="1" x14ac:dyDescent="0.2">
      <c r="A94" s="59"/>
      <c r="B94" s="35"/>
      <c r="C94" s="60"/>
      <c r="D94" s="1925" t="s">
        <v>280</v>
      </c>
      <c r="E94" s="298"/>
      <c r="F94" s="70"/>
      <c r="G94" s="619"/>
      <c r="H94" s="850" t="s">
        <v>26</v>
      </c>
      <c r="I94" s="760"/>
      <c r="J94" s="851"/>
      <c r="K94" s="762">
        <v>8.1</v>
      </c>
      <c r="L94" s="763">
        <v>3.6</v>
      </c>
      <c r="M94" s="764"/>
      <c r="N94" s="763">
        <v>4.5</v>
      </c>
      <c r="O94" s="567">
        <v>1.2</v>
      </c>
      <c r="P94" s="567"/>
      <c r="Q94" s="836"/>
      <c r="R94" s="766"/>
      <c r="S94" s="849"/>
      <c r="T94" s="305"/>
      <c r="U94" s="306"/>
      <c r="W94" s="7"/>
      <c r="X94" s="7"/>
      <c r="Z94" s="7"/>
    </row>
    <row r="95" spans="1:26" ht="18.75" customHeight="1" x14ac:dyDescent="0.2">
      <c r="A95" s="59"/>
      <c r="B95" s="35"/>
      <c r="C95" s="316"/>
      <c r="D95" s="1925"/>
      <c r="E95" s="322"/>
      <c r="F95" s="70"/>
      <c r="G95" s="619"/>
      <c r="H95" s="283" t="s">
        <v>111</v>
      </c>
      <c r="I95" s="696"/>
      <c r="J95" s="823"/>
      <c r="K95" s="1223">
        <v>46</v>
      </c>
      <c r="L95" s="673">
        <v>20.6</v>
      </c>
      <c r="M95" s="1221"/>
      <c r="N95" s="673">
        <v>25.4</v>
      </c>
      <c r="O95" s="129"/>
      <c r="P95" s="129"/>
      <c r="Q95" s="836"/>
      <c r="R95" s="766"/>
      <c r="S95" s="849"/>
      <c r="T95" s="305"/>
      <c r="U95" s="306"/>
      <c r="W95" s="7"/>
      <c r="X95" s="7"/>
    </row>
    <row r="96" spans="1:26" ht="18.75" customHeight="1" x14ac:dyDescent="0.2">
      <c r="A96" s="59"/>
      <c r="B96" s="35"/>
      <c r="C96" s="316"/>
      <c r="D96" s="1925"/>
      <c r="E96" s="322"/>
      <c r="F96" s="70"/>
      <c r="G96" s="619"/>
      <c r="H96" s="283" t="s">
        <v>112</v>
      </c>
      <c r="I96" s="696"/>
      <c r="J96" s="823"/>
      <c r="K96" s="1223"/>
      <c r="L96" s="673"/>
      <c r="M96" s="1221"/>
      <c r="N96" s="673"/>
      <c r="O96" s="129">
        <v>6.7</v>
      </c>
      <c r="P96" s="129"/>
      <c r="Q96" s="836"/>
      <c r="R96" s="766"/>
      <c r="S96" s="849"/>
      <c r="T96" s="305"/>
      <c r="U96" s="306"/>
      <c r="W96" s="7"/>
      <c r="X96" s="7"/>
    </row>
    <row r="97" spans="1:26" ht="28.5" customHeight="1" x14ac:dyDescent="0.2">
      <c r="A97" s="59"/>
      <c r="B97" s="35"/>
      <c r="C97" s="316"/>
      <c r="D97" s="1925" t="s">
        <v>281</v>
      </c>
      <c r="E97" s="322"/>
      <c r="F97" s="70"/>
      <c r="G97" s="1265"/>
      <c r="H97" s="695" t="s">
        <v>26</v>
      </c>
      <c r="I97" s="1298"/>
      <c r="J97" s="852"/>
      <c r="K97" s="1295">
        <v>53.9</v>
      </c>
      <c r="L97" s="1280"/>
      <c r="M97" s="1280"/>
      <c r="N97" s="1281">
        <v>53.9</v>
      </c>
      <c r="O97" s="1272">
        <v>43</v>
      </c>
      <c r="P97" s="1272"/>
      <c r="Q97" s="1246" t="s">
        <v>124</v>
      </c>
      <c r="R97" s="610"/>
      <c r="S97" s="854">
        <v>1</v>
      </c>
      <c r="T97" s="257"/>
      <c r="U97" s="1251"/>
      <c r="V97" s="324"/>
      <c r="W97" s="7"/>
      <c r="X97" s="7"/>
    </row>
    <row r="98" spans="1:26" ht="28.5" customHeight="1" x14ac:dyDescent="0.2">
      <c r="A98" s="59"/>
      <c r="B98" s="35"/>
      <c r="C98" s="316"/>
      <c r="D98" s="1925"/>
      <c r="E98" s="322"/>
      <c r="F98" s="70"/>
      <c r="G98" s="1265"/>
      <c r="H98" s="82"/>
      <c r="I98" s="1299"/>
      <c r="J98" s="855"/>
      <c r="K98" s="1266"/>
      <c r="L98" s="1263"/>
      <c r="M98" s="1263"/>
      <c r="N98" s="1269"/>
      <c r="O98" s="1241"/>
      <c r="P98" s="1241"/>
      <c r="Q98" s="468" t="s">
        <v>125</v>
      </c>
      <c r="R98" s="593"/>
      <c r="S98" s="857">
        <v>100</v>
      </c>
      <c r="T98" s="257"/>
      <c r="U98" s="290"/>
      <c r="W98" s="7"/>
      <c r="X98" s="7"/>
    </row>
    <row r="99" spans="1:26" ht="16.5" customHeight="1" x14ac:dyDescent="0.2">
      <c r="A99" s="59"/>
      <c r="B99" s="35"/>
      <c r="C99" s="316"/>
      <c r="D99" s="1925"/>
      <c r="E99" s="322"/>
      <c r="F99" s="70"/>
      <c r="G99" s="1265"/>
      <c r="H99" s="82"/>
      <c r="I99" s="1299"/>
      <c r="J99" s="855"/>
      <c r="K99" s="1266"/>
      <c r="L99" s="1263"/>
      <c r="M99" s="1263"/>
      <c r="N99" s="1269"/>
      <c r="O99" s="1241"/>
      <c r="P99" s="1241"/>
      <c r="Q99" s="468" t="s">
        <v>126</v>
      </c>
      <c r="R99" s="593"/>
      <c r="S99" s="49"/>
      <c r="T99" s="257">
        <v>100</v>
      </c>
      <c r="U99" s="46"/>
      <c r="W99" s="7"/>
      <c r="X99" s="7"/>
      <c r="Y99" s="7"/>
    </row>
    <row r="100" spans="1:26" ht="28.5" customHeight="1" x14ac:dyDescent="0.2">
      <c r="A100" s="650"/>
      <c r="B100" s="429"/>
      <c r="C100" s="843"/>
      <c r="D100" s="1942"/>
      <c r="E100" s="1319"/>
      <c r="F100" s="430"/>
      <c r="G100" s="653"/>
      <c r="H100" s="1320"/>
      <c r="I100" s="1321"/>
      <c r="J100" s="1322"/>
      <c r="K100" s="1267"/>
      <c r="L100" s="1268"/>
      <c r="M100" s="1268"/>
      <c r="N100" s="1270"/>
      <c r="O100" s="1254"/>
      <c r="P100" s="1254"/>
      <c r="Q100" s="72" t="s">
        <v>282</v>
      </c>
      <c r="R100" s="593"/>
      <c r="S100" s="442"/>
      <c r="T100" s="223">
        <v>100</v>
      </c>
      <c r="U100" s="46"/>
      <c r="W100" s="7"/>
      <c r="X100" s="7"/>
    </row>
    <row r="101" spans="1:26" ht="22.5" customHeight="1" x14ac:dyDescent="0.2">
      <c r="A101" s="315"/>
      <c r="B101" s="35"/>
      <c r="C101" s="316"/>
      <c r="D101" s="1925" t="s">
        <v>128</v>
      </c>
      <c r="E101" s="1950" t="s">
        <v>129</v>
      </c>
      <c r="F101" s="70"/>
      <c r="G101" s="619"/>
      <c r="H101" s="82" t="s">
        <v>26</v>
      </c>
      <c r="I101" s="732">
        <v>440.1</v>
      </c>
      <c r="J101" s="855">
        <v>440.1</v>
      </c>
      <c r="K101" s="1229">
        <f>+L101+N101</f>
        <v>596.5</v>
      </c>
      <c r="L101" s="1230">
        <v>595</v>
      </c>
      <c r="M101" s="1231">
        <v>356.8</v>
      </c>
      <c r="N101" s="307">
        <v>1.5</v>
      </c>
      <c r="O101" s="1241">
        <f>+K101</f>
        <v>596.5</v>
      </c>
      <c r="P101" s="1241">
        <f>+O101</f>
        <v>596.5</v>
      </c>
      <c r="Q101" s="1951" t="s">
        <v>130</v>
      </c>
      <c r="R101" s="802">
        <v>2</v>
      </c>
      <c r="S101" s="58">
        <v>1</v>
      </c>
      <c r="T101" s="1954"/>
      <c r="U101" s="1963"/>
      <c r="Y101" s="7"/>
    </row>
    <row r="102" spans="1:26" ht="22.5" customHeight="1" x14ac:dyDescent="0.2">
      <c r="A102" s="315"/>
      <c r="B102" s="35"/>
      <c r="C102" s="316"/>
      <c r="D102" s="1925"/>
      <c r="E102" s="1950"/>
      <c r="F102" s="70"/>
      <c r="G102" s="619"/>
      <c r="H102" s="299"/>
      <c r="I102" s="732"/>
      <c r="J102" s="825"/>
      <c r="K102" s="1218"/>
      <c r="L102" s="307"/>
      <c r="M102" s="1217"/>
      <c r="N102" s="307"/>
      <c r="O102" s="124"/>
      <c r="P102" s="307"/>
      <c r="Q102" s="1951"/>
      <c r="R102" s="802"/>
      <c r="S102" s="58"/>
      <c r="T102" s="1954"/>
      <c r="U102" s="1963"/>
      <c r="Y102" s="7"/>
    </row>
    <row r="103" spans="1:26" ht="22.5" customHeight="1" x14ac:dyDescent="0.2">
      <c r="A103" s="315"/>
      <c r="B103" s="35"/>
      <c r="C103" s="316"/>
      <c r="D103" s="1942"/>
      <c r="E103" s="1950"/>
      <c r="F103" s="70"/>
      <c r="G103" s="619"/>
      <c r="H103" s="319"/>
      <c r="I103" s="834"/>
      <c r="J103" s="835"/>
      <c r="K103" s="1218"/>
      <c r="L103" s="307"/>
      <c r="M103" s="1217"/>
      <c r="N103" s="331"/>
      <c r="O103" s="330"/>
      <c r="P103" s="331"/>
      <c r="Q103" s="1952"/>
      <c r="R103" s="610"/>
      <c r="S103" s="78"/>
      <c r="T103" s="1955"/>
      <c r="U103" s="1964"/>
      <c r="Y103" s="7"/>
    </row>
    <row r="104" spans="1:26" ht="31.5" customHeight="1" x14ac:dyDescent="0.2">
      <c r="A104" s="315"/>
      <c r="B104" s="35"/>
      <c r="C104" s="338"/>
      <c r="D104" s="219" t="s">
        <v>283</v>
      </c>
      <c r="E104" s="121"/>
      <c r="F104" s="334"/>
      <c r="G104" s="858"/>
      <c r="H104" s="859" t="s">
        <v>26</v>
      </c>
      <c r="I104" s="860">
        <v>178.8</v>
      </c>
      <c r="J104" s="851">
        <v>178.8</v>
      </c>
      <c r="K104" s="762"/>
      <c r="L104" s="763"/>
      <c r="M104" s="764"/>
      <c r="N104" s="763"/>
      <c r="O104" s="567"/>
      <c r="P104" s="763"/>
      <c r="Q104" s="72" t="s">
        <v>132</v>
      </c>
      <c r="R104" s="593">
        <v>1</v>
      </c>
      <c r="S104" s="49"/>
      <c r="T104" s="223"/>
      <c r="U104" s="46"/>
      <c r="W104" s="7"/>
      <c r="Y104" s="7"/>
    </row>
    <row r="105" spans="1:26" ht="25.5" customHeight="1" x14ac:dyDescent="0.2">
      <c r="A105" s="315"/>
      <c r="B105" s="35"/>
      <c r="C105" s="332"/>
      <c r="D105" s="1878" t="s">
        <v>131</v>
      </c>
      <c r="E105" s="333"/>
      <c r="F105" s="334"/>
      <c r="G105" s="858"/>
      <c r="H105" s="335" t="s">
        <v>26</v>
      </c>
      <c r="I105" s="834">
        <v>42.4</v>
      </c>
      <c r="J105" s="825">
        <v>42.4</v>
      </c>
      <c r="K105" s="1218">
        <v>32.299999999999997</v>
      </c>
      <c r="L105" s="307"/>
      <c r="M105" s="1217"/>
      <c r="N105" s="307">
        <v>32.299999999999997</v>
      </c>
      <c r="O105" s="124"/>
      <c r="P105" s="307"/>
      <c r="Q105" s="197" t="s">
        <v>132</v>
      </c>
      <c r="R105" s="802">
        <v>1</v>
      </c>
      <c r="S105" s="58">
        <v>1</v>
      </c>
      <c r="T105" s="252"/>
      <c r="U105" s="50"/>
      <c r="X105" s="7"/>
      <c r="Y105" s="7"/>
    </row>
    <row r="106" spans="1:26" ht="27" customHeight="1" x14ac:dyDescent="0.2">
      <c r="A106" s="315"/>
      <c r="B106" s="35"/>
      <c r="C106" s="338"/>
      <c r="D106" s="1879"/>
      <c r="E106" s="121"/>
      <c r="F106" s="334"/>
      <c r="G106" s="858"/>
      <c r="H106" s="335"/>
      <c r="I106" s="834"/>
      <c r="J106" s="844"/>
      <c r="K106" s="1218"/>
      <c r="L106" s="307"/>
      <c r="M106" s="1217"/>
      <c r="N106" s="307"/>
      <c r="O106" s="124"/>
      <c r="P106" s="307"/>
      <c r="Q106" s="197"/>
      <c r="R106" s="802"/>
      <c r="S106" s="58"/>
      <c r="T106" s="252"/>
      <c r="U106" s="50"/>
      <c r="X106" s="7"/>
      <c r="Y106" s="7"/>
    </row>
    <row r="107" spans="1:26" ht="21.75" customHeight="1" x14ac:dyDescent="0.2">
      <c r="A107" s="315"/>
      <c r="B107" s="35"/>
      <c r="C107" s="60"/>
      <c r="D107" s="1941" t="s">
        <v>133</v>
      </c>
      <c r="E107" s="298"/>
      <c r="F107" s="70"/>
      <c r="G107" s="619"/>
      <c r="H107" s="283" t="s">
        <v>26</v>
      </c>
      <c r="I107" s="696">
        <v>318.39999999999998</v>
      </c>
      <c r="J107" s="852">
        <v>318.39999999999998</v>
      </c>
      <c r="K107" s="1232">
        <f>+L107+N107</f>
        <v>372.1</v>
      </c>
      <c r="L107" s="1233">
        <v>364.6</v>
      </c>
      <c r="M107" s="1234">
        <v>162.4</v>
      </c>
      <c r="N107" s="673">
        <v>7.5</v>
      </c>
      <c r="O107" s="129">
        <f>+K107</f>
        <v>372.1</v>
      </c>
      <c r="P107" s="129">
        <f>+O107</f>
        <v>372.1</v>
      </c>
      <c r="Q107" s="155"/>
      <c r="R107" s="632"/>
      <c r="S107" s="90"/>
      <c r="T107" s="244"/>
      <c r="U107" s="91"/>
      <c r="Z107" s="7"/>
    </row>
    <row r="108" spans="1:26" ht="21.75" customHeight="1" x14ac:dyDescent="0.2">
      <c r="A108" s="59"/>
      <c r="B108" s="35"/>
      <c r="C108" s="339"/>
      <c r="D108" s="1942"/>
      <c r="E108" s="298"/>
      <c r="F108" s="70"/>
      <c r="G108" s="619"/>
      <c r="H108" s="402"/>
      <c r="I108" s="826"/>
      <c r="J108" s="844"/>
      <c r="K108" s="845"/>
      <c r="L108" s="846"/>
      <c r="M108" s="847"/>
      <c r="N108" s="846"/>
      <c r="O108" s="848"/>
      <c r="P108" s="846"/>
      <c r="Q108" s="85"/>
      <c r="R108" s="610"/>
      <c r="S108" s="78"/>
      <c r="T108" s="257"/>
      <c r="U108" s="79"/>
      <c r="X108" s="7"/>
    </row>
    <row r="109" spans="1:26" ht="14.25" customHeight="1" x14ac:dyDescent="0.2">
      <c r="A109" s="59"/>
      <c r="B109" s="35"/>
      <c r="C109" s="340"/>
      <c r="D109" s="1878" t="s">
        <v>134</v>
      </c>
      <c r="E109" s="341"/>
      <c r="F109" s="334"/>
      <c r="G109" s="858"/>
      <c r="H109" s="222" t="s">
        <v>26</v>
      </c>
      <c r="I109" s="732">
        <v>2.8</v>
      </c>
      <c r="J109" s="390">
        <v>2.8</v>
      </c>
      <c r="K109" s="292">
        <v>3.1</v>
      </c>
      <c r="L109" s="307">
        <v>3.1</v>
      </c>
      <c r="M109" s="669"/>
      <c r="N109" s="307"/>
      <c r="O109" s="124">
        <v>3.1</v>
      </c>
      <c r="P109" s="307">
        <v>3.1</v>
      </c>
      <c r="Q109" s="197" t="s">
        <v>135</v>
      </c>
      <c r="R109" s="802">
        <v>7</v>
      </c>
      <c r="S109" s="58">
        <v>7</v>
      </c>
      <c r="T109" s="252">
        <v>7</v>
      </c>
      <c r="U109" s="50">
        <v>7</v>
      </c>
      <c r="X109" s="7"/>
      <c r="Z109" s="7"/>
    </row>
    <row r="110" spans="1:26" ht="14.25" customHeight="1" x14ac:dyDescent="0.2">
      <c r="A110" s="59"/>
      <c r="B110" s="35"/>
      <c r="C110" s="340"/>
      <c r="D110" s="1874"/>
      <c r="E110" s="341"/>
      <c r="F110" s="334"/>
      <c r="G110" s="858"/>
      <c r="H110" s="335"/>
      <c r="I110" s="834"/>
      <c r="J110" s="609"/>
      <c r="K110" s="292"/>
      <c r="L110" s="307"/>
      <c r="M110" s="669"/>
      <c r="N110" s="307"/>
      <c r="O110" s="124"/>
      <c r="P110" s="307"/>
      <c r="Q110" s="197"/>
      <c r="R110" s="802"/>
      <c r="S110" s="58"/>
      <c r="T110" s="252"/>
      <c r="U110" s="50"/>
      <c r="V110" s="7"/>
    </row>
    <row r="111" spans="1:26" ht="13.5" thickBot="1" x14ac:dyDescent="0.25">
      <c r="A111" s="134"/>
      <c r="B111" s="19"/>
      <c r="C111" s="342"/>
      <c r="D111" s="1875"/>
      <c r="E111" s="343"/>
      <c r="F111" s="137"/>
      <c r="G111" s="677"/>
      <c r="H111" s="262" t="s">
        <v>30</v>
      </c>
      <c r="I111" s="139">
        <f>SUM(I74:I110)</f>
        <v>4389.9000000000005</v>
      </c>
      <c r="J111" s="678">
        <f t="shared" ref="J111:P111" si="7">SUM(J74:J110)</f>
        <v>4501.9999999999991</v>
      </c>
      <c r="K111" s="139">
        <f>SUM(K74:K110)</f>
        <v>4896.2000000000007</v>
      </c>
      <c r="L111" s="681">
        <f t="shared" si="7"/>
        <v>4646.6000000000004</v>
      </c>
      <c r="M111" s="861">
        <f t="shared" si="7"/>
        <v>2402.4</v>
      </c>
      <c r="N111" s="680">
        <f t="shared" si="7"/>
        <v>249.60000000000002</v>
      </c>
      <c r="O111" s="139">
        <f t="shared" si="7"/>
        <v>4813.6000000000004</v>
      </c>
      <c r="P111" s="139">
        <f t="shared" si="7"/>
        <v>4770.1000000000013</v>
      </c>
      <c r="Q111" s="740"/>
      <c r="R111" s="862"/>
      <c r="S111" s="726"/>
      <c r="T111" s="345"/>
      <c r="U111" s="346"/>
      <c r="X111" s="7"/>
    </row>
    <row r="112" spans="1:26" ht="17.25" customHeight="1" x14ac:dyDescent="0.2">
      <c r="A112" s="347" t="s">
        <v>21</v>
      </c>
      <c r="B112" s="348" t="s">
        <v>32</v>
      </c>
      <c r="C112" s="349" t="s">
        <v>32</v>
      </c>
      <c r="D112" s="350" t="s">
        <v>136</v>
      </c>
      <c r="E112" s="351"/>
      <c r="F112" s="352"/>
      <c r="G112" s="863"/>
      <c r="H112" s="112"/>
      <c r="I112" s="147"/>
      <c r="J112" s="864"/>
      <c r="K112" s="353"/>
      <c r="L112" s="865"/>
      <c r="M112" s="866"/>
      <c r="N112" s="867"/>
      <c r="O112" s="868"/>
      <c r="P112" s="868"/>
      <c r="Q112" s="478"/>
      <c r="R112" s="585"/>
      <c r="S112" s="773"/>
      <c r="T112" s="30"/>
      <c r="U112" s="31"/>
      <c r="X112" s="7"/>
      <c r="Y112" s="7"/>
    </row>
    <row r="113" spans="1:25" ht="40.5" customHeight="1" x14ac:dyDescent="0.2">
      <c r="A113" s="119"/>
      <c r="B113" s="35"/>
      <c r="C113" s="151"/>
      <c r="D113" s="1874" t="s">
        <v>137</v>
      </c>
      <c r="E113" s="355"/>
      <c r="F113" s="75">
        <v>2</v>
      </c>
      <c r="G113" s="122" t="s">
        <v>264</v>
      </c>
      <c r="H113" s="122" t="s">
        <v>26</v>
      </c>
      <c r="I113" s="667">
        <v>230</v>
      </c>
      <c r="J113" s="825">
        <v>230</v>
      </c>
      <c r="K113" s="123">
        <v>35.200000000000003</v>
      </c>
      <c r="L113" s="669">
        <v>35.200000000000003</v>
      </c>
      <c r="M113" s="869"/>
      <c r="N113" s="856"/>
      <c r="O113" s="124">
        <v>10.6</v>
      </c>
      <c r="P113" s="124">
        <v>0</v>
      </c>
      <c r="Q113" s="870" t="s">
        <v>284</v>
      </c>
      <c r="R113" s="871">
        <v>100</v>
      </c>
      <c r="S113" s="78"/>
      <c r="T113" s="257"/>
      <c r="U113" s="79"/>
      <c r="X113" s="7"/>
    </row>
    <row r="114" spans="1:25" ht="40.5" customHeight="1" x14ac:dyDescent="0.2">
      <c r="A114" s="119"/>
      <c r="B114" s="35"/>
      <c r="C114" s="358"/>
      <c r="D114" s="1874"/>
      <c r="E114" s="355"/>
      <c r="F114" s="1252"/>
      <c r="G114" s="1274"/>
      <c r="H114" s="1274"/>
      <c r="I114" s="667"/>
      <c r="J114" s="1293"/>
      <c r="K114" s="1240"/>
      <c r="L114" s="1263"/>
      <c r="M114" s="869"/>
      <c r="N114" s="307"/>
      <c r="O114" s="1241"/>
      <c r="P114" s="1241"/>
      <c r="Q114" s="877" t="s">
        <v>285</v>
      </c>
      <c r="R114" s="878">
        <v>1070</v>
      </c>
      <c r="S114" s="49"/>
      <c r="T114" s="257"/>
      <c r="U114" s="79"/>
      <c r="X114" s="7"/>
    </row>
    <row r="115" spans="1:25" ht="30.75" customHeight="1" x14ac:dyDescent="0.2">
      <c r="A115" s="119"/>
      <c r="B115" s="35"/>
      <c r="C115" s="358"/>
      <c r="D115" s="320"/>
      <c r="E115" s="355"/>
      <c r="F115" s="75"/>
      <c r="G115" s="122"/>
      <c r="H115" s="122"/>
      <c r="I115" s="667"/>
      <c r="J115" s="825"/>
      <c r="K115" s="123"/>
      <c r="L115" s="669"/>
      <c r="M115" s="869"/>
      <c r="N115" s="307"/>
      <c r="O115" s="124"/>
      <c r="P115" s="124"/>
      <c r="Q115" s="870" t="s">
        <v>138</v>
      </c>
      <c r="R115" s="871">
        <v>4</v>
      </c>
      <c r="S115" s="78">
        <v>3</v>
      </c>
      <c r="T115" s="257"/>
      <c r="U115" s="79"/>
      <c r="X115" s="7"/>
    </row>
    <row r="116" spans="1:25" ht="30" customHeight="1" x14ac:dyDescent="0.2">
      <c r="A116" s="119"/>
      <c r="B116" s="35"/>
      <c r="C116" s="358"/>
      <c r="D116" s="879"/>
      <c r="E116" s="355"/>
      <c r="F116" s="75"/>
      <c r="G116" s="874"/>
      <c r="H116" s="122"/>
      <c r="I116" s="667"/>
      <c r="J116" s="856"/>
      <c r="K116" s="123"/>
      <c r="L116" s="669"/>
      <c r="M116" s="869"/>
      <c r="N116" s="307"/>
      <c r="O116" s="124"/>
      <c r="P116" s="124"/>
      <c r="Q116" s="880" t="s">
        <v>286</v>
      </c>
      <c r="R116" s="881"/>
      <c r="S116" s="90">
        <v>100</v>
      </c>
      <c r="T116" s="257"/>
      <c r="U116" s="79"/>
      <c r="X116" s="7"/>
    </row>
    <row r="117" spans="1:25" ht="31.5" customHeight="1" x14ac:dyDescent="0.2">
      <c r="A117" s="119"/>
      <c r="B117" s="35"/>
      <c r="C117" s="356"/>
      <c r="D117" s="1878" t="s">
        <v>139</v>
      </c>
      <c r="E117" s="357"/>
      <c r="F117" s="372">
        <v>2</v>
      </c>
      <c r="G117" s="127" t="s">
        <v>264</v>
      </c>
      <c r="H117" s="127" t="s">
        <v>26</v>
      </c>
      <c r="I117" s="671"/>
      <c r="J117" s="672"/>
      <c r="K117" s="128">
        <v>3.1</v>
      </c>
      <c r="L117" s="674">
        <v>3.1</v>
      </c>
      <c r="M117" s="882"/>
      <c r="N117" s="673"/>
      <c r="O117" s="129">
        <v>47.4</v>
      </c>
      <c r="P117" s="129"/>
      <c r="Q117" s="877" t="s">
        <v>140</v>
      </c>
      <c r="R117" s="593"/>
      <c r="S117" s="883">
        <v>100</v>
      </c>
      <c r="T117" s="252"/>
      <c r="U117" s="79"/>
      <c r="X117" s="7"/>
      <c r="Y117" s="7"/>
    </row>
    <row r="118" spans="1:25" ht="30" customHeight="1" x14ac:dyDescent="0.2">
      <c r="A118" s="119"/>
      <c r="B118" s="35"/>
      <c r="C118" s="358"/>
      <c r="D118" s="1879"/>
      <c r="E118" s="355"/>
      <c r="F118" s="75"/>
      <c r="G118" s="122"/>
      <c r="H118" s="127" t="s">
        <v>26</v>
      </c>
      <c r="I118" s="671"/>
      <c r="J118" s="672"/>
      <c r="K118" s="128">
        <v>7.7</v>
      </c>
      <c r="L118" s="674">
        <v>7.7</v>
      </c>
      <c r="M118" s="882"/>
      <c r="N118" s="673"/>
      <c r="O118" s="129"/>
      <c r="P118" s="129"/>
      <c r="Q118" s="877" t="s">
        <v>287</v>
      </c>
      <c r="R118" s="593"/>
      <c r="S118" s="883">
        <v>100</v>
      </c>
      <c r="T118" s="49"/>
      <c r="U118" s="79"/>
      <c r="X118" s="7"/>
      <c r="Y118" s="7"/>
    </row>
    <row r="119" spans="1:25" ht="52.5" customHeight="1" x14ac:dyDescent="0.2">
      <c r="A119" s="119"/>
      <c r="B119" s="35"/>
      <c r="C119" s="358"/>
      <c r="D119" s="1878" t="s">
        <v>149</v>
      </c>
      <c r="E119" s="355"/>
      <c r="F119" s="456">
        <v>2</v>
      </c>
      <c r="G119" s="884" t="s">
        <v>264</v>
      </c>
      <c r="H119" s="884" t="s">
        <v>26</v>
      </c>
      <c r="I119" s="885">
        <v>2</v>
      </c>
      <c r="J119" s="886">
        <v>2</v>
      </c>
      <c r="K119" s="566"/>
      <c r="L119" s="764"/>
      <c r="M119" s="887"/>
      <c r="N119" s="763"/>
      <c r="O119" s="888"/>
      <c r="P119" s="888"/>
      <c r="Q119" s="889" t="s">
        <v>288</v>
      </c>
      <c r="R119" s="593">
        <v>100</v>
      </c>
      <c r="S119" s="49"/>
      <c r="T119" s="223"/>
      <c r="U119" s="46"/>
      <c r="X119" s="7"/>
    </row>
    <row r="120" spans="1:25" ht="29.25" customHeight="1" x14ac:dyDescent="0.2">
      <c r="A120" s="119"/>
      <c r="B120" s="35"/>
      <c r="C120" s="358"/>
      <c r="D120" s="1874"/>
      <c r="E120" s="359"/>
      <c r="F120" s="75">
        <v>6</v>
      </c>
      <c r="G120" s="127" t="s">
        <v>289</v>
      </c>
      <c r="H120" s="127" t="s">
        <v>26</v>
      </c>
      <c r="I120" s="671"/>
      <c r="J120" s="853"/>
      <c r="K120" s="128">
        <v>90.6</v>
      </c>
      <c r="L120" s="674">
        <v>78.599999999999994</v>
      </c>
      <c r="M120" s="882"/>
      <c r="N120" s="673">
        <v>12</v>
      </c>
      <c r="O120" s="129">
        <v>100</v>
      </c>
      <c r="P120" s="373"/>
      <c r="Q120" s="374" t="s">
        <v>140</v>
      </c>
      <c r="R120" s="890"/>
      <c r="S120" s="58">
        <v>100</v>
      </c>
      <c r="T120" s="252"/>
      <c r="U120" s="50"/>
      <c r="V120" s="324"/>
      <c r="W120" s="324"/>
      <c r="X120" s="7"/>
    </row>
    <row r="121" spans="1:25" ht="30" customHeight="1" x14ac:dyDescent="0.2">
      <c r="A121" s="119"/>
      <c r="B121" s="35"/>
      <c r="C121" s="358"/>
      <c r="D121" s="1237"/>
      <c r="E121" s="355"/>
      <c r="F121" s="1252"/>
      <c r="G121" s="1274"/>
      <c r="H121" s="1274"/>
      <c r="I121" s="667"/>
      <c r="J121" s="1269"/>
      <c r="K121" s="1240"/>
      <c r="L121" s="1263"/>
      <c r="M121" s="869"/>
      <c r="N121" s="307"/>
      <c r="O121" s="1255"/>
      <c r="P121" s="1255"/>
      <c r="Q121" s="325" t="s">
        <v>150</v>
      </c>
      <c r="R121" s="891"/>
      <c r="S121" s="49">
        <v>1</v>
      </c>
      <c r="T121" s="223"/>
      <c r="U121" s="46"/>
      <c r="X121" s="7"/>
    </row>
    <row r="122" spans="1:25" ht="29.25" customHeight="1" x14ac:dyDescent="0.2">
      <c r="A122" s="428"/>
      <c r="B122" s="429"/>
      <c r="C122" s="872"/>
      <c r="D122" s="1238"/>
      <c r="E122" s="873"/>
      <c r="F122" s="1253"/>
      <c r="G122" s="1275"/>
      <c r="H122" s="1275"/>
      <c r="I122" s="758"/>
      <c r="J122" s="1270"/>
      <c r="K122" s="875"/>
      <c r="L122" s="1268"/>
      <c r="M122" s="876"/>
      <c r="N122" s="846"/>
      <c r="O122" s="1254"/>
      <c r="P122" s="1256"/>
      <c r="Q122" s="1245" t="s">
        <v>151</v>
      </c>
      <c r="R122" s="893"/>
      <c r="S122" s="78"/>
      <c r="T122" s="257">
        <v>100</v>
      </c>
      <c r="U122" s="79"/>
      <c r="X122" s="7"/>
    </row>
    <row r="123" spans="1:25" ht="30.75" customHeight="1" x14ac:dyDescent="0.2">
      <c r="A123" s="119"/>
      <c r="B123" s="35"/>
      <c r="C123" s="358"/>
      <c r="D123" s="1874" t="s">
        <v>152</v>
      </c>
      <c r="E123" s="357"/>
      <c r="F123" s="75">
        <v>2</v>
      </c>
      <c r="G123" s="1274" t="s">
        <v>264</v>
      </c>
      <c r="H123" s="122" t="s">
        <v>26</v>
      </c>
      <c r="I123" s="667">
        <v>10</v>
      </c>
      <c r="J123" s="856">
        <v>25.3</v>
      </c>
      <c r="K123" s="123"/>
      <c r="L123" s="669"/>
      <c r="M123" s="869"/>
      <c r="N123" s="307"/>
      <c r="O123" s="124"/>
      <c r="P123" s="364"/>
      <c r="Q123" s="288" t="s">
        <v>290</v>
      </c>
      <c r="R123" s="871">
        <v>100</v>
      </c>
      <c r="S123" s="78"/>
      <c r="T123" s="257"/>
      <c r="U123" s="79"/>
      <c r="V123" s="33"/>
      <c r="X123" s="7"/>
    </row>
    <row r="124" spans="1:25" ht="30.75" customHeight="1" x14ac:dyDescent="0.2">
      <c r="A124" s="119"/>
      <c r="B124" s="35"/>
      <c r="C124" s="358"/>
      <c r="D124" s="1874"/>
      <c r="E124" s="359"/>
      <c r="F124" s="372">
        <v>6</v>
      </c>
      <c r="G124" s="2191" t="s">
        <v>289</v>
      </c>
      <c r="H124" s="127" t="s">
        <v>26</v>
      </c>
      <c r="I124" s="671"/>
      <c r="J124" s="672"/>
      <c r="K124" s="128">
        <v>12.3</v>
      </c>
      <c r="L124" s="674"/>
      <c r="M124" s="882"/>
      <c r="N124" s="673">
        <v>12.3</v>
      </c>
      <c r="O124" s="373"/>
      <c r="P124" s="373"/>
      <c r="Q124" s="877" t="s">
        <v>291</v>
      </c>
      <c r="R124" s="894">
        <v>1</v>
      </c>
      <c r="S124" s="78"/>
      <c r="T124" s="257"/>
      <c r="U124" s="79"/>
      <c r="X124" s="7"/>
    </row>
    <row r="125" spans="1:25" ht="18" customHeight="1" x14ac:dyDescent="0.2">
      <c r="A125" s="119"/>
      <c r="B125" s="35"/>
      <c r="C125" s="358"/>
      <c r="D125" s="1874"/>
      <c r="E125" s="359"/>
      <c r="F125" s="75"/>
      <c r="G125" s="2192"/>
      <c r="H125" s="122"/>
      <c r="I125" s="667"/>
      <c r="J125" s="668"/>
      <c r="K125" s="123"/>
      <c r="L125" s="669"/>
      <c r="M125" s="869"/>
      <c r="N125" s="307"/>
      <c r="O125" s="364"/>
      <c r="P125" s="364"/>
      <c r="Q125" s="374" t="s">
        <v>153</v>
      </c>
      <c r="R125" s="871"/>
      <c r="S125" s="78">
        <v>138</v>
      </c>
      <c r="T125" s="257"/>
      <c r="U125" s="79"/>
      <c r="X125" s="7"/>
    </row>
    <row r="126" spans="1:25" ht="37.5" customHeight="1" x14ac:dyDescent="0.2">
      <c r="A126" s="119"/>
      <c r="B126" s="35"/>
      <c r="C126" s="358"/>
      <c r="D126" s="1878" t="s">
        <v>292</v>
      </c>
      <c r="E126" s="359"/>
      <c r="F126" s="1975">
        <v>5</v>
      </c>
      <c r="G126" s="2191" t="s">
        <v>293</v>
      </c>
      <c r="H126" s="127" t="s">
        <v>26</v>
      </c>
      <c r="I126" s="671"/>
      <c r="J126" s="674"/>
      <c r="K126" s="128">
        <v>38</v>
      </c>
      <c r="L126" s="674"/>
      <c r="M126" s="882"/>
      <c r="N126" s="673">
        <v>38</v>
      </c>
      <c r="O126" s="129">
        <v>224</v>
      </c>
      <c r="P126" s="284">
        <v>368</v>
      </c>
      <c r="Q126" s="362" t="s">
        <v>145</v>
      </c>
      <c r="R126" s="895"/>
      <c r="S126" s="417">
        <v>1</v>
      </c>
      <c r="T126" s="363"/>
      <c r="U126" s="91"/>
      <c r="X126" s="7"/>
      <c r="Y126" s="7"/>
    </row>
    <row r="127" spans="1:25" ht="30.75" customHeight="1" x14ac:dyDescent="0.2">
      <c r="A127" s="119"/>
      <c r="B127" s="35"/>
      <c r="C127" s="358"/>
      <c r="D127" s="1874"/>
      <c r="E127" s="359"/>
      <c r="F127" s="1966"/>
      <c r="G127" s="2193"/>
      <c r="H127" s="122"/>
      <c r="I127" s="667"/>
      <c r="J127" s="669"/>
      <c r="K127" s="123"/>
      <c r="L127" s="669"/>
      <c r="M127" s="869"/>
      <c r="N127" s="307"/>
      <c r="O127" s="124"/>
      <c r="P127" s="364"/>
      <c r="Q127" s="362" t="s">
        <v>146</v>
      </c>
      <c r="R127" s="895"/>
      <c r="S127" s="417"/>
      <c r="T127" s="363">
        <v>40</v>
      </c>
      <c r="U127" s="91">
        <v>100</v>
      </c>
      <c r="X127" s="7"/>
      <c r="Y127" s="7"/>
    </row>
    <row r="128" spans="1:25" ht="17.25" customHeight="1" x14ac:dyDescent="0.2">
      <c r="A128" s="119"/>
      <c r="B128" s="35"/>
      <c r="C128" s="358"/>
      <c r="D128" s="1879"/>
      <c r="E128" s="359"/>
      <c r="F128" s="372">
        <v>6</v>
      </c>
      <c r="G128" s="127"/>
      <c r="H128" s="127" t="s">
        <v>26</v>
      </c>
      <c r="I128" s="671">
        <v>56.7</v>
      </c>
      <c r="J128" s="674"/>
      <c r="K128" s="128"/>
      <c r="L128" s="674"/>
      <c r="M128" s="882"/>
      <c r="N128" s="673"/>
      <c r="O128" s="373"/>
      <c r="P128" s="373"/>
      <c r="Q128" s="370"/>
      <c r="R128" s="896"/>
      <c r="S128" s="819"/>
      <c r="T128" s="424"/>
      <c r="U128" s="50"/>
      <c r="X128" s="7"/>
      <c r="Y128" s="7"/>
    </row>
    <row r="129" spans="1:27" ht="29.25" customHeight="1" x14ac:dyDescent="0.2">
      <c r="A129" s="119"/>
      <c r="B129" s="35"/>
      <c r="C129" s="358"/>
      <c r="D129" s="1878" t="s">
        <v>294</v>
      </c>
      <c r="E129" s="359"/>
      <c r="F129" s="372">
        <v>2</v>
      </c>
      <c r="G129" s="127" t="s">
        <v>264</v>
      </c>
      <c r="H129" s="127" t="s">
        <v>26</v>
      </c>
      <c r="I129" s="671"/>
      <c r="J129" s="674"/>
      <c r="K129" s="128">
        <v>11.2</v>
      </c>
      <c r="L129" s="674">
        <v>11.2</v>
      </c>
      <c r="M129" s="882"/>
      <c r="N129" s="673"/>
      <c r="O129" s="2187">
        <v>58.5</v>
      </c>
      <c r="P129" s="2188"/>
      <c r="Q129" s="360" t="s">
        <v>143</v>
      </c>
      <c r="R129" s="632"/>
      <c r="S129" s="90">
        <v>3</v>
      </c>
      <c r="T129" s="244">
        <v>1</v>
      </c>
      <c r="U129" s="91"/>
      <c r="X129" s="7"/>
      <c r="Y129" s="7"/>
    </row>
    <row r="130" spans="1:27" ht="42.75" customHeight="1" x14ac:dyDescent="0.2">
      <c r="A130" s="119"/>
      <c r="B130" s="35"/>
      <c r="C130" s="356"/>
      <c r="D130" s="1879"/>
      <c r="E130" s="357"/>
      <c r="F130" s="446"/>
      <c r="G130" s="874"/>
      <c r="H130" s="874"/>
      <c r="I130" s="758"/>
      <c r="J130" s="847"/>
      <c r="K130" s="875"/>
      <c r="L130" s="847"/>
      <c r="M130" s="876"/>
      <c r="N130" s="846"/>
      <c r="O130" s="1967"/>
      <c r="P130" s="1969"/>
      <c r="Q130" s="801"/>
      <c r="R130" s="610"/>
      <c r="S130" s="78"/>
      <c r="T130" s="257"/>
      <c r="U130" s="79"/>
      <c r="X130" s="7"/>
      <c r="Y130" s="7"/>
    </row>
    <row r="131" spans="1:27" ht="38.25" customHeight="1" x14ac:dyDescent="0.2">
      <c r="A131" s="119"/>
      <c r="B131" s="35"/>
      <c r="C131" s="358"/>
      <c r="D131" s="369" t="s">
        <v>147</v>
      </c>
      <c r="E131" s="366"/>
      <c r="F131" s="897">
        <v>5</v>
      </c>
      <c r="G131" s="2189" t="s">
        <v>295</v>
      </c>
      <c r="H131" s="96" t="s">
        <v>26</v>
      </c>
      <c r="I131" s="898"/>
      <c r="J131" s="752"/>
      <c r="K131" s="211">
        <v>15</v>
      </c>
      <c r="L131" s="752"/>
      <c r="M131" s="899"/>
      <c r="N131" s="479">
        <v>15</v>
      </c>
      <c r="O131" s="212">
        <v>60</v>
      </c>
      <c r="P131" s="900"/>
      <c r="Q131" s="901" t="s">
        <v>145</v>
      </c>
      <c r="R131" s="896"/>
      <c r="S131" s="819">
        <v>1</v>
      </c>
      <c r="T131" s="424"/>
      <c r="U131" s="50"/>
      <c r="X131" s="7"/>
    </row>
    <row r="132" spans="1:27" ht="18" customHeight="1" thickBot="1" x14ac:dyDescent="0.25">
      <c r="A132" s="119"/>
      <c r="B132" s="35"/>
      <c r="C132" s="376"/>
      <c r="D132" s="377"/>
      <c r="E132" s="378"/>
      <c r="F132" s="137"/>
      <c r="G132" s="2190"/>
      <c r="H132" s="138" t="s">
        <v>30</v>
      </c>
      <c r="I132" s="108">
        <f>SUM(I113:I131)</f>
        <v>298.7</v>
      </c>
      <c r="J132" s="902">
        <f t="shared" ref="J132:P132" si="8">SUM(J112:J131)</f>
        <v>257.3</v>
      </c>
      <c r="K132" s="379">
        <f t="shared" si="8"/>
        <v>213.1</v>
      </c>
      <c r="L132" s="903">
        <f t="shared" si="8"/>
        <v>135.79999999999998</v>
      </c>
      <c r="M132" s="904">
        <f t="shared" si="8"/>
        <v>0</v>
      </c>
      <c r="N132" s="905">
        <f t="shared" si="8"/>
        <v>77.3</v>
      </c>
      <c r="O132" s="380">
        <f>SUM(O112:O131)</f>
        <v>500.5</v>
      </c>
      <c r="P132" s="380">
        <f t="shared" si="8"/>
        <v>368</v>
      </c>
      <c r="Q132" s="370" t="s">
        <v>148</v>
      </c>
      <c r="R132" s="895"/>
      <c r="S132" s="417"/>
      <c r="T132" s="906">
        <v>1</v>
      </c>
      <c r="U132" s="907"/>
      <c r="X132" s="7"/>
      <c r="AA132" s="7"/>
    </row>
    <row r="133" spans="1:27" ht="19.5" customHeight="1" x14ac:dyDescent="0.2">
      <c r="A133" s="174" t="s">
        <v>21</v>
      </c>
      <c r="B133" s="20" t="s">
        <v>32</v>
      </c>
      <c r="C133" s="175" t="s">
        <v>51</v>
      </c>
      <c r="D133" s="1921" t="s">
        <v>154</v>
      </c>
      <c r="E133" s="382"/>
      <c r="F133" s="63">
        <v>6</v>
      </c>
      <c r="G133" s="2180" t="s">
        <v>296</v>
      </c>
      <c r="H133" s="908" t="s">
        <v>26</v>
      </c>
      <c r="I133" s="909">
        <f>154.5-18</f>
        <v>136.5</v>
      </c>
      <c r="J133" s="910">
        <f>154.5-18</f>
        <v>136.5</v>
      </c>
      <c r="K133" s="26">
        <f>+L133</f>
        <v>130.80000000000001</v>
      </c>
      <c r="L133" s="383">
        <v>130.80000000000001</v>
      </c>
      <c r="M133" s="911"/>
      <c r="N133" s="912"/>
      <c r="O133" s="913">
        <v>146.6</v>
      </c>
      <c r="P133" s="385">
        <v>146.6</v>
      </c>
      <c r="Q133" s="1976" t="s">
        <v>155</v>
      </c>
      <c r="R133" s="914">
        <v>7</v>
      </c>
      <c r="S133" s="607">
        <v>7</v>
      </c>
      <c r="T133" s="386">
        <v>7</v>
      </c>
      <c r="U133" s="68">
        <v>7</v>
      </c>
      <c r="V133" s="169"/>
    </row>
    <row r="134" spans="1:27" ht="19.5" customHeight="1" x14ac:dyDescent="0.2">
      <c r="A134" s="59"/>
      <c r="B134" s="35"/>
      <c r="C134" s="387"/>
      <c r="D134" s="1925"/>
      <c r="E134" s="388"/>
      <c r="F134" s="70"/>
      <c r="G134" s="2181"/>
      <c r="H134" s="82" t="s">
        <v>156</v>
      </c>
      <c r="I134" s="915">
        <v>18</v>
      </c>
      <c r="J134" s="916">
        <v>18</v>
      </c>
      <c r="K134" s="917">
        <f>+L134</f>
        <v>15.8</v>
      </c>
      <c r="L134" s="390">
        <v>15.8</v>
      </c>
      <c r="M134" s="918"/>
      <c r="N134" s="800"/>
      <c r="O134" s="227"/>
      <c r="P134" s="391"/>
      <c r="Q134" s="1951"/>
      <c r="R134" s="919"/>
      <c r="S134" s="790"/>
      <c r="T134" s="305"/>
      <c r="U134" s="306"/>
      <c r="V134" s="169"/>
    </row>
    <row r="135" spans="1:27" ht="13.5" customHeight="1" thickBot="1" x14ac:dyDescent="0.25">
      <c r="A135" s="134"/>
      <c r="B135" s="19"/>
      <c r="C135" s="342"/>
      <c r="D135" s="1922"/>
      <c r="E135" s="378"/>
      <c r="F135" s="137"/>
      <c r="G135" s="677"/>
      <c r="H135" s="138" t="s">
        <v>30</v>
      </c>
      <c r="I135" s="139">
        <f>SUM(I133:I134)</f>
        <v>154.5</v>
      </c>
      <c r="J135" s="594">
        <f>SUM(J133:J134)</f>
        <v>154.5</v>
      </c>
      <c r="K135" s="56">
        <f>SUM(K133:K134)</f>
        <v>146.60000000000002</v>
      </c>
      <c r="L135" s="597">
        <f>SUM(L133:L134)</f>
        <v>146.60000000000002</v>
      </c>
      <c r="M135" s="920"/>
      <c r="N135" s="596">
        <f>SUM(N133:N134)</f>
        <v>0</v>
      </c>
      <c r="O135" s="57">
        <f>SUM(O133)</f>
        <v>146.6</v>
      </c>
      <c r="P135" s="57">
        <f>SUM(P133)</f>
        <v>146.6</v>
      </c>
      <c r="Q135" s="1977"/>
      <c r="R135" s="921"/>
      <c r="S135" s="726"/>
      <c r="T135" s="393"/>
      <c r="U135" s="394"/>
      <c r="V135" s="191"/>
      <c r="X135" s="7"/>
    </row>
    <row r="136" spans="1:27" ht="15.75" customHeight="1" x14ac:dyDescent="0.2">
      <c r="A136" s="109" t="s">
        <v>21</v>
      </c>
      <c r="B136" s="20" t="s">
        <v>32</v>
      </c>
      <c r="C136" s="395" t="s">
        <v>58</v>
      </c>
      <c r="D136" s="2118" t="s">
        <v>157</v>
      </c>
      <c r="E136" s="396"/>
      <c r="F136" s="63"/>
      <c r="G136" s="922"/>
      <c r="H136" s="397" t="s">
        <v>26</v>
      </c>
      <c r="I136" s="923"/>
      <c r="J136" s="924"/>
      <c r="K136" s="403"/>
      <c r="L136" s="925"/>
      <c r="M136" s="926"/>
      <c r="N136" s="927"/>
      <c r="O136" s="928"/>
      <c r="P136" s="929"/>
      <c r="Q136" s="930"/>
      <c r="R136" s="931"/>
      <c r="S136" s="932"/>
      <c r="T136" s="933"/>
      <c r="U136" s="934"/>
      <c r="Y136" s="7"/>
      <c r="Z136" s="7"/>
    </row>
    <row r="137" spans="1:27" ht="15.75" customHeight="1" x14ac:dyDescent="0.2">
      <c r="A137" s="119"/>
      <c r="B137" s="35"/>
      <c r="C137" s="316"/>
      <c r="D137" s="2119"/>
      <c r="E137" s="322"/>
      <c r="F137" s="70"/>
      <c r="G137" s="922"/>
      <c r="H137" s="850" t="s">
        <v>156</v>
      </c>
      <c r="I137" s="3"/>
      <c r="J137" s="924"/>
      <c r="K137" s="403"/>
      <c r="L137" s="925"/>
      <c r="M137" s="926"/>
      <c r="N137" s="927"/>
      <c r="O137" s="928"/>
      <c r="P137" s="928"/>
      <c r="Q137" s="935"/>
      <c r="R137" s="816"/>
      <c r="S137" s="418"/>
      <c r="T137" s="286"/>
      <c r="U137" s="287"/>
      <c r="Y137" s="7"/>
      <c r="Z137" s="7"/>
    </row>
    <row r="138" spans="1:27" ht="15.75" customHeight="1" x14ac:dyDescent="0.2">
      <c r="A138" s="119"/>
      <c r="B138" s="35"/>
      <c r="C138" s="316"/>
      <c r="D138" s="2119"/>
      <c r="E138" s="322"/>
      <c r="F138" s="70"/>
      <c r="G138" s="922"/>
      <c r="H138" s="850" t="s">
        <v>112</v>
      </c>
      <c r="I138" s="936"/>
      <c r="J138" s="924"/>
      <c r="K138" s="403"/>
      <c r="L138" s="925"/>
      <c r="M138" s="926"/>
      <c r="N138" s="927"/>
      <c r="O138" s="928"/>
      <c r="P138" s="928"/>
      <c r="Q138" s="935"/>
      <c r="R138" s="816"/>
      <c r="S138" s="418"/>
      <c r="T138" s="286"/>
      <c r="U138" s="287"/>
      <c r="W138" s="7"/>
      <c r="Y138" s="7"/>
      <c r="Z138" s="7"/>
    </row>
    <row r="139" spans="1:27" ht="15.75" customHeight="1" x14ac:dyDescent="0.2">
      <c r="A139" s="119"/>
      <c r="B139" s="35"/>
      <c r="C139" s="316"/>
      <c r="D139" s="2200"/>
      <c r="E139" s="322"/>
      <c r="F139" s="70"/>
      <c r="G139" s="922"/>
      <c r="H139" s="299" t="s">
        <v>162</v>
      </c>
      <c r="I139" s="923"/>
      <c r="J139" s="924"/>
      <c r="K139" s="403"/>
      <c r="L139" s="925"/>
      <c r="M139" s="926"/>
      <c r="N139" s="927"/>
      <c r="O139" s="928"/>
      <c r="P139" s="928"/>
      <c r="Q139" s="935"/>
      <c r="R139" s="816"/>
      <c r="S139" s="418"/>
      <c r="T139" s="286"/>
      <c r="U139" s="287"/>
      <c r="Y139" s="7"/>
      <c r="Z139" s="7"/>
    </row>
    <row r="140" spans="1:27" ht="15" customHeight="1" x14ac:dyDescent="0.2">
      <c r="A140" s="119"/>
      <c r="B140" s="35"/>
      <c r="C140" s="60"/>
      <c r="D140" s="1878" t="s">
        <v>158</v>
      </c>
      <c r="E140" s="359"/>
      <c r="F140" s="372">
        <v>4</v>
      </c>
      <c r="G140" s="937"/>
      <c r="H140" s="404" t="s">
        <v>26</v>
      </c>
      <c r="I140" s="696">
        <v>20</v>
      </c>
      <c r="J140" s="938">
        <v>20</v>
      </c>
      <c r="K140" s="939"/>
      <c r="L140" s="940"/>
      <c r="M140" s="941"/>
      <c r="N140" s="942"/>
      <c r="O140" s="943"/>
      <c r="P140" s="943"/>
      <c r="Q140" s="1929" t="s">
        <v>159</v>
      </c>
      <c r="R140" s="642"/>
      <c r="S140" s="90">
        <v>1</v>
      </c>
      <c r="T140" s="405"/>
      <c r="U140" s="245"/>
      <c r="V140" s="406"/>
      <c r="W140" s="7"/>
      <c r="Z140" s="7"/>
    </row>
    <row r="141" spans="1:27" ht="15" customHeight="1" x14ac:dyDescent="0.2">
      <c r="A141" s="119"/>
      <c r="B141" s="35"/>
      <c r="C141" s="60"/>
      <c r="D141" s="1874"/>
      <c r="E141" s="359"/>
      <c r="F141" s="372">
        <v>5</v>
      </c>
      <c r="G141" s="937" t="s">
        <v>297</v>
      </c>
      <c r="H141" s="404" t="s">
        <v>26</v>
      </c>
      <c r="I141" s="696"/>
      <c r="J141" s="944"/>
      <c r="K141" s="128">
        <v>20</v>
      </c>
      <c r="L141" s="674">
        <v>20</v>
      </c>
      <c r="M141" s="882"/>
      <c r="N141" s="673"/>
      <c r="O141" s="71"/>
      <c r="P141" s="943"/>
      <c r="Q141" s="1970"/>
      <c r="R141" s="945"/>
      <c r="S141" s="58"/>
      <c r="T141" s="305"/>
      <c r="U141" s="306"/>
      <c r="V141" s="406"/>
      <c r="W141" s="7"/>
      <c r="Z141" s="7"/>
    </row>
    <row r="142" spans="1:27" ht="12.75" customHeight="1" x14ac:dyDescent="0.2">
      <c r="A142" s="119"/>
      <c r="B142" s="35"/>
      <c r="C142" s="414"/>
      <c r="D142" s="1879"/>
      <c r="E142" s="359"/>
      <c r="F142" s="446"/>
      <c r="G142" s="946"/>
      <c r="H142" s="431"/>
      <c r="I142" s="947"/>
      <c r="J142" s="948"/>
      <c r="K142" s="949"/>
      <c r="L142" s="950"/>
      <c r="M142" s="951"/>
      <c r="N142" s="952"/>
      <c r="O142" s="892"/>
      <c r="P142" s="953"/>
      <c r="Q142" s="1943"/>
      <c r="R142" s="954"/>
      <c r="S142" s="78"/>
      <c r="T142" s="286"/>
      <c r="U142" s="287"/>
      <c r="V142" s="406"/>
      <c r="W142" s="7"/>
      <c r="Z142" s="7"/>
    </row>
    <row r="143" spans="1:27" ht="27" customHeight="1" x14ac:dyDescent="0.2">
      <c r="A143" s="119"/>
      <c r="B143" s="35"/>
      <c r="C143" s="60"/>
      <c r="D143" s="1878" t="s">
        <v>160</v>
      </c>
      <c r="E143" s="1988"/>
      <c r="F143" s="1258">
        <v>4</v>
      </c>
      <c r="G143" s="1277"/>
      <c r="H143" s="1279" t="s">
        <v>26</v>
      </c>
      <c r="I143" s="696">
        <v>17</v>
      </c>
      <c r="J143" s="938">
        <v>17</v>
      </c>
      <c r="K143" s="1284"/>
      <c r="L143" s="1296"/>
      <c r="M143" s="955"/>
      <c r="N143" s="645"/>
      <c r="O143" s="1282"/>
      <c r="P143" s="453"/>
      <c r="Q143" s="411" t="s">
        <v>161</v>
      </c>
      <c r="R143" s="956"/>
      <c r="S143" s="957">
        <v>1</v>
      </c>
      <c r="T143" s="244"/>
      <c r="U143" s="91"/>
      <c r="W143" s="7"/>
      <c r="X143" s="7"/>
    </row>
    <row r="144" spans="1:27" ht="27.75" customHeight="1" x14ac:dyDescent="0.2">
      <c r="A144" s="119"/>
      <c r="B144" s="35"/>
      <c r="C144" s="60"/>
      <c r="D144" s="1874"/>
      <c r="E144" s="1988"/>
      <c r="F144" s="1258">
        <v>5</v>
      </c>
      <c r="G144" s="1277" t="s">
        <v>297</v>
      </c>
      <c r="H144" s="1279" t="s">
        <v>26</v>
      </c>
      <c r="I144" s="696"/>
      <c r="J144" s="958"/>
      <c r="K144" s="1284">
        <v>33</v>
      </c>
      <c r="L144" s="1296"/>
      <c r="M144" s="955"/>
      <c r="N144" s="645">
        <v>33</v>
      </c>
      <c r="O144" s="1282">
        <v>90.8</v>
      </c>
      <c r="P144" s="1282">
        <v>1569</v>
      </c>
      <c r="Q144" s="412" t="s">
        <v>163</v>
      </c>
      <c r="R144" s="959"/>
      <c r="S144" s="960"/>
      <c r="T144" s="223">
        <v>1</v>
      </c>
      <c r="U144" s="46"/>
      <c r="W144" s="7"/>
      <c r="X144" s="7"/>
    </row>
    <row r="145" spans="1:27" ht="18" customHeight="1" thickBot="1" x14ac:dyDescent="0.25">
      <c r="A145" s="119"/>
      <c r="B145" s="35"/>
      <c r="C145" s="60"/>
      <c r="D145" s="1874"/>
      <c r="E145" s="1988"/>
      <c r="F145" s="1252"/>
      <c r="G145" s="1278"/>
      <c r="H145" s="1262"/>
      <c r="I145" s="732"/>
      <c r="J145" s="1323"/>
      <c r="K145" s="1285"/>
      <c r="L145" s="1297"/>
      <c r="M145" s="977"/>
      <c r="N145" s="318"/>
      <c r="O145" s="1261"/>
      <c r="P145" s="1261"/>
      <c r="Q145" s="1324" t="s">
        <v>164</v>
      </c>
      <c r="R145" s="961"/>
      <c r="S145" s="755"/>
      <c r="T145" s="252"/>
      <c r="U145" s="50">
        <v>10</v>
      </c>
      <c r="W145" s="7"/>
      <c r="X145" s="7"/>
    </row>
    <row r="146" spans="1:27" ht="26.25" customHeight="1" x14ac:dyDescent="0.2">
      <c r="A146" s="1325"/>
      <c r="B146" s="20"/>
      <c r="C146" s="1326"/>
      <c r="D146" s="1928" t="s">
        <v>165</v>
      </c>
      <c r="E146" s="1327"/>
      <c r="F146" s="1243" t="s">
        <v>298</v>
      </c>
      <c r="G146" s="1328" t="s">
        <v>299</v>
      </c>
      <c r="H146" s="1009" t="s">
        <v>26</v>
      </c>
      <c r="I146" s="580">
        <v>22</v>
      </c>
      <c r="J146" s="1329">
        <v>22</v>
      </c>
      <c r="K146" s="113">
        <v>87.6</v>
      </c>
      <c r="L146" s="663">
        <v>0.4</v>
      </c>
      <c r="M146" s="1330">
        <v>0.3</v>
      </c>
      <c r="N146" s="662">
        <v>87.2</v>
      </c>
      <c r="O146" s="204">
        <v>949.1</v>
      </c>
      <c r="P146" s="1331"/>
      <c r="Q146" s="1332" t="s">
        <v>300</v>
      </c>
      <c r="R146" s="1333">
        <v>1</v>
      </c>
      <c r="S146" s="932"/>
      <c r="T146" s="1334"/>
      <c r="U146" s="167"/>
      <c r="V146" s="406"/>
      <c r="W146" s="406"/>
      <c r="X146" s="406"/>
    </row>
    <row r="147" spans="1:27" ht="26.25" customHeight="1" x14ac:dyDescent="0.2">
      <c r="A147" s="413"/>
      <c r="B147" s="35"/>
      <c r="C147" s="414"/>
      <c r="D147" s="1874"/>
      <c r="E147" s="416"/>
      <c r="F147" s="70"/>
      <c r="G147" s="1276"/>
      <c r="H147" s="1279" t="s">
        <v>156</v>
      </c>
      <c r="I147" s="696"/>
      <c r="J147" s="938"/>
      <c r="K147" s="128">
        <v>1.8</v>
      </c>
      <c r="L147" s="1280"/>
      <c r="M147" s="882"/>
      <c r="N147" s="673">
        <v>1.8</v>
      </c>
      <c r="O147" s="177"/>
      <c r="P147" s="964"/>
      <c r="Q147" s="965" t="s">
        <v>166</v>
      </c>
      <c r="R147" s="956"/>
      <c r="S147" s="417">
        <v>30</v>
      </c>
      <c r="T147" s="363">
        <v>100</v>
      </c>
      <c r="U147" s="91"/>
      <c r="V147" s="406"/>
      <c r="W147" s="406"/>
      <c r="X147" s="406"/>
    </row>
    <row r="148" spans="1:27" ht="36" customHeight="1" x14ac:dyDescent="0.2">
      <c r="A148" s="413"/>
      <c r="B148" s="35"/>
      <c r="C148" s="414"/>
      <c r="D148" s="1879"/>
      <c r="E148" s="416"/>
      <c r="F148" s="430"/>
      <c r="G148" s="966"/>
      <c r="H148" s="884" t="s">
        <v>112</v>
      </c>
      <c r="I148" s="885"/>
      <c r="J148" s="967"/>
      <c r="K148" s="407">
        <v>506.5</v>
      </c>
      <c r="L148" s="623">
        <v>1.9</v>
      </c>
      <c r="M148" s="968">
        <v>1.2</v>
      </c>
      <c r="N148" s="622">
        <v>504.6</v>
      </c>
      <c r="O148" s="626">
        <v>692</v>
      </c>
      <c r="P148" s="969"/>
      <c r="Q148" s="88" t="s">
        <v>167</v>
      </c>
      <c r="R148" s="970"/>
      <c r="S148" s="821"/>
      <c r="T148" s="821">
        <v>100</v>
      </c>
      <c r="U148" s="46"/>
      <c r="V148" s="406"/>
      <c r="W148" s="406"/>
      <c r="X148" s="406"/>
    </row>
    <row r="149" spans="1:27" ht="12.75" customHeight="1" x14ac:dyDescent="0.2">
      <c r="A149" s="119"/>
      <c r="B149" s="35"/>
      <c r="C149" s="60"/>
      <c r="D149" s="1874" t="s">
        <v>168</v>
      </c>
      <c r="E149" s="1950"/>
      <c r="F149" s="70">
        <v>5</v>
      </c>
      <c r="G149" s="2194" t="s">
        <v>301</v>
      </c>
      <c r="H149" s="971" t="s">
        <v>26</v>
      </c>
      <c r="I149" s="875">
        <v>155.4</v>
      </c>
      <c r="J149" s="1270">
        <v>155.4</v>
      </c>
      <c r="K149" s="875">
        <v>107.1</v>
      </c>
      <c r="L149" s="1268">
        <v>107.1</v>
      </c>
      <c r="M149" s="876">
        <v>0.6</v>
      </c>
      <c r="N149" s="846"/>
      <c r="O149" s="972">
        <v>363.3</v>
      </c>
      <c r="P149" s="972">
        <v>160.6</v>
      </c>
      <c r="Q149" s="2195" t="s">
        <v>163</v>
      </c>
      <c r="R149" s="961">
        <v>1</v>
      </c>
      <c r="S149" s="973"/>
      <c r="T149" s="424"/>
      <c r="U149" s="425"/>
      <c r="V149" s="406"/>
      <c r="W149" s="7"/>
      <c r="X149" s="7"/>
    </row>
    <row r="150" spans="1:27" ht="15" customHeight="1" x14ac:dyDescent="0.2">
      <c r="A150" s="119"/>
      <c r="B150" s="35"/>
      <c r="C150" s="60"/>
      <c r="D150" s="1874"/>
      <c r="E150" s="1950"/>
      <c r="F150" s="70"/>
      <c r="G150" s="2194"/>
      <c r="H150" s="974" t="s">
        <v>156</v>
      </c>
      <c r="I150" s="566">
        <v>21.5</v>
      </c>
      <c r="J150" s="886">
        <v>21.5</v>
      </c>
      <c r="K150" s="566">
        <v>141.80000000000001</v>
      </c>
      <c r="L150" s="764">
        <v>141.80000000000001</v>
      </c>
      <c r="M150" s="887"/>
      <c r="N150" s="763"/>
      <c r="O150" s="975"/>
      <c r="P150" s="975"/>
      <c r="Q150" s="2195"/>
      <c r="R150" s="961"/>
      <c r="S150" s="755"/>
      <c r="T150" s="424"/>
      <c r="U150" s="425"/>
      <c r="V150" s="406"/>
      <c r="W150" s="7"/>
      <c r="Y150" s="7"/>
    </row>
    <row r="151" spans="1:27" x14ac:dyDescent="0.2">
      <c r="A151" s="119"/>
      <c r="B151" s="35"/>
      <c r="C151" s="60"/>
      <c r="D151" s="1874"/>
      <c r="E151" s="1950"/>
      <c r="F151" s="70"/>
      <c r="G151" s="1276"/>
      <c r="H151" s="976" t="s">
        <v>112</v>
      </c>
      <c r="I151" s="1284">
        <v>306.60000000000002</v>
      </c>
      <c r="J151" s="1292">
        <v>306.60000000000002</v>
      </c>
      <c r="K151" s="1285">
        <v>359.6</v>
      </c>
      <c r="L151" s="1297">
        <v>359.6</v>
      </c>
      <c r="M151" s="977">
        <v>3.5</v>
      </c>
      <c r="N151" s="318"/>
      <c r="O151" s="84">
        <v>460.3</v>
      </c>
      <c r="P151" s="84">
        <v>202</v>
      </c>
      <c r="Q151" s="420" t="s">
        <v>164</v>
      </c>
      <c r="R151" s="978"/>
      <c r="S151" s="979">
        <v>35</v>
      </c>
      <c r="T151" s="363">
        <v>80</v>
      </c>
      <c r="U151" s="422">
        <v>100</v>
      </c>
      <c r="V151" s="406"/>
      <c r="W151" s="7"/>
      <c r="Y151" s="7"/>
    </row>
    <row r="152" spans="1:27" ht="13.5" customHeight="1" x14ac:dyDescent="0.2">
      <c r="A152" s="119"/>
      <c r="B152" s="35"/>
      <c r="C152" s="60"/>
      <c r="D152" s="1874"/>
      <c r="E152" s="1950"/>
      <c r="F152" s="70"/>
      <c r="G152" s="1276"/>
      <c r="H152" s="427"/>
      <c r="I152" s="667"/>
      <c r="J152" s="980"/>
      <c r="K152" s="1285"/>
      <c r="L152" s="1297"/>
      <c r="M152" s="977"/>
      <c r="N152" s="318"/>
      <c r="O152" s="84"/>
      <c r="P152" s="84"/>
      <c r="Q152" s="981"/>
      <c r="R152" s="982"/>
      <c r="S152" s="973"/>
      <c r="T152" s="424"/>
      <c r="U152" s="425"/>
      <c r="V152" s="406"/>
      <c r="W152" s="7"/>
      <c r="X152" s="7"/>
      <c r="Y152" s="7"/>
    </row>
    <row r="153" spans="1:27" ht="15.75" customHeight="1" x14ac:dyDescent="0.2">
      <c r="A153" s="119"/>
      <c r="B153" s="35"/>
      <c r="C153" s="414"/>
      <c r="D153" s="1879"/>
      <c r="E153" s="1950"/>
      <c r="F153" s="70"/>
      <c r="G153" s="966"/>
      <c r="H153" s="221"/>
      <c r="I153" s="687"/>
      <c r="J153" s="983"/>
      <c r="K153" s="984"/>
      <c r="L153" s="985"/>
      <c r="M153" s="986"/>
      <c r="N153" s="987"/>
      <c r="O153" s="988"/>
      <c r="P153" s="988"/>
      <c r="Q153" s="989"/>
      <c r="R153" s="990"/>
      <c r="S153" s="991"/>
      <c r="T153" s="305"/>
      <c r="U153" s="1250"/>
      <c r="V153" s="406"/>
      <c r="W153" s="7"/>
      <c r="X153" s="7"/>
      <c r="AA153" s="7"/>
    </row>
    <row r="154" spans="1:27" ht="32.25" customHeight="1" x14ac:dyDescent="0.2">
      <c r="A154" s="119"/>
      <c r="B154" s="35"/>
      <c r="C154" s="60"/>
      <c r="D154" s="2196" t="s">
        <v>169</v>
      </c>
      <c r="E154" s="1950"/>
      <c r="F154" s="962">
        <v>5</v>
      </c>
      <c r="G154" s="963" t="s">
        <v>302</v>
      </c>
      <c r="H154" s="283" t="s">
        <v>112</v>
      </c>
      <c r="I154" s="407">
        <v>366.3</v>
      </c>
      <c r="J154" s="851">
        <v>366.3</v>
      </c>
      <c r="K154" s="128">
        <v>366.3</v>
      </c>
      <c r="L154" s="1280"/>
      <c r="M154" s="882"/>
      <c r="N154" s="673">
        <v>366.3</v>
      </c>
      <c r="O154" s="1282">
        <v>123.8</v>
      </c>
      <c r="P154" s="1547"/>
      <c r="Q154" s="2199" t="s">
        <v>170</v>
      </c>
      <c r="R154" s="992">
        <v>70</v>
      </c>
      <c r="S154" s="90">
        <v>70</v>
      </c>
      <c r="T154" s="244">
        <v>100</v>
      </c>
      <c r="U154" s="91"/>
      <c r="V154" s="406"/>
      <c r="W154" s="7"/>
      <c r="Y154" s="7"/>
    </row>
    <row r="155" spans="1:27" ht="32.25" customHeight="1" x14ac:dyDescent="0.2">
      <c r="A155" s="119"/>
      <c r="B155" s="35"/>
      <c r="C155" s="60"/>
      <c r="D155" s="2197"/>
      <c r="E155" s="1950"/>
      <c r="F155" s="70"/>
      <c r="G155" s="1276"/>
      <c r="H155" s="283" t="s">
        <v>162</v>
      </c>
      <c r="I155" s="1284">
        <v>64.7</v>
      </c>
      <c r="J155" s="1292">
        <v>64.7</v>
      </c>
      <c r="K155" s="128">
        <v>64.7</v>
      </c>
      <c r="L155" s="1280"/>
      <c r="M155" s="882"/>
      <c r="N155" s="673">
        <v>64.7</v>
      </c>
      <c r="O155" s="1282">
        <v>23.6</v>
      </c>
      <c r="P155" s="1282"/>
      <c r="Q155" s="1987"/>
      <c r="R155" s="945"/>
      <c r="S155" s="734"/>
      <c r="T155" s="252"/>
      <c r="U155" s="50"/>
      <c r="V155" s="406"/>
      <c r="W155" s="406"/>
      <c r="X155" s="406"/>
    </row>
    <row r="156" spans="1:27" ht="16.5" customHeight="1" x14ac:dyDescent="0.2">
      <c r="A156" s="1239"/>
      <c r="B156" s="435"/>
      <c r="C156" s="414"/>
      <c r="D156" s="2198"/>
      <c r="E156" s="1950"/>
      <c r="F156" s="430"/>
      <c r="G156" s="966"/>
      <c r="H156" s="431"/>
      <c r="I156" s="947"/>
      <c r="J156" s="948"/>
      <c r="K156" s="993"/>
      <c r="L156" s="994"/>
      <c r="M156" s="995"/>
      <c r="N156" s="996"/>
      <c r="O156" s="953"/>
      <c r="P156" s="953"/>
      <c r="Q156" s="997"/>
      <c r="R156" s="610"/>
      <c r="S156" s="78"/>
      <c r="T156" s="257"/>
      <c r="U156" s="79"/>
      <c r="W156" s="7"/>
      <c r="X156" s="7"/>
    </row>
    <row r="157" spans="1:27" ht="44.25" customHeight="1" x14ac:dyDescent="0.2">
      <c r="A157" s="119"/>
      <c r="B157" s="35"/>
      <c r="C157" s="414"/>
      <c r="D157" s="1237" t="s">
        <v>171</v>
      </c>
      <c r="E157" s="1259"/>
      <c r="F157" s="1252">
        <v>5</v>
      </c>
      <c r="G157" s="1278" t="s">
        <v>302</v>
      </c>
      <c r="H157" s="419" t="s">
        <v>26</v>
      </c>
      <c r="I157" s="300"/>
      <c r="J157" s="301"/>
      <c r="K157" s="1285"/>
      <c r="L157" s="1297"/>
      <c r="M157" s="977"/>
      <c r="N157" s="1293"/>
      <c r="O157" s="1261"/>
      <c r="P157" s="318">
        <v>5</v>
      </c>
      <c r="Q157" s="998" t="s">
        <v>145</v>
      </c>
      <c r="R157" s="999"/>
      <c r="S157" s="1000"/>
      <c r="T157" s="1000"/>
      <c r="U157" s="1001" t="s">
        <v>172</v>
      </c>
      <c r="V157" s="406"/>
      <c r="W157" s="7"/>
      <c r="X157" s="7"/>
    </row>
    <row r="158" spans="1:27" ht="27.75" customHeight="1" x14ac:dyDescent="0.2">
      <c r="A158" s="119"/>
      <c r="B158" s="35"/>
      <c r="C158" s="60"/>
      <c r="D158" s="1878" t="s">
        <v>173</v>
      </c>
      <c r="E158" s="1988"/>
      <c r="F158" s="1258">
        <v>5</v>
      </c>
      <c r="G158" s="1277"/>
      <c r="H158" s="1279" t="s">
        <v>26</v>
      </c>
      <c r="I158" s="824">
        <v>6.5</v>
      </c>
      <c r="J158" s="647"/>
      <c r="K158" s="450"/>
      <c r="L158" s="1002"/>
      <c r="M158" s="1003"/>
      <c r="N158" s="1004"/>
      <c r="O158" s="943"/>
      <c r="P158" s="943"/>
      <c r="Q158" s="98" t="s">
        <v>174</v>
      </c>
      <c r="R158" s="648">
        <v>1</v>
      </c>
      <c r="S158" s="649">
        <v>1</v>
      </c>
      <c r="T158" s="442"/>
      <c r="U158" s="290"/>
      <c r="W158" s="7"/>
    </row>
    <row r="159" spans="1:27" ht="28.5" customHeight="1" x14ac:dyDescent="0.2">
      <c r="A159" s="119"/>
      <c r="B159" s="35"/>
      <c r="C159" s="60"/>
      <c r="D159" s="1874"/>
      <c r="E159" s="1988"/>
      <c r="F159" s="1258">
        <v>2</v>
      </c>
      <c r="G159" s="1277" t="s">
        <v>264</v>
      </c>
      <c r="H159" s="1279" t="s">
        <v>26</v>
      </c>
      <c r="I159" s="696"/>
      <c r="J159" s="627">
        <v>45.7</v>
      </c>
      <c r="K159" s="1284"/>
      <c r="L159" s="1002"/>
      <c r="M159" s="1003"/>
      <c r="N159" s="627"/>
      <c r="O159" s="1282">
        <v>188.5</v>
      </c>
      <c r="P159" s="1282">
        <v>464</v>
      </c>
      <c r="Q159" s="443" t="s">
        <v>175</v>
      </c>
      <c r="R159" s="648"/>
      <c r="S159" s="649">
        <v>100</v>
      </c>
      <c r="T159" s="444"/>
      <c r="U159" s="445"/>
      <c r="W159" s="7"/>
    </row>
    <row r="160" spans="1:27" ht="28.5" customHeight="1" x14ac:dyDescent="0.2">
      <c r="A160" s="119"/>
      <c r="B160" s="35"/>
      <c r="C160" s="60"/>
      <c r="D160" s="1237"/>
      <c r="E160" s="333"/>
      <c r="F160" s="1252"/>
      <c r="G160" s="1278"/>
      <c r="H160" s="254" t="s">
        <v>156</v>
      </c>
      <c r="I160" s="760"/>
      <c r="J160" s="761"/>
      <c r="K160" s="407">
        <v>45.7</v>
      </c>
      <c r="L160" s="623"/>
      <c r="M160" s="968"/>
      <c r="N160" s="622">
        <v>45.7</v>
      </c>
      <c r="O160" s="408"/>
      <c r="P160" s="408"/>
      <c r="Q160" s="443" t="s">
        <v>176</v>
      </c>
      <c r="R160" s="1005"/>
      <c r="S160" s="649"/>
      <c r="T160" s="444">
        <v>100</v>
      </c>
      <c r="U160" s="445"/>
      <c r="W160" s="7"/>
    </row>
    <row r="161" spans="1:26" ht="42" customHeight="1" thickBot="1" x14ac:dyDescent="0.25">
      <c r="A161" s="119"/>
      <c r="B161" s="35"/>
      <c r="C161" s="60"/>
      <c r="D161" s="1236" t="s">
        <v>177</v>
      </c>
      <c r="E161" s="449"/>
      <c r="F161" s="1258">
        <v>2</v>
      </c>
      <c r="G161" s="1277" t="s">
        <v>264</v>
      </c>
      <c r="H161" s="1279" t="s">
        <v>26</v>
      </c>
      <c r="I161" s="1006"/>
      <c r="J161" s="944"/>
      <c r="K161" s="450"/>
      <c r="L161" s="1002"/>
      <c r="M161" s="1003"/>
      <c r="N161" s="1004"/>
      <c r="O161" s="1282">
        <v>5</v>
      </c>
      <c r="P161" s="943"/>
      <c r="Q161" s="482" t="s">
        <v>178</v>
      </c>
      <c r="R161" s="895"/>
      <c r="S161" s="819"/>
      <c r="T161" s="305">
        <v>1</v>
      </c>
      <c r="U161" s="1250"/>
      <c r="Y161" s="7"/>
    </row>
    <row r="162" spans="1:26" ht="42.75" customHeight="1" x14ac:dyDescent="0.2">
      <c r="A162" s="119"/>
      <c r="B162" s="1007"/>
      <c r="C162" s="2201"/>
      <c r="D162" s="1928" t="s">
        <v>303</v>
      </c>
      <c r="E162" s="111"/>
      <c r="F162" s="2203">
        <v>2</v>
      </c>
      <c r="G162" s="1008" t="s">
        <v>264</v>
      </c>
      <c r="H162" s="1009" t="s">
        <v>26</v>
      </c>
      <c r="I162" s="1010"/>
      <c r="J162" s="1011"/>
      <c r="K162" s="1012"/>
      <c r="L162" s="1013"/>
      <c r="M162" s="1014"/>
      <c r="N162" s="1015"/>
      <c r="O162" s="27">
        <v>5</v>
      </c>
      <c r="P162" s="1016"/>
      <c r="Q162" s="1244" t="s">
        <v>180</v>
      </c>
      <c r="R162" s="585"/>
      <c r="S162" s="1017"/>
      <c r="T162" s="30">
        <v>1</v>
      </c>
      <c r="U162" s="68"/>
      <c r="X162" s="7"/>
      <c r="Y162" s="7"/>
    </row>
    <row r="163" spans="1:26" ht="29.25" customHeight="1" x14ac:dyDescent="0.2">
      <c r="A163" s="119"/>
      <c r="B163" s="35"/>
      <c r="C163" s="2201"/>
      <c r="D163" s="1874"/>
      <c r="E163" s="1259"/>
      <c r="F163" s="1966"/>
      <c r="G163" s="946"/>
      <c r="H163" s="1279" t="s">
        <v>26</v>
      </c>
      <c r="I163" s="1018"/>
      <c r="J163" s="944"/>
      <c r="K163" s="450"/>
      <c r="L163" s="1002"/>
      <c r="M163" s="1003"/>
      <c r="N163" s="1004"/>
      <c r="O163" s="1282">
        <v>6</v>
      </c>
      <c r="P163" s="943"/>
      <c r="Q163" s="1242" t="s">
        <v>181</v>
      </c>
      <c r="R163" s="632"/>
      <c r="S163" s="157"/>
      <c r="T163" s="90">
        <v>1</v>
      </c>
      <c r="U163" s="455"/>
      <c r="X163" s="7"/>
      <c r="Y163" s="7"/>
    </row>
    <row r="164" spans="1:26" ht="41.25" customHeight="1" x14ac:dyDescent="0.2">
      <c r="A164" s="119"/>
      <c r="B164" s="35"/>
      <c r="C164" s="2201"/>
      <c r="D164" s="1237"/>
      <c r="E164" s="1259"/>
      <c r="F164" s="1258">
        <v>4</v>
      </c>
      <c r="G164" s="1277" t="s">
        <v>304</v>
      </c>
      <c r="H164" s="1279" t="s">
        <v>26</v>
      </c>
      <c r="I164" s="1018"/>
      <c r="J164" s="944"/>
      <c r="K164" s="450"/>
      <c r="L164" s="1002"/>
      <c r="M164" s="1003"/>
      <c r="N164" s="1004"/>
      <c r="O164" s="1282">
        <v>4.5</v>
      </c>
      <c r="P164" s="943"/>
      <c r="Q164" s="1242" t="s">
        <v>182</v>
      </c>
      <c r="R164" s="89"/>
      <c r="S164" s="45">
        <v>1</v>
      </c>
      <c r="T164" s="1248"/>
      <c r="U164" s="455"/>
      <c r="Y164" s="7"/>
    </row>
    <row r="165" spans="1:26" ht="30" customHeight="1" x14ac:dyDescent="0.2">
      <c r="A165" s="119"/>
      <c r="B165" s="35"/>
      <c r="C165" s="2201"/>
      <c r="D165" s="1237"/>
      <c r="E165" s="1988"/>
      <c r="F165" s="1975">
        <v>5</v>
      </c>
      <c r="G165" s="2204" t="s">
        <v>305</v>
      </c>
      <c r="H165" s="1279" t="s">
        <v>26</v>
      </c>
      <c r="I165" s="1018"/>
      <c r="J165" s="944"/>
      <c r="K165" s="450"/>
      <c r="L165" s="1002"/>
      <c r="M165" s="1003"/>
      <c r="N165" s="1004"/>
      <c r="O165" s="1282">
        <v>20</v>
      </c>
      <c r="P165" s="943"/>
      <c r="Q165" s="1242" t="s">
        <v>183</v>
      </c>
      <c r="R165" s="89"/>
      <c r="S165" s="45">
        <v>100</v>
      </c>
      <c r="T165" s="1248"/>
      <c r="U165" s="455"/>
      <c r="Y165" s="7"/>
    </row>
    <row r="166" spans="1:26" ht="17.25" customHeight="1" x14ac:dyDescent="0.2">
      <c r="A166" s="119"/>
      <c r="B166" s="35"/>
      <c r="C166" s="2201"/>
      <c r="D166" s="1237"/>
      <c r="E166" s="1988"/>
      <c r="F166" s="1965"/>
      <c r="G166" s="2205"/>
      <c r="H166" s="1279" t="s">
        <v>26</v>
      </c>
      <c r="I166" s="1018"/>
      <c r="J166" s="944"/>
      <c r="K166" s="450"/>
      <c r="L166" s="1002"/>
      <c r="M166" s="1003"/>
      <c r="N166" s="1004"/>
      <c r="O166" s="1282"/>
      <c r="P166" s="1282">
        <v>415.8</v>
      </c>
      <c r="Q166" s="1929" t="s">
        <v>184</v>
      </c>
      <c r="R166" s="89"/>
      <c r="S166" s="45"/>
      <c r="T166" s="1248">
        <v>100</v>
      </c>
      <c r="U166" s="455"/>
      <c r="Y166" s="7"/>
    </row>
    <row r="167" spans="1:26" ht="17.25" customHeight="1" x14ac:dyDescent="0.2">
      <c r="A167" s="119"/>
      <c r="B167" s="35"/>
      <c r="C167" s="2201"/>
      <c r="D167" s="1237"/>
      <c r="E167" s="1988"/>
      <c r="F167" s="1965"/>
      <c r="G167" s="2205"/>
      <c r="H167" s="107" t="s">
        <v>30</v>
      </c>
      <c r="I167" s="1019"/>
      <c r="J167" s="1020"/>
      <c r="K167" s="1021"/>
      <c r="L167" s="1022"/>
      <c r="M167" s="1023"/>
      <c r="N167" s="1024"/>
      <c r="O167" s="1025">
        <f>SUM(O162:O166)</f>
        <v>35.5</v>
      </c>
      <c r="P167" s="1025">
        <f>SUM(P162:P166)</f>
        <v>415.8</v>
      </c>
      <c r="Q167" s="1970"/>
      <c r="R167" s="48"/>
      <c r="S167" s="169"/>
      <c r="T167" s="1249"/>
      <c r="U167" s="460"/>
      <c r="Y167" s="7"/>
    </row>
    <row r="168" spans="1:26" ht="13.5" customHeight="1" thickBot="1" x14ac:dyDescent="0.25">
      <c r="A168" s="1026"/>
      <c r="B168" s="1027"/>
      <c r="C168" s="2202"/>
      <c r="D168" s="2206" t="s">
        <v>306</v>
      </c>
      <c r="E168" s="2207"/>
      <c r="F168" s="2207"/>
      <c r="G168" s="2207"/>
      <c r="H168" s="2208"/>
      <c r="I168" s="1028">
        <f t="shared" ref="I168:N168" si="9">SUM(I140:I162)</f>
        <v>980</v>
      </c>
      <c r="J168" s="1029">
        <f t="shared" si="9"/>
        <v>1019.2</v>
      </c>
      <c r="K168" s="1028">
        <f t="shared" si="9"/>
        <v>1734.1000000000001</v>
      </c>
      <c r="L168" s="1030">
        <f t="shared" si="9"/>
        <v>630.79999999999995</v>
      </c>
      <c r="M168" s="1031">
        <f t="shared" si="9"/>
        <v>5.6</v>
      </c>
      <c r="N168" s="1032">
        <f t="shared" si="9"/>
        <v>1103.3000000000002</v>
      </c>
      <c r="O168" s="1033">
        <f>SUM(O140:O166)</f>
        <v>2931.9000000000005</v>
      </c>
      <c r="P168" s="1033">
        <f>SUM(P140:P166)</f>
        <v>2816.4</v>
      </c>
      <c r="Q168" s="2209"/>
      <c r="R168" s="2210"/>
      <c r="S168" s="2210"/>
      <c r="T168" s="2210"/>
      <c r="U168" s="2211"/>
      <c r="V168" s="324"/>
      <c r="W168" s="324"/>
      <c r="X168" s="324"/>
    </row>
    <row r="169" spans="1:26" ht="13.5" thickBot="1" x14ac:dyDescent="0.25">
      <c r="A169" s="464" t="s">
        <v>21</v>
      </c>
      <c r="B169" s="1034" t="s">
        <v>32</v>
      </c>
      <c r="C169" s="2212" t="s">
        <v>105</v>
      </c>
      <c r="D169" s="1945"/>
      <c r="E169" s="1945"/>
      <c r="F169" s="1945"/>
      <c r="G169" s="1945"/>
      <c r="H169" s="1946"/>
      <c r="I169" s="803">
        <f>+I168+I135+I132+I111</f>
        <v>5823.1</v>
      </c>
      <c r="J169" s="1035">
        <f t="shared" ref="J169:P169" si="10">J135+J132+J168+J111</f>
        <v>5932.9999999999991</v>
      </c>
      <c r="K169" s="548">
        <f t="shared" si="10"/>
        <v>6990.0000000000009</v>
      </c>
      <c r="L169" s="1036">
        <f t="shared" si="10"/>
        <v>5559.8</v>
      </c>
      <c r="M169" s="1037">
        <f t="shared" si="10"/>
        <v>2408</v>
      </c>
      <c r="N169" s="1038">
        <f t="shared" si="10"/>
        <v>1430.2000000000003</v>
      </c>
      <c r="O169" s="1039">
        <f t="shared" si="10"/>
        <v>8392.6</v>
      </c>
      <c r="P169" s="1039">
        <f t="shared" si="10"/>
        <v>8101.1000000000013</v>
      </c>
      <c r="Q169" s="1947"/>
      <c r="R169" s="1948"/>
      <c r="S169" s="1948"/>
      <c r="T169" s="1948"/>
      <c r="U169" s="1949"/>
    </row>
    <row r="170" spans="1:26" ht="13.5" thickBot="1" x14ac:dyDescent="0.25">
      <c r="A170" s="464" t="s">
        <v>21</v>
      </c>
      <c r="B170" s="465" t="s">
        <v>51</v>
      </c>
      <c r="C170" s="1986" t="s">
        <v>185</v>
      </c>
      <c r="D170" s="1892"/>
      <c r="E170" s="1892"/>
      <c r="F170" s="1892"/>
      <c r="G170" s="1892"/>
      <c r="H170" s="1892"/>
      <c r="I170" s="1892"/>
      <c r="J170" s="1892"/>
      <c r="K170" s="1892"/>
      <c r="L170" s="1892"/>
      <c r="M170" s="1892"/>
      <c r="N170" s="1892"/>
      <c r="O170" s="1892"/>
      <c r="P170" s="1892"/>
      <c r="Q170" s="1892"/>
      <c r="R170" s="1892"/>
      <c r="S170" s="1892"/>
      <c r="T170" s="1892"/>
      <c r="U170" s="1893"/>
      <c r="X170" s="7"/>
      <c r="Z170" s="7"/>
    </row>
    <row r="171" spans="1:26" ht="30.75" customHeight="1" x14ac:dyDescent="0.2">
      <c r="A171" s="109" t="s">
        <v>21</v>
      </c>
      <c r="B171" s="20" t="s">
        <v>51</v>
      </c>
      <c r="C171" s="395" t="s">
        <v>21</v>
      </c>
      <c r="D171" s="1928" t="s">
        <v>186</v>
      </c>
      <c r="E171" s="1931" t="s">
        <v>187</v>
      </c>
      <c r="F171" s="63" t="s">
        <v>34</v>
      </c>
      <c r="G171" s="599" t="s">
        <v>264</v>
      </c>
      <c r="H171" s="397" t="s">
        <v>26</v>
      </c>
      <c r="I171" s="580">
        <v>10</v>
      </c>
      <c r="J171" s="1040">
        <v>0</v>
      </c>
      <c r="K171" s="466">
        <v>10</v>
      </c>
      <c r="L171" s="711">
        <v>10</v>
      </c>
      <c r="M171" s="710"/>
      <c r="N171" s="1041"/>
      <c r="O171" s="466"/>
      <c r="P171" s="467"/>
      <c r="Q171" s="877" t="s">
        <v>188</v>
      </c>
      <c r="R171" s="894"/>
      <c r="S171" s="49">
        <v>1</v>
      </c>
      <c r="T171" s="223"/>
      <c r="U171" s="46"/>
    </row>
    <row r="172" spans="1:26" ht="15" customHeight="1" x14ac:dyDescent="0.2">
      <c r="A172" s="119"/>
      <c r="B172" s="35"/>
      <c r="C172" s="316"/>
      <c r="D172" s="1874"/>
      <c r="E172" s="1950"/>
      <c r="F172" s="70"/>
      <c r="G172" s="619"/>
      <c r="H172" s="299"/>
      <c r="I172" s="1042"/>
      <c r="J172" s="1043"/>
      <c r="K172" s="399"/>
      <c r="L172" s="1044"/>
      <c r="M172" s="1045"/>
      <c r="N172" s="1046"/>
      <c r="O172" s="399"/>
      <c r="P172" s="400"/>
      <c r="Q172" s="1938" t="s">
        <v>189</v>
      </c>
      <c r="R172" s="632"/>
      <c r="S172" s="90">
        <v>1</v>
      </c>
      <c r="T172" s="244"/>
      <c r="U172" s="91"/>
      <c r="Y172" s="7"/>
    </row>
    <row r="173" spans="1:26" ht="15.75" customHeight="1" thickBot="1" x14ac:dyDescent="0.25">
      <c r="A173" s="119"/>
      <c r="B173" s="35"/>
      <c r="C173" s="414"/>
      <c r="D173" s="1875"/>
      <c r="E173" s="470"/>
      <c r="F173" s="471"/>
      <c r="G173" s="1047"/>
      <c r="H173" s="472" t="s">
        <v>30</v>
      </c>
      <c r="I173" s="1048">
        <f t="shared" ref="I173:P173" si="11">SUM(I171:I172)</f>
        <v>10</v>
      </c>
      <c r="J173" s="1049">
        <f t="shared" si="11"/>
        <v>0</v>
      </c>
      <c r="K173" s="473">
        <f t="shared" si="11"/>
        <v>10</v>
      </c>
      <c r="L173" s="1050">
        <f t="shared" si="11"/>
        <v>10</v>
      </c>
      <c r="M173" s="1051"/>
      <c r="N173" s="1052"/>
      <c r="O173" s="473">
        <f t="shared" si="11"/>
        <v>0</v>
      </c>
      <c r="P173" s="474">
        <f t="shared" si="11"/>
        <v>0</v>
      </c>
      <c r="Q173" s="2110"/>
      <c r="R173" s="1053"/>
      <c r="S173" s="58"/>
      <c r="T173" s="252"/>
      <c r="U173" s="50"/>
      <c r="X173" s="7"/>
    </row>
    <row r="174" spans="1:26" ht="29.25" customHeight="1" x14ac:dyDescent="0.2">
      <c r="A174" s="109" t="s">
        <v>21</v>
      </c>
      <c r="B174" s="20" t="s">
        <v>51</v>
      </c>
      <c r="C174" s="175" t="s">
        <v>32</v>
      </c>
      <c r="D174" s="475" t="s">
        <v>190</v>
      </c>
      <c r="E174" s="1998" t="s">
        <v>191</v>
      </c>
      <c r="F174" s="63">
        <v>2</v>
      </c>
      <c r="G174" s="599" t="s">
        <v>264</v>
      </c>
      <c r="H174" s="397"/>
      <c r="I174" s="1054"/>
      <c r="J174" s="584"/>
      <c r="K174" s="476"/>
      <c r="L174" s="1055"/>
      <c r="M174" s="1056"/>
      <c r="N174" s="1057"/>
      <c r="O174" s="476"/>
      <c r="P174" s="477"/>
      <c r="Q174" s="478"/>
      <c r="R174" s="585"/>
      <c r="S174" s="1017"/>
      <c r="T174" s="30"/>
      <c r="U174" s="31"/>
      <c r="V174" s="7"/>
      <c r="Y174" s="7"/>
    </row>
    <row r="175" spans="1:26" ht="27" customHeight="1" x14ac:dyDescent="0.2">
      <c r="A175" s="119"/>
      <c r="B175" s="35"/>
      <c r="C175" s="60"/>
      <c r="D175" s="1960" t="s">
        <v>192</v>
      </c>
      <c r="E175" s="1999"/>
      <c r="F175" s="70"/>
      <c r="G175" s="619"/>
      <c r="H175" s="695" t="s">
        <v>26</v>
      </c>
      <c r="I175" s="696">
        <v>12</v>
      </c>
      <c r="J175" s="852">
        <v>12</v>
      </c>
      <c r="K175" s="720">
        <v>2.4</v>
      </c>
      <c r="L175" s="721">
        <v>2.4</v>
      </c>
      <c r="M175" s="720"/>
      <c r="N175" s="1058"/>
      <c r="O175" s="176">
        <v>2.5</v>
      </c>
      <c r="P175" s="177">
        <v>12</v>
      </c>
      <c r="Q175" s="877" t="s">
        <v>307</v>
      </c>
      <c r="R175" s="642">
        <v>1</v>
      </c>
      <c r="S175" s="480"/>
      <c r="T175" s="480"/>
      <c r="U175" s="95">
        <v>2</v>
      </c>
      <c r="V175" s="7"/>
      <c r="Y175" s="7"/>
    </row>
    <row r="176" spans="1:26" ht="42" customHeight="1" x14ac:dyDescent="0.2">
      <c r="A176" s="119"/>
      <c r="B176" s="35"/>
      <c r="C176" s="60"/>
      <c r="D176" s="1961"/>
      <c r="E176" s="470"/>
      <c r="F176" s="70"/>
      <c r="G176" s="1265"/>
      <c r="H176" s="82"/>
      <c r="I176" s="715"/>
      <c r="J176" s="855"/>
      <c r="K176" s="479"/>
      <c r="L176" s="752"/>
      <c r="M176" s="479"/>
      <c r="N176" s="1119"/>
      <c r="O176" s="211"/>
      <c r="P176" s="212"/>
      <c r="Q176" s="877" t="s">
        <v>194</v>
      </c>
      <c r="R176" s="733"/>
      <c r="S176" s="480">
        <v>1</v>
      </c>
      <c r="T176" s="480"/>
      <c r="U176" s="105"/>
      <c r="V176" s="7"/>
      <c r="Y176" s="7"/>
    </row>
    <row r="177" spans="1:26" ht="30" customHeight="1" x14ac:dyDescent="0.2">
      <c r="A177" s="119"/>
      <c r="B177" s="35"/>
      <c r="C177" s="60"/>
      <c r="D177" s="1062"/>
      <c r="E177" s="470"/>
      <c r="F177" s="70"/>
      <c r="G177" s="619"/>
      <c r="H177" s="777"/>
      <c r="I177" s="778"/>
      <c r="J177" s="1059"/>
      <c r="K177" s="781"/>
      <c r="L177" s="782"/>
      <c r="M177" s="781"/>
      <c r="N177" s="1060"/>
      <c r="O177" s="1061"/>
      <c r="P177" s="972"/>
      <c r="Q177" s="288" t="s">
        <v>195</v>
      </c>
      <c r="R177" s="945"/>
      <c r="S177" s="658">
        <v>1</v>
      </c>
      <c r="T177" s="658"/>
      <c r="U177" s="192">
        <v>1</v>
      </c>
      <c r="V177" s="7"/>
      <c r="Y177" s="7"/>
    </row>
    <row r="178" spans="1:26" ht="29.25" customHeight="1" x14ac:dyDescent="0.2">
      <c r="A178" s="119"/>
      <c r="B178" s="35"/>
      <c r="C178" s="151"/>
      <c r="D178" s="1878" t="s">
        <v>196</v>
      </c>
      <c r="E178" s="481"/>
      <c r="F178" s="75"/>
      <c r="G178" s="122"/>
      <c r="H178" s="2215" t="s">
        <v>26</v>
      </c>
      <c r="I178" s="2216"/>
      <c r="J178" s="2218"/>
      <c r="K178" s="2220"/>
      <c r="L178" s="2221"/>
      <c r="M178" s="2221"/>
      <c r="N178" s="2227"/>
      <c r="O178" s="2187">
        <v>30</v>
      </c>
      <c r="P178" s="2187">
        <v>20</v>
      </c>
      <c r="Q178" s="877" t="s">
        <v>197</v>
      </c>
      <c r="R178" s="642"/>
      <c r="S178" s="480"/>
      <c r="T178" s="94">
        <v>50</v>
      </c>
      <c r="U178" s="95">
        <v>100</v>
      </c>
      <c r="V178" s="7"/>
      <c r="Y178" s="7"/>
    </row>
    <row r="179" spans="1:26" ht="42" customHeight="1" x14ac:dyDescent="0.2">
      <c r="A179" s="119"/>
      <c r="B179" s="35"/>
      <c r="C179" s="151"/>
      <c r="D179" s="1874"/>
      <c r="E179" s="481"/>
      <c r="F179" s="75"/>
      <c r="G179" s="122"/>
      <c r="H179" s="2001"/>
      <c r="I179" s="2217"/>
      <c r="J179" s="2219"/>
      <c r="K179" s="2002"/>
      <c r="L179" s="2131"/>
      <c r="M179" s="2131"/>
      <c r="N179" s="2228"/>
      <c r="O179" s="1927"/>
      <c r="P179" s="1927"/>
      <c r="Q179" s="880" t="s">
        <v>308</v>
      </c>
      <c r="R179" s="642"/>
      <c r="S179" s="94"/>
      <c r="T179" s="94">
        <v>50</v>
      </c>
      <c r="U179" s="46">
        <v>100</v>
      </c>
      <c r="V179" s="7"/>
      <c r="Y179" s="7"/>
    </row>
    <row r="180" spans="1:26" ht="29.25" customHeight="1" thickBot="1" x14ac:dyDescent="0.25">
      <c r="A180" s="119"/>
      <c r="B180" s="35"/>
      <c r="C180" s="414"/>
      <c r="D180" s="1875"/>
      <c r="E180" s="470"/>
      <c r="F180" s="471"/>
      <c r="G180" s="1047"/>
      <c r="H180" s="472" t="s">
        <v>30</v>
      </c>
      <c r="I180" s="1048">
        <f>SUM(I175:I179)</f>
        <v>12</v>
      </c>
      <c r="J180" s="1063">
        <f>SUM(J175:J179)</f>
        <v>12</v>
      </c>
      <c r="K180" s="473">
        <f>SUM(K175:K179)</f>
        <v>2.4</v>
      </c>
      <c r="L180" s="1064">
        <f>SUM(L175:L179)</f>
        <v>2.4</v>
      </c>
      <c r="M180" s="1051"/>
      <c r="N180" s="1065"/>
      <c r="O180" s="1048">
        <f>SUM(O175:O179)</f>
        <v>32.5</v>
      </c>
      <c r="P180" s="474">
        <f>SUM(P175:P179)</f>
        <v>32</v>
      </c>
      <c r="Q180" s="374" t="s">
        <v>199</v>
      </c>
      <c r="R180" s="642"/>
      <c r="S180" s="94"/>
      <c r="T180" s="94"/>
      <c r="U180" s="91">
        <v>2</v>
      </c>
      <c r="X180" s="7"/>
    </row>
    <row r="181" spans="1:26" ht="40.5" customHeight="1" x14ac:dyDescent="0.2">
      <c r="A181" s="109" t="s">
        <v>21</v>
      </c>
      <c r="B181" s="20" t="s">
        <v>51</v>
      </c>
      <c r="C181" s="175" t="s">
        <v>51</v>
      </c>
      <c r="D181" s="490" t="s">
        <v>200</v>
      </c>
      <c r="E181" s="491" t="s">
        <v>201</v>
      </c>
      <c r="F181" s="492" t="s">
        <v>34</v>
      </c>
      <c r="G181" s="1066" t="s">
        <v>264</v>
      </c>
      <c r="H181" s="493"/>
      <c r="I181" s="1067"/>
      <c r="J181" s="1068"/>
      <c r="K181" s="494"/>
      <c r="L181" s="1069"/>
      <c r="M181" s="1070"/>
      <c r="N181" s="1071"/>
      <c r="O181" s="1070"/>
      <c r="P181" s="494"/>
      <c r="Q181" s="1072"/>
      <c r="R181" s="1073"/>
      <c r="S181" s="1074"/>
      <c r="T181" s="498"/>
      <c r="U181" s="499"/>
      <c r="X181" s="7"/>
      <c r="Y181" s="7"/>
      <c r="Z181" s="7"/>
    </row>
    <row r="182" spans="1:26" ht="39.75" customHeight="1" x14ac:dyDescent="0.2">
      <c r="A182" s="119"/>
      <c r="B182" s="35"/>
      <c r="C182" s="60"/>
      <c r="D182" s="1993" t="s">
        <v>309</v>
      </c>
      <c r="E182" s="1075" t="s">
        <v>25</v>
      </c>
      <c r="F182" s="501"/>
      <c r="G182" s="1076"/>
      <c r="H182" s="1077" t="s">
        <v>26</v>
      </c>
      <c r="I182" s="410"/>
      <c r="J182" s="627"/>
      <c r="K182" s="128">
        <v>128</v>
      </c>
      <c r="L182" s="674">
        <v>128</v>
      </c>
      <c r="M182" s="673"/>
      <c r="N182" s="853"/>
      <c r="O182" s="673">
        <v>83</v>
      </c>
      <c r="P182" s="128"/>
      <c r="Q182" s="1078" t="s">
        <v>203</v>
      </c>
      <c r="R182" s="505"/>
      <c r="S182" s="513">
        <v>1</v>
      </c>
      <c r="T182" s="505"/>
      <c r="U182" s="506"/>
    </row>
    <row r="183" spans="1:26" ht="39.75" customHeight="1" x14ac:dyDescent="0.2">
      <c r="A183" s="119"/>
      <c r="B183" s="35"/>
      <c r="C183" s="60"/>
      <c r="D183" s="1994"/>
      <c r="E183" s="355"/>
      <c r="F183" s="501"/>
      <c r="G183" s="1076"/>
      <c r="H183" s="502"/>
      <c r="I183" s="83"/>
      <c r="J183" s="609"/>
      <c r="K183" s="123"/>
      <c r="L183" s="669"/>
      <c r="M183" s="307"/>
      <c r="N183" s="856"/>
      <c r="O183" s="307"/>
      <c r="P183" s="123"/>
      <c r="Q183" s="325" t="s">
        <v>204</v>
      </c>
      <c r="R183" s="44"/>
      <c r="S183" s="513">
        <v>30</v>
      </c>
      <c r="T183" s="505">
        <v>2</v>
      </c>
      <c r="U183" s="506"/>
    </row>
    <row r="184" spans="1:26" ht="17.25" customHeight="1" x14ac:dyDescent="0.2">
      <c r="A184" s="119"/>
      <c r="B184" s="35"/>
      <c r="C184" s="60"/>
      <c r="D184" s="1995"/>
      <c r="E184" s="355"/>
      <c r="F184" s="501"/>
      <c r="G184" s="1076"/>
      <c r="H184" s="502"/>
      <c r="I184" s="83"/>
      <c r="J184" s="609"/>
      <c r="K184" s="507"/>
      <c r="L184" s="1079"/>
      <c r="M184" s="1080"/>
      <c r="N184" s="1081"/>
      <c r="O184" s="1080"/>
      <c r="P184" s="123"/>
      <c r="Q184" s="1082" t="s">
        <v>95</v>
      </c>
      <c r="R184" s="169"/>
      <c r="S184" s="991">
        <v>1</v>
      </c>
      <c r="T184" s="511">
        <v>1</v>
      </c>
      <c r="U184" s="512"/>
    </row>
    <row r="185" spans="1:26" ht="39.75" customHeight="1" x14ac:dyDescent="0.2">
      <c r="A185" s="119"/>
      <c r="B185" s="35"/>
      <c r="C185" s="60"/>
      <c r="D185" s="2213" t="s">
        <v>310</v>
      </c>
      <c r="E185" s="416"/>
      <c r="F185" s="471"/>
      <c r="G185" s="1047"/>
      <c r="H185" s="1077" t="s">
        <v>311</v>
      </c>
      <c r="I185" s="1083">
        <v>58</v>
      </c>
      <c r="J185" s="1084">
        <v>58</v>
      </c>
      <c r="K185" s="1085"/>
      <c r="L185" s="1086"/>
      <c r="M185" s="1087"/>
      <c r="N185" s="1088"/>
      <c r="O185" s="1087"/>
      <c r="P185" s="1085"/>
      <c r="Q185" s="1089" t="s">
        <v>312</v>
      </c>
      <c r="R185" s="1090">
        <v>21</v>
      </c>
      <c r="S185" s="1091"/>
      <c r="T185" s="1092"/>
      <c r="U185" s="521"/>
      <c r="Z185" s="7"/>
    </row>
    <row r="186" spans="1:26" ht="30.75" customHeight="1" x14ac:dyDescent="0.2">
      <c r="A186" s="119"/>
      <c r="B186" s="35"/>
      <c r="C186" s="60"/>
      <c r="D186" s="2214"/>
      <c r="E186" s="416"/>
      <c r="F186" s="471"/>
      <c r="G186" s="1047"/>
      <c r="H186" s="1093" t="s">
        <v>26</v>
      </c>
      <c r="I186" s="1094">
        <v>490</v>
      </c>
      <c r="J186" s="1095">
        <v>489</v>
      </c>
      <c r="K186" s="1096"/>
      <c r="L186" s="1097"/>
      <c r="M186" s="1098"/>
      <c r="N186" s="1099"/>
      <c r="O186" s="1098"/>
      <c r="P186" s="1096"/>
      <c r="Q186" s="1100" t="s">
        <v>313</v>
      </c>
      <c r="R186" s="1101">
        <v>1</v>
      </c>
      <c r="S186" s="513"/>
      <c r="T186" s="505"/>
      <c r="U186" s="506"/>
      <c r="Z186" s="7"/>
    </row>
    <row r="187" spans="1:26" ht="30.75" customHeight="1" x14ac:dyDescent="0.2">
      <c r="A187" s="119"/>
      <c r="B187" s="35"/>
      <c r="C187" s="60"/>
      <c r="D187" s="1993" t="s">
        <v>205</v>
      </c>
      <c r="E187" s="481"/>
      <c r="F187" s="501"/>
      <c r="G187" s="1076"/>
      <c r="H187" s="1288" t="s">
        <v>26</v>
      </c>
      <c r="I187" s="1289">
        <v>130</v>
      </c>
      <c r="J187" s="1292">
        <f>130+7</f>
        <v>137</v>
      </c>
      <c r="K187" s="1295">
        <v>100.4</v>
      </c>
      <c r="L187" s="1280">
        <v>100.4</v>
      </c>
      <c r="M187" s="1280"/>
      <c r="N187" s="1281"/>
      <c r="O187" s="1282">
        <v>100</v>
      </c>
      <c r="P187" s="1284">
        <v>100</v>
      </c>
      <c r="Q187" s="1082" t="s">
        <v>206</v>
      </c>
      <c r="R187" s="1102">
        <v>1</v>
      </c>
      <c r="S187" s="514">
        <v>1</v>
      </c>
      <c r="T187" s="514">
        <v>1</v>
      </c>
      <c r="U187" s="512">
        <v>1</v>
      </c>
      <c r="V187" s="12"/>
    </row>
    <row r="188" spans="1:26" ht="42.75" customHeight="1" x14ac:dyDescent="0.2">
      <c r="A188" s="428"/>
      <c r="B188" s="429"/>
      <c r="C188" s="651"/>
      <c r="D188" s="1995"/>
      <c r="E188" s="1103"/>
      <c r="F188" s="1104"/>
      <c r="G188" s="1105"/>
      <c r="H188" s="1287"/>
      <c r="I188" s="1291"/>
      <c r="J188" s="1294"/>
      <c r="K188" s="1267"/>
      <c r="L188" s="1268"/>
      <c r="M188" s="1268"/>
      <c r="N188" s="1270"/>
      <c r="O188" s="1283"/>
      <c r="P188" s="1286"/>
      <c r="Q188" s="1082" t="s">
        <v>314</v>
      </c>
      <c r="R188" s="954">
        <v>23300</v>
      </c>
      <c r="S188" s="78">
        <v>29000</v>
      </c>
      <c r="T188" s="78">
        <v>31450</v>
      </c>
      <c r="U188" s="46">
        <v>33400</v>
      </c>
      <c r="V188" s="12"/>
    </row>
    <row r="189" spans="1:26" ht="30.75" customHeight="1" x14ac:dyDescent="0.2">
      <c r="A189" s="119"/>
      <c r="B189" s="35"/>
      <c r="C189" s="60"/>
      <c r="D189" s="1335"/>
      <c r="E189" s="481"/>
      <c r="F189" s="501"/>
      <c r="G189" s="1076"/>
      <c r="H189" s="1260"/>
      <c r="I189" s="1290"/>
      <c r="J189" s="1293"/>
      <c r="K189" s="1266"/>
      <c r="L189" s="1263"/>
      <c r="M189" s="1263"/>
      <c r="N189" s="1269"/>
      <c r="O189" s="1261"/>
      <c r="P189" s="1285"/>
      <c r="Q189" s="1082" t="s">
        <v>315</v>
      </c>
      <c r="R189" s="1102">
        <v>5017</v>
      </c>
      <c r="S189" s="514">
        <v>5150</v>
      </c>
      <c r="T189" s="514">
        <v>5240</v>
      </c>
      <c r="U189" s="515">
        <v>5578</v>
      </c>
      <c r="V189" s="12"/>
    </row>
    <row r="190" spans="1:26" ht="30.75" customHeight="1" x14ac:dyDescent="0.2">
      <c r="A190" s="119"/>
      <c r="B190" s="35"/>
      <c r="C190" s="60"/>
      <c r="D190" s="1335"/>
      <c r="E190" s="481"/>
      <c r="F190" s="501"/>
      <c r="G190" s="1076"/>
      <c r="H190" s="1260"/>
      <c r="I190" s="1290"/>
      <c r="J190" s="1293"/>
      <c r="K190" s="1266"/>
      <c r="L190" s="1263"/>
      <c r="M190" s="1263"/>
      <c r="N190" s="1269"/>
      <c r="O190" s="1261"/>
      <c r="P190" s="1285"/>
      <c r="Q190" s="325" t="s">
        <v>316</v>
      </c>
      <c r="R190" s="593"/>
      <c r="S190" s="49">
        <v>1</v>
      </c>
      <c r="T190" s="49">
        <v>1</v>
      </c>
      <c r="U190" s="46">
        <v>1</v>
      </c>
      <c r="V190" s="12"/>
    </row>
    <row r="191" spans="1:26" ht="42" customHeight="1" x14ac:dyDescent="0.2">
      <c r="A191" s="119"/>
      <c r="B191" s="35"/>
      <c r="C191" s="60"/>
      <c r="D191" s="1336"/>
      <c r="E191" s="481"/>
      <c r="F191" s="501"/>
      <c r="G191" s="1076"/>
      <c r="H191" s="1287"/>
      <c r="I191" s="1291"/>
      <c r="J191" s="1294"/>
      <c r="K191" s="1267"/>
      <c r="L191" s="1268"/>
      <c r="M191" s="1268"/>
      <c r="N191" s="1270"/>
      <c r="O191" s="1283"/>
      <c r="P191" s="1286"/>
      <c r="Q191" s="288" t="s">
        <v>210</v>
      </c>
      <c r="R191" s="610">
        <v>5550</v>
      </c>
      <c r="S191" s="78">
        <v>5100</v>
      </c>
      <c r="T191" s="257">
        <v>5100</v>
      </c>
      <c r="U191" s="79">
        <v>5100</v>
      </c>
      <c r="V191" s="12"/>
      <c r="X191" s="7"/>
    </row>
    <row r="192" spans="1:26" ht="28.5" customHeight="1" x14ac:dyDescent="0.2">
      <c r="A192" s="119"/>
      <c r="B192" s="35"/>
      <c r="C192" s="151"/>
      <c r="D192" s="1994" t="s">
        <v>317</v>
      </c>
      <c r="E192" s="481"/>
      <c r="F192" s="501"/>
      <c r="G192" s="1076"/>
      <c r="H192" s="1996" t="s">
        <v>26</v>
      </c>
      <c r="I192" s="2222"/>
      <c r="J192" s="2224"/>
      <c r="K192" s="2222">
        <v>4</v>
      </c>
      <c r="L192" s="2048">
        <v>4</v>
      </c>
      <c r="M192" s="2048"/>
      <c r="N192" s="2224"/>
      <c r="O192" s="1997">
        <v>4</v>
      </c>
      <c r="P192" s="2090">
        <v>4</v>
      </c>
      <c r="Q192" s="288" t="s">
        <v>212</v>
      </c>
      <c r="R192" s="610"/>
      <c r="S192" s="78">
        <v>1</v>
      </c>
      <c r="T192" s="257">
        <v>1</v>
      </c>
      <c r="U192" s="79">
        <v>1</v>
      </c>
      <c r="V192" s="12"/>
      <c r="X192" s="7"/>
    </row>
    <row r="193" spans="1:28" ht="28.5" customHeight="1" x14ac:dyDescent="0.2">
      <c r="A193" s="119"/>
      <c r="B193" s="35"/>
      <c r="C193" s="151"/>
      <c r="D193" s="1995"/>
      <c r="E193" s="481"/>
      <c r="F193" s="501"/>
      <c r="G193" s="1076"/>
      <c r="H193" s="2242"/>
      <c r="I193" s="2223"/>
      <c r="J193" s="2225"/>
      <c r="K193" s="2223"/>
      <c r="L193" s="2065"/>
      <c r="M193" s="2065"/>
      <c r="N193" s="2225"/>
      <c r="O193" s="2226"/>
      <c r="P193" s="2229"/>
      <c r="Q193" s="288" t="s">
        <v>213</v>
      </c>
      <c r="R193" s="610"/>
      <c r="S193" s="78">
        <v>1</v>
      </c>
      <c r="T193" s="257"/>
      <c r="U193" s="79"/>
      <c r="V193" s="12"/>
      <c r="X193" s="7"/>
    </row>
    <row r="194" spans="1:28" ht="15.75" customHeight="1" x14ac:dyDescent="0.2">
      <c r="A194" s="119"/>
      <c r="B194" s="35"/>
      <c r="C194" s="151"/>
      <c r="D194" s="1993" t="s">
        <v>318</v>
      </c>
      <c r="E194" s="481"/>
      <c r="F194" s="501"/>
      <c r="G194" s="1076"/>
      <c r="H194" s="2241" t="s">
        <v>26</v>
      </c>
      <c r="I194" s="2232"/>
      <c r="J194" s="2233"/>
      <c r="K194" s="2232">
        <v>10</v>
      </c>
      <c r="L194" s="2235">
        <v>10</v>
      </c>
      <c r="M194" s="2234"/>
      <c r="N194" s="2233"/>
      <c r="O194" s="2240">
        <v>10</v>
      </c>
      <c r="P194" s="2230">
        <v>10</v>
      </c>
      <c r="Q194" s="1082" t="s">
        <v>215</v>
      </c>
      <c r="R194" s="1102"/>
      <c r="S194" s="514">
        <v>1</v>
      </c>
      <c r="T194" s="514"/>
      <c r="U194" s="515"/>
      <c r="V194" s="12"/>
      <c r="X194" s="7"/>
    </row>
    <row r="195" spans="1:28" ht="16.5" customHeight="1" x14ac:dyDescent="0.2">
      <c r="A195" s="119"/>
      <c r="B195" s="35"/>
      <c r="C195" s="151"/>
      <c r="D195" s="1994"/>
      <c r="E195" s="481"/>
      <c r="F195" s="501"/>
      <c r="G195" s="1076"/>
      <c r="H195" s="1996"/>
      <c r="I195" s="2222"/>
      <c r="J195" s="2224"/>
      <c r="K195" s="2222"/>
      <c r="L195" s="2051"/>
      <c r="M195" s="2048"/>
      <c r="N195" s="2224"/>
      <c r="O195" s="1997"/>
      <c r="P195" s="2090"/>
      <c r="Q195" s="1082" t="s">
        <v>319</v>
      </c>
      <c r="R195" s="1102"/>
      <c r="S195" s="514">
        <v>1</v>
      </c>
      <c r="T195" s="516"/>
      <c r="U195" s="515"/>
      <c r="V195" s="12"/>
      <c r="X195" s="7"/>
    </row>
    <row r="196" spans="1:28" ht="28.5" customHeight="1" x14ac:dyDescent="0.2">
      <c r="A196" s="119"/>
      <c r="B196" s="35"/>
      <c r="C196" s="151"/>
      <c r="D196" s="1995"/>
      <c r="E196" s="481"/>
      <c r="F196" s="501"/>
      <c r="G196" s="1076"/>
      <c r="H196" s="2242"/>
      <c r="I196" s="2223"/>
      <c r="J196" s="2225"/>
      <c r="K196" s="2223"/>
      <c r="L196" s="2236"/>
      <c r="M196" s="2065"/>
      <c r="N196" s="2225"/>
      <c r="O196" s="2226"/>
      <c r="P196" s="2229"/>
      <c r="Q196" s="1082" t="s">
        <v>217</v>
      </c>
      <c r="R196" s="1102"/>
      <c r="S196" s="514">
        <v>20</v>
      </c>
      <c r="T196" s="516">
        <v>70</v>
      </c>
      <c r="U196" s="515">
        <v>100</v>
      </c>
      <c r="V196" s="12"/>
      <c r="X196" s="7"/>
    </row>
    <row r="197" spans="1:28" ht="17.25" customHeight="1" x14ac:dyDescent="0.2">
      <c r="A197" s="119"/>
      <c r="B197" s="35"/>
      <c r="C197" s="151"/>
      <c r="D197" s="1993" t="s">
        <v>218</v>
      </c>
      <c r="E197" s="481"/>
      <c r="F197" s="501"/>
      <c r="G197" s="1076"/>
      <c r="H197" s="2215" t="s">
        <v>26</v>
      </c>
      <c r="I197" s="2232"/>
      <c r="J197" s="2233"/>
      <c r="K197" s="2232"/>
      <c r="L197" s="2234"/>
      <c r="M197" s="2235"/>
      <c r="N197" s="2237"/>
      <c r="O197" s="2240">
        <v>20</v>
      </c>
      <c r="P197" s="2230">
        <v>20</v>
      </c>
      <c r="Q197" s="1082" t="s">
        <v>219</v>
      </c>
      <c r="R197" s="1102"/>
      <c r="S197" s="514"/>
      <c r="T197" s="516">
        <v>1</v>
      </c>
      <c r="U197" s="515"/>
      <c r="V197" s="12"/>
      <c r="X197" s="7"/>
    </row>
    <row r="198" spans="1:28" ht="28.5" customHeight="1" x14ac:dyDescent="0.2">
      <c r="A198" s="119"/>
      <c r="B198" s="35"/>
      <c r="C198" s="151"/>
      <c r="D198" s="1994"/>
      <c r="E198" s="481"/>
      <c r="F198" s="501"/>
      <c r="G198" s="1076"/>
      <c r="H198" s="2001"/>
      <c r="I198" s="2222"/>
      <c r="J198" s="2224"/>
      <c r="K198" s="2222"/>
      <c r="L198" s="2048"/>
      <c r="M198" s="2051"/>
      <c r="N198" s="2238"/>
      <c r="O198" s="1997"/>
      <c r="P198" s="2090"/>
      <c r="Q198" s="1082" t="s">
        <v>320</v>
      </c>
      <c r="R198" s="1102"/>
      <c r="S198" s="514"/>
      <c r="T198" s="516">
        <v>1</v>
      </c>
      <c r="U198" s="515">
        <v>1</v>
      </c>
      <c r="V198" s="12"/>
      <c r="X198" s="7"/>
    </row>
    <row r="199" spans="1:28" ht="28.5" customHeight="1" x14ac:dyDescent="0.2">
      <c r="A199" s="119"/>
      <c r="B199" s="35"/>
      <c r="C199" s="151"/>
      <c r="D199" s="1994"/>
      <c r="E199" s="481"/>
      <c r="F199" s="501"/>
      <c r="G199" s="1076"/>
      <c r="H199" s="2001"/>
      <c r="I199" s="2222"/>
      <c r="J199" s="2224"/>
      <c r="K199" s="2222"/>
      <c r="L199" s="2048"/>
      <c r="M199" s="2051"/>
      <c r="N199" s="2238"/>
      <c r="O199" s="1997"/>
      <c r="P199" s="2090"/>
      <c r="Q199" s="1082" t="s">
        <v>221</v>
      </c>
      <c r="R199" s="1102"/>
      <c r="S199" s="514"/>
      <c r="T199" s="516">
        <v>30</v>
      </c>
      <c r="U199" s="515">
        <v>50</v>
      </c>
      <c r="V199" s="12"/>
      <c r="X199" s="7"/>
    </row>
    <row r="200" spans="1:28" ht="42" customHeight="1" x14ac:dyDescent="0.2">
      <c r="A200" s="119"/>
      <c r="B200" s="35"/>
      <c r="C200" s="151"/>
      <c r="D200" s="1995"/>
      <c r="E200" s="481"/>
      <c r="F200" s="501"/>
      <c r="G200" s="1076"/>
      <c r="H200" s="2231"/>
      <c r="I200" s="2223"/>
      <c r="J200" s="2225"/>
      <c r="K200" s="2223"/>
      <c r="L200" s="2065"/>
      <c r="M200" s="2236"/>
      <c r="N200" s="2239"/>
      <c r="O200" s="2226"/>
      <c r="P200" s="2229"/>
      <c r="Q200" s="1106" t="s">
        <v>222</v>
      </c>
      <c r="R200" s="1102"/>
      <c r="S200" s="991"/>
      <c r="T200" s="516"/>
      <c r="U200" s="512">
        <v>20</v>
      </c>
      <c r="V200" s="12"/>
      <c r="X200" s="7"/>
    </row>
    <row r="201" spans="1:28" ht="28.5" customHeight="1" x14ac:dyDescent="0.2">
      <c r="A201" s="119"/>
      <c r="B201" s="35"/>
      <c r="C201" s="151"/>
      <c r="D201" s="1878" t="s">
        <v>223</v>
      </c>
      <c r="E201" s="518"/>
      <c r="F201" s="75"/>
      <c r="G201" s="122"/>
      <c r="H201" s="2215" t="s">
        <v>26</v>
      </c>
      <c r="I201" s="2249"/>
      <c r="J201" s="2237"/>
      <c r="K201" s="2251">
        <v>10</v>
      </c>
      <c r="L201" s="2243">
        <v>10</v>
      </c>
      <c r="M201" s="2243"/>
      <c r="N201" s="2244"/>
      <c r="O201" s="2246"/>
      <c r="P201" s="2247">
        <v>12</v>
      </c>
      <c r="Q201" s="1107" t="s">
        <v>321</v>
      </c>
      <c r="R201" s="593"/>
      <c r="S201" s="1091">
        <v>1</v>
      </c>
      <c r="T201" s="513"/>
      <c r="U201" s="521">
        <v>2</v>
      </c>
      <c r="V201" s="12"/>
      <c r="X201" s="7"/>
      <c r="Y201" s="7"/>
    </row>
    <row r="202" spans="1:28" ht="41.25" customHeight="1" x14ac:dyDescent="0.2">
      <c r="A202" s="119"/>
      <c r="B202" s="35"/>
      <c r="C202" s="151"/>
      <c r="D202" s="1874"/>
      <c r="E202" s="518"/>
      <c r="F202" s="75"/>
      <c r="G202" s="122"/>
      <c r="H202" s="2001"/>
      <c r="I202" s="2250"/>
      <c r="J202" s="2238"/>
      <c r="K202" s="2252"/>
      <c r="L202" s="2151"/>
      <c r="M202" s="2151"/>
      <c r="N202" s="2245"/>
      <c r="O202" s="2007"/>
      <c r="P202" s="2008"/>
      <c r="Q202" s="1107" t="s">
        <v>322</v>
      </c>
      <c r="R202" s="1053"/>
      <c r="S202" s="1091">
        <v>1</v>
      </c>
      <c r="T202" s="513"/>
      <c r="U202" s="521"/>
      <c r="V202" s="12"/>
      <c r="X202" s="7"/>
      <c r="Y202" s="7"/>
    </row>
    <row r="203" spans="1:28" ht="15" customHeight="1" thickBot="1" x14ac:dyDescent="0.25">
      <c r="A203" s="119"/>
      <c r="B203" s="35"/>
      <c r="C203" s="414"/>
      <c r="D203" s="320"/>
      <c r="E203" s="518"/>
      <c r="F203" s="471"/>
      <c r="G203" s="1047"/>
      <c r="H203" s="486" t="s">
        <v>30</v>
      </c>
      <c r="I203" s="473">
        <f>SUM(I182:I202)</f>
        <v>678</v>
      </c>
      <c r="J203" s="1063">
        <f t="shared" ref="J203:P203" si="12">SUM(J182:J202)</f>
        <v>684</v>
      </c>
      <c r="K203" s="1108">
        <f t="shared" si="12"/>
        <v>252.4</v>
      </c>
      <c r="L203" s="1051">
        <f t="shared" si="12"/>
        <v>252.4</v>
      </c>
      <c r="M203" s="1050">
        <f t="shared" si="12"/>
        <v>0</v>
      </c>
      <c r="N203" s="1051">
        <f t="shared" si="12"/>
        <v>0</v>
      </c>
      <c r="O203" s="473">
        <f t="shared" si="12"/>
        <v>217</v>
      </c>
      <c r="P203" s="473">
        <f t="shared" si="12"/>
        <v>146</v>
      </c>
      <c r="Q203" s="1109" t="s">
        <v>95</v>
      </c>
      <c r="R203" s="632"/>
      <c r="S203" s="1091"/>
      <c r="T203" s="523"/>
      <c r="U203" s="521">
        <v>1</v>
      </c>
      <c r="X203" s="7"/>
    </row>
    <row r="204" spans="1:28" ht="42" customHeight="1" x14ac:dyDescent="0.2">
      <c r="A204" s="109" t="s">
        <v>21</v>
      </c>
      <c r="B204" s="20" t="s">
        <v>51</v>
      </c>
      <c r="C204" s="175" t="s">
        <v>58</v>
      </c>
      <c r="D204" s="524" t="s">
        <v>226</v>
      </c>
      <c r="E204" s="525"/>
      <c r="F204" s="2015">
        <v>2</v>
      </c>
      <c r="G204" s="1066" t="s">
        <v>264</v>
      </c>
      <c r="H204" s="493"/>
      <c r="I204" s="1067"/>
      <c r="J204" s="1068"/>
      <c r="K204" s="526"/>
      <c r="L204" s="1110"/>
      <c r="M204" s="1111"/>
      <c r="N204" s="1112"/>
      <c r="O204" s="526"/>
      <c r="P204" s="527"/>
      <c r="Q204" s="1113"/>
      <c r="R204" s="1114"/>
      <c r="S204" s="1115"/>
      <c r="T204" s="529"/>
      <c r="U204" s="180"/>
      <c r="X204" s="7"/>
      <c r="Z204" s="7"/>
    </row>
    <row r="205" spans="1:28" ht="42" customHeight="1" x14ac:dyDescent="0.2">
      <c r="A205" s="119"/>
      <c r="B205" s="35"/>
      <c r="C205" s="60"/>
      <c r="D205" s="530" t="s">
        <v>227</v>
      </c>
      <c r="E205" s="531" t="s">
        <v>228</v>
      </c>
      <c r="F205" s="2016"/>
      <c r="G205" s="1047"/>
      <c r="H205" s="1116" t="s">
        <v>26</v>
      </c>
      <c r="I205" s="760">
        <v>15</v>
      </c>
      <c r="J205" s="851">
        <v>15</v>
      </c>
      <c r="K205" s="763"/>
      <c r="L205" s="764"/>
      <c r="M205" s="763"/>
      <c r="N205" s="886"/>
      <c r="O205" s="566">
        <v>30</v>
      </c>
      <c r="P205" s="567"/>
      <c r="Q205" s="877" t="s">
        <v>229</v>
      </c>
      <c r="R205" s="1117">
        <v>1</v>
      </c>
      <c r="S205" s="1118"/>
      <c r="T205" s="535">
        <v>1</v>
      </c>
      <c r="U205" s="536"/>
      <c r="X205" s="7"/>
      <c r="Y205" s="7"/>
    </row>
    <row r="206" spans="1:28" ht="29.25" customHeight="1" x14ac:dyDescent="0.2">
      <c r="A206" s="119"/>
      <c r="B206" s="35"/>
      <c r="C206" s="60"/>
      <c r="D206" s="537" t="s">
        <v>323</v>
      </c>
      <c r="E206" s="470"/>
      <c r="F206" s="2016"/>
      <c r="G206" s="1047"/>
      <c r="H206" s="425" t="s">
        <v>26</v>
      </c>
      <c r="I206" s="732"/>
      <c r="J206" s="855"/>
      <c r="K206" s="479"/>
      <c r="L206" s="752"/>
      <c r="M206" s="479"/>
      <c r="N206" s="1119"/>
      <c r="O206" s="87">
        <v>30</v>
      </c>
      <c r="P206" s="84">
        <v>35</v>
      </c>
      <c r="Q206" s="1082" t="s">
        <v>324</v>
      </c>
      <c r="R206" s="1120"/>
      <c r="S206" s="514"/>
      <c r="T206" s="514">
        <v>1</v>
      </c>
      <c r="U206" s="515"/>
      <c r="X206" s="7"/>
      <c r="Y206" s="7"/>
      <c r="AA206" s="7"/>
    </row>
    <row r="207" spans="1:28" ht="27" customHeight="1" x14ac:dyDescent="0.2">
      <c r="A207" s="119"/>
      <c r="B207" s="35"/>
      <c r="C207" s="60"/>
      <c r="D207" s="2213" t="s">
        <v>325</v>
      </c>
      <c r="E207" s="470"/>
      <c r="F207" s="2016"/>
      <c r="G207" s="1047"/>
      <c r="H207" s="1093" t="s">
        <v>26</v>
      </c>
      <c r="I207" s="1121">
        <v>89.3</v>
      </c>
      <c r="J207" s="851">
        <v>89.3</v>
      </c>
      <c r="K207" s="566"/>
      <c r="L207" s="764"/>
      <c r="M207" s="763"/>
      <c r="N207" s="886"/>
      <c r="O207" s="407"/>
      <c r="P207" s="408"/>
      <c r="Q207" s="1122" t="s">
        <v>326</v>
      </c>
      <c r="R207" s="1123">
        <v>1</v>
      </c>
      <c r="S207" s="514"/>
      <c r="T207" s="514"/>
      <c r="U207" s="515"/>
      <c r="X207" s="7"/>
      <c r="Y207" s="7"/>
      <c r="AB207" s="7"/>
    </row>
    <row r="208" spans="1:28" ht="29.25" customHeight="1" thickBot="1" x14ac:dyDescent="0.25">
      <c r="A208" s="134"/>
      <c r="B208" s="19"/>
      <c r="C208" s="483"/>
      <c r="D208" s="2248"/>
      <c r="E208" s="1264"/>
      <c r="F208" s="2017"/>
      <c r="G208" s="1124"/>
      <c r="H208" s="486" t="s">
        <v>30</v>
      </c>
      <c r="I208" s="473">
        <f>SUM(I205:I207)</f>
        <v>104.3</v>
      </c>
      <c r="J208" s="1063">
        <f t="shared" ref="J208:P208" si="13">SUM(J205:J207)</f>
        <v>104.3</v>
      </c>
      <c r="K208" s="473">
        <f t="shared" si="13"/>
        <v>0</v>
      </c>
      <c r="L208" s="1050">
        <f t="shared" si="13"/>
        <v>0</v>
      </c>
      <c r="M208" s="1051">
        <f t="shared" si="13"/>
        <v>0</v>
      </c>
      <c r="N208" s="1052">
        <f t="shared" si="13"/>
        <v>0</v>
      </c>
      <c r="O208" s="473">
        <f t="shared" si="13"/>
        <v>60</v>
      </c>
      <c r="P208" s="1125">
        <f t="shared" si="13"/>
        <v>35</v>
      </c>
      <c r="Q208" s="1337" t="s">
        <v>327</v>
      </c>
      <c r="R208" s="1338"/>
      <c r="S208" s="544"/>
      <c r="T208" s="544">
        <v>10</v>
      </c>
      <c r="U208" s="545">
        <v>20</v>
      </c>
      <c r="Y208" s="7"/>
    </row>
    <row r="209" spans="1:29" ht="27.75" customHeight="1" x14ac:dyDescent="0.2">
      <c r="A209" s="109" t="s">
        <v>21</v>
      </c>
      <c r="B209" s="20" t="s">
        <v>51</v>
      </c>
      <c r="C209" s="1126" t="s">
        <v>66</v>
      </c>
      <c r="D209" s="235" t="s">
        <v>328</v>
      </c>
      <c r="E209" s="1127"/>
      <c r="F209" s="1128"/>
      <c r="G209" s="1129"/>
      <c r="H209" s="1130"/>
      <c r="I209" s="1131"/>
      <c r="J209" s="910"/>
      <c r="K209" s="1132"/>
      <c r="L209" s="1133"/>
      <c r="M209" s="1134"/>
      <c r="N209" s="1135"/>
      <c r="O209" s="1132"/>
      <c r="P209" s="929"/>
      <c r="Q209" s="1136"/>
      <c r="R209" s="1137"/>
      <c r="S209" s="1138"/>
      <c r="T209" s="1139"/>
      <c r="U209" s="1140"/>
      <c r="Z209" s="7"/>
    </row>
    <row r="210" spans="1:29" ht="27" customHeight="1" x14ac:dyDescent="0.2">
      <c r="A210" s="434"/>
      <c r="B210" s="35"/>
      <c r="C210" s="1141"/>
      <c r="D210" s="2253" t="s">
        <v>329</v>
      </c>
      <c r="E210" s="2255" t="s">
        <v>330</v>
      </c>
      <c r="F210" s="70">
        <v>2</v>
      </c>
      <c r="G210" s="619" t="s">
        <v>264</v>
      </c>
      <c r="H210" s="222" t="s">
        <v>26</v>
      </c>
      <c r="I210" s="732">
        <v>3</v>
      </c>
      <c r="J210" s="609">
        <v>3</v>
      </c>
      <c r="K210" s="83"/>
      <c r="L210" s="390"/>
      <c r="M210" s="318"/>
      <c r="N210" s="825"/>
      <c r="O210" s="83"/>
      <c r="P210" s="97"/>
      <c r="Q210" s="2120" t="s">
        <v>331</v>
      </c>
      <c r="R210" s="802">
        <v>1</v>
      </c>
      <c r="S210" s="58"/>
      <c r="T210" s="169"/>
      <c r="U210" s="50"/>
      <c r="W210" s="7"/>
      <c r="Y210" s="7"/>
    </row>
    <row r="211" spans="1:29" ht="15" customHeight="1" thickBot="1" x14ac:dyDescent="0.25">
      <c r="A211" s="134"/>
      <c r="B211" s="19"/>
      <c r="C211" s="1142"/>
      <c r="D211" s="2254"/>
      <c r="E211" s="1932"/>
      <c r="F211" s="485"/>
      <c r="G211" s="1124"/>
      <c r="H211" s="486" t="s">
        <v>30</v>
      </c>
      <c r="I211" s="473">
        <f>SUM(I210:I210)</f>
        <v>3</v>
      </c>
      <c r="J211" s="1143">
        <f>SUM(J209:J210)</f>
        <v>3</v>
      </c>
      <c r="K211" s="1144"/>
      <c r="L211" s="1145"/>
      <c r="M211" s="1146"/>
      <c r="N211" s="1147"/>
      <c r="O211" s="1144"/>
      <c r="P211" s="1148"/>
      <c r="Q211" s="2146"/>
      <c r="R211" s="1149"/>
      <c r="S211" s="1150"/>
      <c r="T211" s="1151"/>
      <c r="U211" s="346"/>
      <c r="X211" s="7"/>
    </row>
    <row r="212" spans="1:29" ht="14.25" customHeight="1" thickBot="1" x14ac:dyDescent="0.25">
      <c r="A212" s="546" t="s">
        <v>21</v>
      </c>
      <c r="B212" s="547" t="s">
        <v>51</v>
      </c>
      <c r="C212" s="2018" t="s">
        <v>105</v>
      </c>
      <c r="D212" s="1945"/>
      <c r="E212" s="1945"/>
      <c r="F212" s="1945"/>
      <c r="G212" s="1945"/>
      <c r="H212" s="1946"/>
      <c r="I212" s="1152">
        <f>I208+I180+I173+I211+I203</f>
        <v>807.3</v>
      </c>
      <c r="J212" s="1035">
        <f t="shared" ref="J212:P212" si="14">J208+J180+J173+J211+J203</f>
        <v>803.3</v>
      </c>
      <c r="K212" s="1038">
        <f t="shared" si="14"/>
        <v>264.8</v>
      </c>
      <c r="L212" s="1152">
        <f t="shared" si="14"/>
        <v>264.8</v>
      </c>
      <c r="M212" s="1036">
        <f t="shared" si="14"/>
        <v>0</v>
      </c>
      <c r="N212" s="1153">
        <f t="shared" si="14"/>
        <v>0</v>
      </c>
      <c r="O212" s="1152">
        <f t="shared" si="14"/>
        <v>309.5</v>
      </c>
      <c r="P212" s="1039">
        <f t="shared" si="14"/>
        <v>213</v>
      </c>
      <c r="Q212" s="1947"/>
      <c r="R212" s="1948"/>
      <c r="S212" s="1948"/>
      <c r="T212" s="1948"/>
      <c r="U212" s="1949"/>
    </row>
    <row r="213" spans="1:29" ht="14.25" customHeight="1" thickBot="1" x14ac:dyDescent="0.25">
      <c r="A213" s="18" t="s">
        <v>21</v>
      </c>
      <c r="B213" s="2019" t="s">
        <v>233</v>
      </c>
      <c r="C213" s="2020"/>
      <c r="D213" s="2020"/>
      <c r="E213" s="2020"/>
      <c r="F213" s="2020"/>
      <c r="G213" s="2020"/>
      <c r="H213" s="2021"/>
      <c r="I213" s="1154">
        <f>+I212+I169+I71</f>
        <v>8373.5</v>
      </c>
      <c r="J213" s="1155">
        <f t="shared" ref="J213:P213" si="15">+J212+J169+J71</f>
        <v>8707.1999999999989</v>
      </c>
      <c r="K213" s="549">
        <f t="shared" si="15"/>
        <v>8966.5000000000018</v>
      </c>
      <c r="L213" s="1156">
        <f t="shared" si="15"/>
        <v>7532.3</v>
      </c>
      <c r="M213" s="1154">
        <f t="shared" si="15"/>
        <v>2408</v>
      </c>
      <c r="N213" s="1157">
        <f t="shared" si="15"/>
        <v>1434.2000000000003</v>
      </c>
      <c r="O213" s="1154">
        <f t="shared" si="15"/>
        <v>10545.800000000001</v>
      </c>
      <c r="P213" s="550">
        <f t="shared" si="15"/>
        <v>10057.200000000003</v>
      </c>
      <c r="Q213" s="2022"/>
      <c r="R213" s="2023"/>
      <c r="S213" s="2023"/>
      <c r="T213" s="2023"/>
      <c r="U213" s="2024"/>
    </row>
    <row r="214" spans="1:29" ht="14.25" customHeight="1" thickBot="1" x14ac:dyDescent="0.25">
      <c r="A214" s="551" t="s">
        <v>77</v>
      </c>
      <c r="B214" s="2025" t="s">
        <v>234</v>
      </c>
      <c r="C214" s="2026"/>
      <c r="D214" s="2026"/>
      <c r="E214" s="2026"/>
      <c r="F214" s="2026"/>
      <c r="G214" s="2026"/>
      <c r="H214" s="2027"/>
      <c r="I214" s="1158">
        <f>+I213</f>
        <v>8373.5</v>
      </c>
      <c r="J214" s="1159">
        <f t="shared" ref="J214:P214" si="16">+J213</f>
        <v>8707.1999999999989</v>
      </c>
      <c r="K214" s="552">
        <f t="shared" si="16"/>
        <v>8966.5000000000018</v>
      </c>
      <c r="L214" s="1160">
        <f t="shared" si="16"/>
        <v>7532.3</v>
      </c>
      <c r="M214" s="1158">
        <f t="shared" si="16"/>
        <v>2408</v>
      </c>
      <c r="N214" s="1161">
        <f t="shared" si="16"/>
        <v>1434.2000000000003</v>
      </c>
      <c r="O214" s="1158">
        <f t="shared" si="16"/>
        <v>10545.800000000001</v>
      </c>
      <c r="P214" s="553">
        <f t="shared" si="16"/>
        <v>10057.200000000003</v>
      </c>
      <c r="Q214" s="2028"/>
      <c r="R214" s="2029"/>
      <c r="S214" s="2029"/>
      <c r="T214" s="2029"/>
      <c r="U214" s="2030"/>
    </row>
    <row r="215" spans="1:29" ht="16.5" customHeight="1" x14ac:dyDescent="0.2">
      <c r="A215" s="2152" t="s">
        <v>332</v>
      </c>
      <c r="B215" s="2152"/>
      <c r="C215" s="2152"/>
      <c r="D215" s="2152"/>
      <c r="E215" s="2152"/>
      <c r="F215" s="2152"/>
      <c r="G215" s="2152"/>
      <c r="H215" s="2152"/>
      <c r="I215" s="2152"/>
      <c r="J215" s="2152"/>
      <c r="K215" s="2152"/>
      <c r="L215" s="2152"/>
      <c r="M215" s="2152"/>
      <c r="N215" s="2152"/>
      <c r="O215" s="2152"/>
      <c r="P215" s="2152"/>
      <c r="Q215" s="2152"/>
      <c r="R215" s="2152"/>
      <c r="S215" s="2152"/>
      <c r="T215" s="2152"/>
      <c r="U215" s="2152"/>
      <c r="V215" s="2152"/>
      <c r="W215" s="2152"/>
      <c r="X215" s="2152"/>
      <c r="Y215" s="2152"/>
      <c r="Z215" s="2152"/>
      <c r="AA215" s="2256"/>
      <c r="AB215" s="2256"/>
      <c r="AC215" s="2256"/>
    </row>
    <row r="216" spans="1:29" ht="20.25" customHeight="1" x14ac:dyDescent="0.2">
      <c r="A216" s="2152" t="s">
        <v>333</v>
      </c>
      <c r="B216" s="2152"/>
      <c r="C216" s="2152"/>
      <c r="D216" s="2152"/>
      <c r="E216" s="2152"/>
      <c r="F216" s="2152"/>
      <c r="G216" s="2152"/>
      <c r="H216" s="2152"/>
      <c r="I216" s="2152"/>
      <c r="J216" s="2152"/>
      <c r="K216" s="2152"/>
      <c r="L216" s="2152"/>
      <c r="M216" s="2152"/>
      <c r="N216" s="2152"/>
      <c r="O216" s="2152"/>
      <c r="P216" s="2152"/>
      <c r="Q216" s="2152"/>
      <c r="R216" s="2152"/>
      <c r="S216" s="2152"/>
      <c r="T216" s="2152"/>
      <c r="U216" s="2152"/>
      <c r="V216" s="2152"/>
      <c r="W216" s="2152"/>
      <c r="X216" s="2152"/>
      <c r="Y216" s="2152"/>
      <c r="Z216" s="2152"/>
      <c r="AA216" s="2256"/>
      <c r="AB216" s="2256"/>
      <c r="AC216" s="2256"/>
    </row>
    <row r="217" spans="1:29" ht="18" customHeight="1" thickBot="1" x14ac:dyDescent="0.25">
      <c r="A217" s="2150" t="s">
        <v>235</v>
      </c>
      <c r="B217" s="2150"/>
      <c r="C217" s="2150"/>
      <c r="D217" s="2150"/>
      <c r="E217" s="2150"/>
      <c r="F217" s="2150"/>
      <c r="G217" s="2150"/>
      <c r="H217" s="2150"/>
      <c r="I217" s="2150"/>
      <c r="J217" s="2150"/>
      <c r="K217" s="2150"/>
      <c r="L217" s="2150"/>
      <c r="M217" s="2150"/>
      <c r="N217" s="2150"/>
      <c r="O217" s="2150"/>
      <c r="P217" s="1162"/>
      <c r="Q217" s="554"/>
      <c r="R217" s="1163"/>
      <c r="S217" s="555"/>
      <c r="T217" s="555"/>
      <c r="U217" s="555"/>
    </row>
    <row r="218" spans="1:29" ht="63.75" customHeight="1" x14ac:dyDescent="0.2">
      <c r="A218" s="2045" t="s">
        <v>236</v>
      </c>
      <c r="B218" s="2046"/>
      <c r="C218" s="2046"/>
      <c r="D218" s="2046"/>
      <c r="E218" s="2046"/>
      <c r="F218" s="2046"/>
      <c r="G218" s="2046"/>
      <c r="H218" s="2047"/>
      <c r="I218" s="1164" t="s">
        <v>334</v>
      </c>
      <c r="J218" s="1165" t="s">
        <v>257</v>
      </c>
      <c r="K218" s="2159" t="s">
        <v>12</v>
      </c>
      <c r="L218" s="2257"/>
      <c r="M218" s="2257"/>
      <c r="N218" s="2257"/>
      <c r="O218" s="557" t="s">
        <v>238</v>
      </c>
      <c r="P218" s="557" t="s">
        <v>239</v>
      </c>
      <c r="Q218" s="558"/>
      <c r="R218" s="2038"/>
      <c r="S218" s="2038"/>
      <c r="T218" s="2038"/>
      <c r="U218" s="2038"/>
    </row>
    <row r="219" spans="1:29" ht="15.75" customHeight="1" x14ac:dyDescent="0.2">
      <c r="A219" s="2041" t="s">
        <v>240</v>
      </c>
      <c r="B219" s="2042"/>
      <c r="C219" s="2042"/>
      <c r="D219" s="2042"/>
      <c r="E219" s="2042"/>
      <c r="F219" s="2042"/>
      <c r="G219" s="2042"/>
      <c r="H219" s="2043"/>
      <c r="I219" s="1166">
        <f t="shared" ref="I219:P219" si="17">SUM(I220:I226)</f>
        <v>7577.9</v>
      </c>
      <c r="J219" s="1166">
        <f t="shared" si="17"/>
        <v>7911.6</v>
      </c>
      <c r="K219" s="559">
        <f t="shared" si="17"/>
        <v>7669.4000000000015</v>
      </c>
      <c r="L219" s="1167">
        <f t="shared" si="17"/>
        <v>7170.800000000002</v>
      </c>
      <c r="M219" s="1168">
        <f t="shared" si="17"/>
        <v>2403.3000000000006</v>
      </c>
      <c r="N219" s="1169">
        <f t="shared" si="17"/>
        <v>498.59999999999997</v>
      </c>
      <c r="O219" s="560">
        <f t="shared" si="17"/>
        <v>9239.4000000000033</v>
      </c>
      <c r="P219" s="560">
        <f t="shared" ca="1" si="17"/>
        <v>9855.2000000000025</v>
      </c>
      <c r="Q219" s="558"/>
      <c r="R219" s="2038"/>
      <c r="S219" s="2038"/>
      <c r="T219" s="2038"/>
      <c r="U219" s="2038"/>
    </row>
    <row r="220" spans="1:29" ht="13.5" customHeight="1" x14ac:dyDescent="0.2">
      <c r="A220" s="2009" t="s">
        <v>241</v>
      </c>
      <c r="B220" s="2010"/>
      <c r="C220" s="2010"/>
      <c r="D220" s="2010"/>
      <c r="E220" s="2010"/>
      <c r="F220" s="2010"/>
      <c r="G220" s="2010"/>
      <c r="H220" s="2011"/>
      <c r="I220" s="1170">
        <f>SUMIF(H14:H210,"sb",I14:I210)</f>
        <v>6903.0999999999995</v>
      </c>
      <c r="J220" s="1170">
        <f>SUMIF(H14:H210,"sb",J14:J210)</f>
        <v>7138</v>
      </c>
      <c r="K220" s="561">
        <f>SUMIF(H14:H202,"sb",K14:K202)</f>
        <v>6781.7000000000016</v>
      </c>
      <c r="L220" s="1171">
        <f>SUMIF(H14:H202,"sb",L14:L202)</f>
        <v>6364.1000000000013</v>
      </c>
      <c r="M220" s="1172">
        <f>SUMIF(H14:H202,"sb",M14:M202)</f>
        <v>2391.4000000000005</v>
      </c>
      <c r="N220" s="1170">
        <f>SUMIF(H14:H202,"sb",N14:N202)</f>
        <v>417.59999999999997</v>
      </c>
      <c r="O220" s="391">
        <f>SUMIF(H14:H210,"sb",O14:O210)</f>
        <v>8596.0000000000018</v>
      </c>
      <c r="P220" s="391">
        <f ca="1">SUMIF(H14:H211,"sb",P14:P210)</f>
        <v>9204.4000000000015</v>
      </c>
      <c r="Q220" s="562"/>
      <c r="R220" s="2039"/>
      <c r="S220" s="2039"/>
      <c r="T220" s="2039"/>
      <c r="U220" s="2039"/>
    </row>
    <row r="221" spans="1:29" ht="15" customHeight="1" x14ac:dyDescent="0.2">
      <c r="A221" s="2012" t="s">
        <v>335</v>
      </c>
      <c r="B221" s="2013"/>
      <c r="C221" s="2013"/>
      <c r="D221" s="2013"/>
      <c r="E221" s="2013"/>
      <c r="F221" s="2013"/>
      <c r="G221" s="2013"/>
      <c r="H221" s="2014"/>
      <c r="I221" s="1170">
        <f>SUMIF(H19:H202,"sb(vb)",I19:I202)</f>
        <v>0</v>
      </c>
      <c r="J221" s="1170">
        <f>SUMIF(H19:H202,"sb(vb)",J19:J202)</f>
        <v>14</v>
      </c>
      <c r="K221" s="561">
        <f>SUMIF(H19:H202,"sb(vb)",K19:K202)</f>
        <v>0</v>
      </c>
      <c r="L221" s="1171">
        <f>SUMIF(H19:H202,"sb(vb)",L19:L202)</f>
        <v>0</v>
      </c>
      <c r="M221" s="1172">
        <f>SUMIF(H19:H202,"sb(vb)",M19:M202)</f>
        <v>0</v>
      </c>
      <c r="N221" s="1170">
        <f>SUMIF(H19:H202,"sb(vb)",N19:N202)</f>
        <v>0</v>
      </c>
      <c r="O221" s="391">
        <f>SUMIF(H14:H202,"sb(vb)",O14:O202)</f>
        <v>0</v>
      </c>
      <c r="P221" s="391">
        <f>SUMIF(H19:H202,"sb(vb)",P19:P202)</f>
        <v>0</v>
      </c>
      <c r="Q221" s="562"/>
      <c r="R221" s="1173"/>
      <c r="S221" s="562"/>
      <c r="T221" s="562"/>
      <c r="U221" s="562"/>
    </row>
    <row r="222" spans="1:29" ht="27.75" customHeight="1" x14ac:dyDescent="0.2">
      <c r="A222" s="2012" t="s">
        <v>242</v>
      </c>
      <c r="B222" s="2013"/>
      <c r="C222" s="2013"/>
      <c r="D222" s="2013"/>
      <c r="E222" s="2013"/>
      <c r="F222" s="2013"/>
      <c r="G222" s="2013"/>
      <c r="H222" s="2014"/>
      <c r="I222" s="1170"/>
      <c r="J222" s="1170"/>
      <c r="K222" s="561">
        <f>SUMIF(H20:H203,"sb(esa)",K20:K203)</f>
        <v>46</v>
      </c>
      <c r="L222" s="1171">
        <f>SUMIF(H20:H203,"sb(esa)",L20:L203)</f>
        <v>20.6</v>
      </c>
      <c r="M222" s="1171">
        <f>SUMIF(H20:H203,"sb(esa)",M20:M203)</f>
        <v>0</v>
      </c>
      <c r="N222" s="1172">
        <f>SUMIF(H20:H203,"sb(esa)",N20:N203)</f>
        <v>25.4</v>
      </c>
      <c r="O222" s="391"/>
      <c r="P222" s="391"/>
      <c r="Q222" s="562"/>
      <c r="R222" s="1173"/>
      <c r="S222" s="562"/>
      <c r="T222" s="562"/>
      <c r="U222" s="562"/>
    </row>
    <row r="223" spans="1:29" ht="14.25" customHeight="1" x14ac:dyDescent="0.2">
      <c r="A223" s="2009" t="s">
        <v>243</v>
      </c>
      <c r="B223" s="2010"/>
      <c r="C223" s="2010"/>
      <c r="D223" s="2010"/>
      <c r="E223" s="2010"/>
      <c r="F223" s="2010"/>
      <c r="G223" s="2010"/>
      <c r="H223" s="2011"/>
      <c r="I223" s="1170">
        <f>SUMIF(H19:H202,"sb(l)",I19:I202)</f>
        <v>39.5</v>
      </c>
      <c r="J223" s="1170">
        <f>SUMIF(H19:H202,"sb(l)",J19:J202)</f>
        <v>39.5</v>
      </c>
      <c r="K223" s="561">
        <f>SUMIF(H20:H209,"sb(l)",K20:K209)</f>
        <v>205.10000000000002</v>
      </c>
      <c r="L223" s="1171">
        <f>SUMIF(H20:H203,"sb(l)",L20:L203)</f>
        <v>157.60000000000002</v>
      </c>
      <c r="M223" s="1172"/>
      <c r="N223" s="1170">
        <f>SUMIF(H20:H209,"sb(l)",N20:N209)</f>
        <v>47.5</v>
      </c>
      <c r="O223" s="391"/>
      <c r="P223" s="391"/>
      <c r="Q223" s="562"/>
      <c r="R223" s="1173"/>
      <c r="S223" s="562"/>
      <c r="T223" s="562"/>
      <c r="U223" s="562"/>
    </row>
    <row r="224" spans="1:29" ht="14.25" customHeight="1" x14ac:dyDescent="0.2">
      <c r="A224" s="2009" t="s">
        <v>244</v>
      </c>
      <c r="B224" s="2010"/>
      <c r="C224" s="2010"/>
      <c r="D224" s="2010"/>
      <c r="E224" s="2010"/>
      <c r="F224" s="2010"/>
      <c r="G224" s="2010"/>
      <c r="H224" s="2011"/>
      <c r="I224" s="1170">
        <f>SUMIF(H19:H202,"sb(vr)",I19:I202)</f>
        <v>172.9</v>
      </c>
      <c r="J224" s="1170">
        <f>SUMIF(H19:H202,"sb(vr)",J19:J202)</f>
        <v>179.1</v>
      </c>
      <c r="K224" s="561">
        <f>SUMIF(H18:H202,"sb(vr)",K18:K202)</f>
        <v>222.7</v>
      </c>
      <c r="L224" s="1171">
        <f>SUMIF(H18:H202,"sb(vr)",L18:L202)</f>
        <v>222.7</v>
      </c>
      <c r="M224" s="1172">
        <f>SUMIF(H18:H202,"sb(vr)",M18:M202)</f>
        <v>0</v>
      </c>
      <c r="N224" s="1170">
        <f>SUMIF(H18:H202,"sb(vr)",N18:N202)</f>
        <v>0</v>
      </c>
      <c r="O224" s="391">
        <f>SUMIF(H14:H202,"sb(vr)",O14:O202)</f>
        <v>222.7</v>
      </c>
      <c r="P224" s="391">
        <f>SUMIF(H14:H202,"sb(vr)",P14:P202)</f>
        <v>222.7</v>
      </c>
      <c r="Q224" s="3"/>
      <c r="R224" s="1173"/>
      <c r="S224" s="562"/>
      <c r="T224" s="562"/>
      <c r="U224" s="562"/>
    </row>
    <row r="225" spans="1:26" x14ac:dyDescent="0.2">
      <c r="A225" s="2012" t="s">
        <v>245</v>
      </c>
      <c r="B225" s="2013"/>
      <c r="C225" s="2013"/>
      <c r="D225" s="2013"/>
      <c r="E225" s="2013"/>
      <c r="F225" s="2013"/>
      <c r="G225" s="2013"/>
      <c r="H225" s="2014"/>
      <c r="I225" s="1174">
        <f>SUMIF(H19:H202,"sb(sp)",I19:I202)</f>
        <v>400.1</v>
      </c>
      <c r="J225" s="1174">
        <f>SUMIF(H19:H202,"sb(sp)",J19:J202)</f>
        <v>478.7</v>
      </c>
      <c r="K225" s="563">
        <f>SUMIF(H18:H202,"sb(sp)",K18:K202)</f>
        <v>413.90000000000003</v>
      </c>
      <c r="L225" s="1175">
        <f>SUMIF(H18:H202,"sb(sp)",L18:L202)</f>
        <v>405.8</v>
      </c>
      <c r="M225" s="1176">
        <f>SUMIF(H18:H202,"sb(sp)",M18:M202)</f>
        <v>11.9</v>
      </c>
      <c r="N225" s="1177">
        <f>SUMIF(H18:H202,"sb(sp)",N18:N202)</f>
        <v>8.1</v>
      </c>
      <c r="O225" s="564">
        <f>SUMIF(H22:H202,"sb(sp)",O22:O202)</f>
        <v>420.7</v>
      </c>
      <c r="P225" s="564">
        <f>SUMIF(H22:H202,"sb(sp)",P22:P202)</f>
        <v>428.1</v>
      </c>
      <c r="Q225" s="565"/>
      <c r="R225" s="2039"/>
      <c r="S225" s="2039"/>
      <c r="T225" s="2039"/>
      <c r="U225" s="2039"/>
    </row>
    <row r="226" spans="1:26" x14ac:dyDescent="0.2">
      <c r="A226" s="2012" t="s">
        <v>246</v>
      </c>
      <c r="B226" s="2013"/>
      <c r="C226" s="2013"/>
      <c r="D226" s="2013"/>
      <c r="E226" s="2013"/>
      <c r="F226" s="2013"/>
      <c r="G226" s="2013"/>
      <c r="H226" s="2014"/>
      <c r="I226" s="1174">
        <f>SUMIF(H22:H202,"sb(spl)",I22:I202)</f>
        <v>62.3</v>
      </c>
      <c r="J226" s="1174">
        <f>SUMIF(H22:H202,"sb(spl)",J22:J202)</f>
        <v>62.3</v>
      </c>
      <c r="K226" s="566">
        <f>SUMIF(H22:H202,"sb(spl)",K22:K202)</f>
        <v>0</v>
      </c>
      <c r="L226" s="764">
        <f>SUMIF(H22:H202,"sb(spl)",L22:L202)</f>
        <v>0</v>
      </c>
      <c r="M226" s="763">
        <f>SUMIF(H22:H202,"sb(spl)",M22:M202)</f>
        <v>0</v>
      </c>
      <c r="N226" s="1174">
        <f>SUMIF(H22:H202,"sb(spl)",N22:N202)</f>
        <v>0</v>
      </c>
      <c r="O226" s="567">
        <f>SUMIF(H22:H202,"sb(spl)",O22:O202)</f>
        <v>0</v>
      </c>
      <c r="P226" s="567">
        <f>SUMIF(H22:H202,"sb(spl)",P22:P202)</f>
        <v>0</v>
      </c>
      <c r="Q226" s="565"/>
      <c r="R226" s="1173"/>
      <c r="S226" s="562"/>
      <c r="T226" s="562"/>
      <c r="U226" s="562"/>
    </row>
    <row r="227" spans="1:26" x14ac:dyDescent="0.2">
      <c r="A227" s="2041" t="s">
        <v>247</v>
      </c>
      <c r="B227" s="2042"/>
      <c r="C227" s="2042"/>
      <c r="D227" s="2042"/>
      <c r="E227" s="2042"/>
      <c r="F227" s="2042"/>
      <c r="G227" s="2042"/>
      <c r="H227" s="2043"/>
      <c r="I227" s="1166">
        <f>SUM(I228:I230)</f>
        <v>795.60000000000014</v>
      </c>
      <c r="J227" s="1166">
        <f t="shared" ref="J227:O227" si="18">SUM(J228:J230)</f>
        <v>795.60000000000014</v>
      </c>
      <c r="K227" s="568">
        <f t="shared" si="18"/>
        <v>1297.1000000000001</v>
      </c>
      <c r="L227" s="1178">
        <f t="shared" si="18"/>
        <v>361.5</v>
      </c>
      <c r="M227" s="1179">
        <f t="shared" si="18"/>
        <v>4.7</v>
      </c>
      <c r="N227" s="1166">
        <f t="shared" si="18"/>
        <v>935.60000000000014</v>
      </c>
      <c r="O227" s="569">
        <f t="shared" si="18"/>
        <v>1306.3999999999999</v>
      </c>
      <c r="P227" s="569">
        <f>SUM(P228:P230)</f>
        <v>202</v>
      </c>
      <c r="Q227" s="558"/>
      <c r="R227" s="2038"/>
      <c r="S227" s="2038"/>
      <c r="T227" s="2038"/>
      <c r="U227" s="2038"/>
    </row>
    <row r="228" spans="1:26" x14ac:dyDescent="0.2">
      <c r="A228" s="2009" t="s">
        <v>248</v>
      </c>
      <c r="B228" s="2010"/>
      <c r="C228" s="2010"/>
      <c r="D228" s="2010"/>
      <c r="E228" s="2010"/>
      <c r="F228" s="2010"/>
      <c r="G228" s="2010"/>
      <c r="H228" s="2011"/>
      <c r="I228" s="1170">
        <f>SUMIF(H19:H202,"es",I19:I202)</f>
        <v>672.90000000000009</v>
      </c>
      <c r="J228" s="1170">
        <f>SUMIF(H19:H202,"es",J19:J202)</f>
        <v>672.90000000000009</v>
      </c>
      <c r="K228" s="561">
        <f>SUMIF(H18:H202,"es",K18:K202)</f>
        <v>1232.4000000000001</v>
      </c>
      <c r="L228" s="1171">
        <f>SUMIF(H18:H202,"es",L18:L202)</f>
        <v>361.5</v>
      </c>
      <c r="M228" s="1172">
        <f>SUMIF(H18:H202,"es",M18:M202)</f>
        <v>4.7</v>
      </c>
      <c r="N228" s="1170">
        <f>SUMIF(H18:H202,"es",N18:N202)</f>
        <v>870.90000000000009</v>
      </c>
      <c r="O228" s="391">
        <f>SUMIF(H22:H202,"es",O22:O202)</f>
        <v>1282.8</v>
      </c>
      <c r="P228" s="391">
        <f>SUMIF(H22:H202,"es",P22:P202)</f>
        <v>202</v>
      </c>
      <c r="Q228" s="562"/>
      <c r="R228" s="2039"/>
      <c r="S228" s="2039"/>
      <c r="T228" s="2039"/>
      <c r="U228" s="2039"/>
    </row>
    <row r="229" spans="1:26" x14ac:dyDescent="0.2">
      <c r="A229" s="2009" t="s">
        <v>249</v>
      </c>
      <c r="B229" s="2010"/>
      <c r="C229" s="2010"/>
      <c r="D229" s="2010"/>
      <c r="E229" s="2010"/>
      <c r="F229" s="2010"/>
      <c r="G229" s="2010"/>
      <c r="H229" s="2011"/>
      <c r="I229" s="1170">
        <f>SUMIF(H22:H202,"LRVB",I22:I202)</f>
        <v>58</v>
      </c>
      <c r="J229" s="1170">
        <f>SUMIF(H22:H202,"LRVB",J22:J202)</f>
        <v>58</v>
      </c>
      <c r="K229" s="561">
        <f>SUMIF(H22:H202,"LRVB",K22:K202)</f>
        <v>0</v>
      </c>
      <c r="L229" s="1171">
        <f>SUMIF(H22:H202,"LRVB",L22:L202)</f>
        <v>0</v>
      </c>
      <c r="M229" s="1172">
        <f>SUMIF(H22:H202,"LRVB",M22:M202)</f>
        <v>0</v>
      </c>
      <c r="N229" s="1170">
        <f>SUMIF(H22:H202,"LRVB",N22:N202)</f>
        <v>0</v>
      </c>
      <c r="O229" s="391">
        <f>SUMIF(H22:H202,"LRVB",O22:O202)</f>
        <v>0</v>
      </c>
      <c r="P229" s="391">
        <f>SUMIF(H22:H202,"LRVB",P22:P202)</f>
        <v>0</v>
      </c>
      <c r="Q229" s="562"/>
      <c r="R229" s="1173"/>
      <c r="S229" s="562"/>
      <c r="T229" s="562"/>
      <c r="U229" s="562"/>
    </row>
    <row r="230" spans="1:26" x14ac:dyDescent="0.2">
      <c r="A230" s="2009" t="s">
        <v>250</v>
      </c>
      <c r="B230" s="2010"/>
      <c r="C230" s="2010"/>
      <c r="D230" s="2010"/>
      <c r="E230" s="2010"/>
      <c r="F230" s="2010"/>
      <c r="G230" s="2010"/>
      <c r="H230" s="2011"/>
      <c r="I230" s="1170">
        <f>SUMIF(H19:H202,"kt",I19:I202)</f>
        <v>64.7</v>
      </c>
      <c r="J230" s="1170">
        <f>SUMIF(H19:H202,"kt",J19:J202)</f>
        <v>64.7</v>
      </c>
      <c r="K230" s="561">
        <f>SUMIF(H19:H202,"kt",K19:K202)</f>
        <v>64.7</v>
      </c>
      <c r="L230" s="1171">
        <f>SUMIF(H19:H202,"kt",L19:L202)</f>
        <v>0</v>
      </c>
      <c r="M230" s="1172">
        <f>SUMIF(H19:H202,"kt",M19:M202)</f>
        <v>0</v>
      </c>
      <c r="N230" s="1170">
        <f>SUMIF(H19:H202,"kt",N19:N202)</f>
        <v>64.7</v>
      </c>
      <c r="O230" s="570">
        <f>SUMIF(H22:H191,"kt",O22:O191)</f>
        <v>23.6</v>
      </c>
      <c r="P230" s="570">
        <f>SUMIF(H22:H191,"kt",P22:P191)</f>
        <v>0</v>
      </c>
      <c r="Q230" s="562"/>
      <c r="R230" s="1173"/>
      <c r="S230" s="562"/>
      <c r="T230" s="562"/>
      <c r="U230" s="562"/>
      <c r="Z230" s="7"/>
    </row>
    <row r="231" spans="1:26" ht="13.5" thickBot="1" x14ac:dyDescent="0.25">
      <c r="A231" s="2035" t="s">
        <v>30</v>
      </c>
      <c r="B231" s="2036"/>
      <c r="C231" s="2036"/>
      <c r="D231" s="2036"/>
      <c r="E231" s="2036"/>
      <c r="F231" s="2036"/>
      <c r="G231" s="2036"/>
      <c r="H231" s="2037"/>
      <c r="I231" s="735">
        <f t="shared" ref="I231:P231" si="19">I227+I219</f>
        <v>8373.5</v>
      </c>
      <c r="J231" s="735">
        <f t="shared" si="19"/>
        <v>8707.2000000000007</v>
      </c>
      <c r="K231" s="195">
        <f t="shared" si="19"/>
        <v>8966.5000000000018</v>
      </c>
      <c r="L231" s="738">
        <f t="shared" si="19"/>
        <v>7532.300000000002</v>
      </c>
      <c r="M231" s="737">
        <f t="shared" si="19"/>
        <v>2408.0000000000005</v>
      </c>
      <c r="N231" s="735">
        <f t="shared" si="19"/>
        <v>1434.2</v>
      </c>
      <c r="O231" s="196">
        <f t="shared" si="19"/>
        <v>10545.800000000003</v>
      </c>
      <c r="P231" s="196">
        <f t="shared" ca="1" si="19"/>
        <v>10057.200000000003</v>
      </c>
      <c r="Q231" s="558"/>
      <c r="R231" s="2038"/>
      <c r="S231" s="2038"/>
      <c r="T231" s="2038"/>
      <c r="U231" s="2038"/>
    </row>
    <row r="232" spans="1:26" x14ac:dyDescent="0.2">
      <c r="A232" s="571"/>
      <c r="B232" s="572"/>
      <c r="C232" s="571"/>
      <c r="D232" s="573"/>
      <c r="Q232" s="574"/>
      <c r="R232" s="2039"/>
      <c r="S232" s="2039"/>
      <c r="T232" s="2039"/>
      <c r="U232" s="2039"/>
    </row>
    <row r="233" spans="1:26" x14ac:dyDescent="0.2">
      <c r="H233" s="3"/>
      <c r="J233" s="576"/>
      <c r="Q233" s="554"/>
    </row>
    <row r="234" spans="1:26" ht="16.5" customHeight="1" x14ac:dyDescent="0.2">
      <c r="H234" s="3"/>
    </row>
    <row r="235" spans="1:26" x14ac:dyDescent="0.2">
      <c r="H235" s="3"/>
    </row>
    <row r="236" spans="1:26" x14ac:dyDescent="0.2">
      <c r="H236" s="3"/>
      <c r="J236" s="1181"/>
    </row>
    <row r="237" spans="1:26" x14ac:dyDescent="0.2">
      <c r="J237" s="1181"/>
    </row>
  </sheetData>
  <mergeCells count="222">
    <mergeCell ref="R232:U232"/>
    <mergeCell ref="A228:H228"/>
    <mergeCell ref="R228:U228"/>
    <mergeCell ref="A229:H229"/>
    <mergeCell ref="A230:H230"/>
    <mergeCell ref="A231:H231"/>
    <mergeCell ref="R231:U231"/>
    <mergeCell ref="A223:H223"/>
    <mergeCell ref="A224:H224"/>
    <mergeCell ref="A225:H225"/>
    <mergeCell ref="R225:U225"/>
    <mergeCell ref="A226:H226"/>
    <mergeCell ref="A227:H227"/>
    <mergeCell ref="R227:U227"/>
    <mergeCell ref="A219:H219"/>
    <mergeCell ref="R219:U219"/>
    <mergeCell ref="A220:H220"/>
    <mergeCell ref="R220:U220"/>
    <mergeCell ref="A221:H221"/>
    <mergeCell ref="A222:H222"/>
    <mergeCell ref="B214:H214"/>
    <mergeCell ref="Q214:U214"/>
    <mergeCell ref="A215:AC215"/>
    <mergeCell ref="A216:AC216"/>
    <mergeCell ref="A217:O217"/>
    <mergeCell ref="A218:H218"/>
    <mergeCell ref="K218:N218"/>
    <mergeCell ref="R218:U218"/>
    <mergeCell ref="C212:H212"/>
    <mergeCell ref="Q212:U212"/>
    <mergeCell ref="B213:H213"/>
    <mergeCell ref="Q213:U213"/>
    <mergeCell ref="M201:M202"/>
    <mergeCell ref="N201:N202"/>
    <mergeCell ref="O201:O202"/>
    <mergeCell ref="P201:P202"/>
    <mergeCell ref="F204:F208"/>
    <mergeCell ref="D207:D208"/>
    <mergeCell ref="D201:D202"/>
    <mergeCell ref="H201:H202"/>
    <mergeCell ref="I201:I202"/>
    <mergeCell ref="J201:J202"/>
    <mergeCell ref="K201:K202"/>
    <mergeCell ref="L201:L202"/>
    <mergeCell ref="D210:D211"/>
    <mergeCell ref="E210:E211"/>
    <mergeCell ref="Q210:Q211"/>
    <mergeCell ref="P192:P193"/>
    <mergeCell ref="D187:D188"/>
    <mergeCell ref="P194:P196"/>
    <mergeCell ref="D197:D200"/>
    <mergeCell ref="H197:H200"/>
    <mergeCell ref="I197:I200"/>
    <mergeCell ref="J197:J200"/>
    <mergeCell ref="K197:K200"/>
    <mergeCell ref="L197:L200"/>
    <mergeCell ref="M197:M200"/>
    <mergeCell ref="N197:N200"/>
    <mergeCell ref="O197:O200"/>
    <mergeCell ref="P197:P200"/>
    <mergeCell ref="D194:D196"/>
    <mergeCell ref="H194:H196"/>
    <mergeCell ref="I194:I196"/>
    <mergeCell ref="J194:J196"/>
    <mergeCell ref="K194:K196"/>
    <mergeCell ref="L194:L196"/>
    <mergeCell ref="M194:M196"/>
    <mergeCell ref="N194:N196"/>
    <mergeCell ref="O194:O196"/>
    <mergeCell ref="D192:D193"/>
    <mergeCell ref="H192:H193"/>
    <mergeCell ref="I192:I193"/>
    <mergeCell ref="J192:J193"/>
    <mergeCell ref="K192:K193"/>
    <mergeCell ref="L192:L193"/>
    <mergeCell ref="M192:M193"/>
    <mergeCell ref="N192:N193"/>
    <mergeCell ref="O192:O193"/>
    <mergeCell ref="M178:M179"/>
    <mergeCell ref="N178:N179"/>
    <mergeCell ref="O178:O179"/>
    <mergeCell ref="P178:P179"/>
    <mergeCell ref="D182:D184"/>
    <mergeCell ref="D185:D186"/>
    <mergeCell ref="D178:D180"/>
    <mergeCell ref="H178:H179"/>
    <mergeCell ref="I178:I179"/>
    <mergeCell ref="J178:J179"/>
    <mergeCell ref="K178:K179"/>
    <mergeCell ref="L178:L179"/>
    <mergeCell ref="C170:U170"/>
    <mergeCell ref="D171:D173"/>
    <mergeCell ref="E171:E172"/>
    <mergeCell ref="Q172:Q173"/>
    <mergeCell ref="E174:E175"/>
    <mergeCell ref="D175:D176"/>
    <mergeCell ref="G165:G167"/>
    <mergeCell ref="Q166:Q167"/>
    <mergeCell ref="D168:H168"/>
    <mergeCell ref="Q168:U168"/>
    <mergeCell ref="C169:H169"/>
    <mergeCell ref="Q169:U169"/>
    <mergeCell ref="D158:D159"/>
    <mergeCell ref="E158:E159"/>
    <mergeCell ref="C162:C168"/>
    <mergeCell ref="D162:D163"/>
    <mergeCell ref="F162:F163"/>
    <mergeCell ref="E165:E167"/>
    <mergeCell ref="F165:F167"/>
    <mergeCell ref="D149:D153"/>
    <mergeCell ref="E149:E153"/>
    <mergeCell ref="G149:G150"/>
    <mergeCell ref="Q149:Q150"/>
    <mergeCell ref="D154:D156"/>
    <mergeCell ref="E154:E156"/>
    <mergeCell ref="Q154:Q155"/>
    <mergeCell ref="D136:D139"/>
    <mergeCell ref="D140:D142"/>
    <mergeCell ref="Q140:Q142"/>
    <mergeCell ref="D143:D145"/>
    <mergeCell ref="E143:E145"/>
    <mergeCell ref="D146:D148"/>
    <mergeCell ref="O129:O130"/>
    <mergeCell ref="P129:P130"/>
    <mergeCell ref="G131:G132"/>
    <mergeCell ref="D133:D135"/>
    <mergeCell ref="G133:G134"/>
    <mergeCell ref="Q133:Q135"/>
    <mergeCell ref="D123:D125"/>
    <mergeCell ref="G124:G125"/>
    <mergeCell ref="D126:D128"/>
    <mergeCell ref="F126:F127"/>
    <mergeCell ref="G126:G127"/>
    <mergeCell ref="D129:D130"/>
    <mergeCell ref="D105:D106"/>
    <mergeCell ref="D107:D108"/>
    <mergeCell ref="D109:D111"/>
    <mergeCell ref="D113:D114"/>
    <mergeCell ref="D117:D118"/>
    <mergeCell ref="D119:D120"/>
    <mergeCell ref="D97:D100"/>
    <mergeCell ref="D101:D103"/>
    <mergeCell ref="E101:E103"/>
    <mergeCell ref="Q101:Q103"/>
    <mergeCell ref="T101:T103"/>
    <mergeCell ref="U101:U103"/>
    <mergeCell ref="S86:S87"/>
    <mergeCell ref="D88:D90"/>
    <mergeCell ref="Q88:Q90"/>
    <mergeCell ref="D92:D93"/>
    <mergeCell ref="Q92:Q93"/>
    <mergeCell ref="D94:D96"/>
    <mergeCell ref="D83:D85"/>
    <mergeCell ref="D86:D87"/>
    <mergeCell ref="Q86:Q87"/>
    <mergeCell ref="D69:D70"/>
    <mergeCell ref="C71:H71"/>
    <mergeCell ref="Q71:U71"/>
    <mergeCell ref="C72:U72"/>
    <mergeCell ref="D73:D74"/>
    <mergeCell ref="G73:G74"/>
    <mergeCell ref="Q74:Q75"/>
    <mergeCell ref="D55:D56"/>
    <mergeCell ref="Q55:Q56"/>
    <mergeCell ref="D57:D58"/>
    <mergeCell ref="D60:D61"/>
    <mergeCell ref="D65:D68"/>
    <mergeCell ref="D51:D52"/>
    <mergeCell ref="Q76:Q77"/>
    <mergeCell ref="D80:D82"/>
    <mergeCell ref="Q80:Q81"/>
    <mergeCell ref="D44:D45"/>
    <mergeCell ref="E44:E45"/>
    <mergeCell ref="F44:F45"/>
    <mergeCell ref="Q44:Q45"/>
    <mergeCell ref="D46:D48"/>
    <mergeCell ref="D49:D50"/>
    <mergeCell ref="G49:G50"/>
    <mergeCell ref="D32:D33"/>
    <mergeCell ref="D34:D35"/>
    <mergeCell ref="D37:D38"/>
    <mergeCell ref="D39:D40"/>
    <mergeCell ref="D41:D43"/>
    <mergeCell ref="Q42:Q43"/>
    <mergeCell ref="B12:U12"/>
    <mergeCell ref="C13:U13"/>
    <mergeCell ref="A14:A17"/>
    <mergeCell ref="G14:G17"/>
    <mergeCell ref="W19:X19"/>
    <mergeCell ref="D26:D28"/>
    <mergeCell ref="R8:R9"/>
    <mergeCell ref="S8:S9"/>
    <mergeCell ref="T8:T9"/>
    <mergeCell ref="U8:U9"/>
    <mergeCell ref="A10:U10"/>
    <mergeCell ref="A11:U11"/>
    <mergeCell ref="O6:O9"/>
    <mergeCell ref="P6:P9"/>
    <mergeCell ref="Q6:U6"/>
    <mergeCell ref="K7:K9"/>
    <mergeCell ref="L7:M7"/>
    <mergeCell ref="N7:N9"/>
    <mergeCell ref="Q7:Q9"/>
    <mergeCell ref="R7:U7"/>
    <mergeCell ref="L8:L9"/>
    <mergeCell ref="M8:M9"/>
    <mergeCell ref="F6:F9"/>
    <mergeCell ref="G6:G9"/>
    <mergeCell ref="H6:H9"/>
    <mergeCell ref="I6:I8"/>
    <mergeCell ref="J6:J8"/>
    <mergeCell ref="K6:N6"/>
    <mergeCell ref="Q1:U1"/>
    <mergeCell ref="A2:U2"/>
    <mergeCell ref="A3:U3"/>
    <mergeCell ref="A4:U4"/>
    <mergeCell ref="S5:U5"/>
    <mergeCell ref="A6:A9"/>
    <mergeCell ref="B6:B9"/>
    <mergeCell ref="C6:C9"/>
    <mergeCell ref="D6:D9"/>
    <mergeCell ref="E6:E9"/>
  </mergeCells>
  <printOptions horizontalCentered="1"/>
  <pageMargins left="0.31496062992125984" right="0.31496062992125984" top="0.35433070866141736" bottom="0.35433070866141736" header="0.31496062992125984" footer="0.31496062992125984"/>
  <pageSetup paperSize="9" scale="75" orientation="landscape" r:id="rId1"/>
  <rowBreaks count="8" manualBreakCount="8">
    <brk id="30" max="20" man="1"/>
    <brk id="52" max="20" man="1"/>
    <brk id="71" max="20" man="1"/>
    <brk id="100" max="20" man="1"/>
    <brk id="122" max="20" man="1"/>
    <brk id="145" max="20" man="1"/>
    <brk id="168" max="20" man="1"/>
    <brk id="188" max="20" man="1"/>
  </rowBreaks>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8 programa</vt:lpstr>
      <vt:lpstr>Lyginamasis</vt:lpstr>
      <vt:lpstr>Aiškinamoji lentelė</vt:lpstr>
      <vt:lpstr>'8 programa'!Print_Area</vt:lpstr>
      <vt:lpstr>'Aiškinamoji lentelė'!Print_Area</vt:lpstr>
      <vt:lpstr>Lyginamasis!Print_Area</vt:lpstr>
      <vt:lpstr>'8 programa'!Print_Titles</vt:lpstr>
      <vt:lpstr>'Aiškinamoji lentelė'!Print_Titles</vt:lpstr>
      <vt:lpstr>Lyginamasis!Print_Titles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Virginija Palaimiene</cp:lastModifiedBy>
  <cp:lastPrinted>2018-07-05T13:03:38Z</cp:lastPrinted>
  <dcterms:created xsi:type="dcterms:W3CDTF">2018-01-02T18:30:38Z</dcterms:created>
  <dcterms:modified xsi:type="dcterms:W3CDTF">2018-07-16T13:53:02Z</dcterms:modified>
</cp:coreProperties>
</file>