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239pr\"/>
    </mc:Choice>
  </mc:AlternateContent>
  <bookViews>
    <workbookView xWindow="0" yWindow="0" windowWidth="20490" windowHeight="7755"/>
  </bookViews>
  <sheets>
    <sheet name="11 programa" sheetId="5" r:id="rId1"/>
    <sheet name="Lyginamasis" sheetId="7" r:id="rId2"/>
  </sheets>
  <definedNames>
    <definedName name="_xlnm.Print_Area" localSheetId="0">'11 programa'!$A$1:$N$134</definedName>
    <definedName name="_xlnm.Print_Area" localSheetId="1">Lyginamasis!$A$1:$U$138</definedName>
    <definedName name="_xlnm.Print_Titles" localSheetId="0">'11 programa'!$6:$8</definedName>
    <definedName name="_xlnm.Print_Titles" localSheetId="1">Lyginamasis!$6:$8</definedName>
  </definedNames>
  <calcPr calcId="152511"/>
</workbook>
</file>

<file path=xl/calcChain.xml><?xml version="1.0" encoding="utf-8"?>
<calcChain xmlns="http://schemas.openxmlformats.org/spreadsheetml/2006/main">
  <c r="I64" i="7" l="1"/>
  <c r="I48" i="7" l="1"/>
  <c r="J48" i="7" l="1"/>
  <c r="J54" i="7" s="1"/>
  <c r="J18" i="7" l="1"/>
  <c r="I107" i="7" l="1"/>
  <c r="L64" i="7" l="1"/>
  <c r="M80" i="7"/>
  <c r="J80" i="7"/>
  <c r="M84" i="7"/>
  <c r="J84" i="7"/>
  <c r="J64" i="7" l="1"/>
  <c r="J93" i="7" s="1"/>
  <c r="M94" i="7" l="1"/>
  <c r="M95" i="7" s="1"/>
  <c r="J95" i="7" l="1"/>
  <c r="L31" i="7" l="1"/>
  <c r="K31" i="7"/>
  <c r="H31" i="7"/>
  <c r="H128" i="7"/>
  <c r="N70" i="7"/>
  <c r="N68" i="7"/>
  <c r="N66" i="7"/>
  <c r="N65" i="7"/>
  <c r="N64" i="7"/>
  <c r="K66" i="7"/>
  <c r="K65" i="7"/>
  <c r="K64" i="7"/>
  <c r="M64" i="7" s="1"/>
  <c r="H106" i="7"/>
  <c r="H95" i="7"/>
  <c r="H65" i="7"/>
  <c r="H93" i="7" s="1"/>
  <c r="H36" i="7"/>
  <c r="H47" i="7" s="1"/>
  <c r="H28" i="7"/>
  <c r="H22" i="7"/>
  <c r="H26" i="7" s="1"/>
  <c r="H21" i="7"/>
  <c r="J64" i="5" l="1"/>
  <c r="O64" i="7"/>
  <c r="I32" i="5" l="1"/>
  <c r="J32" i="5"/>
  <c r="I31" i="5"/>
  <c r="J31" i="5"/>
  <c r="N31" i="7"/>
  <c r="O31" i="7"/>
  <c r="P30" i="7"/>
  <c r="M30" i="7"/>
  <c r="P29" i="7"/>
  <c r="M29" i="7"/>
  <c r="P31" i="7" l="1"/>
  <c r="M31" i="7"/>
  <c r="H65" i="5" l="1"/>
  <c r="I65" i="7" l="1"/>
  <c r="I93" i="7" s="1"/>
  <c r="H31" i="5" l="1"/>
  <c r="I31" i="7"/>
  <c r="J31" i="7"/>
  <c r="H22" i="5" l="1"/>
  <c r="I22" i="7" l="1"/>
  <c r="J22" i="7" s="1"/>
  <c r="H114" i="5" l="1"/>
  <c r="H89" i="5"/>
  <c r="H47" i="5"/>
  <c r="J60" i="7" l="1"/>
  <c r="J61" i="7" s="1"/>
  <c r="I36" i="7"/>
  <c r="J36" i="7" s="1"/>
  <c r="M32" i="7" l="1"/>
  <c r="P32" i="7"/>
  <c r="J27" i="7" l="1"/>
  <c r="J28" i="7" s="1"/>
  <c r="J24" i="7"/>
  <c r="J26" i="7" s="1"/>
  <c r="J19" i="7"/>
  <c r="J21" i="7" s="1"/>
  <c r="J32" i="7" l="1"/>
  <c r="P131" i="7"/>
  <c r="O129" i="7"/>
  <c r="O127" i="7"/>
  <c r="M131" i="7"/>
  <c r="L134" i="7"/>
  <c r="L133" i="7"/>
  <c r="L132" i="7"/>
  <c r="L129" i="7"/>
  <c r="L127" i="7"/>
  <c r="L125" i="7"/>
  <c r="K134" i="7"/>
  <c r="K132" i="7"/>
  <c r="K129" i="7"/>
  <c r="M129" i="7" l="1"/>
  <c r="L124" i="7"/>
  <c r="M93" i="7"/>
  <c r="M111" i="7" s="1"/>
  <c r="M119" i="7" s="1"/>
  <c r="M120" i="7" s="1"/>
  <c r="O117" i="7" l="1"/>
  <c r="O109" i="7"/>
  <c r="O106" i="7"/>
  <c r="O95" i="7"/>
  <c r="O61" i="7"/>
  <c r="O54" i="7"/>
  <c r="O47" i="7"/>
  <c r="O28" i="7"/>
  <c r="O26" i="7"/>
  <c r="O21" i="7"/>
  <c r="O18" i="7"/>
  <c r="L117" i="7"/>
  <c r="L115" i="7"/>
  <c r="L109" i="7"/>
  <c r="L106" i="7"/>
  <c r="L95" i="7"/>
  <c r="L61" i="7"/>
  <c r="L54" i="7"/>
  <c r="L47" i="7"/>
  <c r="L28" i="7"/>
  <c r="L26" i="7"/>
  <c r="L21" i="7"/>
  <c r="L18" i="7"/>
  <c r="L32" i="7" l="1"/>
  <c r="O32" i="7"/>
  <c r="O62" i="7"/>
  <c r="O113" i="7"/>
  <c r="O110" i="7"/>
  <c r="L118" i="7"/>
  <c r="L62" i="7"/>
  <c r="L110" i="7"/>
  <c r="H123" i="5"/>
  <c r="H105" i="5"/>
  <c r="H106" i="5" s="1"/>
  <c r="O115" i="7" l="1"/>
  <c r="O118" i="7" s="1"/>
  <c r="O125" i="7"/>
  <c r="J108" i="7"/>
  <c r="J107" i="7"/>
  <c r="I125" i="7"/>
  <c r="I128" i="7"/>
  <c r="J128" i="7" s="1"/>
  <c r="I47" i="7"/>
  <c r="J35" i="7"/>
  <c r="J47" i="7" s="1"/>
  <c r="J62" i="7" s="1"/>
  <c r="H134" i="7"/>
  <c r="H133" i="7"/>
  <c r="H132" i="7"/>
  <c r="H130" i="7"/>
  <c r="H129" i="7"/>
  <c r="H127" i="7"/>
  <c r="H125" i="7"/>
  <c r="H117" i="7"/>
  <c r="H115" i="7"/>
  <c r="H109" i="7"/>
  <c r="H61" i="7"/>
  <c r="H59" i="7"/>
  <c r="H56" i="7"/>
  <c r="H54" i="7"/>
  <c r="H18" i="7"/>
  <c r="H32" i="7" s="1"/>
  <c r="O68" i="7" l="1"/>
  <c r="O133" i="7" s="1"/>
  <c r="O66" i="7"/>
  <c r="O70" i="7"/>
  <c r="O65" i="7"/>
  <c r="J109" i="7"/>
  <c r="J110" i="7" s="1"/>
  <c r="J111" i="7" s="1"/>
  <c r="J119" i="7" s="1"/>
  <c r="J120" i="7" s="1"/>
  <c r="L65" i="7"/>
  <c r="L66" i="7"/>
  <c r="H110" i="7"/>
  <c r="H62" i="7"/>
  <c r="J125" i="7"/>
  <c r="H118" i="7"/>
  <c r="H126" i="7"/>
  <c r="H124" i="7" s="1"/>
  <c r="H131" i="7"/>
  <c r="L93" i="7" l="1"/>
  <c r="L111" i="7" s="1"/>
  <c r="L119" i="7" s="1"/>
  <c r="L120" i="7" s="1"/>
  <c r="O93" i="7"/>
  <c r="O111" i="7" s="1"/>
  <c r="O119" i="7" s="1"/>
  <c r="O120" i="7" s="1"/>
  <c r="H111" i="7"/>
  <c r="O134" i="7" s="1"/>
  <c r="H135" i="7"/>
  <c r="O132" i="7" l="1"/>
  <c r="H119" i="7"/>
  <c r="H120" i="7" s="1"/>
  <c r="I134" i="7"/>
  <c r="I133" i="7"/>
  <c r="N132" i="7"/>
  <c r="I132" i="7"/>
  <c r="I130" i="7"/>
  <c r="N129" i="7"/>
  <c r="I129" i="7"/>
  <c r="I127" i="7"/>
  <c r="N117" i="7"/>
  <c r="K117" i="7"/>
  <c r="I117" i="7"/>
  <c r="I115" i="7"/>
  <c r="K113" i="7"/>
  <c r="N113" i="7" s="1"/>
  <c r="N115" i="7" s="1"/>
  <c r="N118" i="7" s="1"/>
  <c r="N109" i="7"/>
  <c r="K109" i="7"/>
  <c r="I109" i="7"/>
  <c r="N106" i="7"/>
  <c r="K106" i="7"/>
  <c r="I106" i="7"/>
  <c r="N95" i="7"/>
  <c r="K95" i="7"/>
  <c r="I95" i="7"/>
  <c r="N134" i="7"/>
  <c r="I126" i="7"/>
  <c r="P93" i="7"/>
  <c r="P111" i="7" s="1"/>
  <c r="P119" i="7" s="1"/>
  <c r="P120" i="7" s="1"/>
  <c r="I61" i="7"/>
  <c r="N61" i="7"/>
  <c r="I59" i="7"/>
  <c r="I56" i="7"/>
  <c r="I54" i="7"/>
  <c r="N49" i="7"/>
  <c r="K49" i="7"/>
  <c r="N34" i="7"/>
  <c r="N127" i="7" s="1"/>
  <c r="K34" i="7"/>
  <c r="K127" i="7" s="1"/>
  <c r="N28" i="7"/>
  <c r="K28" i="7"/>
  <c r="I28" i="7"/>
  <c r="N26" i="7"/>
  <c r="K26" i="7"/>
  <c r="I26" i="7"/>
  <c r="N21" i="7"/>
  <c r="K21" i="7"/>
  <c r="I21" i="7"/>
  <c r="N18" i="7"/>
  <c r="K18" i="7"/>
  <c r="I18" i="7"/>
  <c r="I32" i="7" l="1"/>
  <c r="K133" i="7"/>
  <c r="K131" i="7" s="1"/>
  <c r="K32" i="7"/>
  <c r="K125" i="7"/>
  <c r="M125" i="7" s="1"/>
  <c r="M124" i="7" s="1"/>
  <c r="M135" i="7" s="1"/>
  <c r="N32" i="7"/>
  <c r="K93" i="7"/>
  <c r="J126" i="7"/>
  <c r="J124" i="7" s="1"/>
  <c r="J135" i="7" s="1"/>
  <c r="N93" i="7"/>
  <c r="L131" i="7"/>
  <c r="O131" i="7"/>
  <c r="O124" i="7"/>
  <c r="I118" i="7"/>
  <c r="N47" i="7"/>
  <c r="K110" i="7"/>
  <c r="N110" i="7"/>
  <c r="I110" i="7"/>
  <c r="I131" i="7"/>
  <c r="I62" i="7"/>
  <c r="N125" i="7"/>
  <c r="K54" i="7"/>
  <c r="N133" i="7"/>
  <c r="N131" i="7" s="1"/>
  <c r="I124" i="7"/>
  <c r="N54" i="7"/>
  <c r="K115" i="7"/>
  <c r="K118" i="7" s="1"/>
  <c r="K47" i="7"/>
  <c r="K61" i="7"/>
  <c r="K111" i="7" l="1"/>
  <c r="N62" i="7"/>
  <c r="K124" i="7"/>
  <c r="K135" i="7" s="1"/>
  <c r="N124" i="7"/>
  <c r="N135" i="7" s="1"/>
  <c r="P125" i="7"/>
  <c r="P124" i="7" s="1"/>
  <c r="P135" i="7" s="1"/>
  <c r="N111" i="7"/>
  <c r="L135" i="7"/>
  <c r="O135" i="7"/>
  <c r="I111" i="7"/>
  <c r="I119" i="7" s="1"/>
  <c r="I120" i="7" s="1"/>
  <c r="I135" i="7"/>
  <c r="K62" i="7"/>
  <c r="K119" i="7" l="1"/>
  <c r="K120" i="7" s="1"/>
  <c r="N119" i="7"/>
  <c r="N120" i="7" s="1"/>
  <c r="H26" i="5" l="1"/>
  <c r="I129" i="5" l="1"/>
  <c r="H129" i="5"/>
  <c r="H128" i="5"/>
  <c r="J127" i="5"/>
  <c r="I127" i="5"/>
  <c r="H127" i="5"/>
  <c r="H125" i="5"/>
  <c r="J124" i="5"/>
  <c r="I124" i="5"/>
  <c r="H124" i="5"/>
  <c r="H122" i="5"/>
  <c r="H121" i="5"/>
  <c r="H120" i="5"/>
  <c r="J113" i="5"/>
  <c r="I113" i="5"/>
  <c r="H113" i="5"/>
  <c r="H111" i="5"/>
  <c r="I109" i="5"/>
  <c r="J109" i="5" s="1"/>
  <c r="J105" i="5"/>
  <c r="I105" i="5"/>
  <c r="J102" i="5"/>
  <c r="J106" i="5" s="1"/>
  <c r="I102" i="5"/>
  <c r="H102" i="5"/>
  <c r="J91" i="5"/>
  <c r="I91" i="5"/>
  <c r="H91" i="5"/>
  <c r="H107" i="5" s="1"/>
  <c r="J70" i="5"/>
  <c r="J129" i="5" s="1"/>
  <c r="J68" i="5"/>
  <c r="J66" i="5"/>
  <c r="I66" i="5"/>
  <c r="J65" i="5"/>
  <c r="I65" i="5"/>
  <c r="H61" i="5"/>
  <c r="J61" i="5"/>
  <c r="I120" i="5"/>
  <c r="H59" i="5"/>
  <c r="H56" i="5"/>
  <c r="I54" i="5"/>
  <c r="H54" i="5"/>
  <c r="H62" i="5" s="1"/>
  <c r="J49" i="5"/>
  <c r="J54" i="5" s="1"/>
  <c r="I49" i="5"/>
  <c r="I128" i="5" s="1"/>
  <c r="J34" i="5"/>
  <c r="J122" i="5" s="1"/>
  <c r="I34" i="5"/>
  <c r="I122" i="5" s="1"/>
  <c r="J28" i="5"/>
  <c r="I28" i="5"/>
  <c r="H28" i="5"/>
  <c r="J26" i="5"/>
  <c r="I26" i="5"/>
  <c r="J21" i="5"/>
  <c r="I21" i="5"/>
  <c r="H21" i="5"/>
  <c r="J18" i="5"/>
  <c r="I18" i="5"/>
  <c r="H18" i="5"/>
  <c r="H32" i="5" l="1"/>
  <c r="H115" i="5"/>
  <c r="H116" i="5" s="1"/>
  <c r="H119" i="5"/>
  <c r="J47" i="5"/>
  <c r="J62" i="5" s="1"/>
  <c r="I106" i="5"/>
  <c r="I126" i="5"/>
  <c r="H126" i="5"/>
  <c r="I119" i="5"/>
  <c r="I89" i="5"/>
  <c r="I107" i="5" s="1"/>
  <c r="J89" i="5"/>
  <c r="J107" i="5" s="1"/>
  <c r="J111" i="5"/>
  <c r="J114" i="5" s="1"/>
  <c r="J120" i="5"/>
  <c r="J119" i="5" s="1"/>
  <c r="I47" i="5"/>
  <c r="I61" i="5"/>
  <c r="I62" i="5" s="1"/>
  <c r="I111" i="5"/>
  <c r="I114" i="5" s="1"/>
  <c r="J128" i="5"/>
  <c r="J126" i="5" s="1"/>
  <c r="I130" i="5" l="1"/>
  <c r="J115" i="5"/>
  <c r="J116" i="5" s="1"/>
  <c r="H130" i="5"/>
  <c r="J130" i="5"/>
  <c r="I115" i="5"/>
  <c r="I116" i="5" s="1"/>
</calcChain>
</file>

<file path=xl/comments1.xml><?xml version="1.0" encoding="utf-8"?>
<comments xmlns="http://schemas.openxmlformats.org/spreadsheetml/2006/main">
  <authors>
    <author>Sniega</author>
    <author>Snieguole Kacerauskaite</author>
    <author>Indre Buteniene</author>
    <author>Skaiste Kliaubiene</author>
  </authors>
  <commentList>
    <comment ref="E13" authorId="0" shapeId="0">
      <text>
        <r>
          <rPr>
            <sz val="9"/>
            <color indexed="81"/>
            <rFont val="Tahoma"/>
            <family val="2"/>
            <charset val="186"/>
          </rPr>
          <t>"Pritraukti į Klaipėdą prestižinius šalies ir tarptautinius sporto renginius"</t>
        </r>
      </text>
    </comment>
    <comment ref="L13"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G37" authorId="1" shapeId="0">
      <text>
        <r>
          <rPr>
            <sz val="9"/>
            <color indexed="81"/>
            <rFont val="Tahoma"/>
            <family val="2"/>
            <charset val="186"/>
          </rPr>
          <t>AB "Klaipėdos nafta"</t>
        </r>
      </text>
    </comment>
    <comment ref="D80" authorId="2"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D86" authorId="1" shapeId="0">
      <text>
        <r>
          <rPr>
            <sz val="9"/>
            <color indexed="81"/>
            <rFont val="Tahoma"/>
            <family val="2"/>
            <charset val="186"/>
          </rPr>
          <t>Priemonė įtraukta pagal  2014 m. spalio 31 d. SPG protokolą Nr. STR3-25</t>
        </r>
      </text>
    </comment>
    <comment ref="K93" authorId="1" shapeId="0">
      <text>
        <r>
          <rPr>
            <sz val="9"/>
            <color indexed="81"/>
            <rFont val="Tahoma"/>
            <family val="2"/>
            <charset val="186"/>
          </rPr>
          <t xml:space="preserve">Automobilis ūkio brigadai (21 t.€), sniego valytuvas, lapų siurblys, rotacinė šluota ir kt. įranga (9,7 t.€)
</t>
        </r>
      </text>
    </comment>
    <comment ref="K94" authorId="3" shapeId="0">
      <text>
        <r>
          <rPr>
            <sz val="9"/>
            <color indexed="81"/>
            <rFont val="Tahoma"/>
            <family val="2"/>
            <charset val="186"/>
          </rPr>
          <t>2018 m. 90000 €</t>
        </r>
      </text>
    </comment>
    <comment ref="K95" authorId="3" shapeId="0">
      <text>
        <r>
          <rPr>
            <sz val="9"/>
            <color indexed="81"/>
            <rFont val="Tahoma"/>
            <family val="2"/>
            <charset val="186"/>
          </rPr>
          <t xml:space="preserve">
2018 m. 1300+3200 €</t>
        </r>
      </text>
    </comment>
    <comment ref="K96" authorId="3" shapeId="0">
      <text>
        <r>
          <rPr>
            <sz val="9"/>
            <color indexed="81"/>
            <rFont val="Tahoma"/>
            <family val="2"/>
            <charset val="186"/>
          </rPr>
          <t xml:space="preserve">
2018 m. Taikos pr.61a 20300 ir D. ir Girėno g.10 14400 €</t>
        </r>
      </text>
    </comment>
  </commentList>
</comments>
</file>

<file path=xl/comments2.xml><?xml version="1.0" encoding="utf-8"?>
<comments xmlns="http://schemas.openxmlformats.org/spreadsheetml/2006/main">
  <authors>
    <author>Sniega</author>
    <author>Snieguole Kacerauskaite</author>
    <author>Indre Buteniene</author>
    <author>Skaiste Kliaubiene</author>
  </authors>
  <commentList>
    <comment ref="E13" authorId="0" shapeId="0">
      <text>
        <r>
          <rPr>
            <sz val="9"/>
            <color indexed="81"/>
            <rFont val="Tahoma"/>
            <family val="2"/>
            <charset val="186"/>
          </rPr>
          <t>"Pritraukti į Klaipėdą prestižinius šalies ir tarptautinius sporto renginius"</t>
        </r>
      </text>
    </comment>
    <comment ref="R13"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G37" authorId="1" shapeId="0">
      <text>
        <r>
          <rPr>
            <sz val="9"/>
            <color indexed="81"/>
            <rFont val="Tahoma"/>
            <family val="2"/>
            <charset val="186"/>
          </rPr>
          <t>AB "Klaipėdos nafta"</t>
        </r>
      </text>
    </comment>
    <comment ref="D84" authorId="2"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D90" authorId="1" shapeId="0">
      <text>
        <r>
          <rPr>
            <sz val="9"/>
            <color indexed="81"/>
            <rFont val="Tahoma"/>
            <family val="2"/>
            <charset val="186"/>
          </rPr>
          <t>Priemonė įtraukta pagal  2014 m. spalio 31 d. SPG protokolą Nr. STR3-25</t>
        </r>
      </text>
    </comment>
    <comment ref="Q97" authorId="1" shapeId="0">
      <text>
        <r>
          <rPr>
            <sz val="9"/>
            <color indexed="81"/>
            <rFont val="Tahoma"/>
            <family val="2"/>
            <charset val="186"/>
          </rPr>
          <t xml:space="preserve">Automobilis ūkio brigadai (21 t.€), sniego valytuvas, lapų siurblys, rotacinė šluota ir kt. įranga (9,7 t.€)
</t>
        </r>
      </text>
    </comment>
    <comment ref="Q98" authorId="3" shapeId="0">
      <text>
        <r>
          <rPr>
            <sz val="9"/>
            <color indexed="81"/>
            <rFont val="Tahoma"/>
            <family val="2"/>
            <charset val="186"/>
          </rPr>
          <t>2018 m. 90000 €</t>
        </r>
      </text>
    </comment>
    <comment ref="Q99" authorId="3" shapeId="0">
      <text>
        <r>
          <rPr>
            <sz val="9"/>
            <color indexed="81"/>
            <rFont val="Tahoma"/>
            <family val="2"/>
            <charset val="186"/>
          </rPr>
          <t xml:space="preserve">
2018 m. 1300+3200 €</t>
        </r>
      </text>
    </comment>
    <comment ref="Q100" authorId="3" shapeId="0">
      <text>
        <r>
          <rPr>
            <sz val="9"/>
            <color indexed="81"/>
            <rFont val="Tahoma"/>
            <family val="2"/>
            <charset val="186"/>
          </rPr>
          <t xml:space="preserve">
2018 m. Taikos pr.61a 20300 ir D. ir Girėno g.10 14400 €</t>
        </r>
      </text>
    </comment>
  </commentList>
</comments>
</file>

<file path=xl/sharedStrings.xml><?xml version="1.0" encoding="utf-8"?>
<sst xmlns="http://schemas.openxmlformats.org/spreadsheetml/2006/main" count="579" uniqueCount="190">
  <si>
    <t>KŪNO KULTŪROS IR SPORTO PLĖTROS PROGRAMOS NR. 11</t>
  </si>
  <si>
    <t xml:space="preserve"> TIKSLŲ, UŽDAVINIŲ, PRIEMONIŲ, PRIEMONIŲ IŠLAIDŲ IR PRODUKTO KRITERIJŲ SUVESTINĖ</t>
  </si>
  <si>
    <t>Programos tikslo kodas</t>
  </si>
  <si>
    <t>Uždavinio kodas</t>
  </si>
  <si>
    <t>Priemonės kodas</t>
  </si>
  <si>
    <t>Pavadinimas</t>
  </si>
  <si>
    <t>Priemonės požymis</t>
  </si>
  <si>
    <t>Asignavimų valdytojo kodas</t>
  </si>
  <si>
    <t>Finansavimo šaltinis</t>
  </si>
  <si>
    <t>Produkto vertinimo kriterijus</t>
  </si>
  <si>
    <t>Planas</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</si>
  <si>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</si>
  <si>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</si>
  <si>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</si>
  <si>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</si>
  <si>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</si>
  <si>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2</t>
  </si>
  <si>
    <t>SB</t>
  </si>
  <si>
    <t>Iš viso:</t>
  </si>
  <si>
    <t>02</t>
  </si>
  <si>
    <t>Suorganizuota pagerbimo ir viešinimo renginių, skaičius</t>
  </si>
  <si>
    <t>03</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</si>
  <si>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</si>
  <si>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</si>
  <si>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</si>
  <si>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</si>
  <si>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</si>
  <si>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</si>
  <si>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</si>
  <si>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</si>
  <si>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</si>
  <si>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 xml:space="preserve">Dalyvavusiųjų sporto ir sveikatingumo renginiuose skaičius, tūkst. žmonių </t>
  </si>
  <si>
    <t>Sportinės veiklos programų dalinis finansavimas:</t>
  </si>
  <si>
    <t>Finansuota programų, iš viso:</t>
  </si>
  <si>
    <t xml:space="preserve">buriavimo, irklavimo, baidarių ir kanojų irklavimo sporto šakų </t>
  </si>
  <si>
    <t>tradicinių sporto renginių ir sporto klubų, plėtojančių judėjimą „Sportas visiems“</t>
  </si>
  <si>
    <t>miesto sporto šakų (federacijų, sąjungų, asociacijų) veiklos</t>
  </si>
  <si>
    <t>neįgaliųjų socialinės integracijos per kūno kultūrą ir sportą</t>
  </si>
  <si>
    <t>Pasirenkamojo vaikų ugdymo programų finansavimas iš sportininko krepšelio lėšų</t>
  </si>
  <si>
    <t>Vidutinis sportininkų, dalyvavusių programose, skaičius</t>
  </si>
  <si>
    <t>04</t>
  </si>
  <si>
    <t>Įrengti naujas ir modernizuoti esamas sporto bazes</t>
  </si>
  <si>
    <t>I</t>
  </si>
  <si>
    <t>SB(VB)</t>
  </si>
  <si>
    <t>Kt</t>
  </si>
  <si>
    <t xml:space="preserve">Sporto bazių modernizavimas ir plėtra:
</t>
  </si>
  <si>
    <t>Įgyvendintas projektas, proc.</t>
  </si>
  <si>
    <t>ES</t>
  </si>
  <si>
    <t>1.6.3.3</t>
  </si>
  <si>
    <t>LRVB</t>
  </si>
  <si>
    <t>Atlikta modernizavimo darbų, proc.</t>
  </si>
  <si>
    <t>Iš viso priemonei:</t>
  </si>
  <si>
    <t xml:space="preserve">Sporto infrastruktūros objektų einamasis remontas ir techninis aptarnavimas:                                    </t>
  </si>
  <si>
    <t>Tinkamai reprezentuoti miestą šalies ir tarptautiniuose sporto renginiuose</t>
  </si>
  <si>
    <t>Prioritetinių sporto šakų didelio sportinio meistriškumo klubų veiklos dalinis finansavimas</t>
  </si>
  <si>
    <t>Individualių sporto šakų sportininkų pasirengimas dalyvauti atrankos varžybose dėl patekimo į nacionalines rinktines</t>
  </si>
  <si>
    <t>Skirta stipendijų sportininkams, skaičius</t>
  </si>
  <si>
    <t>Iš viso tikslui:</t>
  </si>
  <si>
    <t>11</t>
  </si>
  <si>
    <t>Iš viso programai:</t>
  </si>
  <si>
    <t>Finansavimo šaltinių suvestinė</t>
  </si>
  <si>
    <t>Finansavimo šaltiniai</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</si>
  <si>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</si>
  <si>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</si>
  <si>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</si>
  <si>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</si>
  <si>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</si>
  <si>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</si>
  <si>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</si>
  <si>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</si>
  <si>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SB(SPL)</t>
  </si>
  <si>
    <t>05</t>
  </si>
  <si>
    <t>Miestą reprezentuojančių komandų, miestą garsinančių individualių sporto šakų sportininkų ir trenerių pagerbimas</t>
  </si>
  <si>
    <t xml:space="preserve">Irklavimo bazės (Gluosnių skg. 8) modernizavimas </t>
  </si>
  <si>
    <t>Klaipėdos  daugiafunkcio sveikatingumo centro statyba</t>
  </si>
  <si>
    <t>1.6.1.5</t>
  </si>
  <si>
    <t xml:space="preserve"> </t>
  </si>
  <si>
    <t>Įrengta persirengimo konteinerių, skaičius</t>
  </si>
  <si>
    <t>Įsigyta reklaminių-reprezentacinių leidinių, skaičius</t>
  </si>
  <si>
    <t>BĮ Klaipėdos miesto sporto bazių valdymo centre</t>
  </si>
  <si>
    <t>BĮ Klaipėdos miesto sporto bazių valdymo centro pastatų patalpų ir įrenginių atnaujinimo darbai</t>
  </si>
  <si>
    <t>Sporto įstaigų patalpų šildymas</t>
  </si>
  <si>
    <t xml:space="preserve">Šîldoma įstaigų, skaičius  </t>
  </si>
  <si>
    <t>Centralizuotas paviršinių (lietaus) nuotekų tvarkymas (paslaugos apmokėjimas)</t>
  </si>
  <si>
    <t>Parengtas techninis projektas, vnt.</t>
  </si>
  <si>
    <t>Atlikta darbų, proc.</t>
  </si>
  <si>
    <t>2019-ųjų metų lėšų projektas</t>
  </si>
  <si>
    <t>2018-ieji metai</t>
  </si>
  <si>
    <t>2019-ieji metai</t>
  </si>
  <si>
    <t>BĮ Klaipėdos miesto lengvosios atletikos mokykloje</t>
  </si>
  <si>
    <t>1.6.3.4</t>
  </si>
  <si>
    <t>Parengtas techninis projektas, proc.</t>
  </si>
  <si>
    <t>BĮ Klaipėdos miesto lengvosios atletikos mokyklos maniežo dangos atnaujinimo darbai</t>
  </si>
  <si>
    <t>2019 m. lėšų projektas</t>
  </si>
  <si>
    <t>SB(L)</t>
  </si>
  <si>
    <r>
      <t xml:space="preserve">Apyvartos lėšų likutis </t>
    </r>
    <r>
      <rPr>
        <b/>
        <sz val="10"/>
        <rFont val="Times New Roman"/>
        <family val="1"/>
        <charset val="186"/>
      </rPr>
      <t>SB(L)</t>
    </r>
  </si>
  <si>
    <t>5</t>
  </si>
  <si>
    <t>SB(ES)</t>
  </si>
  <si>
    <t>VšĮ Klaipėdos krašto buriavimo sporto mokyklos „Žiemys“ dalininko kapitalo didinimas</t>
  </si>
  <si>
    <t>Atlikta statybos darbų, proc.</t>
  </si>
  <si>
    <t>Projekto „Klaipėda – Europos sporto miestas“ įgyvendinimas</t>
  </si>
  <si>
    <t>Įgyvendinta viešinimo programa, proc.</t>
  </si>
  <si>
    <t>2020-ieji metai</t>
  </si>
  <si>
    <t>2018-ųjų metų asignavimų planas</t>
  </si>
  <si>
    <t>2020-ųjų metų lėšų projektas</t>
  </si>
  <si>
    <t>2020 m. lėšų projektas</t>
  </si>
  <si>
    <t xml:space="preserve"> - I etapas</t>
  </si>
  <si>
    <t xml:space="preserve">Futbolo mokyklos ir baseino pastatų konversija: </t>
  </si>
  <si>
    <t>Suorganizuotas olimpinės dienos renginių ciklas,vnt</t>
  </si>
  <si>
    <t>Suorganizuotas pasaulio salės futbolo čempionatas, vnt</t>
  </si>
  <si>
    <t>Įgyvendinta  krepšinio turnyro „Karaliaus Mindaugo taurė 2018“ vykdymo programa, vnt.</t>
  </si>
  <si>
    <t>Įgyvendintas Sporto metų minėjimo Klaipėdoje priemonių planas, proc.</t>
  </si>
  <si>
    <t>Neatlygintinai suteiktų sporto bazių paslaugų sporto renginiams organizuoti kompensavimas</t>
  </si>
  <si>
    <t>Neatlygintinai suteikta sporto bazių sporto renginiams, val.</t>
  </si>
  <si>
    <t>Suorganizuota miesto sporto renginių, skaičius</t>
  </si>
  <si>
    <t>Suremontuota sporto salių (šviestuvų keitimo darbai), skaičius</t>
  </si>
  <si>
    <t>Atnaujinta pastato patalpų (vestibiulio ir holo remonto darbai), Debreceno g. 48, proc.</t>
  </si>
  <si>
    <t>Atnaujinta elektros instaliacija patalpose, proc.</t>
  </si>
  <si>
    <t>Atlikta ventiliacinės sistemos remonto darbų, proc.</t>
  </si>
  <si>
    <t>SB'</t>
  </si>
  <si>
    <t>BĮ Klaipėdos „Gintaro“ sporto centro pastato patalpų atnaujinimo darbai</t>
  </si>
  <si>
    <t>Klaipėdos miesto savivaldybės jachtos „Lietuva“ kapitalinis remontas</t>
  </si>
  <si>
    <t>Atlikta remonto darbų, proc.</t>
  </si>
  <si>
    <t xml:space="preserve"> - II etapas </t>
  </si>
  <si>
    <t>Įsigyta laivų, vnt.</t>
  </si>
  <si>
    <t>Prestižinių, tarptautinių ir nacionalinių sporto renginių pritraukimas ir organizavimas, viešinimas</t>
  </si>
  <si>
    <t>Suorganizuota renginių, skaičius</t>
  </si>
  <si>
    <t>Asmenų, lankančių sporto organizacijas, skaičius</t>
  </si>
  <si>
    <t>Finansuotų sporto šakų federacijų skaičius</t>
  </si>
  <si>
    <t xml:space="preserve">Naujos sporto salės statyba </t>
  </si>
  <si>
    <t xml:space="preserve">Klaipėdos sunkiosios atletikos centro statyba </t>
  </si>
  <si>
    <t>Įsigytas mikroautobusas, vnt</t>
  </si>
  <si>
    <t>Pasirašyta koncesijos suteikimo sutartis, vnt.</t>
  </si>
  <si>
    <t>Klaipėdos miesto sportininkų reprezentacinės varžybų aprangos su Klaipėdos miesto logotipu sukūrimas, proc</t>
  </si>
  <si>
    <t>Komandų, dalyvaujančių aukščiausioje lygoje, skaičius</t>
  </si>
  <si>
    <t>Komandų, dalyvaujančių Europos taurių turnyruose, skaičius</t>
  </si>
  <si>
    <r>
      <rPr>
        <b/>
        <sz val="10"/>
        <rFont val="Times New Roman"/>
        <family val="1"/>
        <charset val="186"/>
      </rPr>
      <t xml:space="preserve">Klaipėdos sporto sveikatingumo bazės komplekso (Smiltynės g. 13) </t>
    </r>
    <r>
      <rPr>
        <sz val="10"/>
        <rFont val="Times New Roman"/>
        <family val="1"/>
        <charset val="186"/>
      </rPr>
      <t xml:space="preserve">restauravimo ir remonto darbų techninio projekto parengimas </t>
    </r>
  </si>
  <si>
    <t>Biudžetinių įstaigų skaičius</t>
  </si>
  <si>
    <t>Įsigyta persirengimo konteinerių, vnt.</t>
  </si>
  <si>
    <t>Sporto bazių paslaugų teikimas sporto renginiams vykdyti</t>
  </si>
  <si>
    <t>Persirengimo konteinerių įsigijimas</t>
  </si>
  <si>
    <t>Suteikta paslaugų, valandų skaičius</t>
  </si>
  <si>
    <t>Įsigytas automobilis ir ūkinis inventorius sporto bazių priežiūrai, vnt.</t>
  </si>
  <si>
    <t>Futbolo aikštės dangos įrengimas prie Klaipėdos „Pajūrio“ pagrindinės mokyklos (Klaipėdos „Pajūrio“ progimnazijos statinio Laukininkų g. 28, Klaipėdoje, modernizavimas)</t>
  </si>
  <si>
    <t>Atnaujinta Centinio stadiono infrastruktūra (tribūnų uždengimo stogelis ir apsauginis aptvėrimas), proc.</t>
  </si>
  <si>
    <t>Sporto ir laisvalaikio komplekso statybos koncesijos procedūrų vykdymas</t>
  </si>
  <si>
    <t xml:space="preserve">2018–2020 M. KLAIPĖDOS MIESTO SAVIVALDYBĖS 
</t>
  </si>
  <si>
    <r>
      <t xml:space="preserve">Sumokėtas mokestis  Europos sporto sostinių ir miestų asociacijai </t>
    </r>
    <r>
      <rPr>
        <i/>
        <sz val="10"/>
        <rFont val="Times New Roman"/>
        <family val="1"/>
        <charset val="186"/>
      </rPr>
      <t>ACES Europe</t>
    </r>
    <r>
      <rPr>
        <sz val="10"/>
        <rFont val="Times New Roman"/>
        <family val="1"/>
        <charset val="186"/>
      </rPr>
      <t xml:space="preserve"> už dalyvavimą projekte</t>
    </r>
  </si>
  <si>
    <t xml:space="preserve">VšĮ „Klaipėdos irklavimo centras“ dalininko kapitalo didinimas, siekiant įsigyti „Viking“ klasės laivus </t>
  </si>
  <si>
    <t>Atlikti stogo šiltinimo darbai (Taikos pr. 61A), proc.</t>
  </si>
  <si>
    <t xml:space="preserve">Atliktas fasado Dariaus ir Girėno g. 10 remontas, proc. </t>
  </si>
  <si>
    <t>Atnaujinta persirengimo kambarių dušinių, proc.</t>
  </si>
  <si>
    <t>Atlikti maniežo dangos pakeitimo darbai, 2250 m², proc.</t>
  </si>
  <si>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</si>
  <si>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_____________________________</t>
  </si>
  <si>
    <t>2018 m. asignavi-mų planas</t>
  </si>
  <si>
    <t>Atnaujinta Centrinio stadiono infrastruktūra (tribūnų uždengimo stogelis ir apsauginis aptvėrimas), proc.</t>
  </si>
  <si>
    <t>Lyginamasis variantas</t>
  </si>
  <si>
    <t>Skirtumas</t>
  </si>
  <si>
    <t>Siūlomas keisti 2018-ųjų metų asignavimų planas</t>
  </si>
  <si>
    <t>Pastabos</t>
  </si>
  <si>
    <t>Siūlomas keisti 2018 m. asignavi-mų planas</t>
  </si>
  <si>
    <r>
      <t xml:space="preserve">Pajamų įmokų už paslaugas likutis </t>
    </r>
    <r>
      <rPr>
        <b/>
        <sz val="10"/>
        <rFont val="Times New Roman"/>
        <family val="1"/>
      </rPr>
      <t>SB(SPL)</t>
    </r>
  </si>
  <si>
    <t>2019-ųjų metų asignavimų planas</t>
  </si>
  <si>
    <t>2019 m. asignavi-mų planas</t>
  </si>
  <si>
    <t>Siūlomas keisti 2019 m. asignavi-mų planas</t>
  </si>
  <si>
    <t>2020 m. asignavi-mų planas</t>
  </si>
  <si>
    <t>Siūlomas keisti 2020 m. asignavi-mų planas</t>
  </si>
  <si>
    <t>Siūlomas keisti 2019-ųjų metų asignavimų planas</t>
  </si>
  <si>
    <t>2020-ųjų metų asignavimų planas</t>
  </si>
  <si>
    <t>Siūlomas keisti 2020-ųjų metų asignavimų planas</t>
  </si>
  <si>
    <t>Organizuotas architektūrinis konkursas</t>
  </si>
  <si>
    <t>Regioninio stadiono statybos techninės dokumentacijos parengimas</t>
  </si>
  <si>
    <t>Paslaugų miesto bendruomenei teikimas Klaipėdos miesto daugiafunkciame sveikatingumo centre</t>
  </si>
  <si>
    <t>Užsiėmimų senjorams ir neįgaliesiems skaičius</t>
  </si>
  <si>
    <t>Išlaikoma sporto bazių, skaičius</t>
  </si>
  <si>
    <t>Įsigytas mikroautobusas, vnt.</t>
  </si>
  <si>
    <t>___________________________________________</t>
  </si>
  <si>
    <t>Klaipėdos miesto savivaldybės miesto kūno kultūros ir sporto plėtros programos (Nr. 11) aprašymo     priedas</t>
  </si>
  <si>
    <t>24485</t>
  </si>
  <si>
    <t>SB(L)'</t>
  </si>
  <si>
    <t>Siūloma didinti priemonės finansavimo apimtį, nes įstaigos 2018 m. šildymo sezono metu sunaudojo daugiau kWh, nei buvo planuota</t>
  </si>
  <si>
    <r>
      <t xml:space="preserve">6  </t>
    </r>
    <r>
      <rPr>
        <strike/>
        <sz val="10"/>
        <color rgb="FFFF0000"/>
        <rFont val="Times New Roman"/>
        <family val="1"/>
        <charset val="186"/>
      </rPr>
      <t>8</t>
    </r>
  </si>
  <si>
    <r>
      <t xml:space="preserve">20  </t>
    </r>
    <r>
      <rPr>
        <strike/>
        <sz val="10"/>
        <color rgb="FFFF0000"/>
        <rFont val="Times New Roman"/>
        <family val="1"/>
        <charset val="186"/>
      </rPr>
      <t>100</t>
    </r>
  </si>
  <si>
    <t>Kt'</t>
  </si>
  <si>
    <t>Siūloma didinti finansavimo apimtį priemonei, nes reikalinga įsigyti miesto atributikos, suvenyrų, atminimo dovanų, kurie būtų naudojami pagerbti miestą garsinančius sportininkus, sportuojančias bendruomenes įvairių renginių metu (Klaipėdos miesto geriausių sportininkų pagerbimas, „Klaipėda – Europos sporto miestas 2018“ uždarymo renginys ir kt.)</t>
  </si>
  <si>
    <t>Siūloma mažinti finansavimo apimtį 2018 m. ir atitinkamai padidinti 2019 m., nes vėliau nei planuota gautas statybos leidimas ir, jo neturint, nebuvo galima skelbti rangos darbų viešojo pirkimo.</t>
  </si>
  <si>
    <t xml:space="preserve">Siūloma mažinti projekto finansavimo apimtį 2018 m., nes projekto parengimo paslauga nupirkta pigiau nei planuota. </t>
  </si>
  <si>
    <t xml:space="preserve">Savivaldybės administracija nutraukė jachtos „Lietuva“ kapitalinio remonto darbų viešojo pirkimo procedūras dėl pasiūlytos per didelės kainos (mažiausia pasiūlyta kaina buvo 251 tūkst. Eur, turėta 207 tūkst. Eur). Atsižvelgiant į tai, kad jachtos kapitalinio remonto darbai persikels į 2019 m., trūkstamą lėšų sumą (44 tūkst. Eur) siūloma planuoti  2019 m. </t>
  </si>
  <si>
    <t>Siūloma mažinti finansavimo apimtį  priemonei, nes Klaipėdos taekwondo federacija atsisakė sportinės veiklos programos dalinio finansavimo. Kriterijus tikslinamas, nes paraiškas daliniam finansavimui pateikė 7 federacijos, o 1 iš jų atsisakė finansavimo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</si>
</sst>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color indexed="81"/>
      <name val="Tahoma"/>
      <family val="2"/>
      <charset val="186"/>
    </font>
    <font>
      <b/>
      <sz val="9"/>
      <color indexed="81"/>
      <name val="Tahoma"/>
      <family val="2"/>
      <charset val="186"/>
    </font>
    <font>
      <sz val="10"/>
      <name val="Calibri"/>
      <family val="2"/>
      <charset val="186"/>
      <scheme val="minor"/>
    </font>
    <font>
      <i/>
      <sz val="10"/>
      <name val="Times New Roman"/>
      <family val="1"/>
      <charset val="186"/>
    </font>
    <font>
      <sz val="10"/>
      <color rgb="FFFF0000"/>
      <name val="Times New Roman"/>
      <family val="1"/>
      <charset val="186"/>
    </font>
    <font>
      <sz val="10"/>
      <color theme="1"/>
      <name val="Times New Roman"/>
      <family val="1"/>
      <charset val="186"/>
    </font>
    <font>
      <sz val="10"/>
      <color rgb="FFFF0000"/>
      <name val="Times New Roman"/>
      <family val="1"/>
    </font>
    <font>
      <sz val="12"/>
      <name val="Times New Roman"/>
      <family val="1"/>
      <charset val="186"/>
    </font>
    <font>
      <b/>
      <sz val="12"/>
      <name val="Times New Roman"/>
      <family val="1"/>
      <charset val="186"/>
    </font>
    <font>
      <strike/>
      <sz val="10"/>
      <name val="Times New Roman"/>
      <family val="1"/>
    </font>
    <font>
      <strike/>
      <sz val="10"/>
      <color rgb="FFFF0000"/>
      <name val="Times New Roman"/>
      <family val="1"/>
      <charset val="186"/>
    </font>
    <font>
      <i/>
      <sz val="10"/>
      <color rgb="FFFF0000"/>
      <name val="Times New Roman"/>
      <family val="1"/>
      <charset val="186"/>
    </font>
    <font>
      <b/>
      <sz val="10"/>
      <color rgb="FFFF0000"/>
      <name val="Times New Roman"/>
      <family val="1"/>
    </font>
    <font>
      <sz val="10"/>
      <color rgb="FFFF0000"/>
      <name val="Arial"/>
      <family val="2"/>
      <charset val="186"/>
    </font>
  </fonts>
  <fills count="10">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theme="8" tint="0.79998168889431442"/>
        <bgColor indexed="64"/>
      </patternFill>
    </fill>
  </fills>
  <borders count="82">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hair">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1179">
    <xf numFmtId="0" fontId="0" fillId="0" borderId="0" xfId="0"/>
    <xf numFmtId="3" fontId="2" fillId="0" borderId="0" xfId="0" applyNumberFormat="1" applyFont="1"/>
    <xf numFmtId="49" fontId="1" fillId="0" borderId="0" xfId="0" applyNumberFormat="1" applyFont="1" applyAlignment="1">
      <alignment horizontal="center" vertical="top"/>
    </xf>
    <xf numFmtId="164" fontId="1" fillId="0" borderId="0" xfId="0" applyNumberFormat="1" applyFont="1" applyAlignment="1">
      <alignment horizontal="center" vertical="top"/>
    </xf>
    <xf numFmtId="3" fontId="4" fillId="0" borderId="31" xfId="0" applyNumberFormat="1" applyFont="1" applyBorder="1" applyAlignment="1">
      <alignment horizontal="center" vertical="top"/>
    </xf>
    <xf numFmtId="164" fontId="1" fillId="0" borderId="6" xfId="0" applyNumberFormat="1" applyFont="1" applyFill="1" applyBorder="1" applyAlignment="1">
      <alignment horizontal="center" vertical="top"/>
    </xf>
    <xf numFmtId="164" fontId="1" fillId="0" borderId="34" xfId="0" applyNumberFormat="1" applyFont="1" applyFill="1" applyBorder="1" applyAlignment="1">
      <alignment horizontal="center" vertical="top"/>
    </xf>
    <xf numFmtId="3" fontId="5" fillId="4" borderId="38" xfId="0" applyNumberFormat="1" applyFont="1" applyFill="1" applyBorder="1" applyAlignment="1">
      <alignment horizontal="right" vertical="top"/>
    </xf>
    <xf numFmtId="164" fontId="3" fillId="4" borderId="39" xfId="0" applyNumberFormat="1" applyFont="1" applyFill="1" applyBorder="1" applyAlignment="1">
      <alignment horizontal="center" vertical="top"/>
    </xf>
    <xf numFmtId="3" fontId="4" fillId="0" borderId="6" xfId="0" applyNumberFormat="1" applyFont="1" applyBorder="1" applyAlignment="1">
      <alignment horizontal="center" vertical="top"/>
    </xf>
    <xf numFmtId="3" fontId="5" fillId="4" borderId="29" xfId="0" applyNumberFormat="1" applyFont="1" applyFill="1" applyBorder="1" applyAlignment="1">
      <alignment horizontal="right" vertical="top"/>
    </xf>
    <xf numFmtId="49" fontId="3" fillId="2" borderId="46" xfId="0" applyNumberFormat="1" applyFont="1" applyFill="1" applyBorder="1" applyAlignment="1">
      <alignment horizontal="center" vertical="top"/>
    </xf>
    <xf numFmtId="164" fontId="5" fillId="2" borderId="22"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3" borderId="30" xfId="0" applyNumberFormat="1" applyFont="1" applyFill="1" applyBorder="1" applyAlignment="1">
      <alignment horizontal="center" vertical="top"/>
    </xf>
    <xf numFmtId="3" fontId="4" fillId="0" borderId="0" xfId="0" applyNumberFormat="1" applyFont="1" applyBorder="1" applyAlignment="1">
      <alignment vertical="top"/>
    </xf>
    <xf numFmtId="49" fontId="3" fillId="3" borderId="40" xfId="0" applyNumberFormat="1" applyFont="1" applyFill="1" applyBorder="1" applyAlignment="1">
      <alignment horizontal="center" vertical="top"/>
    </xf>
    <xf numFmtId="3" fontId="3" fillId="0" borderId="50" xfId="0" applyNumberFormat="1" applyFont="1" applyFill="1" applyBorder="1" applyAlignment="1">
      <alignment vertical="top" textRotation="180" wrapText="1"/>
    </xf>
    <xf numFmtId="3" fontId="1" fillId="3" borderId="52" xfId="0" applyNumberFormat="1" applyFont="1" applyFill="1" applyBorder="1" applyAlignment="1">
      <alignment horizontal="left" vertical="top" wrapText="1"/>
    </xf>
    <xf numFmtId="3" fontId="4" fillId="0" borderId="29" xfId="0" applyNumberFormat="1" applyFont="1" applyBorder="1" applyAlignment="1">
      <alignment horizontal="center" vertical="top"/>
    </xf>
    <xf numFmtId="3" fontId="2" fillId="0" borderId="0" xfId="0" applyNumberFormat="1" applyFont="1" applyBorder="1"/>
    <xf numFmtId="49" fontId="3" fillId="3" borderId="42" xfId="0" applyNumberFormat="1" applyFont="1" applyFill="1" applyBorder="1" applyAlignment="1">
      <alignment horizontal="center" vertical="top"/>
    </xf>
    <xf numFmtId="3" fontId="3" fillId="4" borderId="39" xfId="0" applyNumberFormat="1" applyFont="1" applyFill="1" applyBorder="1" applyAlignment="1">
      <alignment horizontal="center" vertical="top" wrapText="1"/>
    </xf>
    <xf numFmtId="164" fontId="5" fillId="4" borderId="39" xfId="0" applyNumberFormat="1" applyFont="1" applyFill="1" applyBorder="1" applyAlignment="1">
      <alignment horizontal="center" vertical="top"/>
    </xf>
    <xf numFmtId="3" fontId="5" fillId="0" borderId="44"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0" borderId="31" xfId="0" applyNumberFormat="1" applyFont="1" applyFill="1" applyBorder="1" applyAlignment="1">
      <alignment horizontal="left" vertical="top" wrapText="1"/>
    </xf>
    <xf numFmtId="49" fontId="1" fillId="3" borderId="40" xfId="0" applyNumberFormat="1" applyFont="1" applyFill="1" applyBorder="1" applyAlignment="1">
      <alignment horizontal="center" vertical="top"/>
    </xf>
    <xf numFmtId="3" fontId="1" fillId="5" borderId="49" xfId="0" applyNumberFormat="1" applyFont="1" applyFill="1" applyBorder="1" applyAlignment="1">
      <alignment vertical="top" wrapText="1"/>
    </xf>
    <xf numFmtId="3" fontId="4" fillId="0" borderId="51" xfId="0" applyNumberFormat="1" applyFont="1" applyBorder="1" applyAlignment="1">
      <alignment horizontal="center" vertical="top"/>
    </xf>
    <xf numFmtId="49" fontId="3" fillId="3" borderId="11" xfId="0" applyNumberFormat="1" applyFont="1" applyFill="1" applyBorder="1" applyAlignment="1">
      <alignment horizontal="center" vertical="top"/>
    </xf>
    <xf numFmtId="3" fontId="5" fillId="0" borderId="51" xfId="0" applyNumberFormat="1" applyFont="1" applyBorder="1" applyAlignment="1">
      <alignment vertical="top"/>
    </xf>
    <xf numFmtId="164" fontId="1" fillId="0" borderId="29" xfId="0" applyNumberFormat="1" applyFont="1" applyFill="1" applyBorder="1" applyAlignment="1">
      <alignment horizontal="center" vertical="top"/>
    </xf>
    <xf numFmtId="3" fontId="5" fillId="0" borderId="45" xfId="0" applyNumberFormat="1" applyFont="1" applyBorder="1" applyAlignment="1">
      <alignment vertical="top"/>
    </xf>
    <xf numFmtId="3" fontId="1" fillId="0" borderId="36" xfId="0" applyNumberFormat="1" applyFont="1" applyFill="1" applyBorder="1" applyAlignment="1">
      <alignment horizontal="left" vertical="top" wrapText="1"/>
    </xf>
    <xf numFmtId="3" fontId="5" fillId="0" borderId="0" xfId="0" applyNumberFormat="1" applyFont="1" applyFill="1" applyBorder="1" applyAlignment="1">
      <alignment horizontal="center" vertical="center"/>
    </xf>
    <xf numFmtId="164" fontId="1" fillId="5" borderId="6"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center"/>
    </xf>
    <xf numFmtId="164" fontId="5" fillId="4" borderId="36" xfId="0" applyNumberFormat="1" applyFont="1" applyFill="1" applyBorder="1" applyAlignment="1">
      <alignment horizontal="center" vertical="top"/>
    </xf>
    <xf numFmtId="49" fontId="3" fillId="2" borderId="57" xfId="0" applyNumberFormat="1" applyFont="1" applyFill="1" applyBorder="1" applyAlignment="1">
      <alignment horizontal="center" vertical="top" wrapText="1"/>
    </xf>
    <xf numFmtId="49" fontId="3" fillId="3" borderId="30"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164" fontId="5" fillId="4" borderId="61" xfId="0" applyNumberFormat="1" applyFont="1" applyFill="1" applyBorder="1" applyAlignment="1">
      <alignment horizontal="center" vertical="top"/>
    </xf>
    <xf numFmtId="3" fontId="1" fillId="5" borderId="43"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2" borderId="57" xfId="0" applyNumberFormat="1" applyFont="1" applyFill="1" applyBorder="1" applyAlignment="1">
      <alignment horizontal="center" vertical="top"/>
    </xf>
    <xf numFmtId="3" fontId="3" fillId="2" borderId="24" xfId="0" applyNumberFormat="1" applyFont="1" applyFill="1" applyBorder="1" applyAlignment="1">
      <alignment vertical="top" wrapText="1"/>
    </xf>
    <xf numFmtId="3" fontId="5" fillId="5" borderId="0" xfId="0" applyNumberFormat="1" applyFont="1" applyFill="1" applyBorder="1" applyAlignment="1">
      <alignment vertical="top" wrapText="1"/>
    </xf>
    <xf numFmtId="49" fontId="3" fillId="3" borderId="30" xfId="0" applyNumberFormat="1" applyFont="1" applyFill="1" applyBorder="1" applyAlignment="1">
      <alignment vertical="top"/>
    </xf>
    <xf numFmtId="3" fontId="5" fillId="0" borderId="33" xfId="0" applyNumberFormat="1" applyFont="1" applyFill="1" applyBorder="1" applyAlignment="1">
      <alignment horizontal="center" vertical="top"/>
    </xf>
    <xf numFmtId="164" fontId="1" fillId="5" borderId="6" xfId="0" applyNumberFormat="1" applyFont="1" applyFill="1" applyBorder="1" applyAlignment="1">
      <alignment horizontal="center" vertical="top"/>
    </xf>
    <xf numFmtId="164" fontId="3" fillId="4" borderId="61" xfId="0" applyNumberFormat="1" applyFont="1" applyFill="1" applyBorder="1" applyAlignment="1">
      <alignment horizontal="center" vertical="top"/>
    </xf>
    <xf numFmtId="3" fontId="1" fillId="5" borderId="0" xfId="0" applyNumberFormat="1" applyFont="1" applyFill="1" applyBorder="1" applyAlignment="1">
      <alignment horizontal="center" vertical="center"/>
    </xf>
    <xf numFmtId="164" fontId="3" fillId="4" borderId="36" xfId="0" applyNumberFormat="1" applyFont="1" applyFill="1" applyBorder="1" applyAlignment="1">
      <alignment horizontal="center" vertical="top"/>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3" fillId="3" borderId="0" xfId="0" applyNumberFormat="1" applyFont="1" applyFill="1" applyBorder="1" applyAlignment="1">
      <alignment horizontal="left" vertical="center" wrapText="1"/>
    </xf>
    <xf numFmtId="3" fontId="3" fillId="3" borderId="0" xfId="0" applyNumberFormat="1" applyFont="1" applyFill="1" applyBorder="1" applyAlignment="1">
      <alignment horizontal="left" vertical="top" wrapText="1"/>
    </xf>
    <xf numFmtId="164" fontId="4" fillId="0" borderId="56" xfId="0" applyNumberFormat="1" applyFont="1" applyBorder="1" applyAlignment="1">
      <alignment horizontal="center" vertical="top"/>
    </xf>
    <xf numFmtId="164" fontId="1" fillId="0" borderId="49" xfId="0" applyNumberFormat="1" applyFont="1" applyBorder="1" applyAlignment="1">
      <alignment horizontal="center" vertical="top" wrapText="1"/>
    </xf>
    <xf numFmtId="164" fontId="4" fillId="0" borderId="49" xfId="0" applyNumberFormat="1" applyFont="1" applyBorder="1" applyAlignment="1">
      <alignment horizontal="center" vertical="top" wrapText="1"/>
    </xf>
    <xf numFmtId="164" fontId="4" fillId="0" borderId="49" xfId="0" applyNumberFormat="1" applyFont="1" applyBorder="1" applyAlignment="1">
      <alignment horizontal="center" vertical="top"/>
    </xf>
    <xf numFmtId="49" fontId="1" fillId="0" borderId="0" xfId="0" applyNumberFormat="1" applyFont="1"/>
    <xf numFmtId="3" fontId="3" fillId="3" borderId="0" xfId="0" applyNumberFormat="1" applyFont="1" applyFill="1" applyBorder="1" applyAlignment="1">
      <alignment horizontal="left" vertical="top"/>
    </xf>
    <xf numFmtId="3" fontId="4" fillId="0" borderId="59" xfId="0" applyNumberFormat="1" applyFont="1" applyBorder="1" applyAlignment="1">
      <alignment horizontal="center" vertical="top"/>
    </xf>
    <xf numFmtId="3" fontId="4" fillId="0" borderId="38" xfId="0" applyNumberFormat="1" applyFont="1" applyBorder="1" applyAlignment="1">
      <alignment horizontal="center" vertical="top"/>
    </xf>
    <xf numFmtId="49" fontId="1" fillId="3" borderId="42"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1" fillId="5" borderId="21" xfId="0" applyNumberFormat="1" applyFont="1" applyFill="1" applyBorder="1" applyAlignment="1">
      <alignment vertical="top" wrapText="1"/>
    </xf>
    <xf numFmtId="3" fontId="1" fillId="0" borderId="6"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xf>
    <xf numFmtId="3" fontId="3" fillId="0" borderId="51" xfId="0" applyNumberFormat="1" applyFont="1" applyBorder="1" applyAlignment="1">
      <alignment horizontal="center" vertical="top"/>
    </xf>
    <xf numFmtId="3" fontId="1" fillId="3" borderId="29" xfId="0" applyNumberFormat="1" applyFont="1" applyFill="1" applyBorder="1" applyAlignment="1">
      <alignment horizontal="center" vertical="top" wrapText="1"/>
    </xf>
    <xf numFmtId="3" fontId="1" fillId="0" borderId="9" xfId="0" applyNumberFormat="1" applyFont="1" applyFill="1" applyBorder="1" applyAlignment="1">
      <alignment vertical="top" wrapText="1"/>
    </xf>
    <xf numFmtId="164" fontId="1" fillId="0" borderId="25"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164" fontId="3" fillId="4" borderId="65" xfId="0" applyNumberFormat="1" applyFont="1" applyFill="1" applyBorder="1" applyAlignment="1">
      <alignment horizontal="center" vertical="top" wrapText="1"/>
    </xf>
    <xf numFmtId="3" fontId="1" fillId="0" borderId="0" xfId="0" applyNumberFormat="1" applyFont="1" applyBorder="1" applyAlignment="1">
      <alignment horizontal="justify"/>
    </xf>
    <xf numFmtId="3" fontId="1" fillId="0" borderId="0" xfId="0" applyNumberFormat="1" applyFont="1" applyAlignment="1">
      <alignment vertical="top" wrapText="1"/>
    </xf>
    <xf numFmtId="3" fontId="1" fillId="0" borderId="0" xfId="0" applyNumberFormat="1" applyFont="1" applyAlignment="1">
      <alignment vertical="top"/>
    </xf>
    <xf numFmtId="0" fontId="1" fillId="0" borderId="0" xfId="0" applyFont="1" applyBorder="1"/>
    <xf numFmtId="0" fontId="9" fillId="0" borderId="0" xfId="0" applyFont="1"/>
    <xf numFmtId="164" fontId="9" fillId="0" borderId="0" xfId="0" applyNumberFormat="1" applyFont="1"/>
    <xf numFmtId="3" fontId="1" fillId="0" borderId="0" xfId="0" applyNumberFormat="1" applyFont="1" applyBorder="1" applyAlignment="1">
      <alignment horizontal="center"/>
    </xf>
    <xf numFmtId="3" fontId="3" fillId="5" borderId="51" xfId="0" applyNumberFormat="1" applyFont="1" applyFill="1" applyBorder="1" applyAlignment="1">
      <alignment horizontal="center" vertical="top"/>
    </xf>
    <xf numFmtId="3" fontId="3" fillId="5" borderId="45" xfId="0" applyNumberFormat="1" applyFont="1" applyFill="1" applyBorder="1" applyAlignment="1">
      <alignment vertical="top"/>
    </xf>
    <xf numFmtId="164" fontId="1" fillId="0" borderId="12" xfId="0" applyNumberFormat="1" applyFont="1" applyFill="1" applyBorder="1" applyAlignment="1">
      <alignment horizontal="center" vertical="top"/>
    </xf>
    <xf numFmtId="164" fontId="3" fillId="4" borderId="12"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4" fillId="5" borderId="59" xfId="0" applyNumberFormat="1" applyFont="1" applyFill="1" applyBorder="1" applyAlignment="1">
      <alignment horizontal="center" vertical="top"/>
    </xf>
    <xf numFmtId="164" fontId="4" fillId="5" borderId="29" xfId="0" applyNumberFormat="1" applyFont="1" applyFill="1" applyBorder="1" applyAlignment="1">
      <alignment horizontal="center" vertical="top" wrapText="1"/>
    </xf>
    <xf numFmtId="164" fontId="1" fillId="5" borderId="58" xfId="0" applyNumberFormat="1" applyFont="1" applyFill="1" applyBorder="1" applyAlignment="1">
      <alignment horizontal="center" vertical="top" wrapText="1"/>
    </xf>
    <xf numFmtId="164" fontId="4" fillId="5" borderId="26" xfId="0" applyNumberFormat="1" applyFont="1" applyFill="1" applyBorder="1" applyAlignment="1">
      <alignment horizontal="center" vertical="top" wrapText="1"/>
    </xf>
    <xf numFmtId="49" fontId="3" fillId="3" borderId="42" xfId="0" applyNumberFormat="1" applyFont="1" applyFill="1" applyBorder="1" applyAlignment="1">
      <alignment vertical="top"/>
    </xf>
    <xf numFmtId="3" fontId="5" fillId="0" borderId="21" xfId="0" applyNumberFormat="1" applyFont="1" applyFill="1" applyBorder="1" applyAlignment="1">
      <alignment horizontal="center" vertical="top"/>
    </xf>
    <xf numFmtId="164" fontId="4" fillId="5" borderId="0" xfId="0" applyNumberFormat="1" applyFont="1" applyFill="1" applyBorder="1" applyAlignment="1">
      <alignment horizontal="center" vertical="top" wrapText="1"/>
    </xf>
    <xf numFmtId="49" fontId="3" fillId="0" borderId="32" xfId="0" applyNumberFormat="1" applyFont="1" applyBorder="1" applyAlignment="1">
      <alignment horizontal="center" vertical="top" wrapText="1"/>
    </xf>
    <xf numFmtId="3" fontId="1" fillId="0" borderId="64" xfId="0" applyNumberFormat="1" applyFont="1" applyBorder="1" applyAlignment="1">
      <alignment horizontal="center" vertical="top"/>
    </xf>
    <xf numFmtId="3" fontId="5" fillId="4" borderId="39" xfId="0" applyNumberFormat="1" applyFont="1" applyFill="1" applyBorder="1" applyAlignment="1">
      <alignment horizontal="right" vertical="top"/>
    </xf>
    <xf numFmtId="3" fontId="4" fillId="0" borderId="12" xfId="0" applyNumberFormat="1" applyFont="1" applyBorder="1" applyAlignment="1">
      <alignment horizontal="center" vertical="top"/>
    </xf>
    <xf numFmtId="3" fontId="1" fillId="0" borderId="63" xfId="0" applyNumberFormat="1" applyFont="1" applyFill="1" applyBorder="1" applyAlignment="1">
      <alignment horizontal="center" vertical="top" wrapText="1"/>
    </xf>
    <xf numFmtId="3" fontId="5" fillId="0" borderId="51" xfId="0" applyNumberFormat="1" applyFont="1" applyBorder="1" applyAlignment="1">
      <alignment horizontal="center" vertical="top"/>
    </xf>
    <xf numFmtId="3" fontId="1" fillId="3" borderId="0" xfId="0" applyNumberFormat="1" applyFont="1" applyFill="1" applyBorder="1" applyAlignment="1">
      <alignment horizontal="left" vertical="top" wrapText="1"/>
    </xf>
    <xf numFmtId="49" fontId="3" fillId="0" borderId="29" xfId="0" applyNumberFormat="1" applyFont="1" applyBorder="1" applyAlignment="1">
      <alignment vertical="top"/>
    </xf>
    <xf numFmtId="164" fontId="1" fillId="0" borderId="6" xfId="0" applyNumberFormat="1" applyFont="1" applyBorder="1" applyAlignment="1">
      <alignment horizontal="center" vertical="center" wrapText="1"/>
    </xf>
    <xf numFmtId="3" fontId="5" fillId="0" borderId="44" xfId="0" applyNumberFormat="1" applyFont="1" applyFill="1" applyBorder="1" applyAlignment="1">
      <alignment horizontal="center" vertical="top"/>
    </xf>
    <xf numFmtId="3" fontId="5" fillId="0" borderId="45" xfId="0" applyNumberFormat="1" applyFont="1" applyFill="1" applyBorder="1" applyAlignment="1">
      <alignment horizontal="center" vertical="top"/>
    </xf>
    <xf numFmtId="3" fontId="1" fillId="5" borderId="12" xfId="0" applyNumberFormat="1" applyFont="1" applyFill="1" applyBorder="1" applyAlignment="1">
      <alignment vertical="top" wrapText="1"/>
    </xf>
    <xf numFmtId="3" fontId="1" fillId="0" borderId="38" xfId="0" applyNumberFormat="1" applyFont="1" applyBorder="1" applyAlignment="1">
      <alignment vertical="top"/>
    </xf>
    <xf numFmtId="3" fontId="1" fillId="0" borderId="29" xfId="0" applyNumberFormat="1" applyFont="1" applyFill="1" applyBorder="1" applyAlignment="1">
      <alignment horizontal="center" vertical="top" textRotation="90" wrapText="1"/>
    </xf>
    <xf numFmtId="3" fontId="1" fillId="0" borderId="0" xfId="0" applyNumberFormat="1" applyFont="1" applyAlignment="1">
      <alignment horizontal="left" vertical="top"/>
    </xf>
    <xf numFmtId="3" fontId="1" fillId="0" borderId="4" xfId="0" applyNumberFormat="1" applyFont="1" applyBorder="1" applyAlignment="1">
      <alignment horizontal="center" vertical="top"/>
    </xf>
    <xf numFmtId="3" fontId="1" fillId="0" borderId="44" xfId="0" applyNumberFormat="1" applyFont="1" applyBorder="1" applyAlignment="1">
      <alignment horizontal="center" vertical="top"/>
    </xf>
    <xf numFmtId="164" fontId="3" fillId="4" borderId="29" xfId="0" applyNumberFormat="1" applyFont="1" applyFill="1" applyBorder="1" applyAlignment="1">
      <alignment horizontal="center" vertical="top"/>
    </xf>
    <xf numFmtId="3" fontId="1" fillId="0" borderId="45" xfId="0" applyNumberFormat="1" applyFont="1" applyBorder="1" applyAlignment="1">
      <alignment horizontal="center" vertical="top"/>
    </xf>
    <xf numFmtId="164" fontId="1" fillId="0" borderId="52" xfId="0" applyNumberFormat="1" applyFont="1" applyFill="1" applyBorder="1" applyAlignment="1">
      <alignment horizontal="center" vertical="top"/>
    </xf>
    <xf numFmtId="3" fontId="1" fillId="0" borderId="11" xfId="0" applyNumberFormat="1" applyFont="1" applyFill="1" applyBorder="1" applyAlignment="1">
      <alignment vertical="top" wrapText="1"/>
    </xf>
    <xf numFmtId="3" fontId="1" fillId="0" borderId="11" xfId="0" applyNumberFormat="1" applyFont="1" applyBorder="1" applyAlignment="1">
      <alignment horizontal="center" vertical="top"/>
    </xf>
    <xf numFmtId="3" fontId="1" fillId="0" borderId="51" xfId="0" applyNumberFormat="1" applyFont="1" applyBorder="1" applyAlignment="1">
      <alignment horizontal="center" vertical="top"/>
    </xf>
    <xf numFmtId="3" fontId="1" fillId="0" borderId="29" xfId="0" applyNumberFormat="1" applyFont="1" applyBorder="1" applyAlignment="1">
      <alignment horizontal="center" vertical="top"/>
    </xf>
    <xf numFmtId="3" fontId="3" fillId="0" borderId="21" xfId="0" applyNumberFormat="1" applyFont="1" applyFill="1" applyBorder="1" applyAlignment="1">
      <alignment vertical="top" textRotation="180" wrapText="1"/>
    </xf>
    <xf numFmtId="164" fontId="1" fillId="3" borderId="5" xfId="0" applyNumberFormat="1" applyFont="1" applyFill="1" applyBorder="1" applyAlignment="1">
      <alignment horizontal="center" vertical="top"/>
    </xf>
    <xf numFmtId="3" fontId="1" fillId="0" borderId="11"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wrapText="1"/>
    </xf>
    <xf numFmtId="3" fontId="5" fillId="0" borderId="21" xfId="0" applyNumberFormat="1" applyFont="1" applyFill="1" applyBorder="1" applyAlignment="1">
      <alignment horizontal="center" vertical="center"/>
    </xf>
    <xf numFmtId="3" fontId="5" fillId="0" borderId="35" xfId="0" applyNumberFormat="1" applyFont="1" applyBorder="1" applyAlignment="1">
      <alignment horizontal="center" vertical="top"/>
    </xf>
    <xf numFmtId="164" fontId="1" fillId="5" borderId="31" xfId="0" applyNumberFormat="1" applyFont="1" applyFill="1" applyBorder="1" applyAlignment="1">
      <alignment horizontal="center" vertical="top" wrapText="1"/>
    </xf>
    <xf numFmtId="3" fontId="1" fillId="3" borderId="4" xfId="0" applyNumberFormat="1" applyFont="1" applyFill="1" applyBorder="1" applyAlignment="1">
      <alignment horizontal="center" vertical="top"/>
    </xf>
    <xf numFmtId="3" fontId="1" fillId="3" borderId="44" xfId="0" applyNumberFormat="1" applyFont="1" applyFill="1" applyBorder="1" applyAlignment="1">
      <alignment horizontal="center" vertical="top"/>
    </xf>
    <xf numFmtId="3" fontId="5" fillId="0" borderId="26" xfId="0" applyNumberFormat="1" applyFont="1" applyFill="1" applyBorder="1" applyAlignment="1">
      <alignment horizontal="center" vertical="center"/>
    </xf>
    <xf numFmtId="3" fontId="5" fillId="0" borderId="63" xfId="0" applyNumberFormat="1" applyFont="1" applyBorder="1" applyAlignment="1">
      <alignment horizontal="center" vertical="top"/>
    </xf>
    <xf numFmtId="3" fontId="5" fillId="4" borderId="59" xfId="0" applyNumberFormat="1" applyFont="1" applyFill="1" applyBorder="1" applyAlignment="1">
      <alignment horizontal="right" vertical="top"/>
    </xf>
    <xf numFmtId="164" fontId="5" fillId="4" borderId="25" xfId="0" applyNumberFormat="1" applyFont="1" applyFill="1" applyBorder="1" applyAlignment="1">
      <alignment horizontal="center" vertical="top"/>
    </xf>
    <xf numFmtId="164" fontId="5" fillId="4" borderId="56" xfId="0" applyNumberFormat="1" applyFont="1" applyFill="1" applyBorder="1" applyAlignment="1">
      <alignment horizontal="center" vertical="top"/>
    </xf>
    <xf numFmtId="164" fontId="5" fillId="4" borderId="49"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3" fontId="5" fillId="0" borderId="43" xfId="0" applyNumberFormat="1" applyFont="1" applyBorder="1" applyAlignment="1">
      <alignment horizontal="center" vertical="top"/>
    </xf>
    <xf numFmtId="164" fontId="5" fillId="2" borderId="36" xfId="0" applyNumberFormat="1" applyFont="1" applyFill="1" applyBorder="1" applyAlignment="1">
      <alignment horizontal="center" vertical="top"/>
    </xf>
    <xf numFmtId="3" fontId="1" fillId="0" borderId="40" xfId="0" applyNumberFormat="1" applyFont="1" applyFill="1" applyBorder="1" applyAlignment="1">
      <alignment horizontal="center" vertical="top" wrapText="1"/>
    </xf>
    <xf numFmtId="164" fontId="2" fillId="0" borderId="0" xfId="0" applyNumberFormat="1" applyFont="1"/>
    <xf numFmtId="3" fontId="1" fillId="5" borderId="11" xfId="0" applyNumberFormat="1" applyFont="1" applyFill="1" applyBorder="1" applyAlignment="1">
      <alignment horizontal="center" vertical="top" wrapText="1"/>
    </xf>
    <xf numFmtId="164" fontId="2" fillId="0" borderId="0" xfId="0" applyNumberFormat="1" applyFont="1" applyBorder="1"/>
    <xf numFmtId="164" fontId="5" fillId="5" borderId="0" xfId="0" applyNumberFormat="1" applyFont="1" applyFill="1" applyBorder="1" applyAlignment="1">
      <alignment horizontal="center" vertical="top"/>
    </xf>
    <xf numFmtId="3" fontId="1" fillId="0" borderId="54" xfId="0" applyNumberFormat="1" applyFont="1" applyFill="1" applyBorder="1" applyAlignment="1">
      <alignment horizontal="center" vertical="top" wrapText="1"/>
    </xf>
    <xf numFmtId="3" fontId="1" fillId="0" borderId="13" xfId="0" applyNumberFormat="1" applyFont="1" applyFill="1" applyBorder="1" applyAlignment="1">
      <alignment vertical="top" wrapText="1"/>
    </xf>
    <xf numFmtId="3" fontId="1" fillId="0" borderId="50" xfId="0" applyNumberFormat="1" applyFont="1" applyFill="1" applyBorder="1" applyAlignment="1">
      <alignment vertical="top" wrapText="1"/>
    </xf>
    <xf numFmtId="3" fontId="1" fillId="5" borderId="18" xfId="0" applyNumberFormat="1" applyFont="1" applyFill="1" applyBorder="1" applyAlignment="1">
      <alignment vertical="top" wrapText="1"/>
    </xf>
    <xf numFmtId="3" fontId="1" fillId="5" borderId="1" xfId="0" applyNumberFormat="1" applyFont="1" applyFill="1" applyBorder="1" applyAlignment="1">
      <alignment vertical="top" wrapText="1"/>
    </xf>
    <xf numFmtId="164" fontId="4" fillId="3" borderId="31"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3" fontId="1" fillId="0" borderId="74" xfId="0" applyNumberFormat="1" applyFont="1" applyFill="1" applyBorder="1" applyAlignment="1">
      <alignment horizontal="center" vertical="top" wrapText="1"/>
    </xf>
    <xf numFmtId="49" fontId="3" fillId="0" borderId="41" xfId="0" applyNumberFormat="1" applyFont="1" applyBorder="1" applyAlignment="1">
      <alignment vertical="top"/>
    </xf>
    <xf numFmtId="164" fontId="1" fillId="5" borderId="25" xfId="0" applyNumberFormat="1" applyFont="1" applyFill="1" applyBorder="1" applyAlignment="1">
      <alignment horizontal="center" vertical="top"/>
    </xf>
    <xf numFmtId="164" fontId="1" fillId="5" borderId="56" xfId="0" applyNumberFormat="1" applyFont="1" applyFill="1" applyBorder="1" applyAlignment="1">
      <alignment horizontal="center" vertical="top"/>
    </xf>
    <xf numFmtId="49" fontId="3" fillId="0" borderId="41" xfId="0" applyNumberFormat="1" applyFont="1" applyBorder="1" applyAlignment="1">
      <alignment horizontal="center" vertical="top"/>
    </xf>
    <xf numFmtId="49" fontId="3" fillId="0" borderId="29" xfId="0" applyNumberFormat="1" applyFont="1" applyBorder="1" applyAlignment="1">
      <alignment horizontal="center" vertical="top"/>
    </xf>
    <xf numFmtId="164" fontId="3" fillId="4" borderId="20"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1" fillId="5" borderId="42" xfId="0" applyNumberFormat="1" applyFont="1" applyFill="1" applyBorder="1" applyAlignment="1">
      <alignment horizontal="center" vertical="top"/>
    </xf>
    <xf numFmtId="3" fontId="3" fillId="2" borderId="23" xfId="0" applyNumberFormat="1" applyFont="1" applyFill="1" applyBorder="1" applyAlignment="1">
      <alignment vertical="top" wrapText="1"/>
    </xf>
    <xf numFmtId="3" fontId="1" fillId="0" borderId="42" xfId="0" applyNumberFormat="1" applyFont="1" applyFill="1" applyBorder="1" applyAlignment="1">
      <alignment horizontal="center" vertical="top" wrapText="1"/>
    </xf>
    <xf numFmtId="164" fontId="1" fillId="5" borderId="34" xfId="0" applyNumberFormat="1" applyFont="1" applyFill="1" applyBorder="1" applyAlignment="1">
      <alignment horizontal="center" vertical="top" wrapText="1"/>
    </xf>
    <xf numFmtId="3" fontId="1" fillId="5" borderId="4" xfId="0" applyNumberFormat="1" applyFont="1" applyFill="1" applyBorder="1" applyAlignment="1">
      <alignment horizontal="center" vertical="top"/>
    </xf>
    <xf numFmtId="3" fontId="1" fillId="5" borderId="35" xfId="0" applyNumberFormat="1" applyFont="1" applyFill="1" applyBorder="1" applyAlignment="1">
      <alignment horizontal="center" vertical="top"/>
    </xf>
    <xf numFmtId="164" fontId="5" fillId="2" borderId="47" xfId="0" applyNumberFormat="1" applyFont="1" applyFill="1" applyBorder="1" applyAlignment="1">
      <alignment horizontal="center" vertical="top"/>
    </xf>
    <xf numFmtId="164" fontId="1" fillId="0" borderId="5" xfId="0" applyNumberFormat="1" applyFont="1" applyBorder="1" applyAlignment="1">
      <alignment horizontal="center" vertical="center" wrapText="1"/>
    </xf>
    <xf numFmtId="164" fontId="4" fillId="0" borderId="25" xfId="0" applyNumberFormat="1" applyFont="1" applyBorder="1" applyAlignment="1">
      <alignment horizontal="center" vertical="top"/>
    </xf>
    <xf numFmtId="164" fontId="1" fillId="0" borderId="59" xfId="0" applyNumberFormat="1" applyFont="1" applyBorder="1" applyAlignment="1">
      <alignment horizontal="center" vertical="top" wrapText="1"/>
    </xf>
    <xf numFmtId="164" fontId="4" fillId="0" borderId="59" xfId="0" applyNumberFormat="1" applyFont="1" applyBorder="1" applyAlignment="1">
      <alignment horizontal="center" vertical="top" wrapText="1"/>
    </xf>
    <xf numFmtId="164" fontId="4" fillId="0" borderId="59" xfId="0" applyNumberFormat="1" applyFont="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1" fillId="0" borderId="0" xfId="0" applyFont="1" applyBorder="1" applyAlignment="1">
      <alignment vertical="top"/>
    </xf>
    <xf numFmtId="164" fontId="1" fillId="0" borderId="7"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3" fillId="4" borderId="65" xfId="0" applyNumberFormat="1" applyFont="1" applyFill="1" applyBorder="1" applyAlignment="1">
      <alignment horizontal="center" vertical="top"/>
    </xf>
    <xf numFmtId="164" fontId="3" fillId="4" borderId="0"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3" fillId="4" borderId="17" xfId="0" applyNumberFormat="1" applyFont="1" applyFill="1" applyBorder="1" applyAlignment="1">
      <alignment horizontal="center" vertical="top"/>
    </xf>
    <xf numFmtId="164" fontId="3" fillId="4" borderId="11" xfId="0" applyNumberFormat="1" applyFont="1" applyFill="1" applyBorder="1" applyAlignment="1">
      <alignment horizontal="center" vertical="top"/>
    </xf>
    <xf numFmtId="164" fontId="1" fillId="5" borderId="7" xfId="0" applyNumberFormat="1" applyFont="1" applyFill="1" applyBorder="1" applyAlignment="1">
      <alignment horizontal="center" vertical="top" wrapText="1"/>
    </xf>
    <xf numFmtId="164" fontId="4" fillId="5" borderId="14" xfId="0" applyNumberFormat="1" applyFont="1" applyFill="1" applyBorder="1" applyAlignment="1">
      <alignment horizontal="center" vertical="top"/>
    </xf>
    <xf numFmtId="164" fontId="5" fillId="4" borderId="1" xfId="0" applyNumberFormat="1" applyFont="1" applyFill="1" applyBorder="1" applyAlignment="1">
      <alignment horizontal="center" vertical="top"/>
    </xf>
    <xf numFmtId="164" fontId="5" fillId="4" borderId="17" xfId="0" applyNumberFormat="1" applyFont="1" applyFill="1" applyBorder="1" applyAlignment="1">
      <alignment horizontal="center" vertical="top"/>
    </xf>
    <xf numFmtId="164" fontId="1" fillId="3" borderId="4" xfId="0" applyNumberFormat="1" applyFont="1" applyFill="1" applyBorder="1" applyAlignment="1">
      <alignment horizontal="center" vertical="top"/>
    </xf>
    <xf numFmtId="164" fontId="1" fillId="5" borderId="3" xfId="0" applyNumberFormat="1" applyFont="1" applyFill="1" applyBorder="1" applyAlignment="1">
      <alignment horizontal="center" vertical="top" wrapText="1"/>
    </xf>
    <xf numFmtId="164" fontId="5" fillId="4" borderId="62" xfId="0" applyNumberFormat="1" applyFont="1" applyFill="1" applyBorder="1" applyAlignment="1">
      <alignment horizontal="center" vertical="top"/>
    </xf>
    <xf numFmtId="164" fontId="5" fillId="4" borderId="18" xfId="0" applyNumberFormat="1" applyFont="1" applyFill="1" applyBorder="1" applyAlignment="1">
      <alignment horizontal="center" vertical="top"/>
    </xf>
    <xf numFmtId="164" fontId="1" fillId="5" borderId="3" xfId="0" applyNumberFormat="1" applyFont="1" applyFill="1" applyBorder="1" applyAlignment="1">
      <alignment horizontal="center" vertical="top"/>
    </xf>
    <xf numFmtId="164" fontId="1" fillId="5" borderId="0" xfId="0" applyNumberFormat="1" applyFont="1" applyFill="1" applyBorder="1" applyAlignment="1">
      <alignment horizontal="center" vertical="top"/>
    </xf>
    <xf numFmtId="164" fontId="3" fillId="4" borderId="18" xfId="0" applyNumberFormat="1" applyFont="1" applyFill="1" applyBorder="1" applyAlignment="1">
      <alignment horizontal="center" vertical="top"/>
    </xf>
    <xf numFmtId="164" fontId="5" fillId="2" borderId="57" xfId="0" applyNumberFormat="1" applyFont="1" applyFill="1" applyBorder="1" applyAlignment="1">
      <alignment horizontal="center" vertical="top"/>
    </xf>
    <xf numFmtId="164" fontId="4" fillId="0" borderId="62" xfId="0" applyNumberFormat="1" applyFont="1" applyBorder="1" applyAlignment="1">
      <alignment horizontal="center" vertical="top"/>
    </xf>
    <xf numFmtId="164" fontId="1" fillId="0" borderId="10" xfId="0" applyNumberFormat="1" applyFont="1" applyBorder="1" applyAlignment="1">
      <alignment horizontal="center" vertical="top" wrapText="1"/>
    </xf>
    <xf numFmtId="164" fontId="4" fillId="0" borderId="10" xfId="0" applyNumberFormat="1" applyFont="1" applyBorder="1" applyAlignment="1">
      <alignment horizontal="center" vertical="top" wrapText="1"/>
    </xf>
    <xf numFmtId="164" fontId="4" fillId="0" borderId="10" xfId="0" applyNumberFormat="1" applyFont="1" applyBorder="1" applyAlignment="1">
      <alignment horizontal="center" vertical="top"/>
    </xf>
    <xf numFmtId="3" fontId="1" fillId="0" borderId="29" xfId="0" applyNumberFormat="1" applyFont="1" applyBorder="1" applyAlignment="1">
      <alignment vertical="top"/>
    </xf>
    <xf numFmtId="3" fontId="1" fillId="0" borderId="25" xfId="0" applyNumberFormat="1" applyFont="1" applyFill="1" applyBorder="1" applyAlignment="1">
      <alignment horizontal="center" vertical="top" textRotation="90" wrapText="1"/>
    </xf>
    <xf numFmtId="3" fontId="1" fillId="0" borderId="27" xfId="0" applyNumberFormat="1" applyFont="1" applyBorder="1" applyAlignment="1">
      <alignment horizontal="center" vertical="top"/>
    </xf>
    <xf numFmtId="3" fontId="4" fillId="5" borderId="5" xfId="0" applyNumberFormat="1" applyFont="1" applyFill="1" applyBorder="1" applyAlignment="1">
      <alignment vertical="top" wrapText="1"/>
    </xf>
    <xf numFmtId="49" fontId="3" fillId="3" borderId="40" xfId="0" applyNumberFormat="1" applyFont="1" applyFill="1" applyBorder="1" applyAlignment="1">
      <alignment vertical="top"/>
    </xf>
    <xf numFmtId="3" fontId="5" fillId="0" borderId="50" xfId="0" applyNumberFormat="1" applyFont="1" applyFill="1" applyBorder="1" applyAlignment="1">
      <alignment horizontal="center" vertical="top"/>
    </xf>
    <xf numFmtId="3" fontId="1" fillId="5" borderId="29" xfId="0" applyNumberFormat="1" applyFont="1" applyFill="1" applyBorder="1" applyAlignment="1">
      <alignment vertical="top" wrapText="1"/>
    </xf>
    <xf numFmtId="49" fontId="3" fillId="0" borderId="40" xfId="0" applyNumberFormat="1" applyFont="1" applyBorder="1" applyAlignment="1">
      <alignment horizontal="center" vertical="top"/>
    </xf>
    <xf numFmtId="164" fontId="3" fillId="4" borderId="59" xfId="0" applyNumberFormat="1" applyFont="1" applyFill="1" applyBorder="1" applyAlignment="1">
      <alignment horizontal="center" vertical="top"/>
    </xf>
    <xf numFmtId="3" fontId="5" fillId="5" borderId="73" xfId="0" applyNumberFormat="1" applyFont="1" applyFill="1" applyBorder="1" applyAlignment="1">
      <alignment horizontal="center" vertical="top" wrapText="1"/>
    </xf>
    <xf numFmtId="164" fontId="4" fillId="3" borderId="5" xfId="0" applyNumberFormat="1" applyFont="1" applyFill="1" applyBorder="1" applyAlignment="1">
      <alignment horizontal="center" vertical="top" wrapText="1"/>
    </xf>
    <xf numFmtId="164" fontId="3" fillId="4" borderId="56" xfId="0" applyNumberFormat="1" applyFont="1" applyFill="1" applyBorder="1" applyAlignment="1">
      <alignment horizontal="center" vertical="top" wrapText="1"/>
    </xf>
    <xf numFmtId="49" fontId="3" fillId="2" borderId="30" xfId="0" applyNumberFormat="1" applyFont="1" applyFill="1" applyBorder="1" applyAlignment="1">
      <alignment horizontal="center" vertical="top"/>
    </xf>
    <xf numFmtId="49" fontId="1" fillId="2" borderId="11" xfId="0" applyNumberFormat="1" applyFont="1" applyFill="1" applyBorder="1" applyAlignment="1">
      <alignment horizontal="center" vertical="top"/>
    </xf>
    <xf numFmtId="49" fontId="1" fillId="2" borderId="18"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wrapText="1"/>
    </xf>
    <xf numFmtId="49" fontId="1" fillId="2" borderId="11" xfId="0" applyNumberFormat="1" applyFont="1" applyFill="1" applyBorder="1" applyAlignment="1">
      <alignment horizontal="center" vertical="top" wrapText="1"/>
    </xf>
    <xf numFmtId="164" fontId="1" fillId="5" borderId="53"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3" fontId="1" fillId="0" borderId="21" xfId="0" applyNumberFormat="1" applyFont="1" applyFill="1" applyBorder="1" applyAlignment="1">
      <alignment vertical="top" wrapText="1"/>
    </xf>
    <xf numFmtId="3" fontId="1" fillId="0" borderId="33" xfId="0" applyNumberFormat="1" applyFont="1" applyFill="1" applyBorder="1" applyAlignment="1">
      <alignment vertical="top" wrapText="1"/>
    </xf>
    <xf numFmtId="3" fontId="1" fillId="0" borderId="11" xfId="0" applyNumberFormat="1" applyFont="1" applyBorder="1" applyAlignment="1">
      <alignment vertical="top"/>
    </xf>
    <xf numFmtId="3" fontId="1" fillId="0" borderId="18" xfId="0" applyNumberFormat="1" applyFont="1" applyBorder="1" applyAlignment="1">
      <alignment vertical="top"/>
    </xf>
    <xf numFmtId="164" fontId="1" fillId="0" borderId="8" xfId="0" applyNumberFormat="1" applyFont="1" applyFill="1" applyBorder="1" applyAlignment="1">
      <alignment horizontal="center" vertical="top"/>
    </xf>
    <xf numFmtId="164" fontId="5" fillId="4" borderId="72" xfId="0" applyNumberFormat="1" applyFont="1" applyFill="1" applyBorder="1" applyAlignment="1">
      <alignment horizontal="center" vertical="top"/>
    </xf>
    <xf numFmtId="3" fontId="5" fillId="0" borderId="32" xfId="0" applyNumberFormat="1" applyFont="1" applyFill="1" applyBorder="1" applyAlignment="1">
      <alignment horizontal="center" vertical="top"/>
    </xf>
    <xf numFmtId="3" fontId="1" fillId="0" borderId="18" xfId="0" applyNumberFormat="1" applyFont="1" applyBorder="1" applyAlignment="1">
      <alignment horizontal="center" vertical="top"/>
    </xf>
    <xf numFmtId="164" fontId="3" fillId="4" borderId="39" xfId="0" applyNumberFormat="1" applyFont="1" applyFill="1" applyBorder="1" applyAlignment="1">
      <alignment horizontal="center" vertical="top" wrapText="1"/>
    </xf>
    <xf numFmtId="164" fontId="5" fillId="4" borderId="59"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3" fontId="1" fillId="5" borderId="50" xfId="0" applyNumberFormat="1" applyFont="1" applyFill="1" applyBorder="1" applyAlignment="1">
      <alignment vertical="top" wrapText="1"/>
    </xf>
    <xf numFmtId="3" fontId="1" fillId="0" borderId="54" xfId="0" applyNumberFormat="1" applyFont="1" applyBorder="1" applyAlignment="1">
      <alignment horizontal="center" vertical="center" textRotation="90"/>
    </xf>
    <xf numFmtId="3" fontId="1" fillId="0" borderId="60" xfId="0" applyNumberFormat="1" applyFont="1" applyBorder="1" applyAlignment="1">
      <alignment horizontal="center" vertical="center" textRotation="90"/>
    </xf>
    <xf numFmtId="3" fontId="1" fillId="0" borderId="62" xfId="0" applyNumberFormat="1" applyFont="1" applyBorder="1" applyAlignment="1">
      <alignment horizontal="center" vertical="top"/>
    </xf>
    <xf numFmtId="3" fontId="1" fillId="0" borderId="10" xfId="0" applyNumberFormat="1" applyFont="1" applyBorder="1" applyAlignment="1">
      <alignment horizontal="center" vertical="top"/>
    </xf>
    <xf numFmtId="164" fontId="3" fillId="4" borderId="19" xfId="0" applyNumberFormat="1" applyFont="1" applyFill="1" applyBorder="1" applyAlignment="1">
      <alignment horizontal="center" vertical="top"/>
    </xf>
    <xf numFmtId="164" fontId="5" fillId="4" borderId="19" xfId="0" applyNumberFormat="1" applyFont="1" applyFill="1" applyBorder="1" applyAlignment="1">
      <alignment horizontal="center" vertical="top"/>
    </xf>
    <xf numFmtId="164" fontId="3" fillId="4" borderId="70"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164" fontId="4" fillId="3" borderId="4"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xf>
    <xf numFmtId="3" fontId="1" fillId="0" borderId="60" xfId="0" applyNumberFormat="1" applyFont="1" applyFill="1" applyBorder="1" applyAlignment="1">
      <alignment horizontal="center" vertical="top" wrapText="1"/>
    </xf>
    <xf numFmtId="3" fontId="1" fillId="0" borderId="27" xfId="0" applyNumberFormat="1" applyFont="1" applyBorder="1" applyAlignment="1">
      <alignment horizontal="center" vertical="top" wrapText="1"/>
    </xf>
    <xf numFmtId="3" fontId="1" fillId="0" borderId="60" xfId="0" applyNumberFormat="1" applyFont="1" applyBorder="1" applyAlignment="1">
      <alignment horizontal="center" vertical="top" wrapText="1"/>
    </xf>
    <xf numFmtId="3" fontId="1" fillId="5" borderId="45" xfId="0" applyNumberFormat="1" applyFont="1" applyFill="1" applyBorder="1" applyAlignment="1">
      <alignment vertical="top" wrapText="1"/>
    </xf>
    <xf numFmtId="3" fontId="1" fillId="0" borderId="8" xfId="0" applyNumberFormat="1" applyFont="1" applyFill="1" applyBorder="1" applyAlignment="1">
      <alignment horizontal="center" vertical="top" wrapText="1"/>
    </xf>
    <xf numFmtId="3" fontId="1" fillId="5" borderId="45" xfId="0" applyNumberFormat="1" applyFont="1" applyFill="1" applyBorder="1" applyAlignment="1">
      <alignment horizontal="center" vertical="top"/>
    </xf>
    <xf numFmtId="3" fontId="1" fillId="0" borderId="51" xfId="0" applyNumberFormat="1" applyFont="1" applyFill="1" applyBorder="1" applyAlignment="1">
      <alignment vertical="top" wrapText="1"/>
    </xf>
    <xf numFmtId="3" fontId="1" fillId="0" borderId="17" xfId="0" applyNumberFormat="1" applyFont="1" applyBorder="1" applyAlignment="1">
      <alignment horizontal="center" vertical="center" textRotation="90"/>
    </xf>
    <xf numFmtId="3" fontId="1" fillId="0" borderId="15" xfId="0" applyNumberFormat="1" applyFont="1" applyBorder="1" applyAlignment="1">
      <alignment horizontal="center" vertical="top"/>
    </xf>
    <xf numFmtId="3" fontId="1" fillId="0" borderId="45" xfId="0" applyNumberFormat="1" applyFont="1" applyBorder="1" applyAlignment="1">
      <alignment vertical="top"/>
    </xf>
    <xf numFmtId="3" fontId="1" fillId="0" borderId="4" xfId="0" applyNumberFormat="1" applyFont="1" applyFill="1" applyBorder="1" applyAlignment="1">
      <alignment horizontal="center" vertical="top" wrapText="1"/>
    </xf>
    <xf numFmtId="3" fontId="5" fillId="4" borderId="25" xfId="0" applyNumberFormat="1" applyFont="1" applyFill="1" applyBorder="1" applyAlignment="1">
      <alignment horizontal="right" vertical="top"/>
    </xf>
    <xf numFmtId="3" fontId="4" fillId="0" borderId="56" xfId="0" applyNumberFormat="1" applyFont="1" applyBorder="1" applyAlignment="1">
      <alignment horizontal="center" vertical="top"/>
    </xf>
    <xf numFmtId="164" fontId="5" fillId="2" borderId="23"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164" fontId="5" fillId="4" borderId="20" xfId="0" applyNumberFormat="1" applyFont="1" applyFill="1" applyBorder="1" applyAlignment="1">
      <alignment horizontal="center" vertical="top"/>
    </xf>
    <xf numFmtId="3" fontId="1" fillId="5" borderId="51" xfId="0" applyNumberFormat="1" applyFont="1" applyFill="1" applyBorder="1" applyAlignment="1">
      <alignment horizontal="center" vertical="top" wrapText="1"/>
    </xf>
    <xf numFmtId="49" fontId="3" fillId="5" borderId="40"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xf>
    <xf numFmtId="164" fontId="4" fillId="5" borderId="58"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xf>
    <xf numFmtId="164" fontId="3" fillId="4" borderId="72" xfId="0" applyNumberFormat="1" applyFont="1" applyFill="1" applyBorder="1" applyAlignment="1">
      <alignment horizontal="center" vertical="top"/>
    </xf>
    <xf numFmtId="164" fontId="1" fillId="5" borderId="59" xfId="0" applyNumberFormat="1" applyFont="1" applyFill="1" applyBorder="1" applyAlignment="1">
      <alignment horizontal="center" vertical="top"/>
    </xf>
    <xf numFmtId="164" fontId="4" fillId="0" borderId="63" xfId="0" applyNumberFormat="1" applyFont="1" applyBorder="1" applyAlignment="1">
      <alignment horizontal="center" vertical="top"/>
    </xf>
    <xf numFmtId="164" fontId="4" fillId="0" borderId="64" xfId="0" applyNumberFormat="1" applyFont="1" applyBorder="1" applyAlignment="1">
      <alignment horizontal="center" vertical="top"/>
    </xf>
    <xf numFmtId="3" fontId="2" fillId="5" borderId="0" xfId="0" applyNumberFormat="1" applyFont="1" applyFill="1"/>
    <xf numFmtId="164" fontId="4" fillId="0" borderId="73" xfId="0" applyNumberFormat="1" applyFont="1" applyBorder="1" applyAlignment="1">
      <alignment horizontal="center" vertical="top"/>
    </xf>
    <xf numFmtId="164" fontId="1" fillId="0" borderId="70" xfId="0" applyNumberFormat="1" applyFont="1" applyBorder="1" applyAlignment="1">
      <alignment horizontal="center" vertical="top" wrapText="1"/>
    </xf>
    <xf numFmtId="164" fontId="4" fillId="0" borderId="70" xfId="0" applyNumberFormat="1" applyFont="1" applyBorder="1" applyAlignment="1">
      <alignment horizontal="center" vertical="top" wrapText="1"/>
    </xf>
    <xf numFmtId="164" fontId="4" fillId="0" borderId="70" xfId="0" applyNumberFormat="1" applyFont="1" applyBorder="1" applyAlignment="1">
      <alignment horizontal="center" vertical="top"/>
    </xf>
    <xf numFmtId="164" fontId="1" fillId="5" borderId="38" xfId="0" applyNumberFormat="1" applyFont="1" applyFill="1" applyBorder="1" applyAlignment="1">
      <alignment horizontal="center" vertical="top"/>
    </xf>
    <xf numFmtId="164" fontId="1" fillId="5" borderId="64" xfId="0" applyNumberFormat="1" applyFont="1" applyFill="1" applyBorder="1" applyAlignment="1">
      <alignment horizontal="center" vertical="top"/>
    </xf>
    <xf numFmtId="3" fontId="1" fillId="5" borderId="30"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3" fontId="1" fillId="0" borderId="1" xfId="0" applyNumberFormat="1" applyFont="1" applyBorder="1" applyAlignment="1">
      <alignment horizontal="center" vertical="top"/>
    </xf>
    <xf numFmtId="3" fontId="1" fillId="5" borderId="54" xfId="0" applyNumberFormat="1" applyFont="1" applyFill="1" applyBorder="1" applyAlignment="1">
      <alignment horizontal="center" vertical="top"/>
    </xf>
    <xf numFmtId="3" fontId="1" fillId="5" borderId="51" xfId="0" applyNumberFormat="1" applyFont="1" applyFill="1" applyBorder="1" applyAlignment="1">
      <alignment horizontal="center" vertical="top"/>
    </xf>
    <xf numFmtId="3" fontId="1" fillId="5" borderId="11" xfId="0" applyNumberFormat="1" applyFont="1" applyFill="1" applyBorder="1" applyAlignment="1">
      <alignment horizontal="center" vertical="top"/>
    </xf>
    <xf numFmtId="3" fontId="1" fillId="5" borderId="73" xfId="0" applyNumberFormat="1" applyFont="1" applyFill="1" applyBorder="1" applyAlignment="1">
      <alignment horizontal="center" vertical="top" wrapText="1"/>
    </xf>
    <xf numFmtId="3" fontId="1" fillId="5" borderId="62" xfId="0" applyNumberFormat="1" applyFont="1" applyFill="1" applyBorder="1" applyAlignment="1">
      <alignment horizontal="center" vertical="top" wrapText="1"/>
    </xf>
    <xf numFmtId="3" fontId="1" fillId="0" borderId="10" xfId="0" applyNumberFormat="1" applyFont="1" applyBorder="1" applyAlignment="1">
      <alignment horizontal="center" vertical="top" wrapText="1"/>
    </xf>
    <xf numFmtId="164" fontId="1" fillId="0" borderId="51" xfId="0" applyNumberFormat="1" applyFont="1" applyFill="1" applyBorder="1" applyAlignment="1">
      <alignment horizontal="center" vertical="top"/>
    </xf>
    <xf numFmtId="164" fontId="1" fillId="5" borderId="12" xfId="0" applyNumberFormat="1" applyFont="1" applyFill="1" applyBorder="1" applyAlignment="1">
      <alignment horizontal="center" vertical="top"/>
    </xf>
    <xf numFmtId="3" fontId="1" fillId="0" borderId="9" xfId="0" applyNumberFormat="1" applyFont="1" applyBorder="1" applyAlignment="1">
      <alignment horizontal="left" vertical="top" wrapText="1"/>
    </xf>
    <xf numFmtId="164" fontId="1" fillId="0" borderId="15" xfId="0" applyNumberFormat="1" applyFont="1" applyFill="1" applyBorder="1" applyAlignment="1">
      <alignment horizontal="center" vertical="top"/>
    </xf>
    <xf numFmtId="3" fontId="1" fillId="0" borderId="3" xfId="0" applyNumberFormat="1" applyFont="1" applyBorder="1" applyAlignment="1">
      <alignment horizontal="center" vertical="top"/>
    </xf>
    <xf numFmtId="3" fontId="1" fillId="0" borderId="54" xfId="0" applyNumberFormat="1" applyFont="1" applyBorder="1" applyAlignment="1">
      <alignment horizontal="center" vertical="top"/>
    </xf>
    <xf numFmtId="3" fontId="1" fillId="0" borderId="62"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wrapText="1"/>
    </xf>
    <xf numFmtId="3" fontId="3" fillId="4" borderId="65" xfId="0" applyNumberFormat="1" applyFont="1" applyFill="1" applyBorder="1" applyAlignment="1">
      <alignment vertical="top"/>
    </xf>
    <xf numFmtId="3" fontId="3" fillId="5" borderId="6" xfId="0" applyNumberFormat="1" applyFont="1" applyFill="1" applyBorder="1" applyAlignment="1">
      <alignment horizontal="left" vertical="top" wrapText="1"/>
    </xf>
    <xf numFmtId="49" fontId="1" fillId="0" borderId="29" xfId="0" applyNumberFormat="1" applyFont="1" applyBorder="1" applyAlignment="1">
      <alignment vertical="top" wrapText="1"/>
    </xf>
    <xf numFmtId="3" fontId="3" fillId="4" borderId="39" xfId="0" applyNumberFormat="1" applyFont="1" applyFill="1" applyBorder="1" applyAlignment="1">
      <alignment vertical="top"/>
    </xf>
    <xf numFmtId="3" fontId="4" fillId="5" borderId="10" xfId="0" applyNumberFormat="1" applyFont="1" applyFill="1" applyBorder="1" applyAlignment="1">
      <alignment horizontal="center" vertical="top" wrapText="1"/>
    </xf>
    <xf numFmtId="3" fontId="4" fillId="0" borderId="62" xfId="0" applyNumberFormat="1" applyFont="1" applyBorder="1" applyAlignment="1">
      <alignment horizontal="center" vertical="top" wrapText="1"/>
    </xf>
    <xf numFmtId="3" fontId="4" fillId="5" borderId="62"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3" fontId="1" fillId="0" borderId="77" xfId="0" applyNumberFormat="1" applyFont="1" applyBorder="1" applyAlignment="1">
      <alignment horizontal="left" vertical="top" wrapText="1"/>
    </xf>
    <xf numFmtId="3" fontId="4" fillId="5" borderId="15" xfId="0" applyNumberFormat="1" applyFont="1" applyFill="1" applyBorder="1" applyAlignment="1">
      <alignment horizontal="left" vertical="top" wrapText="1"/>
    </xf>
    <xf numFmtId="3" fontId="4" fillId="0" borderId="76" xfId="0" applyNumberFormat="1" applyFont="1" applyFill="1" applyBorder="1" applyAlignment="1">
      <alignment horizontal="left" vertical="top" wrapText="1"/>
    </xf>
    <xf numFmtId="3" fontId="1" fillId="5" borderId="27" xfId="0" applyNumberFormat="1" applyFont="1" applyFill="1" applyBorder="1" applyAlignment="1">
      <alignment horizontal="left" vertical="top" wrapText="1"/>
    </xf>
    <xf numFmtId="3" fontId="4" fillId="0" borderId="77" xfId="0" applyNumberFormat="1" applyFont="1" applyFill="1" applyBorder="1" applyAlignment="1">
      <alignment horizontal="left" vertical="top" wrapText="1"/>
    </xf>
    <xf numFmtId="164" fontId="3" fillId="4" borderId="49" xfId="0" applyNumberFormat="1" applyFont="1" applyFill="1" applyBorder="1" applyAlignment="1">
      <alignment horizontal="center" vertical="top"/>
    </xf>
    <xf numFmtId="3" fontId="4" fillId="0" borderId="54" xfId="0" applyNumberFormat="1" applyFont="1" applyBorder="1" applyAlignment="1">
      <alignment horizontal="center" vertical="top" wrapText="1"/>
    </xf>
    <xf numFmtId="3" fontId="4" fillId="5" borderId="54" xfId="0" applyNumberFormat="1" applyFont="1" applyFill="1" applyBorder="1" applyAlignment="1">
      <alignment horizontal="center" vertical="top" wrapText="1"/>
    </xf>
    <xf numFmtId="3" fontId="1" fillId="5" borderId="60" xfId="0" applyNumberFormat="1" applyFont="1" applyFill="1" applyBorder="1" applyAlignment="1">
      <alignment horizontal="left" vertical="top" wrapText="1"/>
    </xf>
    <xf numFmtId="3" fontId="1" fillId="5" borderId="38" xfId="0" applyNumberFormat="1" applyFont="1" applyFill="1" applyBorder="1" applyAlignment="1">
      <alignment horizontal="center" vertical="top"/>
    </xf>
    <xf numFmtId="3" fontId="1" fillId="5" borderId="77" xfId="0" applyNumberFormat="1" applyFont="1" applyFill="1" applyBorder="1" applyAlignment="1">
      <alignment horizontal="left" vertical="top" wrapText="1"/>
    </xf>
    <xf numFmtId="3" fontId="1" fillId="0" borderId="20" xfId="0" applyNumberFormat="1" applyFont="1" applyFill="1" applyBorder="1" applyAlignment="1">
      <alignment vertical="top" wrapText="1"/>
    </xf>
    <xf numFmtId="164" fontId="1" fillId="0" borderId="2" xfId="0" applyNumberFormat="1" applyFont="1" applyFill="1" applyBorder="1" applyAlignment="1">
      <alignment horizontal="center" vertical="top"/>
    </xf>
    <xf numFmtId="3" fontId="1" fillId="0" borderId="29" xfId="0" applyNumberFormat="1" applyFont="1" applyFill="1" applyBorder="1" applyAlignment="1">
      <alignment vertical="center" textRotation="90" wrapText="1"/>
    </xf>
    <xf numFmtId="164" fontId="5" fillId="2" borderId="28" xfId="0" applyNumberFormat="1" applyFont="1" applyFill="1" applyBorder="1" applyAlignment="1">
      <alignment horizontal="center" vertical="top"/>
    </xf>
    <xf numFmtId="164" fontId="5" fillId="2" borderId="24" xfId="0" applyNumberFormat="1" applyFont="1" applyFill="1" applyBorder="1" applyAlignment="1">
      <alignment horizontal="center" vertical="top"/>
    </xf>
    <xf numFmtId="3" fontId="4" fillId="0" borderId="52" xfId="0" applyNumberFormat="1" applyFont="1" applyBorder="1" applyAlignment="1">
      <alignment horizontal="center" vertical="top"/>
    </xf>
    <xf numFmtId="49" fontId="3" fillId="5" borderId="40" xfId="0" applyNumberFormat="1" applyFont="1" applyFill="1" applyBorder="1" applyAlignment="1">
      <alignment vertical="top"/>
    </xf>
    <xf numFmtId="164" fontId="1" fillId="5" borderId="54"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49" fontId="3" fillId="3" borderId="41" xfId="0" applyNumberFormat="1" applyFont="1" applyFill="1" applyBorder="1" applyAlignment="1">
      <alignment horizontal="center" vertical="top"/>
    </xf>
    <xf numFmtId="49" fontId="3" fillId="3" borderId="35" xfId="0" applyNumberFormat="1" applyFont="1" applyFill="1" applyBorder="1" applyAlignment="1">
      <alignment horizontal="center" vertical="top" wrapText="1"/>
    </xf>
    <xf numFmtId="3" fontId="1" fillId="0" borderId="18" xfId="0" applyNumberFormat="1" applyFont="1" applyFill="1" applyBorder="1" applyAlignment="1">
      <alignment horizontal="center" vertical="top"/>
    </xf>
    <xf numFmtId="3" fontId="1" fillId="0" borderId="45" xfId="0" applyNumberFormat="1" applyFont="1" applyFill="1" applyBorder="1" applyAlignment="1">
      <alignment horizontal="center" vertical="top"/>
    </xf>
    <xf numFmtId="3" fontId="5" fillId="5" borderId="35" xfId="0" applyNumberFormat="1" applyFont="1" applyFill="1" applyBorder="1" applyAlignment="1">
      <alignment horizontal="center" vertical="top"/>
    </xf>
    <xf numFmtId="3" fontId="3" fillId="0" borderId="40" xfId="0" applyNumberFormat="1" applyFont="1" applyFill="1" applyBorder="1" applyAlignment="1">
      <alignment vertical="top" wrapText="1"/>
    </xf>
    <xf numFmtId="3" fontId="1" fillId="5" borderId="49" xfId="0" applyNumberFormat="1" applyFont="1" applyFill="1" applyBorder="1" applyAlignment="1">
      <alignment horizontal="center" vertical="top" wrapText="1"/>
    </xf>
    <xf numFmtId="3" fontId="1" fillId="5" borderId="71" xfId="0" applyNumberFormat="1" applyFont="1" applyFill="1" applyBorder="1" applyAlignment="1">
      <alignment horizontal="center" vertical="top" wrapText="1"/>
    </xf>
    <xf numFmtId="3" fontId="1" fillId="5" borderId="40" xfId="0" applyNumberFormat="1" applyFont="1" applyFill="1" applyBorder="1" applyAlignment="1">
      <alignment horizontal="center" vertical="top" wrapText="1"/>
    </xf>
    <xf numFmtId="3" fontId="4" fillId="5" borderId="29" xfId="0" applyNumberFormat="1" applyFont="1" applyFill="1" applyBorder="1" applyAlignment="1">
      <alignment horizontal="left" vertical="top" wrapText="1"/>
    </xf>
    <xf numFmtId="3" fontId="4" fillId="5" borderId="40" xfId="0" applyNumberFormat="1" applyFont="1" applyFill="1" applyBorder="1" applyAlignment="1">
      <alignment horizontal="center" vertical="top" wrapText="1"/>
    </xf>
    <xf numFmtId="3" fontId="4" fillId="5" borderId="11" xfId="0" applyNumberFormat="1" applyFont="1" applyFill="1" applyBorder="1" applyAlignment="1">
      <alignment horizontal="center" vertical="top" wrapText="1"/>
    </xf>
    <xf numFmtId="3" fontId="4" fillId="5" borderId="51" xfId="0" applyNumberFormat="1" applyFont="1" applyFill="1" applyBorder="1" applyAlignment="1">
      <alignment horizontal="center" vertical="top" wrapText="1"/>
    </xf>
    <xf numFmtId="3" fontId="5" fillId="5" borderId="13" xfId="0" applyNumberFormat="1" applyFont="1" applyFill="1" applyBorder="1" applyAlignment="1">
      <alignment horizontal="center" vertical="center" wrapText="1"/>
    </xf>
    <xf numFmtId="3" fontId="5" fillId="5" borderId="40" xfId="0" applyNumberFormat="1" applyFont="1" applyFill="1" applyBorder="1" applyAlignment="1">
      <alignment vertical="top" wrapText="1"/>
    </xf>
    <xf numFmtId="3" fontId="4" fillId="5" borderId="71" xfId="0" applyNumberFormat="1" applyFont="1" applyFill="1" applyBorder="1" applyAlignment="1">
      <alignment horizontal="center" vertical="top" wrapText="1"/>
    </xf>
    <xf numFmtId="3" fontId="4" fillId="5" borderId="60" xfId="0" applyNumberFormat="1" applyFont="1" applyFill="1" applyBorder="1" applyAlignment="1">
      <alignment horizontal="center" vertical="top" wrapText="1"/>
    </xf>
    <xf numFmtId="3" fontId="5" fillId="5" borderId="50" xfId="0" applyNumberFormat="1" applyFont="1" applyFill="1" applyBorder="1" applyAlignment="1">
      <alignment horizontal="center" vertical="center" textRotation="90" wrapText="1"/>
    </xf>
    <xf numFmtId="164" fontId="1" fillId="5" borderId="54" xfId="0" applyNumberFormat="1" applyFont="1" applyFill="1" applyBorder="1" applyAlignment="1">
      <alignment horizontal="center" vertical="top" wrapText="1"/>
    </xf>
    <xf numFmtId="164" fontId="1" fillId="5" borderId="52" xfId="0" applyNumberFormat="1" applyFont="1" applyFill="1" applyBorder="1" applyAlignment="1">
      <alignment horizontal="center" vertical="top" wrapText="1"/>
    </xf>
    <xf numFmtId="164" fontId="1" fillId="5" borderId="60" xfId="0" applyNumberFormat="1" applyFont="1" applyFill="1" applyBorder="1" applyAlignment="1">
      <alignment horizontal="center" vertical="top" wrapText="1"/>
    </xf>
    <xf numFmtId="3" fontId="1" fillId="5" borderId="38" xfId="0" applyNumberFormat="1" applyFont="1" applyFill="1" applyBorder="1" applyAlignment="1">
      <alignment vertical="top" wrapText="1"/>
    </xf>
    <xf numFmtId="3" fontId="1" fillId="5" borderId="54" xfId="0" applyNumberFormat="1" applyFont="1" applyFill="1" applyBorder="1" applyAlignment="1">
      <alignment horizontal="center" vertical="top" wrapText="1"/>
    </xf>
    <xf numFmtId="3" fontId="1" fillId="0" borderId="12" xfId="0" applyNumberFormat="1" applyFont="1" applyFill="1" applyBorder="1" applyAlignment="1">
      <alignment vertical="top" wrapText="1"/>
    </xf>
    <xf numFmtId="164" fontId="3" fillId="5" borderId="62" xfId="0" applyNumberFormat="1" applyFont="1" applyFill="1" applyBorder="1" applyAlignment="1">
      <alignment horizontal="center" vertical="top" wrapText="1"/>
    </xf>
    <xf numFmtId="164" fontId="3" fillId="5" borderId="26" xfId="0" applyNumberFormat="1" applyFont="1" applyFill="1" applyBorder="1" applyAlignment="1">
      <alignment horizontal="center" vertical="top" wrapText="1"/>
    </xf>
    <xf numFmtId="3" fontId="1" fillId="5" borderId="25" xfId="0" applyNumberFormat="1" applyFont="1" applyFill="1" applyBorder="1" applyAlignment="1">
      <alignment vertical="top" wrapText="1"/>
    </xf>
    <xf numFmtId="164" fontId="4" fillId="5" borderId="54" xfId="0" applyNumberFormat="1" applyFont="1" applyFill="1" applyBorder="1" applyAlignment="1">
      <alignment horizontal="center" vertical="top" wrapText="1"/>
    </xf>
    <xf numFmtId="164" fontId="4" fillId="5" borderId="60" xfId="0" applyNumberFormat="1" applyFont="1" applyFill="1" applyBorder="1" applyAlignment="1">
      <alignment horizontal="center" vertical="top" wrapText="1"/>
    </xf>
    <xf numFmtId="3" fontId="4" fillId="5" borderId="13" xfId="0" applyNumberFormat="1" applyFont="1" applyFill="1" applyBorder="1" applyAlignment="1">
      <alignment vertical="top" wrapText="1"/>
    </xf>
    <xf numFmtId="3" fontId="4" fillId="5" borderId="50" xfId="0" applyNumberFormat="1" applyFont="1" applyFill="1" applyBorder="1" applyAlignment="1">
      <alignment vertical="top" wrapText="1"/>
    </xf>
    <xf numFmtId="164" fontId="1" fillId="5" borderId="49" xfId="0" applyNumberFormat="1" applyFont="1" applyFill="1" applyBorder="1" applyAlignment="1">
      <alignment horizontal="center" vertical="top" wrapText="1"/>
    </xf>
    <xf numFmtId="3" fontId="1" fillId="5" borderId="13" xfId="0" applyNumberFormat="1" applyFont="1" applyFill="1" applyBorder="1" applyAlignment="1">
      <alignment vertical="top" wrapText="1"/>
    </xf>
    <xf numFmtId="3" fontId="1" fillId="5" borderId="9" xfId="0" applyNumberFormat="1" applyFont="1" applyFill="1" applyBorder="1" applyAlignment="1">
      <alignment horizontal="left" vertical="top" wrapText="1"/>
    </xf>
    <xf numFmtId="3" fontId="1" fillId="0" borderId="13" xfId="0" applyNumberFormat="1" applyFont="1" applyFill="1" applyBorder="1" applyAlignment="1">
      <alignment horizontal="center" vertical="top" textRotation="90" wrapText="1"/>
    </xf>
    <xf numFmtId="3" fontId="3" fillId="5" borderId="71"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3" fontId="1" fillId="0" borderId="60" xfId="0" applyNumberFormat="1" applyFont="1" applyBorder="1" applyAlignment="1">
      <alignment horizontal="center" vertical="top"/>
    </xf>
    <xf numFmtId="164" fontId="1" fillId="0" borderId="56" xfId="0" applyNumberFormat="1" applyFont="1" applyFill="1" applyBorder="1" applyAlignment="1">
      <alignment horizontal="center" vertical="top" wrapText="1"/>
    </xf>
    <xf numFmtId="164" fontId="4" fillId="5" borderId="11" xfId="0" applyNumberFormat="1" applyFont="1" applyFill="1" applyBorder="1" applyAlignment="1">
      <alignment horizontal="center" vertical="top" wrapText="1"/>
    </xf>
    <xf numFmtId="164" fontId="3" fillId="4" borderId="17" xfId="0" applyNumberFormat="1" applyFont="1" applyFill="1" applyBorder="1" applyAlignment="1">
      <alignment horizontal="center" vertical="top" wrapText="1"/>
    </xf>
    <xf numFmtId="164" fontId="1" fillId="5" borderId="26" xfId="0" applyNumberFormat="1" applyFont="1" applyFill="1" applyBorder="1" applyAlignment="1">
      <alignment horizontal="center" vertical="top"/>
    </xf>
    <xf numFmtId="3" fontId="1" fillId="5" borderId="52" xfId="0" applyNumberFormat="1" applyFont="1" applyFill="1" applyBorder="1" applyAlignment="1">
      <alignment vertical="top" wrapText="1"/>
    </xf>
    <xf numFmtId="164" fontId="1" fillId="5" borderId="15" xfId="0" applyNumberFormat="1" applyFont="1" applyFill="1" applyBorder="1" applyAlignment="1">
      <alignment horizontal="center" vertical="top"/>
    </xf>
    <xf numFmtId="164" fontId="1" fillId="5" borderId="13" xfId="0" applyNumberFormat="1" applyFont="1" applyFill="1" applyBorder="1" applyAlignment="1">
      <alignment horizontal="center" vertical="top" wrapText="1"/>
    </xf>
    <xf numFmtId="164" fontId="3" fillId="4" borderId="16" xfId="0" applyNumberFormat="1" applyFont="1" applyFill="1" applyBorder="1" applyAlignment="1">
      <alignment horizontal="center" vertical="top" wrapText="1"/>
    </xf>
    <xf numFmtId="164" fontId="3" fillId="4" borderId="16" xfId="0" applyNumberFormat="1" applyFont="1" applyFill="1" applyBorder="1" applyAlignment="1">
      <alignment horizontal="center" vertical="top"/>
    </xf>
    <xf numFmtId="164" fontId="1" fillId="5" borderId="60" xfId="0" applyNumberFormat="1" applyFont="1" applyFill="1" applyBorder="1" applyAlignment="1">
      <alignment horizontal="center" vertical="top"/>
    </xf>
    <xf numFmtId="164" fontId="3" fillId="5" borderId="27" xfId="0" applyNumberFormat="1" applyFont="1" applyFill="1" applyBorder="1" applyAlignment="1">
      <alignment horizontal="center" vertical="top" wrapText="1"/>
    </xf>
    <xf numFmtId="164" fontId="1" fillId="5" borderId="51" xfId="0" applyNumberFormat="1" applyFont="1" applyFill="1" applyBorder="1" applyAlignment="1">
      <alignment horizontal="center" vertical="top"/>
    </xf>
    <xf numFmtId="164" fontId="3" fillId="4" borderId="15" xfId="0" applyNumberFormat="1" applyFont="1" applyFill="1" applyBorder="1" applyAlignment="1">
      <alignment horizontal="center" vertical="top"/>
    </xf>
    <xf numFmtId="164" fontId="3" fillId="4" borderId="27" xfId="0" applyNumberFormat="1" applyFont="1" applyFill="1" applyBorder="1" applyAlignment="1">
      <alignment horizontal="center" vertical="top" wrapText="1"/>
    </xf>
    <xf numFmtId="164" fontId="4" fillId="5" borderId="51" xfId="0" applyNumberFormat="1" applyFont="1" applyFill="1" applyBorder="1" applyAlignment="1">
      <alignment horizontal="center" vertical="top" wrapText="1"/>
    </xf>
    <xf numFmtId="164" fontId="1" fillId="5" borderId="8" xfId="0" applyNumberFormat="1" applyFont="1" applyFill="1" applyBorder="1" applyAlignment="1">
      <alignment horizontal="center" vertical="top"/>
    </xf>
    <xf numFmtId="164" fontId="5" fillId="4" borderId="60" xfId="0" applyNumberFormat="1" applyFont="1" applyFill="1" applyBorder="1" applyAlignment="1">
      <alignment horizontal="center" vertical="top"/>
    </xf>
    <xf numFmtId="164" fontId="3" fillId="4" borderId="1" xfId="0" applyNumberFormat="1" applyFont="1" applyFill="1" applyBorder="1" applyAlignment="1">
      <alignment horizontal="center" vertical="top"/>
    </xf>
    <xf numFmtId="164" fontId="1" fillId="5" borderId="32" xfId="0" applyNumberFormat="1" applyFont="1" applyFill="1" applyBorder="1" applyAlignment="1">
      <alignment horizontal="center" vertical="top" wrapText="1"/>
    </xf>
    <xf numFmtId="164" fontId="3" fillId="4" borderId="37" xfId="0" applyNumberFormat="1" applyFont="1" applyFill="1" applyBorder="1" applyAlignment="1">
      <alignment horizontal="center" vertical="top"/>
    </xf>
    <xf numFmtId="49" fontId="3" fillId="5" borderId="41" xfId="0" applyNumberFormat="1" applyFont="1" applyFill="1" applyBorder="1" applyAlignment="1">
      <alignment horizontal="center" vertical="top"/>
    </xf>
    <xf numFmtId="164" fontId="5" fillId="2" borderId="78" xfId="0" applyNumberFormat="1" applyFont="1" applyFill="1" applyBorder="1" applyAlignment="1">
      <alignment horizontal="center" vertical="top"/>
    </xf>
    <xf numFmtId="3" fontId="5" fillId="5" borderId="52" xfId="0" applyNumberFormat="1" applyFont="1" applyFill="1" applyBorder="1" applyAlignment="1">
      <alignment vertical="top" wrapText="1"/>
    </xf>
    <xf numFmtId="3" fontId="5" fillId="5" borderId="12" xfId="0" applyNumberFormat="1" applyFont="1" applyFill="1" applyBorder="1" applyAlignment="1">
      <alignment vertical="top" wrapText="1"/>
    </xf>
    <xf numFmtId="164" fontId="1" fillId="0" borderId="14" xfId="0" applyNumberFormat="1" applyFont="1" applyBorder="1" applyAlignment="1">
      <alignment horizontal="center" vertical="top" wrapText="1"/>
    </xf>
    <xf numFmtId="164" fontId="4" fillId="0" borderId="14" xfId="0" applyNumberFormat="1" applyFont="1" applyBorder="1" applyAlignment="1">
      <alignment horizontal="center" vertical="top" wrapText="1"/>
    </xf>
    <xf numFmtId="164" fontId="4" fillId="0" borderId="14" xfId="0" applyNumberFormat="1" applyFont="1" applyBorder="1" applyAlignment="1">
      <alignment horizontal="center" vertical="top"/>
    </xf>
    <xf numFmtId="164" fontId="1" fillId="5" borderId="52" xfId="0" applyNumberFormat="1" applyFont="1" applyFill="1" applyBorder="1" applyAlignment="1">
      <alignment horizontal="center" vertical="top"/>
    </xf>
    <xf numFmtId="3" fontId="5" fillId="5" borderId="50" xfId="0" applyNumberFormat="1" applyFont="1" applyFill="1" applyBorder="1" applyAlignment="1">
      <alignment horizontal="center" vertical="center" wrapText="1"/>
    </xf>
    <xf numFmtId="164" fontId="1" fillId="0" borderId="26"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3" fontId="5" fillId="0" borderId="41" xfId="0" applyNumberFormat="1" applyFont="1" applyBorder="1" applyAlignment="1">
      <alignment horizontal="center" vertical="top"/>
    </xf>
    <xf numFmtId="164" fontId="1" fillId="5" borderId="62" xfId="0" applyNumberFormat="1" applyFont="1" applyFill="1" applyBorder="1" applyAlignment="1">
      <alignment horizontal="center" vertical="top"/>
    </xf>
    <xf numFmtId="164" fontId="4" fillId="5" borderId="10" xfId="0" applyNumberFormat="1" applyFont="1" applyFill="1" applyBorder="1" applyAlignment="1">
      <alignment horizontal="center" vertical="top"/>
    </xf>
    <xf numFmtId="49" fontId="3" fillId="3" borderId="51" xfId="0" applyNumberFormat="1" applyFont="1" applyFill="1" applyBorder="1" applyAlignment="1">
      <alignment horizontal="center" vertical="top"/>
    </xf>
    <xf numFmtId="164" fontId="2" fillId="5" borderId="0" xfId="0" applyNumberFormat="1" applyFont="1" applyFill="1"/>
    <xf numFmtId="3" fontId="2" fillId="5" borderId="0" xfId="0" applyNumberFormat="1" applyFont="1" applyFill="1" applyBorder="1"/>
    <xf numFmtId="164" fontId="2" fillId="5" borderId="0" xfId="0" applyNumberFormat="1" applyFont="1" applyFill="1" applyBorder="1"/>
    <xf numFmtId="0" fontId="12" fillId="5" borderId="0" xfId="0" applyFont="1" applyFill="1" applyBorder="1" applyAlignment="1">
      <alignment horizontal="center" vertical="center" wrapText="1"/>
    </xf>
    <xf numFmtId="0" fontId="12" fillId="5" borderId="0" xfId="0" applyFont="1" applyFill="1" applyBorder="1" applyAlignment="1">
      <alignment horizontal="center" vertical="center"/>
    </xf>
    <xf numFmtId="3" fontId="4" fillId="5" borderId="52" xfId="0" applyNumberFormat="1" applyFont="1" applyFill="1" applyBorder="1" applyAlignment="1">
      <alignment horizontal="center" vertical="top"/>
    </xf>
    <xf numFmtId="3" fontId="4" fillId="5" borderId="38" xfId="0" applyNumberFormat="1" applyFont="1" applyFill="1" applyBorder="1" applyAlignment="1">
      <alignment horizontal="left" vertical="top" wrapText="1"/>
    </xf>
    <xf numFmtId="3" fontId="1" fillId="0" borderId="8" xfId="0" applyNumberFormat="1" applyFont="1" applyBorder="1" applyAlignment="1">
      <alignment horizontal="center" vertical="top"/>
    </xf>
    <xf numFmtId="3" fontId="4" fillId="0" borderId="13" xfId="0" applyNumberFormat="1" applyFont="1" applyBorder="1" applyAlignment="1">
      <alignment vertical="top" wrapText="1"/>
    </xf>
    <xf numFmtId="164" fontId="5" fillId="2" borderId="1" xfId="0" applyNumberFormat="1" applyFont="1" applyFill="1" applyBorder="1" applyAlignment="1">
      <alignment horizontal="center" vertical="top"/>
    </xf>
    <xf numFmtId="164" fontId="5" fillId="2" borderId="17" xfId="0" applyNumberFormat="1" applyFont="1" applyFill="1" applyBorder="1" applyAlignment="1">
      <alignment horizontal="center" vertical="top"/>
    </xf>
    <xf numFmtId="164" fontId="1" fillId="0" borderId="0" xfId="0" applyNumberFormat="1" applyFont="1" applyAlignment="1">
      <alignment horizontal="center"/>
    </xf>
    <xf numFmtId="164" fontId="1" fillId="0" borderId="56" xfId="0" applyNumberFormat="1" applyFont="1" applyFill="1" applyBorder="1" applyAlignment="1">
      <alignment horizontal="center" vertical="top"/>
    </xf>
    <xf numFmtId="3" fontId="1" fillId="0" borderId="29" xfId="0" applyNumberFormat="1" applyFont="1" applyBorder="1" applyAlignment="1">
      <alignment horizontal="left" vertical="top" wrapText="1"/>
    </xf>
    <xf numFmtId="164" fontId="1" fillId="5" borderId="3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3" fontId="11" fillId="0" borderId="40" xfId="0" applyNumberFormat="1" applyFont="1" applyFill="1" applyBorder="1" applyAlignment="1">
      <alignment vertical="top"/>
    </xf>
    <xf numFmtId="3" fontId="11" fillId="0" borderId="41" xfId="0" applyNumberFormat="1" applyFont="1" applyFill="1" applyBorder="1" applyAlignment="1">
      <alignment vertical="top"/>
    </xf>
    <xf numFmtId="3" fontId="1" fillId="0" borderId="42" xfId="0" applyNumberFormat="1" applyFont="1" applyFill="1" applyBorder="1" applyAlignment="1">
      <alignment vertical="top"/>
    </xf>
    <xf numFmtId="3" fontId="1" fillId="0" borderId="43" xfId="0" applyNumberFormat="1" applyFont="1" applyFill="1" applyBorder="1" applyAlignment="1">
      <alignment vertical="top"/>
    </xf>
    <xf numFmtId="3" fontId="1" fillId="5" borderId="2" xfId="0" applyNumberFormat="1" applyFont="1" applyFill="1" applyBorder="1" applyAlignment="1">
      <alignment vertical="top" wrapText="1"/>
    </xf>
    <xf numFmtId="3" fontId="1" fillId="0" borderId="74"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164" fontId="3" fillId="5" borderId="29"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49" fontId="3" fillId="3" borderId="44" xfId="0" applyNumberFormat="1" applyFont="1" applyFill="1" applyBorder="1" applyAlignment="1">
      <alignment horizontal="center" vertical="top"/>
    </xf>
    <xf numFmtId="49" fontId="3" fillId="3" borderId="45" xfId="0" applyNumberFormat="1" applyFont="1" applyFill="1" applyBorder="1" applyAlignment="1">
      <alignment horizontal="center" vertical="top"/>
    </xf>
    <xf numFmtId="3" fontId="5" fillId="0" borderId="26" xfId="0" applyNumberFormat="1" applyFont="1" applyFill="1" applyBorder="1" applyAlignment="1">
      <alignment horizontal="center" vertical="top"/>
    </xf>
    <xf numFmtId="3" fontId="5" fillId="0" borderId="0" xfId="0" applyNumberFormat="1" applyFont="1" applyFill="1" applyBorder="1" applyAlignment="1">
      <alignment horizontal="center" vertical="top"/>
    </xf>
    <xf numFmtId="164" fontId="1" fillId="5" borderId="4"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wrapText="1"/>
    </xf>
    <xf numFmtId="164" fontId="1" fillId="5" borderId="59" xfId="0" applyNumberFormat="1" applyFont="1" applyFill="1" applyBorder="1" applyAlignment="1">
      <alignment horizontal="center" vertical="top" wrapText="1"/>
    </xf>
    <xf numFmtId="3" fontId="5" fillId="0" borderId="55" xfId="0" applyNumberFormat="1" applyFont="1" applyBorder="1" applyAlignment="1">
      <alignment horizontal="center" vertical="top"/>
    </xf>
    <xf numFmtId="3" fontId="1" fillId="3" borderId="54" xfId="0" applyNumberFormat="1" applyFont="1" applyFill="1" applyBorder="1" applyAlignment="1">
      <alignment horizontal="center" vertical="top"/>
    </xf>
    <xf numFmtId="3" fontId="1" fillId="3" borderId="60" xfId="0" applyNumberFormat="1" applyFont="1" applyFill="1" applyBorder="1" applyAlignment="1">
      <alignment horizontal="center" vertical="top"/>
    </xf>
    <xf numFmtId="164" fontId="1" fillId="5" borderId="11" xfId="0" applyNumberFormat="1" applyFont="1" applyFill="1" applyBorder="1" applyAlignment="1">
      <alignment horizontal="center" vertical="top"/>
    </xf>
    <xf numFmtId="3" fontId="1" fillId="5" borderId="10" xfId="0" applyNumberFormat="1" applyFont="1" applyFill="1" applyBorder="1" applyAlignment="1">
      <alignment vertical="top" wrapText="1"/>
    </xf>
    <xf numFmtId="3" fontId="1" fillId="0" borderId="15" xfId="0" applyNumberFormat="1" applyFont="1" applyFill="1" applyBorder="1" applyAlignment="1">
      <alignment vertical="top" wrapText="1"/>
    </xf>
    <xf numFmtId="3" fontId="1" fillId="5" borderId="10" xfId="0" applyNumberFormat="1" applyFont="1" applyFill="1" applyBorder="1" applyAlignment="1">
      <alignment horizontal="center" vertical="top" wrapText="1"/>
    </xf>
    <xf numFmtId="164" fontId="4" fillId="5" borderId="73" xfId="0" applyNumberFormat="1" applyFont="1" applyFill="1" applyBorder="1" applyAlignment="1">
      <alignment horizontal="center" vertical="top"/>
    </xf>
    <xf numFmtId="164" fontId="4" fillId="5" borderId="38"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49" fontId="3" fillId="0" borderId="42" xfId="0" applyNumberFormat="1" applyFont="1" applyBorder="1" applyAlignment="1">
      <alignment horizontal="center" vertical="top"/>
    </xf>
    <xf numFmtId="164" fontId="4" fillId="3" borderId="12" xfId="0" applyNumberFormat="1" applyFont="1" applyFill="1" applyBorder="1" applyAlignment="1">
      <alignment horizontal="center" vertical="top" wrapText="1"/>
    </xf>
    <xf numFmtId="164" fontId="1" fillId="5" borderId="50" xfId="0" applyNumberFormat="1" applyFont="1" applyFill="1" applyBorder="1" applyAlignment="1">
      <alignment horizontal="center" vertical="top"/>
    </xf>
    <xf numFmtId="3" fontId="2" fillId="5" borderId="12" xfId="0" applyNumberFormat="1" applyFont="1" applyFill="1" applyBorder="1"/>
    <xf numFmtId="3" fontId="1" fillId="0" borderId="29" xfId="0" applyNumberFormat="1" applyFont="1" applyBorder="1" applyAlignment="1">
      <alignment horizontal="left" vertical="top"/>
    </xf>
    <xf numFmtId="3" fontId="1" fillId="5" borderId="29" xfId="0" applyNumberFormat="1" applyFont="1" applyFill="1" applyBorder="1" applyAlignment="1">
      <alignment horizontal="center" vertical="top"/>
    </xf>
    <xf numFmtId="3" fontId="2" fillId="0" borderId="12" xfId="0" applyNumberFormat="1" applyFont="1" applyBorder="1"/>
    <xf numFmtId="164" fontId="4" fillId="5" borderId="38"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164" fontId="4" fillId="5" borderId="29"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3" borderId="29" xfId="0" applyNumberFormat="1" applyFont="1" applyFill="1" applyBorder="1" applyAlignment="1">
      <alignment horizontal="center" vertical="top"/>
    </xf>
    <xf numFmtId="164" fontId="3" fillId="4" borderId="51" xfId="0" applyNumberFormat="1" applyFont="1" applyFill="1" applyBorder="1" applyAlignment="1">
      <alignment horizontal="center" vertical="top"/>
    </xf>
    <xf numFmtId="164" fontId="1" fillId="5" borderId="5"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164" fontId="11" fillId="5" borderId="50" xfId="0" applyNumberFormat="1" applyFont="1" applyFill="1" applyBorder="1" applyAlignment="1">
      <alignment horizontal="center" vertical="top"/>
    </xf>
    <xf numFmtId="164" fontId="1" fillId="5" borderId="5" xfId="0" applyNumberFormat="1" applyFont="1" applyFill="1" applyBorder="1" applyAlignment="1">
      <alignment horizontal="center" vertical="top" wrapText="1"/>
    </xf>
    <xf numFmtId="164" fontId="5" fillId="2" borderId="61" xfId="0" applyNumberFormat="1" applyFont="1" applyFill="1" applyBorder="1" applyAlignment="1">
      <alignment horizontal="center" vertical="top"/>
    </xf>
    <xf numFmtId="3" fontId="1" fillId="0" borderId="59" xfId="0" applyNumberFormat="1" applyFont="1" applyFill="1" applyBorder="1" applyAlignment="1">
      <alignment horizontal="center" vertical="top"/>
    </xf>
    <xf numFmtId="3" fontId="3" fillId="4" borderId="25" xfId="0" applyNumberFormat="1" applyFont="1" applyFill="1" applyBorder="1" applyAlignment="1">
      <alignment horizontal="center" vertical="top"/>
    </xf>
    <xf numFmtId="3" fontId="1" fillId="0" borderId="25" xfId="0" applyNumberFormat="1" applyFont="1" applyBorder="1" applyAlignment="1">
      <alignment horizontal="center" vertical="top"/>
    </xf>
    <xf numFmtId="3" fontId="3" fillId="4" borderId="38" xfId="0" applyNumberFormat="1" applyFont="1" applyFill="1" applyBorder="1" applyAlignment="1">
      <alignment horizontal="center" vertical="top"/>
    </xf>
    <xf numFmtId="164" fontId="1" fillId="5" borderId="8" xfId="0" applyNumberFormat="1" applyFont="1" applyFill="1" applyBorder="1" applyAlignment="1">
      <alignment horizontal="center" vertical="top" wrapText="1"/>
    </xf>
    <xf numFmtId="164" fontId="3" fillId="4" borderId="45" xfId="0" applyNumberFormat="1" applyFont="1" applyFill="1" applyBorder="1" applyAlignment="1">
      <alignment horizontal="center" vertical="top"/>
    </xf>
    <xf numFmtId="164" fontId="4" fillId="3" borderId="0" xfId="0" applyNumberFormat="1" applyFont="1" applyFill="1" applyBorder="1" applyAlignment="1">
      <alignment horizontal="center" vertical="top" wrapText="1"/>
    </xf>
    <xf numFmtId="164" fontId="1" fillId="5" borderId="75"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1" fillId="0" borderId="14" xfId="0" applyNumberFormat="1" applyFont="1" applyFill="1" applyBorder="1" applyAlignment="1">
      <alignment horizontal="center" vertical="top" wrapText="1"/>
    </xf>
    <xf numFmtId="164" fontId="1" fillId="0" borderId="26" xfId="0" applyNumberFormat="1" applyFont="1" applyFill="1" applyBorder="1" applyAlignment="1">
      <alignment horizontal="center" vertical="top" wrapText="1"/>
    </xf>
    <xf numFmtId="164" fontId="1" fillId="5" borderId="34" xfId="0" applyNumberFormat="1" applyFont="1" applyFill="1" applyBorder="1" applyAlignment="1">
      <alignment horizontal="center" vertical="top"/>
    </xf>
    <xf numFmtId="164" fontId="4" fillId="5" borderId="12" xfId="0" applyNumberFormat="1" applyFont="1" applyFill="1" applyBorder="1" applyAlignment="1">
      <alignment horizontal="center" vertical="top" wrapText="1"/>
    </xf>
    <xf numFmtId="164" fontId="12" fillId="5" borderId="49" xfId="0" applyNumberFormat="1" applyFont="1" applyFill="1" applyBorder="1" applyAlignment="1">
      <alignment horizontal="center" vertical="top" wrapText="1"/>
    </xf>
    <xf numFmtId="3" fontId="5" fillId="0" borderId="51" xfId="0" applyNumberFormat="1" applyFont="1" applyFill="1" applyBorder="1" applyAlignment="1">
      <alignment vertical="top"/>
    </xf>
    <xf numFmtId="3" fontId="5" fillId="0" borderId="35" xfId="0" applyNumberFormat="1" applyFont="1" applyFill="1" applyBorder="1" applyAlignment="1">
      <alignment horizontal="center" vertical="top"/>
    </xf>
    <xf numFmtId="3" fontId="1" fillId="0" borderId="59" xfId="0" applyNumberFormat="1" applyFont="1" applyBorder="1" applyAlignment="1">
      <alignment horizontal="left" vertical="top" wrapText="1"/>
    </xf>
    <xf numFmtId="3" fontId="5" fillId="0" borderId="43" xfId="0" applyNumberFormat="1" applyFont="1" applyFill="1" applyBorder="1" applyAlignment="1">
      <alignment vertical="top"/>
    </xf>
    <xf numFmtId="3" fontId="1" fillId="0" borderId="31"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4" fillId="0" borderId="13" xfId="0" applyNumberFormat="1" applyFont="1" applyBorder="1" applyAlignment="1">
      <alignment horizontal="left" vertical="top" wrapText="1"/>
    </xf>
    <xf numFmtId="3" fontId="1" fillId="5" borderId="52" xfId="0" applyNumberFormat="1" applyFont="1" applyFill="1" applyBorder="1" applyAlignment="1">
      <alignment horizontal="center" vertical="top" wrapText="1"/>
    </xf>
    <xf numFmtId="3" fontId="4" fillId="5" borderId="56" xfId="0" applyNumberFormat="1" applyFont="1" applyFill="1" applyBorder="1" applyAlignment="1">
      <alignment horizontal="center" vertical="top"/>
    </xf>
    <xf numFmtId="164" fontId="4" fillId="5" borderId="58" xfId="0" applyNumberFormat="1" applyFont="1" applyFill="1" applyBorder="1" applyAlignment="1">
      <alignment horizontal="center" vertical="top"/>
    </xf>
    <xf numFmtId="164" fontId="4" fillId="5" borderId="54" xfId="0" applyNumberFormat="1" applyFont="1" applyFill="1" applyBorder="1" applyAlignment="1">
      <alignment horizontal="center" vertical="top"/>
    </xf>
    <xf numFmtId="0" fontId="1" fillId="0" borderId="0" xfId="0" applyFont="1" applyAlignment="1">
      <alignment vertical="top" wrapText="1"/>
    </xf>
    <xf numFmtId="3" fontId="3" fillId="0" borderId="33" xfId="0" applyNumberFormat="1" applyFont="1" applyBorder="1" applyAlignment="1">
      <alignment horizontal="center" vertical="top"/>
    </xf>
    <xf numFmtId="164" fontId="12" fillId="5" borderId="50" xfId="0" applyNumberFormat="1" applyFont="1" applyFill="1" applyBorder="1" applyAlignment="1">
      <alignment horizontal="center" vertical="top"/>
    </xf>
    <xf numFmtId="164" fontId="1" fillId="5" borderId="12"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164" fontId="4" fillId="5" borderId="12" xfId="0" applyNumberFormat="1" applyFont="1" applyFill="1" applyBorder="1" applyAlignment="1">
      <alignment horizontal="center" vertical="top"/>
    </xf>
    <xf numFmtId="164" fontId="4" fillId="5" borderId="51" xfId="0" applyNumberFormat="1" applyFont="1" applyFill="1" applyBorder="1" applyAlignment="1">
      <alignment horizontal="center" vertical="top"/>
    </xf>
    <xf numFmtId="164" fontId="5" fillId="5" borderId="12" xfId="0" applyNumberFormat="1" applyFont="1" applyFill="1" applyBorder="1" applyAlignment="1">
      <alignment horizontal="center" vertical="top"/>
    </xf>
    <xf numFmtId="164" fontId="5" fillId="5" borderId="51" xfId="0" applyNumberFormat="1" applyFont="1" applyFill="1" applyBorder="1" applyAlignment="1">
      <alignment horizontal="center" vertical="top"/>
    </xf>
    <xf numFmtId="3" fontId="1" fillId="5" borderId="12" xfId="0" applyNumberFormat="1" applyFont="1" applyFill="1" applyBorder="1" applyAlignment="1">
      <alignment horizontal="center" vertical="top"/>
    </xf>
    <xf numFmtId="164" fontId="1" fillId="5" borderId="50" xfId="0" applyNumberFormat="1" applyFont="1" applyFill="1" applyBorder="1" applyAlignment="1">
      <alignment horizontal="center" vertical="top" wrapText="1"/>
    </xf>
    <xf numFmtId="164" fontId="1" fillId="5" borderId="51" xfId="0" applyNumberFormat="1" applyFont="1" applyFill="1" applyBorder="1" applyAlignment="1">
      <alignment horizontal="center" vertical="top" wrapText="1"/>
    </xf>
    <xf numFmtId="3" fontId="1" fillId="5" borderId="34" xfId="0" applyNumberFormat="1" applyFont="1" applyFill="1" applyBorder="1" applyAlignment="1">
      <alignment horizontal="center" vertical="top" wrapText="1"/>
    </xf>
    <xf numFmtId="3" fontId="4" fillId="5" borderId="25" xfId="0" applyNumberFormat="1" applyFont="1" applyFill="1" applyBorder="1" applyAlignment="1">
      <alignment horizontal="left" vertical="top" wrapText="1"/>
    </xf>
    <xf numFmtId="3" fontId="4" fillId="5" borderId="73" xfId="0" applyNumberFormat="1" applyFont="1" applyFill="1" applyBorder="1" applyAlignment="1">
      <alignment horizontal="center" vertical="top" wrapText="1"/>
    </xf>
    <xf numFmtId="3" fontId="4" fillId="5" borderId="27" xfId="0" applyNumberFormat="1" applyFont="1" applyFill="1" applyBorder="1" applyAlignment="1">
      <alignment horizontal="center" vertical="top" wrapText="1"/>
    </xf>
    <xf numFmtId="49" fontId="1" fillId="0" borderId="20" xfId="0" applyNumberFormat="1" applyFont="1" applyBorder="1" applyAlignment="1">
      <alignment vertical="top" wrapText="1"/>
    </xf>
    <xf numFmtId="3" fontId="1" fillId="0" borderId="21" xfId="0" applyNumberFormat="1" applyFont="1" applyBorder="1" applyAlignment="1">
      <alignment vertical="top" wrapText="1"/>
    </xf>
    <xf numFmtId="164" fontId="4" fillId="3" borderId="75" xfId="0" applyNumberFormat="1" applyFont="1" applyFill="1" applyBorder="1" applyAlignment="1">
      <alignment horizontal="center" vertical="top" wrapText="1"/>
    </xf>
    <xf numFmtId="3" fontId="1" fillId="0" borderId="33" xfId="0" applyNumberFormat="1" applyFont="1" applyFill="1" applyBorder="1" applyAlignment="1">
      <alignment vertical="center" textRotation="90" wrapText="1"/>
    </xf>
    <xf numFmtId="3" fontId="3" fillId="0" borderId="32" xfId="0" applyNumberFormat="1" applyFont="1" applyFill="1" applyBorder="1" applyAlignment="1">
      <alignment horizontal="center" vertical="top" wrapText="1"/>
    </xf>
    <xf numFmtId="164" fontId="13" fillId="3" borderId="0" xfId="0" applyNumberFormat="1" applyFont="1" applyFill="1" applyBorder="1" applyAlignment="1">
      <alignment horizontal="center" vertical="top" wrapText="1"/>
    </xf>
    <xf numFmtId="3" fontId="1" fillId="5" borderId="60" xfId="0" applyNumberFormat="1" applyFont="1" applyFill="1" applyBorder="1" applyAlignment="1">
      <alignment horizontal="center" vertical="top"/>
    </xf>
    <xf numFmtId="3" fontId="5" fillId="0" borderId="41" xfId="0" applyNumberFormat="1" applyFont="1" applyFill="1" applyBorder="1" applyAlignment="1">
      <alignment horizontal="center" vertical="top"/>
    </xf>
    <xf numFmtId="164" fontId="1" fillId="5" borderId="29" xfId="0" applyNumberFormat="1" applyFont="1" applyFill="1" applyBorder="1" applyAlignment="1">
      <alignment horizontal="center" vertical="top"/>
    </xf>
    <xf numFmtId="3" fontId="5" fillId="0" borderId="55"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164" fontId="4" fillId="5" borderId="62" xfId="0" applyNumberFormat="1" applyFont="1" applyFill="1" applyBorder="1" applyAlignment="1">
      <alignment horizontal="center" vertical="top" wrapText="1"/>
    </xf>
    <xf numFmtId="164" fontId="4" fillId="5" borderId="27" xfId="0" applyNumberFormat="1" applyFont="1" applyFill="1" applyBorder="1" applyAlignment="1">
      <alignment horizontal="center" vertical="top" wrapText="1"/>
    </xf>
    <xf numFmtId="164" fontId="1" fillId="5" borderId="27" xfId="0" applyNumberFormat="1" applyFont="1" applyFill="1" applyBorder="1" applyAlignment="1">
      <alignment horizontal="center" vertical="top"/>
    </xf>
    <xf numFmtId="3" fontId="1" fillId="0" borderId="9" xfId="0" applyNumberFormat="1" applyFont="1" applyBorder="1" applyAlignment="1">
      <alignment vertical="top" wrapText="1"/>
    </xf>
    <xf numFmtId="3" fontId="1" fillId="0" borderId="62" xfId="0" applyNumberFormat="1" applyFont="1" applyFill="1" applyBorder="1" applyAlignment="1">
      <alignment vertical="top" wrapText="1"/>
    </xf>
    <xf numFmtId="3" fontId="1" fillId="0" borderId="27" xfId="0" applyNumberFormat="1" applyFont="1" applyFill="1" applyBorder="1" applyAlignment="1">
      <alignment vertical="top" wrapText="1"/>
    </xf>
    <xf numFmtId="3" fontId="1" fillId="0" borderId="56" xfId="0" applyNumberFormat="1" applyFont="1" applyBorder="1" applyAlignment="1">
      <alignment horizontal="left" vertical="top" wrapText="1"/>
    </xf>
    <xf numFmtId="3" fontId="1" fillId="0" borderId="53" xfId="0" applyNumberFormat="1" applyFont="1" applyFill="1" applyBorder="1" applyAlignment="1">
      <alignment vertical="top" wrapText="1"/>
    </xf>
    <xf numFmtId="3" fontId="1" fillId="5" borderId="63" xfId="0" applyNumberFormat="1" applyFont="1" applyFill="1" applyBorder="1" applyAlignment="1">
      <alignment horizontal="center" vertical="top" wrapText="1"/>
    </xf>
    <xf numFmtId="49" fontId="3" fillId="2" borderId="62" xfId="0" applyNumberFormat="1" applyFont="1" applyFill="1" applyBorder="1" applyAlignment="1">
      <alignment horizontal="center" vertical="top"/>
    </xf>
    <xf numFmtId="49" fontId="3" fillId="3" borderId="73" xfId="0" applyNumberFormat="1" applyFont="1" applyFill="1" applyBorder="1" applyAlignment="1">
      <alignment horizontal="center" vertical="top"/>
    </xf>
    <xf numFmtId="3" fontId="3" fillId="0" borderId="50" xfId="0" applyNumberFormat="1" applyFont="1" applyFill="1" applyBorder="1" applyAlignment="1">
      <alignment horizontal="center" vertical="center" wrapText="1"/>
    </xf>
    <xf numFmtId="164" fontId="1" fillId="5" borderId="0" xfId="0" applyNumberFormat="1" applyFont="1" applyFill="1" applyBorder="1" applyAlignment="1">
      <alignment horizontal="center" vertical="top" wrapText="1"/>
    </xf>
    <xf numFmtId="49" fontId="3" fillId="9" borderId="28" xfId="0" applyNumberFormat="1" applyFont="1" applyFill="1" applyBorder="1" applyAlignment="1">
      <alignment horizontal="center" vertical="top" wrapText="1"/>
    </xf>
    <xf numFmtId="49" fontId="3" fillId="9" borderId="22" xfId="0" applyNumberFormat="1" applyFont="1" applyFill="1" applyBorder="1" applyAlignment="1">
      <alignment horizontal="center" vertical="top"/>
    </xf>
    <xf numFmtId="49" fontId="3" fillId="9" borderId="33" xfId="0" applyNumberFormat="1" applyFont="1" applyFill="1" applyBorder="1" applyAlignment="1">
      <alignment horizontal="center" vertical="top"/>
    </xf>
    <xf numFmtId="49" fontId="3" fillId="9" borderId="50" xfId="0" applyNumberFormat="1" applyFont="1" applyFill="1" applyBorder="1" applyAlignment="1">
      <alignment horizontal="center" vertical="top"/>
    </xf>
    <xf numFmtId="49" fontId="3" fillId="9" borderId="21" xfId="0" applyNumberFormat="1" applyFont="1" applyFill="1" applyBorder="1" applyAlignment="1">
      <alignment horizontal="center" vertical="top"/>
    </xf>
    <xf numFmtId="49" fontId="3" fillId="9" borderId="33" xfId="0" applyNumberFormat="1" applyFont="1" applyFill="1" applyBorder="1" applyAlignment="1">
      <alignment vertical="top"/>
    </xf>
    <xf numFmtId="49" fontId="3" fillId="9" borderId="50" xfId="0" applyNumberFormat="1" applyFont="1" applyFill="1" applyBorder="1" applyAlignment="1">
      <alignment vertical="top"/>
    </xf>
    <xf numFmtId="49" fontId="1" fillId="9" borderId="50" xfId="0" applyNumberFormat="1" applyFont="1" applyFill="1" applyBorder="1" applyAlignment="1">
      <alignment vertical="top"/>
    </xf>
    <xf numFmtId="49" fontId="3" fillId="9" borderId="21" xfId="0" applyNumberFormat="1" applyFont="1" applyFill="1" applyBorder="1" applyAlignment="1">
      <alignment vertical="top"/>
    </xf>
    <xf numFmtId="49" fontId="3" fillId="9" borderId="31" xfId="0" applyNumberFormat="1" applyFont="1" applyFill="1" applyBorder="1" applyAlignment="1">
      <alignment vertical="top"/>
    </xf>
    <xf numFmtId="49" fontId="3" fillId="9" borderId="29" xfId="0" applyNumberFormat="1" applyFont="1" applyFill="1" applyBorder="1" applyAlignment="1">
      <alignment vertical="top"/>
    </xf>
    <xf numFmtId="49" fontId="3" fillId="9" borderId="36" xfId="0" applyNumberFormat="1" applyFont="1" applyFill="1" applyBorder="1" applyAlignment="1">
      <alignment vertical="top"/>
    </xf>
    <xf numFmtId="49" fontId="3" fillId="9" borderId="22" xfId="0" applyNumberFormat="1" applyFont="1" applyFill="1" applyBorder="1" applyAlignment="1">
      <alignment horizontal="center" vertical="top" wrapText="1"/>
    </xf>
    <xf numFmtId="49" fontId="3" fillId="9" borderId="31" xfId="0" applyNumberFormat="1" applyFont="1" applyFill="1" applyBorder="1" applyAlignment="1">
      <alignment vertical="top" wrapText="1"/>
    </xf>
    <xf numFmtId="49" fontId="3" fillId="9" borderId="29" xfId="0" applyNumberFormat="1" applyFont="1" applyFill="1" applyBorder="1" applyAlignment="1">
      <alignment vertical="top" wrapText="1"/>
    </xf>
    <xf numFmtId="49" fontId="1" fillId="9" borderId="36" xfId="0" applyNumberFormat="1" applyFont="1" applyFill="1" applyBorder="1" applyAlignment="1">
      <alignment vertical="top" wrapText="1"/>
    </xf>
    <xf numFmtId="49" fontId="3" fillId="9" borderId="28" xfId="0" applyNumberFormat="1" applyFont="1" applyFill="1" applyBorder="1" applyAlignment="1">
      <alignment horizontal="center" vertical="top"/>
    </xf>
    <xf numFmtId="164" fontId="5" fillId="9" borderId="22" xfId="0" applyNumberFormat="1" applyFont="1" applyFill="1" applyBorder="1" applyAlignment="1">
      <alignment horizontal="center" vertical="top"/>
    </xf>
    <xf numFmtId="164" fontId="5" fillId="9" borderId="47" xfId="0" applyNumberFormat="1" applyFont="1" applyFill="1" applyBorder="1" applyAlignment="1">
      <alignment horizontal="center" vertical="top"/>
    </xf>
    <xf numFmtId="3" fontId="3" fillId="9" borderId="22" xfId="0" applyNumberFormat="1" applyFont="1" applyFill="1" applyBorder="1" applyAlignment="1">
      <alignment horizontal="left" vertical="top"/>
    </xf>
    <xf numFmtId="3" fontId="3" fillId="9" borderId="23" xfId="0" applyNumberFormat="1" applyFont="1" applyFill="1" applyBorder="1" applyAlignment="1">
      <alignment horizontal="center" vertical="top"/>
    </xf>
    <xf numFmtId="3" fontId="3" fillId="9" borderId="24" xfId="0" applyNumberFormat="1" applyFont="1" applyFill="1" applyBorder="1" applyAlignment="1">
      <alignment horizontal="center" vertical="top"/>
    </xf>
    <xf numFmtId="49" fontId="3" fillId="7" borderId="22" xfId="0" applyNumberFormat="1" applyFont="1" applyFill="1" applyBorder="1" applyAlignment="1">
      <alignment vertical="top"/>
    </xf>
    <xf numFmtId="164" fontId="5" fillId="7" borderId="36" xfId="0" applyNumberFormat="1" applyFont="1" applyFill="1" applyBorder="1" applyAlignment="1">
      <alignment horizontal="center" vertical="top"/>
    </xf>
    <xf numFmtId="3" fontId="3" fillId="7" borderId="36" xfId="0" applyNumberFormat="1" applyFont="1" applyFill="1" applyBorder="1" applyAlignment="1">
      <alignment horizontal="left" vertical="top"/>
    </xf>
    <xf numFmtId="3" fontId="3" fillId="7" borderId="1" xfId="0" applyNumberFormat="1" applyFont="1" applyFill="1" applyBorder="1" applyAlignment="1">
      <alignment horizontal="center" vertical="top"/>
    </xf>
    <xf numFmtId="3" fontId="3" fillId="7" borderId="45" xfId="0" applyNumberFormat="1" applyFont="1" applyFill="1" applyBorder="1" applyAlignment="1">
      <alignment horizontal="center" vertical="top"/>
    </xf>
    <xf numFmtId="164" fontId="5" fillId="7" borderId="70" xfId="0" applyNumberFormat="1" applyFont="1" applyFill="1" applyBorder="1" applyAlignment="1">
      <alignment horizontal="center" vertical="top" wrapText="1"/>
    </xf>
    <xf numFmtId="164" fontId="5" fillId="7" borderId="49" xfId="0" applyNumberFormat="1" applyFont="1" applyFill="1" applyBorder="1" applyAlignment="1">
      <alignment horizontal="center" vertical="top" wrapText="1"/>
    </xf>
    <xf numFmtId="164" fontId="5" fillId="7" borderId="70" xfId="0" applyNumberFormat="1" applyFont="1" applyFill="1" applyBorder="1" applyAlignment="1">
      <alignment horizontal="center" vertical="top"/>
    </xf>
    <xf numFmtId="164" fontId="5" fillId="7" borderId="49" xfId="0" applyNumberFormat="1" applyFont="1" applyFill="1" applyBorder="1" applyAlignment="1">
      <alignment horizontal="center" vertical="top"/>
    </xf>
    <xf numFmtId="49" fontId="1" fillId="9" borderId="29" xfId="0" applyNumberFormat="1" applyFont="1" applyFill="1" applyBorder="1" applyAlignment="1">
      <alignment vertical="top" wrapText="1"/>
    </xf>
    <xf numFmtId="49" fontId="3" fillId="9" borderId="29" xfId="0" applyNumberFormat="1" applyFont="1" applyFill="1" applyBorder="1" applyAlignment="1">
      <alignment horizontal="center" vertical="top" wrapText="1"/>
    </xf>
    <xf numFmtId="164" fontId="5" fillId="9" borderId="57" xfId="0" applyNumberFormat="1" applyFont="1" applyFill="1" applyBorder="1" applyAlignment="1">
      <alignment horizontal="center" vertical="top"/>
    </xf>
    <xf numFmtId="164" fontId="5" fillId="7" borderId="18" xfId="0" applyNumberFormat="1" applyFont="1" applyFill="1" applyBorder="1" applyAlignment="1">
      <alignment horizontal="center" vertical="top"/>
    </xf>
    <xf numFmtId="164" fontId="5" fillId="7" borderId="59" xfId="0" applyNumberFormat="1" applyFont="1" applyFill="1" applyBorder="1" applyAlignment="1">
      <alignment horizontal="center" vertical="top" wrapText="1"/>
    </xf>
    <xf numFmtId="164" fontId="5" fillId="7" borderId="64" xfId="0" applyNumberFormat="1" applyFont="1" applyFill="1" applyBorder="1" applyAlignment="1">
      <alignment horizontal="center" vertical="top" wrapText="1"/>
    </xf>
    <xf numFmtId="164" fontId="5" fillId="7" borderId="10" xfId="0" applyNumberFormat="1" applyFont="1" applyFill="1" applyBorder="1" applyAlignment="1">
      <alignment horizontal="center" vertical="top" wrapText="1"/>
    </xf>
    <xf numFmtId="164" fontId="5" fillId="7" borderId="59" xfId="0" applyNumberFormat="1" applyFont="1" applyFill="1" applyBorder="1" applyAlignment="1">
      <alignment horizontal="center" vertical="top"/>
    </xf>
    <xf numFmtId="164" fontId="5" fillId="7" borderId="64" xfId="0" applyNumberFormat="1" applyFont="1" applyFill="1" applyBorder="1" applyAlignment="1">
      <alignment horizontal="center" vertical="top"/>
    </xf>
    <xf numFmtId="164" fontId="5" fillId="7" borderId="10" xfId="0" applyNumberFormat="1" applyFont="1" applyFill="1" applyBorder="1" applyAlignment="1">
      <alignment horizontal="center" vertical="top"/>
    </xf>
    <xf numFmtId="164" fontId="5" fillId="7" borderId="14" xfId="0" applyNumberFormat="1" applyFont="1" applyFill="1" applyBorder="1" applyAlignment="1">
      <alignment horizontal="center" vertical="top"/>
    </xf>
    <xf numFmtId="0" fontId="9" fillId="0" borderId="0" xfId="0" applyFont="1" applyAlignment="1">
      <alignment horizontal="center"/>
    </xf>
    <xf numFmtId="3" fontId="1" fillId="0" borderId="13" xfId="0" applyNumberFormat="1" applyFont="1" applyFill="1" applyBorder="1" applyAlignment="1">
      <alignment horizontal="left" vertical="top" wrapText="1"/>
    </xf>
    <xf numFmtId="49" fontId="3" fillId="3" borderId="40" xfId="0" applyNumberFormat="1" applyFont="1" applyFill="1" applyBorder="1" applyAlignment="1">
      <alignment horizontal="center" vertical="top" wrapText="1"/>
    </xf>
    <xf numFmtId="49" fontId="3" fillId="9" borderId="2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0" borderId="0" xfId="0" applyNumberFormat="1" applyFont="1" applyAlignment="1">
      <alignment horizontal="center" vertical="top"/>
    </xf>
    <xf numFmtId="3" fontId="5" fillId="0" borderId="50" xfId="0" applyNumberFormat="1" applyFont="1" applyFill="1" applyBorder="1" applyAlignment="1">
      <alignment horizontal="center" textRotation="90"/>
    </xf>
    <xf numFmtId="3" fontId="3" fillId="3" borderId="12"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5" fillId="5" borderId="52" xfId="0" applyNumberFormat="1" applyFont="1" applyFill="1" applyBorder="1" applyAlignment="1">
      <alignment horizontal="left" vertical="top" wrapText="1"/>
    </xf>
    <xf numFmtId="3" fontId="3" fillId="4" borderId="65" xfId="0" applyNumberFormat="1" applyFont="1" applyFill="1" applyBorder="1" applyAlignment="1">
      <alignment horizontal="right" vertical="top"/>
    </xf>
    <xf numFmtId="49" fontId="3" fillId="2" borderId="11"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3" fontId="1" fillId="5" borderId="13" xfId="0" applyNumberFormat="1" applyFont="1" applyFill="1" applyBorder="1" applyAlignment="1">
      <alignment horizontal="left" vertical="top" wrapText="1"/>
    </xf>
    <xf numFmtId="3" fontId="1" fillId="0" borderId="29" xfId="0" applyNumberFormat="1" applyFont="1" applyBorder="1" applyAlignment="1">
      <alignment horizontal="center" vertical="top" wrapText="1"/>
    </xf>
    <xf numFmtId="3" fontId="1" fillId="0" borderId="50" xfId="0" applyNumberFormat="1" applyFont="1" applyFill="1" applyBorder="1" applyAlignment="1">
      <alignment horizontal="left" vertical="top" wrapText="1"/>
    </xf>
    <xf numFmtId="3" fontId="1" fillId="3" borderId="0" xfId="0" applyNumberFormat="1" applyFont="1" applyFill="1" applyBorder="1" applyAlignment="1">
      <alignment horizontal="center" vertical="top" wrapText="1"/>
    </xf>
    <xf numFmtId="49" fontId="3" fillId="3" borderId="41" xfId="0" applyNumberFormat="1" applyFont="1" applyFill="1" applyBorder="1" applyAlignment="1">
      <alignment horizontal="center" vertical="top" wrapText="1"/>
    </xf>
    <xf numFmtId="164" fontId="1" fillId="5" borderId="44" xfId="0" applyNumberFormat="1" applyFont="1" applyFill="1" applyBorder="1" applyAlignment="1">
      <alignment horizontal="center" vertical="top"/>
    </xf>
    <xf numFmtId="164" fontId="1" fillId="5" borderId="29" xfId="0" applyNumberFormat="1" applyFont="1" applyFill="1" applyBorder="1" applyAlignment="1">
      <alignment horizontal="center" vertical="top" wrapText="1"/>
    </xf>
    <xf numFmtId="164" fontId="1" fillId="5" borderId="4" xfId="0" applyNumberFormat="1" applyFont="1" applyFill="1" applyBorder="1" applyAlignment="1">
      <alignment horizontal="center" vertical="top"/>
    </xf>
    <xf numFmtId="164" fontId="1" fillId="5" borderId="32" xfId="0" applyNumberFormat="1" applyFont="1" applyFill="1" applyBorder="1" applyAlignment="1">
      <alignment horizontal="center" vertical="top"/>
    </xf>
    <xf numFmtId="164" fontId="5" fillId="2" borderId="39" xfId="0" applyNumberFormat="1" applyFont="1" applyFill="1" applyBorder="1" applyAlignment="1">
      <alignment horizontal="center" vertical="top"/>
    </xf>
    <xf numFmtId="164" fontId="4" fillId="5"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5" fillId="4" borderId="27" xfId="0" applyNumberFormat="1" applyFont="1" applyFill="1" applyBorder="1" applyAlignment="1">
      <alignment horizontal="center" vertical="top"/>
    </xf>
    <xf numFmtId="164" fontId="5" fillId="4" borderId="45" xfId="0" applyNumberFormat="1" applyFont="1" applyFill="1" applyBorder="1" applyAlignment="1">
      <alignment horizontal="center" vertical="top"/>
    </xf>
    <xf numFmtId="164" fontId="4" fillId="5" borderId="11"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1" fillId="3" borderId="31"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164" fontId="3" fillId="4" borderId="25" xfId="0" applyNumberFormat="1" applyFont="1" applyFill="1" applyBorder="1" applyAlignment="1">
      <alignment horizontal="center" vertical="top" wrapText="1"/>
    </xf>
    <xf numFmtId="164" fontId="1" fillId="5" borderId="11" xfId="0" applyNumberFormat="1" applyFont="1" applyFill="1" applyBorder="1" applyAlignment="1">
      <alignment horizontal="center" vertical="top" wrapText="1"/>
    </xf>
    <xf numFmtId="164" fontId="4" fillId="3" borderId="11" xfId="0" applyNumberFormat="1" applyFont="1" applyFill="1" applyBorder="1" applyAlignment="1">
      <alignment horizontal="center" vertical="top" wrapText="1"/>
    </xf>
    <xf numFmtId="164" fontId="3" fillId="4" borderId="62"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3" xfId="0" applyNumberFormat="1" applyFont="1" applyBorder="1" applyAlignment="1">
      <alignment horizontal="center" vertical="center" textRotation="90" wrapText="1"/>
    </xf>
    <xf numFmtId="164" fontId="1" fillId="0" borderId="32" xfId="0" applyNumberFormat="1" applyFont="1" applyBorder="1" applyAlignment="1">
      <alignment horizontal="center" vertical="center" textRotation="90" wrapText="1"/>
    </xf>
    <xf numFmtId="3" fontId="13" fillId="5" borderId="12" xfId="0" applyNumberFormat="1" applyFont="1" applyFill="1" applyBorder="1" applyAlignment="1">
      <alignment horizontal="center" vertical="top"/>
    </xf>
    <xf numFmtId="49" fontId="1" fillId="3" borderId="41" xfId="0" applyNumberFormat="1" applyFont="1" applyFill="1" applyBorder="1" applyAlignment="1">
      <alignment horizontal="center" vertical="top" wrapText="1"/>
    </xf>
    <xf numFmtId="3" fontId="3" fillId="5" borderId="12" xfId="0" applyNumberFormat="1" applyFont="1" applyFill="1" applyBorder="1" applyAlignment="1">
      <alignment horizontal="center" vertical="top"/>
    </xf>
    <xf numFmtId="164" fontId="3" fillId="5" borderId="12" xfId="0" applyNumberFormat="1" applyFont="1" applyFill="1" applyBorder="1" applyAlignment="1">
      <alignment horizontal="center" vertical="top" wrapText="1"/>
    </xf>
    <xf numFmtId="164" fontId="3" fillId="5" borderId="51" xfId="0" applyNumberFormat="1" applyFont="1" applyFill="1" applyBorder="1" applyAlignment="1">
      <alignment horizontal="center" vertical="top" wrapText="1"/>
    </xf>
    <xf numFmtId="164" fontId="1" fillId="5" borderId="56" xfId="0" applyNumberFormat="1" applyFont="1" applyFill="1" applyBorder="1" applyAlignment="1">
      <alignment horizontal="center" vertical="top" wrapText="1"/>
    </xf>
    <xf numFmtId="3" fontId="1" fillId="0" borderId="58" xfId="0" applyNumberFormat="1" applyFont="1" applyBorder="1" applyAlignment="1">
      <alignment horizontal="center" vertical="center" textRotation="90"/>
    </xf>
    <xf numFmtId="3" fontId="1" fillId="5" borderId="60"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49" fontId="3" fillId="3" borderId="40"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0" fontId="9" fillId="0" borderId="0" xfId="0" applyFont="1" applyAlignment="1">
      <alignment horizontal="center"/>
    </xf>
    <xf numFmtId="3" fontId="1" fillId="3" borderId="0"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49" fontId="3" fillId="3" borderId="40" xfId="0" applyNumberFormat="1" applyFont="1" applyFill="1" applyBorder="1" applyAlignment="1">
      <alignment horizontal="center" vertical="top" wrapText="1"/>
    </xf>
    <xf numFmtId="3" fontId="5" fillId="5" borderId="52"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3" fontId="1" fillId="0" borderId="0" xfId="0" applyNumberFormat="1" applyFont="1" applyAlignment="1">
      <alignment horizontal="center" vertical="top"/>
    </xf>
    <xf numFmtId="3" fontId="1" fillId="0" borderId="0" xfId="0" applyNumberFormat="1" applyFont="1" applyBorder="1" applyAlignment="1">
      <alignment horizontal="center" vertical="top" wrapText="1"/>
    </xf>
    <xf numFmtId="49" fontId="3" fillId="3" borderId="41" xfId="0" applyNumberFormat="1" applyFont="1" applyFill="1" applyBorder="1" applyAlignment="1">
      <alignment horizontal="center" vertical="top" wrapText="1"/>
    </xf>
    <xf numFmtId="0" fontId="9" fillId="0" borderId="0" xfId="0" applyFont="1" applyAlignment="1">
      <alignment horizontal="center"/>
    </xf>
    <xf numFmtId="3" fontId="1" fillId="3" borderId="49" xfId="0" applyNumberFormat="1" applyFont="1" applyFill="1" applyBorder="1" applyAlignment="1">
      <alignment horizontal="center" vertical="top" wrapText="1"/>
    </xf>
    <xf numFmtId="164" fontId="3" fillId="5" borderId="50" xfId="0" applyNumberFormat="1" applyFont="1" applyFill="1" applyBorder="1" applyAlignment="1">
      <alignment horizontal="center" vertical="top" wrapText="1"/>
    </xf>
    <xf numFmtId="164" fontId="13" fillId="5" borderId="50" xfId="0" applyNumberFormat="1" applyFont="1" applyFill="1" applyBorder="1" applyAlignment="1">
      <alignment horizontal="center" vertical="top"/>
    </xf>
    <xf numFmtId="164" fontId="1" fillId="0" borderId="44" xfId="0" applyNumberFormat="1" applyFont="1" applyBorder="1" applyAlignment="1">
      <alignment horizontal="center" vertical="center" textRotation="90" wrapText="1"/>
    </xf>
    <xf numFmtId="164" fontId="1" fillId="3" borderId="44" xfId="0" applyNumberFormat="1" applyFont="1" applyFill="1" applyBorder="1" applyAlignment="1">
      <alignment horizontal="center" vertical="top"/>
    </xf>
    <xf numFmtId="164" fontId="5" fillId="2" borderId="18" xfId="0" applyNumberFormat="1" applyFont="1" applyFill="1" applyBorder="1" applyAlignment="1">
      <alignment horizontal="center" vertical="top"/>
    </xf>
    <xf numFmtId="3" fontId="2" fillId="0" borderId="29" xfId="0" applyNumberFormat="1" applyFont="1" applyBorder="1"/>
    <xf numFmtId="164" fontId="3" fillId="5" borderId="51" xfId="0" applyNumberFormat="1" applyFont="1" applyFill="1" applyBorder="1" applyAlignment="1">
      <alignment horizontal="center" vertical="top"/>
    </xf>
    <xf numFmtId="164" fontId="5" fillId="5" borderId="11"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3" fontId="2" fillId="0" borderId="11" xfId="0" applyNumberFormat="1" applyFont="1" applyBorder="1"/>
    <xf numFmtId="164" fontId="4" fillId="0" borderId="27" xfId="0" applyNumberFormat="1" applyFont="1" applyBorder="1" applyAlignment="1">
      <alignment horizontal="center" vertical="top"/>
    </xf>
    <xf numFmtId="164" fontId="4" fillId="0" borderId="15" xfId="0" applyNumberFormat="1" applyFont="1" applyBorder="1" applyAlignment="1">
      <alignment horizontal="center" vertical="top"/>
    </xf>
    <xf numFmtId="164" fontId="5" fillId="4" borderId="37" xfId="0" applyNumberFormat="1" applyFont="1" applyFill="1" applyBorder="1" applyAlignment="1">
      <alignment horizontal="center" vertical="top"/>
    </xf>
    <xf numFmtId="164" fontId="5" fillId="4" borderId="0" xfId="0" applyNumberFormat="1" applyFont="1" applyFill="1" applyBorder="1" applyAlignment="1">
      <alignment horizontal="center" vertical="top"/>
    </xf>
    <xf numFmtId="164" fontId="5" fillId="4" borderId="10" xfId="0" applyNumberFormat="1" applyFont="1" applyFill="1" applyBorder="1" applyAlignment="1">
      <alignment horizontal="center" vertical="top"/>
    </xf>
    <xf numFmtId="3" fontId="2" fillId="5" borderId="29" xfId="0" applyNumberFormat="1" applyFont="1" applyFill="1" applyBorder="1"/>
    <xf numFmtId="3" fontId="2" fillId="5" borderId="11" xfId="0" applyNumberFormat="1" applyFont="1" applyFill="1" applyBorder="1"/>
    <xf numFmtId="164" fontId="1" fillId="5" borderId="74"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wrapText="1"/>
    </xf>
    <xf numFmtId="3" fontId="4" fillId="0" borderId="53"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164" fontId="3" fillId="4" borderId="37" xfId="0" applyNumberFormat="1" applyFont="1" applyFill="1" applyBorder="1" applyAlignment="1">
      <alignment horizontal="center" vertical="top" wrapText="1"/>
    </xf>
    <xf numFmtId="164" fontId="1" fillId="3" borderId="8" xfId="0" applyNumberFormat="1" applyFont="1" applyFill="1" applyBorder="1" applyAlignment="1">
      <alignment horizontal="center" vertical="top"/>
    </xf>
    <xf numFmtId="164" fontId="4" fillId="5" borderId="60" xfId="0" applyNumberFormat="1" applyFont="1" applyFill="1" applyBorder="1" applyAlignment="1">
      <alignment horizontal="center" vertical="top"/>
    </xf>
    <xf numFmtId="3" fontId="16" fillId="5" borderId="54" xfId="0" applyNumberFormat="1" applyFont="1" applyFill="1" applyBorder="1" applyAlignment="1">
      <alignment horizontal="center" vertical="top" wrapText="1"/>
    </xf>
    <xf numFmtId="3" fontId="4" fillId="5" borderId="52" xfId="0" applyNumberFormat="1" applyFont="1" applyFill="1" applyBorder="1" applyAlignment="1">
      <alignment vertical="top" wrapText="1"/>
    </xf>
    <xf numFmtId="3" fontId="1" fillId="5" borderId="53" xfId="0" applyNumberFormat="1" applyFont="1" applyFill="1" applyBorder="1" applyAlignment="1">
      <alignment vertical="top" wrapText="1"/>
    </xf>
    <xf numFmtId="164" fontId="10" fillId="5" borderId="38" xfId="0" applyNumberFormat="1" applyFont="1" applyFill="1" applyBorder="1" applyAlignment="1">
      <alignment horizontal="center" vertical="top"/>
    </xf>
    <xf numFmtId="164" fontId="10" fillId="5" borderId="54" xfId="0" applyNumberFormat="1" applyFont="1" applyFill="1" applyBorder="1" applyAlignment="1">
      <alignment horizontal="center" vertical="top"/>
    </xf>
    <xf numFmtId="164" fontId="10" fillId="5" borderId="60" xfId="0" applyNumberFormat="1" applyFont="1" applyFill="1" applyBorder="1" applyAlignment="1">
      <alignment horizontal="center" vertical="top"/>
    </xf>
    <xf numFmtId="164" fontId="13" fillId="0" borderId="62" xfId="0" applyNumberFormat="1" applyFont="1" applyBorder="1" applyAlignment="1">
      <alignment horizontal="center" vertical="top"/>
    </xf>
    <xf numFmtId="164" fontId="13" fillId="0" borderId="26" xfId="0" applyNumberFormat="1" applyFont="1" applyBorder="1" applyAlignment="1">
      <alignment horizontal="center" vertical="top"/>
    </xf>
    <xf numFmtId="164" fontId="13" fillId="5" borderId="62" xfId="0" applyNumberFormat="1" applyFont="1" applyFill="1" applyBorder="1" applyAlignment="1">
      <alignment horizontal="center" vertical="top"/>
    </xf>
    <xf numFmtId="164" fontId="13" fillId="0" borderId="27" xfId="0" applyNumberFormat="1" applyFont="1" applyBorder="1" applyAlignment="1">
      <alignment horizontal="center" vertical="top"/>
    </xf>
    <xf numFmtId="164" fontId="13" fillId="0" borderId="63" xfId="0" applyNumberFormat="1" applyFont="1" applyBorder="1" applyAlignment="1">
      <alignment horizontal="center" vertical="top"/>
    </xf>
    <xf numFmtId="3" fontId="1" fillId="0" borderId="4" xfId="0" applyNumberFormat="1" applyFont="1" applyBorder="1" applyAlignment="1">
      <alignment horizontal="center" vertical="top" wrapText="1"/>
    </xf>
    <xf numFmtId="3" fontId="2" fillId="0" borderId="0" xfId="0" applyNumberFormat="1" applyFont="1" applyAlignment="1">
      <alignment wrapText="1"/>
    </xf>
    <xf numFmtId="3" fontId="1" fillId="3" borderId="4" xfId="0" applyNumberFormat="1" applyFont="1" applyFill="1" applyBorder="1" applyAlignment="1">
      <alignment horizontal="center" vertical="top" wrapText="1"/>
    </xf>
    <xf numFmtId="3" fontId="3" fillId="5" borderId="50" xfId="0" applyNumberFormat="1" applyFont="1" applyFill="1" applyBorder="1" applyAlignment="1">
      <alignment vertical="top" textRotation="180" wrapText="1"/>
    </xf>
    <xf numFmtId="3" fontId="3" fillId="5" borderId="51" xfId="0" applyNumberFormat="1" applyFont="1" applyFill="1" applyBorder="1" applyAlignment="1">
      <alignment vertical="top"/>
    </xf>
    <xf numFmtId="3" fontId="1" fillId="5" borderId="9" xfId="0" applyNumberFormat="1" applyFont="1" applyFill="1" applyBorder="1" applyAlignment="1">
      <alignment vertical="top" wrapText="1"/>
    </xf>
    <xf numFmtId="3" fontId="10" fillId="5" borderId="25" xfId="0" applyNumberFormat="1" applyFont="1" applyFill="1" applyBorder="1" applyAlignment="1">
      <alignment horizontal="center" vertical="top"/>
    </xf>
    <xf numFmtId="164" fontId="10" fillId="5" borderId="25" xfId="0" applyNumberFormat="1" applyFont="1" applyFill="1" applyBorder="1" applyAlignment="1">
      <alignment horizontal="center" vertical="top"/>
    </xf>
    <xf numFmtId="164" fontId="10" fillId="5" borderId="62" xfId="0" applyNumberFormat="1" applyFont="1" applyFill="1" applyBorder="1" applyAlignment="1">
      <alignment horizontal="center" vertical="top"/>
    </xf>
    <xf numFmtId="3" fontId="1" fillId="5" borderId="62" xfId="0" applyNumberFormat="1" applyFont="1" applyFill="1" applyBorder="1" applyAlignment="1">
      <alignment vertical="top" wrapText="1"/>
    </xf>
    <xf numFmtId="3" fontId="5" fillId="5" borderId="44" xfId="0" applyNumberFormat="1" applyFont="1" applyFill="1" applyBorder="1" applyAlignment="1">
      <alignment horizontal="center" vertical="top"/>
    </xf>
    <xf numFmtId="3" fontId="4" fillId="5" borderId="31" xfId="0" applyNumberFormat="1" applyFont="1" applyFill="1" applyBorder="1" applyAlignment="1">
      <alignment horizontal="center" vertical="top"/>
    </xf>
    <xf numFmtId="3" fontId="1" fillId="5" borderId="44" xfId="0" applyNumberFormat="1" applyFont="1" applyFill="1" applyBorder="1" applyAlignment="1">
      <alignment horizontal="center" vertical="top"/>
    </xf>
    <xf numFmtId="3" fontId="1" fillId="0" borderId="12" xfId="0" applyNumberFormat="1" applyFont="1" applyFill="1" applyBorder="1" applyAlignment="1">
      <alignment horizontal="center" vertical="top" wrapText="1"/>
    </xf>
    <xf numFmtId="49" fontId="3" fillId="6" borderId="11" xfId="0" applyNumberFormat="1" applyFont="1" applyFill="1" applyBorder="1" applyAlignment="1">
      <alignment horizontal="center" vertical="top"/>
    </xf>
    <xf numFmtId="3" fontId="1" fillId="0" borderId="1" xfId="0" applyNumberFormat="1" applyFont="1" applyFill="1" applyBorder="1" applyAlignment="1">
      <alignment horizontal="left" vertical="top" wrapText="1"/>
    </xf>
    <xf numFmtId="164" fontId="5" fillId="2" borderId="20" xfId="0" applyNumberFormat="1" applyFont="1" applyFill="1" applyBorder="1" applyAlignment="1">
      <alignment horizontal="center" vertical="top"/>
    </xf>
    <xf numFmtId="3" fontId="4" fillId="0" borderId="34" xfId="0" applyNumberFormat="1" applyFont="1" applyBorder="1" applyAlignment="1">
      <alignment horizontal="center" vertical="top"/>
    </xf>
    <xf numFmtId="3" fontId="5" fillId="4" borderId="20" xfId="0" applyNumberFormat="1" applyFont="1" applyFill="1" applyBorder="1" applyAlignment="1">
      <alignment horizontal="right" vertical="top"/>
    </xf>
    <xf numFmtId="3" fontId="1" fillId="0" borderId="0" xfId="0" applyNumberFormat="1" applyFont="1" applyFill="1" applyBorder="1" applyAlignment="1">
      <alignment horizontal="left" vertical="top" wrapText="1"/>
    </xf>
    <xf numFmtId="49" fontId="1" fillId="5" borderId="62" xfId="0" applyNumberFormat="1" applyFont="1" applyFill="1" applyBorder="1" applyAlignment="1">
      <alignment horizontal="center" vertical="top" wrapText="1"/>
    </xf>
    <xf numFmtId="164" fontId="1" fillId="5" borderId="52" xfId="0" applyNumberFormat="1" applyFont="1" applyFill="1" applyBorder="1" applyAlignment="1">
      <alignment vertical="top" wrapText="1"/>
    </xf>
    <xf numFmtId="3" fontId="1" fillId="5" borderId="26" xfId="0" applyNumberFormat="1" applyFont="1" applyFill="1" applyBorder="1" applyAlignment="1">
      <alignment vertical="top" wrapText="1"/>
    </xf>
    <xf numFmtId="3" fontId="1" fillId="0" borderId="0" xfId="0" applyNumberFormat="1" applyFont="1" applyFill="1" applyBorder="1" applyAlignment="1">
      <alignment horizontal="center" vertical="top" wrapText="1"/>
    </xf>
    <xf numFmtId="3" fontId="1" fillId="5" borderId="14" xfId="0" applyNumberFormat="1" applyFont="1" applyFill="1" applyBorder="1" applyAlignment="1">
      <alignment vertical="top" wrapText="1"/>
    </xf>
    <xf numFmtId="164" fontId="1" fillId="5" borderId="49" xfId="0" applyNumberFormat="1" applyFont="1" applyFill="1" applyBorder="1" applyAlignment="1">
      <alignment vertical="top" wrapText="1"/>
    </xf>
    <xf numFmtId="3" fontId="1" fillId="0" borderId="20" xfId="0" applyNumberFormat="1" applyFont="1" applyBorder="1" applyAlignment="1">
      <alignment horizontal="center" vertical="top"/>
    </xf>
    <xf numFmtId="3" fontId="4" fillId="5" borderId="12"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164" fontId="2" fillId="5" borderId="54" xfId="0" applyNumberFormat="1" applyFont="1" applyFill="1" applyBorder="1" applyAlignment="1">
      <alignment horizontal="center" vertical="top" wrapText="1"/>
    </xf>
    <xf numFmtId="164" fontId="2" fillId="5" borderId="60" xfId="0" applyNumberFormat="1" applyFont="1" applyFill="1" applyBorder="1" applyAlignment="1">
      <alignment horizontal="center" vertical="top" wrapText="1"/>
    </xf>
    <xf numFmtId="164" fontId="2" fillId="5" borderId="58" xfId="0" applyNumberFormat="1" applyFont="1" applyFill="1" applyBorder="1" applyAlignment="1">
      <alignment horizontal="center" vertical="top" wrapText="1"/>
    </xf>
    <xf numFmtId="164" fontId="2" fillId="5" borderId="11" xfId="0" applyNumberFormat="1" applyFont="1" applyFill="1" applyBorder="1" applyAlignment="1">
      <alignment horizontal="center" vertical="top" wrapText="1"/>
    </xf>
    <xf numFmtId="164" fontId="2" fillId="5" borderId="51" xfId="0" applyNumberFormat="1" applyFont="1" applyFill="1" applyBorder="1" applyAlignment="1">
      <alignment horizontal="center" vertical="top" wrapText="1"/>
    </xf>
    <xf numFmtId="164" fontId="2" fillId="5" borderId="0" xfId="0" applyNumberFormat="1" applyFont="1" applyFill="1" applyBorder="1" applyAlignment="1">
      <alignment horizontal="center" vertical="top" wrapText="1"/>
    </xf>
    <xf numFmtId="3" fontId="3" fillId="5" borderId="40" xfId="0" applyNumberFormat="1" applyFont="1" applyFill="1" applyBorder="1" applyAlignment="1">
      <alignment vertical="top" wrapText="1"/>
    </xf>
    <xf numFmtId="164" fontId="10" fillId="5" borderId="54" xfId="0" applyNumberFormat="1" applyFont="1" applyFill="1" applyBorder="1" applyAlignment="1">
      <alignment horizontal="center" vertical="top" wrapText="1"/>
    </xf>
    <xf numFmtId="3" fontId="5" fillId="5" borderId="41" xfId="0" applyNumberFormat="1" applyFont="1" applyFill="1" applyBorder="1" applyAlignment="1">
      <alignment vertical="top" wrapText="1"/>
    </xf>
    <xf numFmtId="3" fontId="3" fillId="5" borderId="50" xfId="0" applyNumberFormat="1" applyFont="1" applyFill="1" applyBorder="1" applyAlignment="1">
      <alignment vertical="top"/>
    </xf>
    <xf numFmtId="49" fontId="3" fillId="5" borderId="0" xfId="0" applyNumberFormat="1" applyFont="1" applyFill="1" applyBorder="1" applyAlignment="1">
      <alignment horizontal="center" vertical="top" wrapText="1"/>
    </xf>
    <xf numFmtId="164" fontId="1" fillId="5" borderId="70" xfId="0" applyNumberFormat="1" applyFont="1" applyFill="1" applyBorder="1" applyAlignment="1">
      <alignment horizontal="center" vertical="top" wrapText="1"/>
    </xf>
    <xf numFmtId="3" fontId="1" fillId="5" borderId="29" xfId="0" applyNumberFormat="1" applyFont="1" applyFill="1" applyBorder="1"/>
    <xf numFmtId="164" fontId="1" fillId="5" borderId="75" xfId="0" applyNumberFormat="1" applyFont="1" applyFill="1" applyBorder="1" applyAlignment="1">
      <alignment horizontal="center" vertical="top" wrapText="1"/>
    </xf>
    <xf numFmtId="164" fontId="1" fillId="5" borderId="77" xfId="0" applyNumberFormat="1" applyFont="1" applyFill="1" applyBorder="1" applyAlignment="1">
      <alignment horizontal="center" vertical="top" wrapText="1"/>
    </xf>
    <xf numFmtId="164" fontId="1" fillId="5" borderId="38" xfId="0" applyNumberFormat="1" applyFont="1" applyFill="1" applyBorder="1" applyAlignment="1">
      <alignment horizontal="center" vertical="top" wrapText="1"/>
    </xf>
    <xf numFmtId="164" fontId="1" fillId="5" borderId="69"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xf>
    <xf numFmtId="3" fontId="3" fillId="5" borderId="50" xfId="0" applyNumberFormat="1" applyFont="1" applyFill="1" applyBorder="1" applyAlignment="1">
      <alignment vertical="center" textRotation="90" wrapText="1"/>
    </xf>
    <xf numFmtId="3" fontId="5" fillId="5" borderId="50" xfId="0" applyNumberFormat="1" applyFont="1" applyFill="1" applyBorder="1" applyAlignment="1">
      <alignment horizontal="center" vertical="top" wrapText="1"/>
    </xf>
    <xf numFmtId="164" fontId="2" fillId="5" borderId="62" xfId="0" applyNumberFormat="1" applyFont="1" applyFill="1" applyBorder="1" applyAlignment="1">
      <alignment horizontal="center" vertical="top" wrapText="1"/>
    </xf>
    <xf numFmtId="164" fontId="2" fillId="5" borderId="27" xfId="0" applyNumberFormat="1" applyFont="1" applyFill="1" applyBorder="1" applyAlignment="1">
      <alignment horizontal="center" vertical="top" wrapText="1"/>
    </xf>
    <xf numFmtId="164" fontId="2" fillId="5" borderId="26" xfId="0" applyNumberFormat="1" applyFont="1" applyFill="1" applyBorder="1" applyAlignment="1">
      <alignment horizontal="center" vertical="top" wrapText="1"/>
    </xf>
    <xf numFmtId="164" fontId="10" fillId="5" borderId="11" xfId="0" applyNumberFormat="1" applyFont="1" applyFill="1" applyBorder="1" applyAlignment="1">
      <alignment horizontal="center" vertical="top" wrapText="1"/>
    </xf>
    <xf numFmtId="164" fontId="4" fillId="5" borderId="25" xfId="0" applyNumberFormat="1" applyFont="1" applyFill="1" applyBorder="1" applyAlignment="1">
      <alignment horizontal="center" vertical="top" wrapText="1"/>
    </xf>
    <xf numFmtId="164" fontId="10" fillId="5" borderId="27" xfId="0" applyNumberFormat="1" applyFont="1" applyFill="1" applyBorder="1" applyAlignment="1">
      <alignment horizontal="center" vertical="top"/>
    </xf>
    <xf numFmtId="164" fontId="3" fillId="5" borderId="25"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3" fontId="1" fillId="5" borderId="25" xfId="0" applyNumberFormat="1" applyFont="1" applyFill="1" applyBorder="1" applyAlignment="1">
      <alignment horizontal="center" vertical="top"/>
    </xf>
    <xf numFmtId="164" fontId="1" fillId="5" borderId="25" xfId="0" applyNumberFormat="1" applyFont="1" applyFill="1" applyBorder="1" applyAlignment="1">
      <alignment horizontal="center" vertical="top" wrapText="1"/>
    </xf>
    <xf numFmtId="164" fontId="1" fillId="5" borderId="62" xfId="0" applyNumberFormat="1" applyFont="1" applyFill="1" applyBorder="1" applyAlignment="1">
      <alignment horizontal="center" vertical="top" wrapText="1"/>
    </xf>
    <xf numFmtId="164" fontId="1" fillId="5" borderId="27" xfId="0" applyNumberFormat="1" applyFont="1" applyFill="1" applyBorder="1" applyAlignment="1">
      <alignment horizontal="center" vertical="top" wrapText="1"/>
    </xf>
    <xf numFmtId="3" fontId="1" fillId="5" borderId="38" xfId="0" applyNumberFormat="1" applyFont="1" applyFill="1" applyBorder="1" applyAlignment="1">
      <alignment vertical="top"/>
    </xf>
    <xf numFmtId="3" fontId="1" fillId="5" borderId="29" xfId="0" applyNumberFormat="1" applyFont="1" applyFill="1" applyBorder="1" applyAlignment="1">
      <alignment vertical="top"/>
    </xf>
    <xf numFmtId="3" fontId="1" fillId="5" borderId="33" xfId="0" applyNumberFormat="1" applyFont="1" applyFill="1" applyBorder="1" applyAlignment="1">
      <alignment vertical="center" textRotation="90" wrapText="1"/>
    </xf>
    <xf numFmtId="3" fontId="3" fillId="5" borderId="32" xfId="0" applyNumberFormat="1" applyFont="1" applyFill="1" applyBorder="1" applyAlignment="1">
      <alignment horizontal="center" vertical="top" wrapText="1"/>
    </xf>
    <xf numFmtId="3" fontId="1" fillId="5" borderId="31" xfId="0" applyNumberFormat="1" applyFont="1" applyFill="1" applyBorder="1" applyAlignment="1">
      <alignment horizontal="center" vertical="top"/>
    </xf>
    <xf numFmtId="164" fontId="4" fillId="5" borderId="31" xfId="0" applyNumberFormat="1" applyFont="1" applyFill="1" applyBorder="1" applyAlignment="1">
      <alignment horizontal="center" vertical="top" wrapText="1"/>
    </xf>
    <xf numFmtId="164" fontId="4" fillId="5" borderId="4" xfId="0" applyNumberFormat="1" applyFont="1" applyFill="1" applyBorder="1" applyAlignment="1">
      <alignment horizontal="center" vertical="top" wrapText="1"/>
    </xf>
    <xf numFmtId="164" fontId="4" fillId="5" borderId="44" xfId="0" applyNumberFormat="1" applyFont="1" applyFill="1" applyBorder="1" applyAlignment="1">
      <alignment horizontal="center" vertical="top" wrapText="1"/>
    </xf>
    <xf numFmtId="3" fontId="1" fillId="5" borderId="29" xfId="0" applyNumberFormat="1" applyFont="1" applyFill="1" applyBorder="1" applyAlignment="1">
      <alignment vertical="center" textRotation="90" wrapText="1"/>
    </xf>
    <xf numFmtId="49" fontId="3" fillId="5" borderId="29" xfId="0" applyNumberFormat="1" applyFont="1" applyFill="1" applyBorder="1" applyAlignment="1">
      <alignment vertical="top"/>
    </xf>
    <xf numFmtId="49" fontId="1" fillId="5" borderId="29" xfId="0" applyNumberFormat="1" applyFont="1" applyFill="1" applyBorder="1" applyAlignment="1">
      <alignment vertical="top" wrapText="1"/>
    </xf>
    <xf numFmtId="3" fontId="2" fillId="5" borderId="51" xfId="0" applyNumberFormat="1" applyFont="1" applyFill="1" applyBorder="1"/>
    <xf numFmtId="3" fontId="1" fillId="5" borderId="31" xfId="0" applyNumberFormat="1" applyFont="1" applyFill="1" applyBorder="1"/>
    <xf numFmtId="3" fontId="1" fillId="5" borderId="4" xfId="0" applyNumberFormat="1" applyFont="1" applyFill="1" applyBorder="1" applyAlignment="1">
      <alignment horizontal="center" vertical="top" wrapText="1"/>
    </xf>
    <xf numFmtId="3" fontId="1" fillId="5" borderId="44" xfId="0" applyNumberFormat="1" applyFont="1" applyFill="1" applyBorder="1" applyAlignment="1">
      <alignment horizontal="center" vertical="top" wrapText="1"/>
    </xf>
    <xf numFmtId="3" fontId="1" fillId="5" borderId="58" xfId="0" applyNumberFormat="1" applyFont="1" applyFill="1" applyBorder="1" applyAlignment="1">
      <alignment horizontal="center" vertical="top"/>
    </xf>
    <xf numFmtId="3" fontId="1" fillId="5" borderId="55" xfId="0" applyNumberFormat="1" applyFont="1" applyFill="1" applyBorder="1" applyAlignment="1">
      <alignment horizontal="center" vertical="top" wrapText="1"/>
    </xf>
    <xf numFmtId="3" fontId="1" fillId="5" borderId="41" xfId="0" applyNumberFormat="1" applyFont="1" applyFill="1" applyBorder="1" applyAlignment="1">
      <alignment horizontal="center" vertical="top" wrapText="1"/>
    </xf>
    <xf numFmtId="3" fontId="2" fillId="0" borderId="0" xfId="0" applyNumberFormat="1" applyFont="1" applyFill="1" applyBorder="1"/>
    <xf numFmtId="3" fontId="2" fillId="0" borderId="0" xfId="0" applyNumberFormat="1" applyFont="1" applyFill="1"/>
    <xf numFmtId="164" fontId="2" fillId="0" borderId="0" xfId="0" applyNumberFormat="1" applyFont="1" applyFill="1"/>
    <xf numFmtId="164" fontId="2" fillId="0" borderId="0" xfId="0" applyNumberFormat="1" applyFont="1" applyFill="1" applyBorder="1"/>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3" fontId="10" fillId="5" borderId="38" xfId="0" applyNumberFormat="1" applyFont="1" applyFill="1" applyBorder="1" applyAlignment="1">
      <alignment horizontal="center" vertical="top"/>
    </xf>
    <xf numFmtId="3" fontId="4" fillId="0" borderId="0" xfId="0" applyNumberFormat="1" applyFont="1" applyFill="1" applyBorder="1" applyAlignment="1">
      <alignment vertical="top"/>
    </xf>
    <xf numFmtId="3" fontId="1" fillId="5" borderId="59" xfId="0" applyNumberFormat="1" applyFont="1" applyFill="1" applyBorder="1" applyAlignment="1">
      <alignment horizontal="left" vertical="top" wrapText="1"/>
    </xf>
    <xf numFmtId="3" fontId="5" fillId="5" borderId="51" xfId="0" applyNumberFormat="1" applyFont="1" applyFill="1" applyBorder="1" applyAlignment="1">
      <alignment vertical="top"/>
    </xf>
    <xf numFmtId="3" fontId="4" fillId="5" borderId="29" xfId="0" applyNumberFormat="1" applyFont="1" applyFill="1" applyBorder="1" applyAlignment="1">
      <alignment horizontal="center" vertical="top"/>
    </xf>
    <xf numFmtId="3" fontId="1" fillId="5" borderId="11" xfId="0" applyNumberFormat="1" applyFont="1" applyFill="1" applyBorder="1" applyAlignment="1">
      <alignment vertical="top"/>
    </xf>
    <xf numFmtId="3" fontId="4" fillId="5" borderId="25" xfId="0" applyNumberFormat="1" applyFont="1" applyFill="1" applyBorder="1" applyAlignment="1">
      <alignment horizontal="center" vertical="top"/>
    </xf>
    <xf numFmtId="3" fontId="4" fillId="5" borderId="38" xfId="0" applyNumberFormat="1" applyFont="1" applyFill="1" applyBorder="1" applyAlignment="1">
      <alignment horizontal="center" vertical="top"/>
    </xf>
    <xf numFmtId="3" fontId="5" fillId="5" borderId="55" xfId="0" applyNumberFormat="1" applyFont="1" applyFill="1" applyBorder="1" applyAlignment="1">
      <alignment horizontal="center" vertical="top"/>
    </xf>
    <xf numFmtId="3" fontId="5" fillId="5" borderId="51" xfId="0" applyNumberFormat="1" applyFont="1" applyFill="1" applyBorder="1" applyAlignment="1">
      <alignment horizontal="center" vertical="top"/>
    </xf>
    <xf numFmtId="3" fontId="5" fillId="0" borderId="7" xfId="0" applyNumberFormat="1" applyFont="1" applyFill="1" applyBorder="1" applyAlignment="1">
      <alignment horizontal="center" vertical="top"/>
    </xf>
    <xf numFmtId="3" fontId="5" fillId="0" borderId="42" xfId="0" applyNumberFormat="1" applyFont="1" applyFill="1" applyBorder="1" applyAlignment="1">
      <alignment vertical="top"/>
    </xf>
    <xf numFmtId="3" fontId="1" fillId="5" borderId="0" xfId="0" applyNumberFormat="1" applyFont="1" applyFill="1" applyBorder="1" applyAlignment="1">
      <alignment horizontal="left" vertical="top" wrapText="1"/>
    </xf>
    <xf numFmtId="3" fontId="1" fillId="5" borderId="29" xfId="0" applyNumberFormat="1" applyFont="1" applyFill="1" applyBorder="1" applyAlignment="1">
      <alignment horizontal="center" vertical="top" wrapText="1"/>
    </xf>
    <xf numFmtId="164" fontId="4" fillId="5" borderId="27" xfId="0" applyNumberFormat="1" applyFont="1" applyFill="1" applyBorder="1" applyAlignment="1">
      <alignment horizontal="center" vertical="top"/>
    </xf>
    <xf numFmtId="3" fontId="1" fillId="5" borderId="11" xfId="0" applyNumberFormat="1" applyFont="1" applyFill="1" applyBorder="1" applyAlignment="1">
      <alignment vertical="top" wrapText="1"/>
    </xf>
    <xf numFmtId="3" fontId="1" fillId="5" borderId="0" xfId="0" applyNumberFormat="1" applyFont="1" applyFill="1" applyBorder="1" applyAlignment="1">
      <alignment vertical="top" wrapText="1"/>
    </xf>
    <xf numFmtId="3" fontId="1" fillId="5" borderId="58" xfId="0" applyNumberFormat="1" applyFont="1" applyFill="1" applyBorder="1" applyAlignment="1">
      <alignment horizontal="center" vertical="top" wrapText="1"/>
    </xf>
    <xf numFmtId="3" fontId="3" fillId="5" borderId="50" xfId="0" applyNumberFormat="1" applyFont="1" applyFill="1" applyBorder="1" applyAlignment="1">
      <alignment vertical="top" wrapText="1"/>
    </xf>
    <xf numFmtId="1" fontId="1" fillId="5" borderId="10" xfId="0" applyNumberFormat="1" applyFont="1" applyFill="1" applyBorder="1" applyAlignment="1">
      <alignment horizontal="center" vertical="top" wrapText="1"/>
    </xf>
    <xf numFmtId="1" fontId="1" fillId="5" borderId="14" xfId="0" applyNumberFormat="1" applyFont="1" applyFill="1" applyBorder="1" applyAlignment="1">
      <alignment horizontal="center" vertical="top" wrapText="1"/>
    </xf>
    <xf numFmtId="1" fontId="1" fillId="5" borderId="62" xfId="0" applyNumberFormat="1" applyFont="1" applyFill="1" applyBorder="1" applyAlignment="1">
      <alignment horizontal="center" vertical="top" wrapText="1"/>
    </xf>
    <xf numFmtId="1" fontId="1" fillId="5" borderId="73" xfId="0" applyNumberFormat="1" applyFont="1" applyFill="1" applyBorder="1" applyAlignment="1">
      <alignment horizontal="center" vertical="top" wrapText="1"/>
    </xf>
    <xf numFmtId="3" fontId="1" fillId="5" borderId="38" xfId="0" applyNumberFormat="1" applyFont="1" applyFill="1" applyBorder="1" applyAlignment="1">
      <alignment horizontal="left" vertical="top" wrapText="1"/>
    </xf>
    <xf numFmtId="3" fontId="1" fillId="5" borderId="0" xfId="0" applyNumberFormat="1" applyFont="1" applyFill="1" applyBorder="1" applyAlignment="1">
      <alignment horizontal="center" vertical="top"/>
    </xf>
    <xf numFmtId="3" fontId="1" fillId="5" borderId="50"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1" fillId="5" borderId="12" xfId="0" applyNumberFormat="1" applyFont="1" applyFill="1" applyBorder="1" applyAlignment="1">
      <alignment horizontal="center" vertical="top" wrapText="1"/>
    </xf>
    <xf numFmtId="3" fontId="3" fillId="5" borderId="33" xfId="0" applyNumberFormat="1" applyFont="1" applyFill="1" applyBorder="1" applyAlignment="1">
      <alignment horizontal="center" vertical="top"/>
    </xf>
    <xf numFmtId="49" fontId="3" fillId="5" borderId="32" xfId="0" applyNumberFormat="1" applyFont="1" applyFill="1" applyBorder="1" applyAlignment="1">
      <alignment horizontal="center" vertical="top" wrapText="1"/>
    </xf>
    <xf numFmtId="164" fontId="1" fillId="5" borderId="15" xfId="0" applyNumberFormat="1" applyFont="1" applyFill="1" applyBorder="1" applyAlignment="1">
      <alignment horizontal="center" vertical="top" wrapText="1"/>
    </xf>
    <xf numFmtId="164" fontId="1" fillId="5" borderId="9" xfId="0" applyNumberFormat="1" applyFont="1" applyFill="1" applyBorder="1" applyAlignment="1">
      <alignment horizontal="center" vertical="top" wrapText="1"/>
    </xf>
    <xf numFmtId="164" fontId="2" fillId="5" borderId="52" xfId="0" applyNumberFormat="1" applyFont="1" applyFill="1" applyBorder="1" applyAlignment="1">
      <alignment horizontal="center" vertical="top" wrapText="1"/>
    </xf>
    <xf numFmtId="164" fontId="2" fillId="5" borderId="1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center" wrapText="1"/>
    </xf>
    <xf numFmtId="3" fontId="1" fillId="0" borderId="7" xfId="0" applyNumberFormat="1" applyFont="1" applyFill="1" applyBorder="1" applyAlignment="1">
      <alignment horizontal="left" vertical="top" wrapText="1"/>
    </xf>
    <xf numFmtId="3" fontId="1" fillId="0" borderId="3" xfId="0" applyNumberFormat="1" applyFont="1" applyBorder="1" applyAlignment="1">
      <alignment horizontal="center" vertical="top" wrapText="1"/>
    </xf>
    <xf numFmtId="3" fontId="3" fillId="0" borderId="0" xfId="0" applyNumberFormat="1" applyFont="1" applyFill="1" applyBorder="1" applyAlignment="1">
      <alignment horizontal="left" vertical="center" wrapText="1"/>
    </xf>
    <xf numFmtId="164" fontId="1" fillId="0" borderId="0" xfId="0" applyNumberFormat="1" applyFont="1" applyFill="1" applyBorder="1" applyAlignment="1">
      <alignment horizontal="left" vertical="top" wrapText="1"/>
    </xf>
    <xf numFmtId="0" fontId="9" fillId="0" borderId="0" xfId="0" applyFont="1" applyFill="1"/>
    <xf numFmtId="3" fontId="3" fillId="0" borderId="0" xfId="0" applyNumberFormat="1" applyFont="1" applyFill="1" applyBorder="1" applyAlignment="1">
      <alignment horizontal="left" vertical="top"/>
    </xf>
    <xf numFmtId="3" fontId="3" fillId="0" borderId="0" xfId="0" applyNumberFormat="1" applyFont="1" applyFill="1" applyBorder="1" applyAlignment="1">
      <alignment horizontal="center" vertical="center" wrapText="1"/>
    </xf>
    <xf numFmtId="3" fontId="4" fillId="5" borderId="12" xfId="0" applyNumberFormat="1" applyFont="1" applyFill="1" applyBorder="1" applyAlignment="1">
      <alignment vertical="top" wrapText="1"/>
    </xf>
    <xf numFmtId="3" fontId="5" fillId="5" borderId="79" xfId="0" applyNumberFormat="1" applyFont="1" applyFill="1" applyBorder="1" applyAlignment="1">
      <alignment vertical="top" wrapText="1"/>
    </xf>
    <xf numFmtId="3" fontId="4" fillId="5" borderId="0" xfId="0" applyNumberFormat="1" applyFont="1" applyFill="1" applyBorder="1" applyAlignment="1">
      <alignment horizontal="left" vertical="top" wrapText="1"/>
    </xf>
    <xf numFmtId="164" fontId="10" fillId="5" borderId="58" xfId="0" applyNumberFormat="1" applyFont="1" applyFill="1" applyBorder="1" applyAlignment="1">
      <alignment horizontal="center" vertical="top" wrapText="1"/>
    </xf>
    <xf numFmtId="3" fontId="4" fillId="5" borderId="58" xfId="0" applyNumberFormat="1" applyFont="1" applyFill="1" applyBorder="1" applyAlignment="1">
      <alignment horizontal="left" vertical="top" wrapText="1"/>
    </xf>
    <xf numFmtId="164" fontId="1" fillId="5" borderId="68" xfId="0" applyNumberFormat="1" applyFont="1" applyFill="1" applyBorder="1" applyAlignment="1">
      <alignment horizontal="center" vertical="top" wrapText="1"/>
    </xf>
    <xf numFmtId="0" fontId="9" fillId="0" borderId="0" xfId="0" applyFont="1" applyAlignment="1"/>
    <xf numFmtId="3" fontId="1" fillId="0" borderId="56" xfId="0" applyNumberFormat="1" applyFont="1" applyFill="1" applyBorder="1" applyAlignment="1">
      <alignment vertical="top" wrapText="1"/>
    </xf>
    <xf numFmtId="49" fontId="3" fillId="9" borderId="53" xfId="0" applyNumberFormat="1" applyFont="1" applyFill="1" applyBorder="1" applyAlignment="1">
      <alignment horizontal="center" vertical="top"/>
    </xf>
    <xf numFmtId="3" fontId="1" fillId="3" borderId="49" xfId="0" applyNumberFormat="1" applyFont="1" applyFill="1" applyBorder="1" applyAlignment="1">
      <alignment horizontal="left" vertical="top" wrapText="1"/>
    </xf>
    <xf numFmtId="3" fontId="3" fillId="0" borderId="53" xfId="0" applyNumberFormat="1" applyFont="1" applyFill="1" applyBorder="1" applyAlignment="1">
      <alignment vertical="top" wrapText="1"/>
    </xf>
    <xf numFmtId="164" fontId="11" fillId="5" borderId="53" xfId="0" applyNumberFormat="1" applyFont="1" applyFill="1" applyBorder="1" applyAlignment="1">
      <alignment horizontal="center" vertical="top"/>
    </xf>
    <xf numFmtId="49" fontId="3" fillId="9" borderId="25" xfId="0" applyNumberFormat="1" applyFont="1" applyFill="1" applyBorder="1" applyAlignment="1">
      <alignment horizontal="center" vertical="top" wrapText="1"/>
    </xf>
    <xf numFmtId="49" fontId="3" fillId="2" borderId="62" xfId="0" applyNumberFormat="1" applyFont="1" applyFill="1" applyBorder="1" applyAlignment="1">
      <alignment horizontal="center" vertical="top" wrapText="1"/>
    </xf>
    <xf numFmtId="49" fontId="3" fillId="5" borderId="73" xfId="0" applyNumberFormat="1" applyFont="1" applyFill="1" applyBorder="1" applyAlignment="1">
      <alignment horizontal="center" vertical="top" wrapText="1"/>
    </xf>
    <xf numFmtId="164" fontId="5" fillId="7" borderId="22" xfId="0" applyNumberFormat="1" applyFont="1" applyFill="1" applyBorder="1" applyAlignment="1">
      <alignment horizontal="center" vertical="top"/>
    </xf>
    <xf numFmtId="164" fontId="5" fillId="7" borderId="47" xfId="0" applyNumberFormat="1" applyFont="1" applyFill="1" applyBorder="1" applyAlignment="1">
      <alignment horizontal="center" vertical="top"/>
    </xf>
    <xf numFmtId="3" fontId="3" fillId="7" borderId="22" xfId="0" applyNumberFormat="1" applyFont="1" applyFill="1" applyBorder="1" applyAlignment="1">
      <alignment horizontal="left" vertical="top"/>
    </xf>
    <xf numFmtId="3" fontId="3" fillId="7" borderId="23" xfId="0" applyNumberFormat="1" applyFont="1" applyFill="1" applyBorder="1" applyAlignment="1">
      <alignment horizontal="center" vertical="top"/>
    </xf>
    <xf numFmtId="3" fontId="3" fillId="7" borderId="2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1" fillId="0" borderId="66" xfId="0" applyNumberFormat="1" applyFont="1" applyFill="1" applyBorder="1" applyAlignment="1">
      <alignment horizontal="left" vertical="top" wrapText="1"/>
    </xf>
    <xf numFmtId="3" fontId="1" fillId="0" borderId="0" xfId="0" applyNumberFormat="1" applyFont="1" applyAlignment="1">
      <alignment horizontal="center" vertical="top"/>
    </xf>
    <xf numFmtId="3" fontId="5" fillId="0" borderId="51" xfId="0" applyNumberFormat="1" applyFont="1" applyFill="1" applyBorder="1" applyAlignment="1">
      <alignment horizontal="center" vertical="top"/>
    </xf>
    <xf numFmtId="3" fontId="3" fillId="5" borderId="40" xfId="0" applyNumberFormat="1" applyFont="1" applyFill="1" applyBorder="1" applyAlignment="1">
      <alignment horizontal="center" vertical="top" wrapText="1"/>
    </xf>
    <xf numFmtId="0" fontId="9" fillId="0" borderId="0" xfId="0" applyFont="1" applyAlignment="1">
      <alignment horizontal="center"/>
    </xf>
    <xf numFmtId="3" fontId="3" fillId="5" borderId="25" xfId="0" applyNumberFormat="1" applyFont="1" applyFill="1" applyBorder="1" applyAlignment="1">
      <alignment horizontal="center" vertical="top" wrapText="1"/>
    </xf>
    <xf numFmtId="3" fontId="3" fillId="5" borderId="73" xfId="0" applyNumberFormat="1" applyFont="1" applyFill="1" applyBorder="1" applyAlignment="1">
      <alignment horizontal="center" vertical="top" wrapText="1"/>
    </xf>
    <xf numFmtId="3" fontId="1" fillId="5" borderId="56" xfId="0" applyNumberFormat="1" applyFont="1" applyFill="1" applyBorder="1" applyAlignment="1">
      <alignment horizontal="center" vertical="top"/>
    </xf>
    <xf numFmtId="0" fontId="1" fillId="0" borderId="0" xfId="0" applyNumberFormat="1" applyFont="1" applyAlignment="1">
      <alignment horizontal="center" vertical="top"/>
    </xf>
    <xf numFmtId="3" fontId="5" fillId="0" borderId="43" xfId="0" applyNumberFormat="1" applyFont="1" applyFill="1" applyBorder="1" applyAlignment="1">
      <alignment horizontal="center" vertical="top"/>
    </xf>
    <xf numFmtId="3" fontId="3" fillId="0" borderId="27" xfId="0" applyNumberFormat="1" applyFont="1" applyBorder="1" applyAlignment="1">
      <alignment horizontal="center" vertical="top"/>
    </xf>
    <xf numFmtId="3" fontId="3" fillId="5" borderId="45" xfId="0" applyNumberFormat="1" applyFont="1" applyFill="1" applyBorder="1" applyAlignment="1">
      <alignment horizontal="center" vertical="top"/>
    </xf>
    <xf numFmtId="3" fontId="5" fillId="0" borderId="45" xfId="0" applyNumberFormat="1" applyFont="1" applyBorder="1" applyAlignment="1">
      <alignment horizontal="center" vertical="top"/>
    </xf>
    <xf numFmtId="3" fontId="5" fillId="5" borderId="40" xfId="0" applyNumberFormat="1" applyFont="1" applyFill="1" applyBorder="1" applyAlignment="1">
      <alignment horizontal="center" vertical="top" wrapText="1"/>
    </xf>
    <xf numFmtId="3" fontId="5" fillId="5" borderId="41" xfId="0" applyNumberFormat="1" applyFont="1" applyFill="1" applyBorder="1" applyAlignment="1">
      <alignment horizontal="center" vertical="top" wrapText="1"/>
    </xf>
    <xf numFmtId="3" fontId="3" fillId="4" borderId="65" xfId="0" applyNumberFormat="1" applyFont="1" applyFill="1" applyBorder="1" applyAlignment="1">
      <alignment horizontal="center" vertical="top"/>
    </xf>
    <xf numFmtId="0" fontId="9" fillId="0" borderId="0" xfId="0" applyFont="1" applyBorder="1"/>
    <xf numFmtId="49" fontId="3" fillId="9" borderId="2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5" fillId="0" borderId="51" xfId="0" applyNumberFormat="1" applyFont="1" applyFill="1" applyBorder="1" applyAlignment="1">
      <alignment horizontal="center" vertical="top"/>
    </xf>
    <xf numFmtId="3" fontId="1" fillId="0" borderId="53"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5" fillId="0" borderId="50" xfId="0" applyNumberFormat="1" applyFont="1" applyFill="1" applyBorder="1" applyAlignment="1">
      <alignment horizontal="center" textRotation="90"/>
    </xf>
    <xf numFmtId="3" fontId="1" fillId="5" borderId="56" xfId="0" applyNumberFormat="1" applyFont="1" applyFill="1" applyBorder="1" applyAlignment="1">
      <alignment horizontal="left" vertical="top" wrapText="1"/>
    </xf>
    <xf numFmtId="49" fontId="3" fillId="3" borderId="40" xfId="0" applyNumberFormat="1" applyFont="1" applyFill="1" applyBorder="1" applyAlignment="1">
      <alignment horizontal="center" vertical="top" wrapText="1"/>
    </xf>
    <xf numFmtId="3" fontId="5" fillId="5" borderId="50" xfId="0" applyNumberFormat="1" applyFont="1" applyFill="1" applyBorder="1" applyAlignment="1">
      <alignment horizontal="center" vertical="center" textRotation="90"/>
    </xf>
    <xf numFmtId="3" fontId="1" fillId="5" borderId="50" xfId="0" applyNumberFormat="1" applyFont="1" applyFill="1" applyBorder="1" applyAlignment="1">
      <alignment horizontal="left" vertical="top" wrapText="1"/>
    </xf>
    <xf numFmtId="3" fontId="1" fillId="5" borderId="38" xfId="0" applyNumberFormat="1" applyFont="1" applyFill="1" applyBorder="1" applyAlignment="1">
      <alignment horizontal="left" vertical="top" wrapText="1"/>
    </xf>
    <xf numFmtId="3" fontId="1" fillId="5" borderId="29"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wrapText="1"/>
    </xf>
    <xf numFmtId="3" fontId="3" fillId="5" borderId="40" xfId="0" applyNumberFormat="1" applyFont="1" applyFill="1" applyBorder="1" applyAlignment="1">
      <alignment horizontal="center" vertical="top" wrapText="1"/>
    </xf>
    <xf numFmtId="3" fontId="3" fillId="4" borderId="65" xfId="0" applyNumberFormat="1" applyFont="1" applyFill="1" applyBorder="1" applyAlignment="1">
      <alignment horizontal="right" vertical="top"/>
    </xf>
    <xf numFmtId="3" fontId="1" fillId="5" borderId="0" xfId="0" applyNumberFormat="1" applyFont="1" applyFill="1" applyBorder="1" applyAlignment="1">
      <alignment horizontal="center" vertical="top"/>
    </xf>
    <xf numFmtId="3" fontId="1" fillId="5" borderId="13"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164" fontId="2" fillId="5" borderId="69" xfId="0" applyNumberFormat="1" applyFont="1" applyFill="1" applyBorder="1" applyAlignment="1">
      <alignment horizontal="center" vertical="top" wrapText="1"/>
    </xf>
    <xf numFmtId="164" fontId="2" fillId="5" borderId="75" xfId="0" applyNumberFormat="1" applyFont="1" applyFill="1" applyBorder="1" applyAlignment="1">
      <alignment horizontal="center" vertical="top" wrapText="1"/>
    </xf>
    <xf numFmtId="164" fontId="2" fillId="5" borderId="76" xfId="0" applyNumberFormat="1" applyFont="1" applyFill="1" applyBorder="1" applyAlignment="1">
      <alignment horizontal="center" vertical="top" wrapText="1"/>
    </xf>
    <xf numFmtId="164" fontId="4" fillId="5" borderId="69" xfId="0" applyNumberFormat="1" applyFont="1" applyFill="1" applyBorder="1" applyAlignment="1">
      <alignment horizontal="center" vertical="top"/>
    </xf>
    <xf numFmtId="164" fontId="4" fillId="5" borderId="75" xfId="0" applyNumberFormat="1" applyFont="1" applyFill="1" applyBorder="1" applyAlignment="1">
      <alignment horizontal="center" vertical="top" wrapText="1"/>
    </xf>
    <xf numFmtId="164" fontId="4" fillId="5" borderId="75" xfId="0" applyNumberFormat="1" applyFont="1" applyFill="1" applyBorder="1" applyAlignment="1">
      <alignment horizontal="center" vertical="top"/>
    </xf>
    <xf numFmtId="164" fontId="4" fillId="5" borderId="76" xfId="0" applyNumberFormat="1" applyFont="1" applyFill="1" applyBorder="1" applyAlignment="1">
      <alignment horizontal="center" vertical="top"/>
    </xf>
    <xf numFmtId="164" fontId="10" fillId="5" borderId="75" xfId="0" applyNumberFormat="1" applyFont="1" applyFill="1" applyBorder="1" applyAlignment="1">
      <alignment horizontal="center" vertical="top" wrapText="1"/>
    </xf>
    <xf numFmtId="164" fontId="4" fillId="5" borderId="69" xfId="0" applyNumberFormat="1" applyFont="1" applyFill="1" applyBorder="1" applyAlignment="1">
      <alignment horizontal="center" vertical="top" wrapText="1"/>
    </xf>
    <xf numFmtId="164" fontId="5" fillId="5" borderId="75" xfId="0" applyNumberFormat="1" applyFont="1" applyFill="1" applyBorder="1" applyAlignment="1">
      <alignment horizontal="center" vertical="top"/>
    </xf>
    <xf numFmtId="164" fontId="10" fillId="5" borderId="76" xfId="0" applyNumberFormat="1" applyFont="1" applyFill="1" applyBorder="1" applyAlignment="1">
      <alignment horizontal="center" vertical="top"/>
    </xf>
    <xf numFmtId="164" fontId="2" fillId="5" borderId="13" xfId="0" applyNumberFormat="1" applyFont="1" applyFill="1" applyBorder="1" applyAlignment="1">
      <alignment horizontal="center" vertical="top" wrapText="1"/>
    </xf>
    <xf numFmtId="164" fontId="2" fillId="5" borderId="50" xfId="0" applyNumberFormat="1" applyFont="1" applyFill="1" applyBorder="1" applyAlignment="1">
      <alignment horizontal="center" vertical="top" wrapText="1"/>
    </xf>
    <xf numFmtId="164" fontId="2" fillId="5" borderId="53" xfId="0" applyNumberFormat="1" applyFont="1" applyFill="1" applyBorder="1" applyAlignment="1">
      <alignment horizontal="center" vertical="top" wrapText="1"/>
    </xf>
    <xf numFmtId="164" fontId="4" fillId="5" borderId="13" xfId="0" applyNumberFormat="1" applyFont="1" applyFill="1" applyBorder="1" applyAlignment="1">
      <alignment horizontal="center" vertical="top"/>
    </xf>
    <xf numFmtId="164" fontId="10" fillId="5" borderId="50" xfId="0" applyNumberFormat="1" applyFont="1" applyFill="1" applyBorder="1" applyAlignment="1">
      <alignment horizontal="center" vertical="top" wrapText="1"/>
    </xf>
    <xf numFmtId="164" fontId="10" fillId="5" borderId="13" xfId="0" applyNumberFormat="1" applyFont="1" applyFill="1" applyBorder="1" applyAlignment="1">
      <alignment horizontal="center" vertical="top" wrapText="1"/>
    </xf>
    <xf numFmtId="164" fontId="4" fillId="5" borderId="13" xfId="0" applyNumberFormat="1" applyFont="1" applyFill="1" applyBorder="1" applyAlignment="1">
      <alignment horizontal="center" vertical="top" wrapText="1"/>
    </xf>
    <xf numFmtId="164" fontId="4" fillId="5" borderId="53" xfId="0" applyNumberFormat="1" applyFont="1" applyFill="1" applyBorder="1" applyAlignment="1">
      <alignment horizontal="center" vertical="top" wrapText="1"/>
    </xf>
    <xf numFmtId="164" fontId="5" fillId="5" borderId="50" xfId="0" applyNumberFormat="1" applyFont="1" applyFill="1" applyBorder="1" applyAlignment="1">
      <alignment horizontal="center" vertical="top"/>
    </xf>
    <xf numFmtId="3" fontId="5" fillId="5" borderId="29" xfId="0" applyNumberFormat="1" applyFont="1" applyFill="1" applyBorder="1" applyAlignment="1">
      <alignment horizontal="center" vertical="center" textRotation="90" wrapText="1"/>
    </xf>
    <xf numFmtId="164" fontId="3" fillId="4" borderId="81" xfId="0" applyNumberFormat="1" applyFont="1" applyFill="1" applyBorder="1" applyAlignment="1">
      <alignment horizontal="center" vertical="top"/>
    </xf>
    <xf numFmtId="164" fontId="5" fillId="2" borderId="45" xfId="0" applyNumberFormat="1" applyFont="1" applyFill="1" applyBorder="1" applyAlignment="1">
      <alignment horizontal="center" vertical="top"/>
    </xf>
    <xf numFmtId="164" fontId="1" fillId="0" borderId="50" xfId="0" applyNumberFormat="1" applyFont="1" applyFill="1" applyBorder="1" applyAlignment="1">
      <alignment horizontal="center" vertical="top"/>
    </xf>
    <xf numFmtId="164" fontId="3" fillId="4" borderId="50" xfId="0" applyNumberFormat="1" applyFont="1" applyFill="1" applyBorder="1" applyAlignment="1">
      <alignment horizontal="center" vertical="top"/>
    </xf>
    <xf numFmtId="164" fontId="3" fillId="4" borderId="41" xfId="0" applyNumberFormat="1" applyFont="1" applyFill="1" applyBorder="1" applyAlignment="1">
      <alignment horizontal="center" vertical="top"/>
    </xf>
    <xf numFmtId="164" fontId="3" fillId="4" borderId="72" xfId="0" applyNumberFormat="1" applyFont="1" applyFill="1" applyBorder="1" applyAlignment="1">
      <alignment horizontal="center" vertical="top" wrapText="1"/>
    </xf>
    <xf numFmtId="3" fontId="1" fillId="5" borderId="6" xfId="0" applyNumberFormat="1" applyFont="1" applyFill="1" applyBorder="1" applyAlignment="1">
      <alignment horizontal="center" vertical="top" wrapText="1"/>
    </xf>
    <xf numFmtId="3" fontId="1" fillId="5" borderId="59" xfId="0" applyNumberFormat="1" applyFont="1" applyFill="1" applyBorder="1" applyAlignment="1">
      <alignment horizontal="center" vertical="top" wrapText="1"/>
    </xf>
    <xf numFmtId="3" fontId="1" fillId="5" borderId="38" xfId="0" applyNumberFormat="1" applyFont="1" applyFill="1" applyBorder="1" applyAlignment="1">
      <alignment horizontal="center" vertical="top" wrapText="1"/>
    </xf>
    <xf numFmtId="3" fontId="10" fillId="5" borderId="29" xfId="0" applyNumberFormat="1" applyFont="1" applyFill="1" applyBorder="1" applyAlignment="1">
      <alignment horizontal="center" vertical="top"/>
    </xf>
    <xf numFmtId="3" fontId="10" fillId="5" borderId="29" xfId="0" applyNumberFormat="1" applyFont="1" applyFill="1" applyBorder="1" applyAlignment="1">
      <alignment horizontal="center" vertical="top" wrapText="1"/>
    </xf>
    <xf numFmtId="3" fontId="3" fillId="5" borderId="25" xfId="0" applyNumberFormat="1" applyFont="1" applyFill="1" applyBorder="1" applyAlignment="1">
      <alignment horizontal="center" vertical="top"/>
    </xf>
    <xf numFmtId="3" fontId="1" fillId="0" borderId="29" xfId="0" applyNumberFormat="1" applyFont="1" applyFill="1" applyBorder="1" applyAlignment="1">
      <alignment horizontal="center" vertical="top"/>
    </xf>
    <xf numFmtId="164" fontId="10" fillId="5" borderId="13" xfId="0" applyNumberFormat="1" applyFont="1" applyFill="1" applyBorder="1" applyAlignment="1">
      <alignment horizontal="center" vertical="top"/>
    </xf>
    <xf numFmtId="164" fontId="10" fillId="5" borderId="53" xfId="0" applyNumberFormat="1" applyFont="1" applyFill="1" applyBorder="1" applyAlignment="1">
      <alignment horizontal="center" vertical="top"/>
    </xf>
    <xf numFmtId="164" fontId="3" fillId="5" borderId="53" xfId="0" applyNumberFormat="1" applyFont="1" applyFill="1" applyBorder="1" applyAlignment="1">
      <alignment horizontal="center" vertical="top" wrapText="1"/>
    </xf>
    <xf numFmtId="164" fontId="1" fillId="5" borderId="2" xfId="0" applyNumberFormat="1" applyFont="1" applyFill="1" applyBorder="1" applyAlignment="1">
      <alignment horizontal="center" vertical="top"/>
    </xf>
    <xf numFmtId="164" fontId="3" fillId="4" borderId="21" xfId="0" applyNumberFormat="1" applyFont="1" applyFill="1" applyBorder="1" applyAlignment="1">
      <alignment horizontal="center" vertical="top"/>
    </xf>
    <xf numFmtId="164" fontId="4" fillId="5" borderId="33" xfId="0" applyNumberFormat="1" applyFont="1" applyFill="1" applyBorder="1" applyAlignment="1">
      <alignment horizontal="center" vertical="top" wrapText="1"/>
    </xf>
    <xf numFmtId="164" fontId="3" fillId="4" borderId="9" xfId="0" applyNumberFormat="1" applyFont="1" applyFill="1" applyBorder="1" applyAlignment="1">
      <alignment horizontal="center" vertical="top"/>
    </xf>
    <xf numFmtId="164" fontId="3" fillId="4" borderId="63" xfId="0" applyNumberFormat="1" applyFont="1" applyFill="1" applyBorder="1" applyAlignment="1">
      <alignment horizontal="center" vertical="top" wrapText="1"/>
    </xf>
    <xf numFmtId="164" fontId="5" fillId="4" borderId="43" xfId="0" applyNumberFormat="1" applyFont="1" applyFill="1" applyBorder="1" applyAlignment="1">
      <alignment horizontal="center" vertical="top"/>
    </xf>
    <xf numFmtId="164" fontId="1" fillId="5" borderId="33" xfId="0" applyNumberFormat="1" applyFont="1" applyFill="1" applyBorder="1" applyAlignment="1">
      <alignment horizontal="center" vertical="top"/>
    </xf>
    <xf numFmtId="164" fontId="1" fillId="5" borderId="13" xfId="0" applyNumberFormat="1" applyFont="1" applyFill="1" applyBorder="1" applyAlignment="1">
      <alignment horizontal="center" vertical="top"/>
    </xf>
    <xf numFmtId="164" fontId="1" fillId="5" borderId="80" xfId="0" applyNumberFormat="1" applyFont="1" applyFill="1" applyBorder="1" applyAlignment="1">
      <alignment horizontal="center" vertical="top"/>
    </xf>
    <xf numFmtId="164" fontId="4" fillId="5" borderId="9" xfId="0" applyNumberFormat="1" applyFont="1" applyFill="1" applyBorder="1" applyAlignment="1">
      <alignment horizontal="center" vertical="top"/>
    </xf>
    <xf numFmtId="164" fontId="4" fillId="5" borderId="15" xfId="0" applyNumberFormat="1" applyFont="1" applyFill="1" applyBorder="1" applyAlignment="1">
      <alignment horizontal="center" vertical="top"/>
    </xf>
    <xf numFmtId="3" fontId="1" fillId="5" borderId="56" xfId="0" applyNumberFormat="1" applyFont="1" applyFill="1" applyBorder="1" applyAlignment="1">
      <alignment vertical="top" wrapText="1"/>
    </xf>
    <xf numFmtId="164" fontId="1" fillId="5" borderId="2" xfId="0" applyNumberFormat="1" applyFont="1" applyFill="1" applyBorder="1" applyAlignment="1">
      <alignment horizontal="center" vertical="top" wrapText="1"/>
    </xf>
    <xf numFmtId="164" fontId="1" fillId="5" borderId="33" xfId="0" applyNumberFormat="1" applyFont="1" applyFill="1" applyBorder="1" applyAlignment="1">
      <alignment horizontal="center" vertical="top" wrapText="1"/>
    </xf>
    <xf numFmtId="164" fontId="10" fillId="5" borderId="51" xfId="0" applyNumberFormat="1" applyFont="1" applyFill="1" applyBorder="1" applyAlignment="1">
      <alignment horizontal="center" vertical="top" wrapText="1"/>
    </xf>
    <xf numFmtId="164" fontId="10" fillId="5" borderId="60" xfId="0" applyNumberFormat="1" applyFont="1" applyFill="1" applyBorder="1" applyAlignment="1">
      <alignment horizontal="center" vertical="top" wrapText="1"/>
    </xf>
    <xf numFmtId="164" fontId="10" fillId="5" borderId="69" xfId="0" applyNumberFormat="1" applyFont="1" applyFill="1" applyBorder="1" applyAlignment="1">
      <alignment horizontal="center" vertical="top" wrapText="1"/>
    </xf>
    <xf numFmtId="3" fontId="4" fillId="5" borderId="55" xfId="0" applyNumberFormat="1" applyFont="1" applyFill="1" applyBorder="1" applyAlignment="1">
      <alignment horizontal="center" vertical="top" wrapText="1"/>
    </xf>
    <xf numFmtId="3" fontId="4" fillId="5" borderId="63" xfId="0" applyNumberFormat="1" applyFont="1" applyFill="1" applyBorder="1" applyAlignment="1">
      <alignment horizontal="center" vertical="top" wrapText="1"/>
    </xf>
    <xf numFmtId="164" fontId="1" fillId="5" borderId="53" xfId="0" applyNumberFormat="1" applyFont="1" applyFill="1" applyBorder="1" applyAlignment="1">
      <alignment horizontal="center" vertical="top" wrapText="1"/>
    </xf>
    <xf numFmtId="164" fontId="1" fillId="5" borderId="76" xfId="0" applyNumberFormat="1" applyFont="1" applyFill="1" applyBorder="1" applyAlignment="1">
      <alignment horizontal="center" vertical="top" wrapText="1"/>
    </xf>
    <xf numFmtId="164" fontId="1" fillId="5" borderId="26" xfId="0" applyNumberFormat="1" applyFont="1" applyFill="1" applyBorder="1" applyAlignment="1">
      <alignment horizontal="center" vertical="top" wrapText="1"/>
    </xf>
    <xf numFmtId="3" fontId="1" fillId="0" borderId="40" xfId="0" applyNumberFormat="1" applyFont="1" applyFill="1" applyBorder="1" applyAlignment="1">
      <alignment vertical="top"/>
    </xf>
    <xf numFmtId="3" fontId="1" fillId="0" borderId="41" xfId="0" applyNumberFormat="1" applyFont="1" applyFill="1" applyBorder="1" applyAlignment="1">
      <alignment vertical="top"/>
    </xf>
    <xf numFmtId="3" fontId="11" fillId="5" borderId="30" xfId="0" applyNumberFormat="1" applyFont="1" applyFill="1" applyBorder="1" applyAlignment="1">
      <alignment horizontal="center" vertical="top"/>
    </xf>
    <xf numFmtId="164" fontId="11" fillId="5" borderId="3" xfId="0" applyNumberFormat="1" applyFont="1" applyFill="1" applyBorder="1" applyAlignment="1">
      <alignment horizontal="center" vertical="top" wrapText="1"/>
    </xf>
    <xf numFmtId="164" fontId="1" fillId="5" borderId="7" xfId="0" applyNumberFormat="1" applyFont="1" applyFill="1" applyBorder="1" applyAlignment="1">
      <alignment horizontal="center" vertical="top"/>
    </xf>
    <xf numFmtId="164" fontId="3" fillId="4" borderId="42" xfId="0" applyNumberFormat="1" applyFont="1" applyFill="1" applyBorder="1" applyAlignment="1">
      <alignment horizontal="center" vertical="top"/>
    </xf>
    <xf numFmtId="164" fontId="11" fillId="5" borderId="66" xfId="0" applyNumberFormat="1" applyFont="1" applyFill="1" applyBorder="1" applyAlignment="1">
      <alignment horizontal="center" vertical="top" wrapText="1"/>
    </xf>
    <xf numFmtId="164" fontId="3" fillId="4" borderId="43" xfId="0" applyNumberFormat="1" applyFont="1" applyFill="1" applyBorder="1" applyAlignment="1">
      <alignment horizontal="center" vertical="top"/>
    </xf>
    <xf numFmtId="3" fontId="11" fillId="5" borderId="4" xfId="0" applyNumberFormat="1" applyFont="1" applyFill="1" applyBorder="1" applyAlignment="1">
      <alignment horizontal="center" vertical="top" wrapText="1"/>
    </xf>
    <xf numFmtId="164" fontId="11" fillId="3" borderId="4" xfId="0" applyNumberFormat="1" applyFont="1" applyFill="1" applyBorder="1" applyAlignment="1">
      <alignment horizontal="center" vertical="top" wrapText="1"/>
    </xf>
    <xf numFmtId="164" fontId="11" fillId="3" borderId="44" xfId="0" applyNumberFormat="1" applyFont="1" applyFill="1" applyBorder="1" applyAlignment="1">
      <alignment horizontal="center" vertical="top" wrapText="1"/>
    </xf>
    <xf numFmtId="164" fontId="18" fillId="5" borderId="51" xfId="0" applyNumberFormat="1" applyFont="1" applyFill="1" applyBorder="1" applyAlignment="1">
      <alignment horizontal="center" vertical="top"/>
    </xf>
    <xf numFmtId="164" fontId="10" fillId="5" borderId="29" xfId="0" applyNumberFormat="1" applyFont="1" applyFill="1" applyBorder="1" applyAlignment="1">
      <alignment horizontal="center" vertical="top"/>
    </xf>
    <xf numFmtId="164" fontId="10" fillId="5" borderId="0" xfId="0" applyNumberFormat="1" applyFont="1" applyFill="1" applyBorder="1" applyAlignment="1">
      <alignment horizontal="center" vertical="top" wrapText="1"/>
    </xf>
    <xf numFmtId="164" fontId="18" fillId="5" borderId="11" xfId="0" applyNumberFormat="1" applyFont="1" applyFill="1" applyBorder="1" applyAlignment="1">
      <alignment horizontal="center" vertical="top" wrapText="1"/>
    </xf>
    <xf numFmtId="164" fontId="18" fillId="5" borderId="51" xfId="0" applyNumberFormat="1" applyFont="1" applyFill="1" applyBorder="1" applyAlignment="1">
      <alignment horizontal="center" vertical="top" wrapText="1"/>
    </xf>
    <xf numFmtId="164" fontId="10" fillId="5" borderId="38" xfId="0" applyNumberFormat="1" applyFont="1" applyFill="1" applyBorder="1" applyAlignment="1">
      <alignment horizontal="center" vertical="top" wrapText="1"/>
    </xf>
    <xf numFmtId="164" fontId="18" fillId="5" borderId="54" xfId="0" applyNumberFormat="1" applyFont="1" applyFill="1" applyBorder="1" applyAlignment="1">
      <alignment horizontal="center" vertical="top" wrapText="1"/>
    </xf>
    <xf numFmtId="164" fontId="18" fillId="5" borderId="60" xfId="0" applyNumberFormat="1" applyFont="1" applyFill="1" applyBorder="1" applyAlignment="1">
      <alignment horizontal="center" vertical="top" wrapText="1"/>
    </xf>
    <xf numFmtId="164" fontId="11" fillId="5" borderId="4" xfId="0" applyNumberFormat="1" applyFont="1" applyFill="1" applyBorder="1" applyAlignment="1">
      <alignment horizontal="center" vertical="top" wrapText="1"/>
    </xf>
    <xf numFmtId="164" fontId="11" fillId="5" borderId="44" xfId="0" applyNumberFormat="1" applyFont="1" applyFill="1" applyBorder="1" applyAlignment="1">
      <alignment horizontal="center" vertical="top" wrapText="1"/>
    </xf>
    <xf numFmtId="164" fontId="11" fillId="5" borderId="54" xfId="0" applyNumberFormat="1" applyFont="1" applyFill="1" applyBorder="1" applyAlignment="1">
      <alignment horizontal="center" vertical="top" wrapText="1"/>
    </xf>
    <xf numFmtId="164" fontId="11" fillId="5" borderId="60" xfId="0" applyNumberFormat="1" applyFont="1" applyFill="1" applyBorder="1" applyAlignment="1">
      <alignment horizontal="center" vertical="top" wrapText="1"/>
    </xf>
    <xf numFmtId="164" fontId="11" fillId="5" borderId="4" xfId="0" applyNumberFormat="1" applyFont="1" applyFill="1" applyBorder="1" applyAlignment="1">
      <alignment horizontal="center" vertical="top"/>
    </xf>
    <xf numFmtId="164" fontId="11" fillId="5" borderId="44" xfId="0" applyNumberFormat="1" applyFont="1" applyFill="1" applyBorder="1" applyAlignment="1">
      <alignment horizontal="center" vertical="top"/>
    </xf>
    <xf numFmtId="164" fontId="11" fillId="3" borderId="32" xfId="0" applyNumberFormat="1" applyFont="1" applyFill="1" applyBorder="1" applyAlignment="1">
      <alignment horizontal="center" vertical="top"/>
    </xf>
    <xf numFmtId="3" fontId="11" fillId="5" borderId="12" xfId="0" applyNumberFormat="1" applyFont="1" applyFill="1" applyBorder="1" applyAlignment="1">
      <alignment vertical="top" wrapText="1"/>
    </xf>
    <xf numFmtId="3" fontId="20" fillId="0" borderId="0" xfId="0" applyNumberFormat="1" applyFont="1"/>
    <xf numFmtId="3" fontId="11" fillId="5" borderId="54" xfId="0" applyNumberFormat="1" applyFont="1" applyFill="1" applyBorder="1" applyAlignment="1">
      <alignment horizontal="center" vertical="top" wrapText="1"/>
    </xf>
    <xf numFmtId="164" fontId="11" fillId="3" borderId="3" xfId="0" applyNumberFormat="1" applyFont="1" applyFill="1" applyBorder="1" applyAlignment="1">
      <alignment horizontal="center" vertical="top"/>
    </xf>
    <xf numFmtId="164" fontId="1" fillId="0" borderId="27" xfId="0" applyNumberFormat="1" applyFont="1" applyBorder="1" applyAlignment="1">
      <alignment horizontal="center" vertical="top"/>
    </xf>
    <xf numFmtId="3" fontId="1" fillId="0" borderId="53"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wrapText="1"/>
    </xf>
    <xf numFmtId="3" fontId="3" fillId="5" borderId="29" xfId="0" applyNumberFormat="1" applyFont="1" applyFill="1" applyBorder="1" applyAlignment="1">
      <alignment horizontal="center" vertical="top" wrapText="1"/>
    </xf>
    <xf numFmtId="3" fontId="3" fillId="5" borderId="40" xfId="0" applyNumberFormat="1" applyFont="1" applyFill="1" applyBorder="1" applyAlignment="1">
      <alignment horizontal="center" vertical="top" wrapText="1"/>
    </xf>
    <xf numFmtId="3" fontId="1" fillId="5" borderId="52" xfId="0" applyNumberFormat="1" applyFont="1" applyFill="1" applyBorder="1" applyAlignment="1">
      <alignment horizontal="left" vertical="top" wrapText="1"/>
    </xf>
    <xf numFmtId="3" fontId="3" fillId="0" borderId="52" xfId="0" applyNumberFormat="1" applyFont="1" applyFill="1" applyBorder="1" applyAlignment="1">
      <alignment horizontal="left" vertical="top" wrapText="1"/>
    </xf>
    <xf numFmtId="3" fontId="1" fillId="5" borderId="29" xfId="0" applyNumberFormat="1" applyFont="1" applyFill="1" applyBorder="1" applyAlignment="1">
      <alignment horizontal="left" vertical="top" wrapText="1"/>
    </xf>
    <xf numFmtId="164" fontId="10" fillId="5" borderId="11" xfId="0" applyNumberFormat="1" applyFont="1" applyFill="1" applyBorder="1" applyAlignment="1">
      <alignment horizontal="center" vertical="top"/>
    </xf>
    <xf numFmtId="3" fontId="4" fillId="0" borderId="35" xfId="0" applyNumberFormat="1" applyFont="1" applyBorder="1" applyAlignment="1">
      <alignment horizontal="center" vertical="center" textRotation="90" wrapText="1"/>
    </xf>
    <xf numFmtId="3" fontId="4" fillId="0" borderId="41" xfId="0" applyNumberFormat="1" applyFont="1" applyBorder="1" applyAlignment="1">
      <alignment horizontal="center" vertical="center" textRotation="90" wrapText="1"/>
    </xf>
    <xf numFmtId="3" fontId="4" fillId="0" borderId="5"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164" fontId="1" fillId="0" borderId="5"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20"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13" xfId="0" applyNumberFormat="1" applyFont="1" applyBorder="1" applyAlignment="1">
      <alignment horizontal="center" vertical="center" wrapText="1"/>
    </xf>
    <xf numFmtId="3" fontId="1" fillId="0" borderId="50"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3" fontId="1" fillId="0" borderId="15" xfId="0" applyNumberFormat="1" applyFont="1" applyBorder="1" applyAlignment="1">
      <alignment horizontal="center" vertical="center"/>
    </xf>
    <xf numFmtId="0" fontId="1" fillId="0" borderId="0" xfId="0" applyFont="1" applyAlignment="1">
      <alignment horizontal="left" vertical="top" wrapText="1"/>
    </xf>
    <xf numFmtId="3" fontId="1" fillId="0" borderId="0" xfId="0" applyNumberFormat="1" applyFont="1" applyAlignment="1">
      <alignment horizontal="center" vertical="top" wrapText="1"/>
    </xf>
    <xf numFmtId="3" fontId="3" fillId="0" borderId="0" xfId="0" applyNumberFormat="1" applyFont="1" applyAlignment="1">
      <alignment horizontal="center" vertical="top" wrapText="1"/>
    </xf>
    <xf numFmtId="3" fontId="1" fillId="0" borderId="0" xfId="0" applyNumberFormat="1" applyFont="1" applyAlignment="1">
      <alignment horizontal="center" vertical="top"/>
    </xf>
    <xf numFmtId="3" fontId="1" fillId="0" borderId="1" xfId="0" applyNumberFormat="1" applyFont="1" applyBorder="1" applyAlignment="1">
      <alignment horizontal="right" vertical="top"/>
    </xf>
    <xf numFmtId="49" fontId="1" fillId="0" borderId="2" xfId="0" applyNumberFormat="1" applyFont="1" applyBorder="1" applyAlignment="1">
      <alignment horizontal="center" vertical="center" textRotation="90" wrapText="1"/>
    </xf>
    <xf numFmtId="49" fontId="1" fillId="0" borderId="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54" xfId="0" applyNumberFormat="1" applyFont="1" applyBorder="1" applyAlignment="1">
      <alignment horizontal="center" vertical="center" textRotation="90" wrapText="1"/>
    </xf>
    <xf numFmtId="3" fontId="4" fillId="0" borderId="30"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31" xfId="0" applyNumberFormat="1" applyFont="1" applyBorder="1" applyAlignment="1">
      <alignment horizontal="center" vertical="center" textRotation="90" wrapText="1"/>
    </xf>
    <xf numFmtId="3" fontId="4" fillId="0" borderId="29" xfId="0" applyNumberFormat="1" applyFont="1" applyBorder="1" applyAlignment="1">
      <alignment horizontal="center" vertical="center" textRotation="90" wrapText="1"/>
    </xf>
    <xf numFmtId="3" fontId="5" fillId="8" borderId="22" xfId="0" applyNumberFormat="1" applyFont="1" applyFill="1" applyBorder="1" applyAlignment="1">
      <alignment horizontal="left" vertical="top" wrapText="1"/>
    </xf>
    <xf numFmtId="3" fontId="5" fillId="8" borderId="23" xfId="0" applyNumberFormat="1" applyFont="1" applyFill="1" applyBorder="1" applyAlignment="1">
      <alignment horizontal="left" vertical="top" wrapText="1"/>
    </xf>
    <xf numFmtId="3" fontId="5" fillId="8" borderId="1" xfId="0" applyNumberFormat="1" applyFont="1" applyFill="1" applyBorder="1" applyAlignment="1">
      <alignment horizontal="left" vertical="top" wrapText="1"/>
    </xf>
    <xf numFmtId="3" fontId="5" fillId="8" borderId="24" xfId="0" applyNumberFormat="1" applyFont="1" applyFill="1" applyBorder="1" applyAlignment="1">
      <alignment horizontal="left" vertical="top" wrapText="1"/>
    </xf>
    <xf numFmtId="3" fontId="6" fillId="7" borderId="25" xfId="0" applyNumberFormat="1" applyFont="1" applyFill="1" applyBorder="1" applyAlignment="1">
      <alignment horizontal="left" vertical="top" wrapText="1"/>
    </xf>
    <xf numFmtId="3" fontId="6" fillId="7" borderId="26" xfId="0" applyNumberFormat="1" applyFont="1" applyFill="1" applyBorder="1" applyAlignment="1">
      <alignment horizontal="left" vertical="top" wrapText="1"/>
    </xf>
    <xf numFmtId="3" fontId="6" fillId="7" borderId="27" xfId="0" applyNumberFormat="1" applyFont="1" applyFill="1" applyBorder="1" applyAlignment="1">
      <alignment horizontal="left" vertical="top" wrapText="1"/>
    </xf>
    <xf numFmtId="3" fontId="5" fillId="9" borderId="23" xfId="0" applyNumberFormat="1" applyFont="1" applyFill="1" applyBorder="1" applyAlignment="1">
      <alignment horizontal="left" vertical="top" wrapText="1"/>
    </xf>
    <xf numFmtId="3" fontId="2" fillId="9" borderId="23" xfId="0" applyNumberFormat="1" applyFont="1" applyFill="1" applyBorder="1" applyAlignment="1">
      <alignment horizontal="left" vertical="top" wrapText="1"/>
    </xf>
    <xf numFmtId="3" fontId="2" fillId="9" borderId="24" xfId="0" applyNumberFormat="1" applyFont="1" applyFill="1" applyBorder="1" applyAlignment="1">
      <alignment horizontal="left" vertical="top" wrapText="1"/>
    </xf>
    <xf numFmtId="3" fontId="3" fillId="2" borderId="22" xfId="0" applyNumberFormat="1" applyFont="1" applyFill="1" applyBorder="1" applyAlignment="1">
      <alignment horizontal="left" vertical="top" wrapText="1"/>
    </xf>
    <xf numFmtId="3" fontId="3" fillId="2" borderId="23" xfId="0" applyNumberFormat="1" applyFont="1" applyFill="1" applyBorder="1" applyAlignment="1">
      <alignment horizontal="left" vertical="top" wrapText="1"/>
    </xf>
    <xf numFmtId="3" fontId="3" fillId="2" borderId="24" xfId="0" applyNumberFormat="1" applyFont="1" applyFill="1" applyBorder="1" applyAlignment="1">
      <alignment horizontal="left" vertical="top" wrapText="1"/>
    </xf>
    <xf numFmtId="49" fontId="3" fillId="9" borderId="31" xfId="0" applyNumberFormat="1" applyFont="1" applyFill="1" applyBorder="1" applyAlignment="1">
      <alignment horizontal="center" vertical="top"/>
    </xf>
    <xf numFmtId="49" fontId="3" fillId="9" borderId="29" xfId="0" applyNumberFormat="1" applyFont="1" applyFill="1" applyBorder="1" applyAlignment="1">
      <alignment horizontal="center" vertical="top"/>
    </xf>
    <xf numFmtId="49" fontId="3" fillId="9" borderId="36"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49" fontId="3" fillId="3" borderId="1"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4" fillId="0" borderId="20" xfId="0" applyNumberFormat="1" applyFont="1" applyFill="1" applyBorder="1" applyAlignment="1">
      <alignment horizontal="left" vertical="top" wrapText="1"/>
    </xf>
    <xf numFmtId="3" fontId="3" fillId="0" borderId="33" xfId="0" applyNumberFormat="1" applyFont="1" applyFill="1" applyBorder="1" applyAlignment="1">
      <alignment horizontal="center" vertical="center" textRotation="90" wrapText="1"/>
    </xf>
    <xf numFmtId="3" fontId="3" fillId="0" borderId="50" xfId="0" applyNumberFormat="1" applyFont="1" applyFill="1" applyBorder="1" applyAlignment="1">
      <alignment horizontal="center" vertical="center" textRotation="90" wrapText="1"/>
    </xf>
    <xf numFmtId="3" fontId="3" fillId="0" borderId="21" xfId="0" applyNumberFormat="1" applyFont="1" applyFill="1" applyBorder="1" applyAlignment="1">
      <alignment horizontal="center" vertical="center" textRotation="90" wrapText="1"/>
    </xf>
    <xf numFmtId="3" fontId="1" fillId="0" borderId="13" xfId="0" applyNumberFormat="1" applyFont="1" applyFill="1" applyBorder="1" applyAlignment="1">
      <alignment horizontal="left" vertical="top" wrapText="1"/>
    </xf>
    <xf numFmtId="3" fontId="1" fillId="0" borderId="21" xfId="0" applyNumberFormat="1" applyFont="1" applyFill="1" applyBorder="1" applyAlignment="1">
      <alignment horizontal="left" vertical="top" wrapText="1"/>
    </xf>
    <xf numFmtId="0" fontId="1" fillId="0" borderId="13" xfId="0" applyFont="1" applyBorder="1" applyAlignment="1">
      <alignment horizontal="left" vertical="top" wrapText="1"/>
    </xf>
    <xf numFmtId="0" fontId="1" fillId="0" borderId="21" xfId="0" applyFont="1" applyBorder="1" applyAlignment="1">
      <alignment horizontal="left" vertical="top" wrapText="1"/>
    </xf>
    <xf numFmtId="3" fontId="5" fillId="0" borderId="8"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3" fontId="5" fillId="0" borderId="60" xfId="0" applyNumberFormat="1" applyFont="1" applyFill="1" applyBorder="1" applyAlignment="1">
      <alignment horizontal="center" vertical="top"/>
    </xf>
    <xf numFmtId="3" fontId="1" fillId="0" borderId="33"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5" fillId="2" borderId="22" xfId="0" applyNumberFormat="1" applyFont="1" applyFill="1" applyBorder="1" applyAlignment="1">
      <alignment horizontal="right" vertical="top"/>
    </xf>
    <xf numFmtId="3" fontId="5" fillId="2" borderId="23" xfId="0" applyNumberFormat="1" applyFont="1" applyFill="1" applyBorder="1" applyAlignment="1">
      <alignment horizontal="right" vertical="top"/>
    </xf>
    <xf numFmtId="3" fontId="3" fillId="2" borderId="22"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3" fillId="2" borderId="24" xfId="0" applyNumberFormat="1" applyFont="1" applyFill="1" applyBorder="1" applyAlignment="1">
      <alignment horizontal="center" vertical="top"/>
    </xf>
    <xf numFmtId="3" fontId="5" fillId="2" borderId="22" xfId="0" applyNumberFormat="1" applyFont="1" applyFill="1" applyBorder="1" applyAlignment="1">
      <alignment horizontal="left" vertical="top" wrapText="1"/>
    </xf>
    <xf numFmtId="3" fontId="5" fillId="2" borderId="23" xfId="0" applyNumberFormat="1" applyFont="1" applyFill="1" applyBorder="1" applyAlignment="1">
      <alignment horizontal="left" vertical="top" wrapText="1"/>
    </xf>
    <xf numFmtId="3" fontId="5" fillId="2" borderId="24" xfId="0" applyNumberFormat="1" applyFont="1" applyFill="1" applyBorder="1" applyAlignment="1">
      <alignment horizontal="left" vertical="top" wrapText="1"/>
    </xf>
    <xf numFmtId="3" fontId="3" fillId="3" borderId="5"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1" fillId="0" borderId="50" xfId="0" applyNumberFormat="1" applyFont="1" applyFill="1" applyBorder="1" applyAlignment="1">
      <alignment horizontal="left" vertical="top" wrapText="1"/>
    </xf>
    <xf numFmtId="3" fontId="1" fillId="0" borderId="52"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3" fontId="4" fillId="5" borderId="52" xfId="0" applyNumberFormat="1" applyFont="1" applyFill="1" applyBorder="1" applyAlignment="1">
      <alignment horizontal="left" vertical="top" wrapText="1"/>
    </xf>
    <xf numFmtId="3" fontId="4" fillId="5" borderId="20" xfId="0" applyNumberFormat="1" applyFont="1" applyFill="1" applyBorder="1" applyAlignment="1">
      <alignment horizontal="left" vertical="top" wrapText="1"/>
    </xf>
    <xf numFmtId="3" fontId="1" fillId="5" borderId="5"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5" fillId="2" borderId="24" xfId="0" applyNumberFormat="1" applyFont="1" applyFill="1" applyBorder="1" applyAlignment="1">
      <alignment horizontal="right" vertical="top"/>
    </xf>
    <xf numFmtId="3" fontId="3" fillId="2" borderId="36"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45" xfId="0" applyNumberFormat="1" applyFont="1" applyFill="1" applyBorder="1" applyAlignment="1">
      <alignment horizontal="center" vertical="center"/>
    </xf>
    <xf numFmtId="3" fontId="3" fillId="5" borderId="5" xfId="0" applyNumberFormat="1" applyFont="1" applyFill="1" applyBorder="1" applyAlignment="1">
      <alignment horizontal="left" vertical="top" wrapText="1"/>
    </xf>
    <xf numFmtId="3" fontId="3" fillId="5" borderId="56" xfId="0" applyNumberFormat="1" applyFont="1" applyFill="1" applyBorder="1" applyAlignment="1">
      <alignment horizontal="left" vertical="top" wrapText="1"/>
    </xf>
    <xf numFmtId="3" fontId="5" fillId="0" borderId="33" xfId="0" applyNumberFormat="1" applyFont="1" applyFill="1" applyBorder="1" applyAlignment="1">
      <alignment horizontal="center" textRotation="90"/>
    </xf>
    <xf numFmtId="3" fontId="5" fillId="0" borderId="50" xfId="0" applyNumberFormat="1" applyFont="1" applyFill="1" applyBorder="1" applyAlignment="1">
      <alignment horizontal="center" textRotation="90"/>
    </xf>
    <xf numFmtId="3" fontId="1" fillId="5" borderId="52" xfId="0" applyNumberFormat="1" applyFont="1" applyFill="1" applyBorder="1" applyAlignment="1">
      <alignment horizontal="left" vertical="top" wrapText="1"/>
    </xf>
    <xf numFmtId="3" fontId="1" fillId="5" borderId="20" xfId="0" applyNumberFormat="1" applyFont="1" applyFill="1" applyBorder="1" applyAlignment="1">
      <alignment horizontal="left" vertical="top" wrapText="1"/>
    </xf>
    <xf numFmtId="3" fontId="1" fillId="5" borderId="56" xfId="0" applyNumberFormat="1" applyFont="1" applyFill="1" applyBorder="1" applyAlignment="1">
      <alignment horizontal="left" vertical="top" wrapText="1"/>
    </xf>
    <xf numFmtId="49" fontId="3" fillId="3" borderId="40" xfId="0" applyNumberFormat="1" applyFont="1" applyFill="1" applyBorder="1" applyAlignment="1">
      <alignment horizontal="center" vertical="top" wrapText="1"/>
    </xf>
    <xf numFmtId="3" fontId="5" fillId="5" borderId="13" xfId="0" applyNumberFormat="1" applyFont="1" applyFill="1" applyBorder="1" applyAlignment="1">
      <alignment horizontal="center" vertical="center" textRotation="90"/>
    </xf>
    <xf numFmtId="3" fontId="5" fillId="5" borderId="50" xfId="0" applyNumberFormat="1" applyFont="1" applyFill="1" applyBorder="1" applyAlignment="1">
      <alignment horizontal="center" vertical="center" textRotation="90"/>
    </xf>
    <xf numFmtId="3" fontId="5" fillId="5" borderId="52" xfId="0" applyNumberFormat="1" applyFont="1" applyFill="1" applyBorder="1" applyAlignment="1">
      <alignment horizontal="left" vertical="top" wrapText="1"/>
    </xf>
    <xf numFmtId="3" fontId="5" fillId="5" borderId="56" xfId="0" applyNumberFormat="1" applyFont="1" applyFill="1" applyBorder="1" applyAlignment="1">
      <alignment horizontal="left" vertical="top" wrapText="1"/>
    </xf>
    <xf numFmtId="3" fontId="5" fillId="2" borderId="32" xfId="0" applyNumberFormat="1" applyFont="1" applyFill="1" applyBorder="1" applyAlignment="1">
      <alignment horizontal="left" vertical="top" wrapText="1"/>
    </xf>
    <xf numFmtId="3" fontId="3" fillId="5" borderId="12" xfId="0" applyNumberFormat="1" applyFont="1" applyFill="1" applyBorder="1" applyAlignment="1">
      <alignment horizontal="left" vertical="top" wrapText="1"/>
    </xf>
    <xf numFmtId="3" fontId="1" fillId="0" borderId="29" xfId="0" applyNumberFormat="1" applyFont="1" applyBorder="1" applyAlignment="1">
      <alignment horizontal="center" vertical="top" wrapText="1"/>
    </xf>
    <xf numFmtId="3" fontId="1" fillId="5" borderId="50" xfId="0" applyNumberFormat="1" applyFont="1" applyFill="1" applyBorder="1" applyAlignment="1">
      <alignment horizontal="left" vertical="top" wrapText="1"/>
    </xf>
    <xf numFmtId="3" fontId="3" fillId="0" borderId="52" xfId="0" applyNumberFormat="1" applyFont="1" applyFill="1" applyBorder="1" applyAlignment="1">
      <alignment horizontal="left" vertical="top" wrapText="1"/>
    </xf>
    <xf numFmtId="3" fontId="3" fillId="0" borderId="12" xfId="0" applyNumberFormat="1" applyFont="1" applyFill="1" applyBorder="1" applyAlignment="1">
      <alignment horizontal="left" vertical="top" wrapText="1"/>
    </xf>
    <xf numFmtId="3" fontId="1" fillId="5" borderId="38" xfId="0" applyNumberFormat="1" applyFont="1" applyFill="1" applyBorder="1" applyAlignment="1">
      <alignment horizontal="left" vertical="top" wrapText="1"/>
    </xf>
    <xf numFmtId="3" fontId="1" fillId="5" borderId="29" xfId="0" applyNumberFormat="1" applyFont="1" applyFill="1" applyBorder="1" applyAlignment="1">
      <alignment horizontal="left" vertical="top" wrapText="1"/>
    </xf>
    <xf numFmtId="49" fontId="3" fillId="0" borderId="4" xfId="0" applyNumberFormat="1" applyFont="1" applyBorder="1" applyAlignment="1">
      <alignment horizontal="center" vertical="top"/>
    </xf>
    <xf numFmtId="49" fontId="3" fillId="0" borderId="18" xfId="0" applyNumberFormat="1" applyFont="1" applyBorder="1" applyAlignment="1">
      <alignment horizontal="center" vertical="top"/>
    </xf>
    <xf numFmtId="3" fontId="1" fillId="5" borderId="5" xfId="0" applyNumberFormat="1" applyFont="1" applyFill="1" applyBorder="1" applyAlignment="1">
      <alignment vertical="top" wrapText="1"/>
    </xf>
    <xf numFmtId="3" fontId="1" fillId="5" borderId="20" xfId="0" applyNumberFormat="1" applyFont="1" applyFill="1" applyBorder="1" applyAlignment="1">
      <alignment vertical="top" wrapText="1"/>
    </xf>
    <xf numFmtId="3" fontId="1" fillId="0" borderId="68" xfId="0" applyNumberFormat="1" applyFont="1" applyFill="1" applyBorder="1" applyAlignment="1">
      <alignment horizontal="center" vertical="center" textRotation="90" wrapText="1"/>
    </xf>
    <xf numFmtId="3" fontId="1" fillId="0" borderId="67" xfId="0" applyNumberFormat="1" applyFont="1" applyFill="1" applyBorder="1" applyAlignment="1">
      <alignment horizontal="center" vertical="center" textRotation="90" wrapText="1"/>
    </xf>
    <xf numFmtId="3" fontId="3" fillId="0" borderId="44" xfId="0" applyNumberFormat="1" applyFont="1" applyBorder="1" applyAlignment="1">
      <alignment horizontal="center" vertical="top"/>
    </xf>
    <xf numFmtId="3" fontId="3" fillId="0" borderId="45" xfId="0" applyNumberFormat="1" applyFont="1" applyBorder="1" applyAlignment="1">
      <alignment horizontal="center" vertical="top"/>
    </xf>
    <xf numFmtId="49" fontId="3" fillId="9" borderId="50"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49" fontId="3" fillId="5" borderId="41" xfId="0" applyNumberFormat="1" applyFont="1" applyFill="1" applyBorder="1" applyAlignment="1">
      <alignment horizontal="center" vertical="top" wrapText="1"/>
    </xf>
    <xf numFmtId="3" fontId="3" fillId="5" borderId="29" xfId="0" applyNumberFormat="1" applyFont="1" applyFill="1" applyBorder="1" applyAlignment="1">
      <alignment horizontal="center" vertical="top" wrapText="1"/>
    </xf>
    <xf numFmtId="3" fontId="3" fillId="5" borderId="40" xfId="0" applyNumberFormat="1" applyFont="1" applyFill="1" applyBorder="1" applyAlignment="1">
      <alignment horizontal="center" vertical="top" wrapText="1"/>
    </xf>
    <xf numFmtId="3" fontId="1" fillId="5" borderId="31" xfId="0" applyNumberFormat="1" applyFont="1" applyFill="1" applyBorder="1" applyAlignment="1">
      <alignment horizontal="left" vertical="top" wrapText="1"/>
    </xf>
    <xf numFmtId="3" fontId="1" fillId="5" borderId="36" xfId="0" applyNumberFormat="1" applyFont="1" applyFill="1" applyBorder="1" applyAlignment="1">
      <alignment horizontal="left" vertical="top" wrapText="1"/>
    </xf>
    <xf numFmtId="49" fontId="1" fillId="0" borderId="52" xfId="0" applyNumberFormat="1" applyFont="1" applyBorder="1" applyAlignment="1">
      <alignment horizontal="left" vertical="top" wrapText="1"/>
    </xf>
    <xf numFmtId="49" fontId="1" fillId="0" borderId="12" xfId="0" applyNumberFormat="1" applyFont="1" applyBorder="1" applyAlignment="1">
      <alignment horizontal="left" vertical="top" wrapText="1"/>
    </xf>
    <xf numFmtId="3" fontId="3" fillId="0" borderId="41" xfId="0" applyNumberFormat="1" applyFont="1" applyFill="1" applyBorder="1" applyAlignment="1">
      <alignment horizontal="center" vertical="top" wrapText="1"/>
    </xf>
    <xf numFmtId="49" fontId="1" fillId="0" borderId="56" xfId="0" applyNumberFormat="1" applyFont="1" applyBorder="1" applyAlignment="1">
      <alignment horizontal="left" vertical="top" wrapText="1"/>
    </xf>
    <xf numFmtId="3" fontId="1" fillId="0" borderId="13"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3" fillId="5" borderId="50" xfId="0" applyNumberFormat="1" applyFont="1" applyFill="1" applyBorder="1" applyAlignment="1">
      <alignment horizontal="center" vertical="center" textRotation="90" wrapText="1"/>
    </xf>
    <xf numFmtId="3" fontId="3" fillId="5" borderId="53" xfId="0" applyNumberFormat="1" applyFont="1" applyFill="1" applyBorder="1" applyAlignment="1">
      <alignment horizontal="center" vertical="center" textRotation="90" wrapText="1"/>
    </xf>
    <xf numFmtId="3" fontId="12" fillId="5" borderId="12" xfId="0" applyNumberFormat="1" applyFont="1" applyFill="1" applyBorder="1" applyAlignment="1">
      <alignment horizontal="left" vertical="top" wrapText="1"/>
    </xf>
    <xf numFmtId="3" fontId="12" fillId="5" borderId="20" xfId="0" applyNumberFormat="1" applyFont="1" applyFill="1" applyBorder="1" applyAlignment="1">
      <alignment horizontal="left" vertical="top" wrapText="1"/>
    </xf>
    <xf numFmtId="3" fontId="3" fillId="4" borderId="39" xfId="0" applyNumberFormat="1" applyFont="1" applyFill="1" applyBorder="1" applyAlignment="1">
      <alignment horizontal="right" vertical="top"/>
    </xf>
    <xf numFmtId="3" fontId="3" fillId="4" borderId="65" xfId="0" applyNumberFormat="1" applyFont="1" applyFill="1" applyBorder="1" applyAlignment="1">
      <alignment horizontal="right" vertical="top"/>
    </xf>
    <xf numFmtId="3" fontId="3" fillId="4" borderId="37" xfId="0" applyNumberFormat="1" applyFont="1" applyFill="1" applyBorder="1" applyAlignment="1">
      <alignment horizontal="right" vertical="top"/>
    </xf>
    <xf numFmtId="3" fontId="1" fillId="6" borderId="22" xfId="0" applyNumberFormat="1" applyFont="1" applyFill="1" applyBorder="1" applyAlignment="1">
      <alignment horizontal="center" vertical="top" wrapText="1"/>
    </xf>
    <xf numFmtId="3" fontId="1" fillId="6" borderId="23"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49" fontId="5" fillId="2" borderId="48" xfId="0" applyNumberFormat="1" applyFont="1" applyFill="1" applyBorder="1" applyAlignment="1">
      <alignment horizontal="left" vertical="top" wrapText="1"/>
    </xf>
    <xf numFmtId="49" fontId="5" fillId="2" borderId="23" xfId="0" applyNumberFormat="1" applyFont="1" applyFill="1" applyBorder="1" applyAlignment="1">
      <alignment horizontal="left" vertical="top" wrapText="1"/>
    </xf>
    <xf numFmtId="3" fontId="1" fillId="0" borderId="5"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5" borderId="13" xfId="0" applyNumberFormat="1" applyFont="1" applyFill="1" applyBorder="1" applyAlignment="1">
      <alignment horizontal="left" vertical="top" wrapText="1"/>
    </xf>
    <xf numFmtId="3" fontId="1" fillId="5" borderId="21" xfId="0" applyNumberFormat="1" applyFont="1" applyFill="1" applyBorder="1" applyAlignment="1">
      <alignment horizontal="left" vertical="top" wrapText="1"/>
    </xf>
    <xf numFmtId="3" fontId="5" fillId="7" borderId="59" xfId="0" applyNumberFormat="1" applyFont="1" applyFill="1" applyBorder="1" applyAlignment="1">
      <alignment horizontal="right" vertical="top"/>
    </xf>
    <xf numFmtId="3" fontId="5" fillId="7" borderId="14" xfId="0" applyNumberFormat="1" applyFont="1" applyFill="1" applyBorder="1" applyAlignment="1">
      <alignment horizontal="right" vertical="top"/>
    </xf>
    <xf numFmtId="3" fontId="5" fillId="7" borderId="15" xfId="0" applyNumberFormat="1" applyFont="1" applyFill="1" applyBorder="1" applyAlignment="1">
      <alignment horizontal="right" vertical="top"/>
    </xf>
    <xf numFmtId="3" fontId="3" fillId="3" borderId="0" xfId="0" applyNumberFormat="1" applyFont="1" applyFill="1" applyBorder="1" applyAlignment="1">
      <alignment horizontal="center" vertical="top" wrapText="1"/>
    </xf>
    <xf numFmtId="3" fontId="4" fillId="0" borderId="29" xfId="0" applyNumberFormat="1" applyFont="1" applyBorder="1" applyAlignment="1">
      <alignment horizontal="left" vertical="top"/>
    </xf>
    <xf numFmtId="3" fontId="4" fillId="0" borderId="0" xfId="0" applyNumberFormat="1" applyFont="1" applyBorder="1" applyAlignment="1">
      <alignment horizontal="left" vertical="top"/>
    </xf>
    <xf numFmtId="3" fontId="4" fillId="0" borderId="51" xfId="0" applyNumberFormat="1" applyFont="1" applyBorder="1" applyAlignment="1">
      <alignment horizontal="left" vertical="top"/>
    </xf>
    <xf numFmtId="3" fontId="1" fillId="3" borderId="0" xfId="0" applyNumberFormat="1" applyFont="1" applyFill="1" applyBorder="1" applyAlignment="1">
      <alignment horizontal="center" vertical="top" wrapText="1"/>
    </xf>
    <xf numFmtId="3" fontId="4" fillId="0" borderId="59" xfId="0" applyNumberFormat="1" applyFont="1" applyBorder="1" applyAlignment="1">
      <alignment horizontal="left" vertical="top"/>
    </xf>
    <xf numFmtId="3" fontId="4" fillId="0" borderId="14" xfId="0" applyNumberFormat="1" applyFont="1" applyBorder="1" applyAlignment="1">
      <alignment horizontal="left" vertical="top"/>
    </xf>
    <xf numFmtId="3" fontId="4" fillId="0" borderId="15" xfId="0" applyNumberFormat="1" applyFont="1" applyBorder="1" applyAlignment="1">
      <alignment horizontal="left" vertical="top"/>
    </xf>
    <xf numFmtId="3" fontId="4" fillId="0" borderId="59" xfId="0" applyNumberFormat="1" applyFont="1" applyBorder="1" applyAlignment="1">
      <alignment horizontal="left" vertical="top" wrapText="1"/>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5" fillId="9" borderId="48" xfId="0" applyNumberFormat="1" applyFont="1" applyFill="1" applyBorder="1" applyAlignment="1">
      <alignment horizontal="right" vertical="top"/>
    </xf>
    <xf numFmtId="3" fontId="5" fillId="9" borderId="23" xfId="0" applyNumberFormat="1" applyFont="1" applyFill="1" applyBorder="1" applyAlignment="1">
      <alignment horizontal="right" vertical="top"/>
    </xf>
    <xf numFmtId="3" fontId="5" fillId="7" borderId="48" xfId="0" applyNumberFormat="1" applyFont="1" applyFill="1" applyBorder="1" applyAlignment="1">
      <alignment horizontal="right" vertical="top"/>
    </xf>
    <xf numFmtId="3" fontId="5" fillId="7" borderId="23" xfId="0" applyNumberFormat="1" applyFont="1" applyFill="1" applyBorder="1" applyAlignment="1">
      <alignment horizontal="right" vertical="top"/>
    </xf>
    <xf numFmtId="3" fontId="5" fillId="0" borderId="1" xfId="0" applyNumberFormat="1" applyFont="1" applyFill="1" applyBorder="1" applyAlignment="1">
      <alignment horizontal="center" wrapText="1"/>
    </xf>
    <xf numFmtId="3" fontId="1" fillId="0" borderId="31" xfId="0" applyNumberFormat="1" applyFont="1" applyBorder="1" applyAlignment="1">
      <alignment horizontal="center" vertical="center"/>
    </xf>
    <xf numFmtId="3" fontId="1" fillId="0" borderId="32" xfId="0" applyNumberFormat="1" applyFont="1" applyBorder="1" applyAlignment="1">
      <alignment horizontal="center" vertical="center"/>
    </xf>
    <xf numFmtId="3" fontId="1" fillId="0" borderId="44" xfId="0" applyNumberFormat="1" applyFont="1" applyBorder="1" applyAlignment="1">
      <alignment horizontal="center" vertical="center"/>
    </xf>
    <xf numFmtId="3" fontId="3" fillId="3" borderId="0" xfId="0" applyNumberFormat="1" applyFont="1" applyFill="1" applyBorder="1" applyAlignment="1">
      <alignment horizontal="center" vertical="center" wrapText="1"/>
    </xf>
    <xf numFmtId="3" fontId="5" fillId="4" borderId="36" xfId="0" applyNumberFormat="1" applyFont="1" applyFill="1" applyBorder="1" applyAlignment="1">
      <alignment horizontal="right" vertical="top"/>
    </xf>
    <xf numFmtId="3" fontId="5" fillId="4" borderId="1" xfId="0" applyNumberFormat="1" applyFont="1" applyFill="1" applyBorder="1" applyAlignment="1">
      <alignment horizontal="right" vertical="top"/>
    </xf>
    <xf numFmtId="3" fontId="5" fillId="4" borderId="45" xfId="0" applyNumberFormat="1" applyFont="1" applyFill="1" applyBorder="1" applyAlignment="1">
      <alignment horizontal="right" vertical="top"/>
    </xf>
    <xf numFmtId="3" fontId="3" fillId="3" borderId="0" xfId="0" applyNumberFormat="1" applyFont="1" applyFill="1" applyBorder="1" applyAlignment="1">
      <alignment horizontal="center" vertical="top"/>
    </xf>
    <xf numFmtId="3" fontId="5" fillId="7" borderId="29" xfId="0" applyNumberFormat="1" applyFont="1" applyFill="1" applyBorder="1" applyAlignment="1">
      <alignment horizontal="right" vertical="top"/>
    </xf>
    <xf numFmtId="3" fontId="5" fillId="7" borderId="0" xfId="0" applyNumberFormat="1" applyFont="1" applyFill="1" applyBorder="1" applyAlignment="1">
      <alignment horizontal="right" vertical="top"/>
    </xf>
    <xf numFmtId="3" fontId="5" fillId="7" borderId="51" xfId="0" applyNumberFormat="1" applyFont="1" applyFill="1" applyBorder="1" applyAlignment="1">
      <alignment horizontal="right" vertical="top"/>
    </xf>
    <xf numFmtId="0" fontId="15" fillId="0" borderId="0" xfId="0" applyFont="1" applyAlignment="1">
      <alignment horizontal="right" vertical="top" wrapText="1"/>
    </xf>
    <xf numFmtId="164" fontId="1" fillId="0" borderId="4"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164" fontId="1" fillId="0" borderId="35"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43" xfId="0" applyNumberFormat="1" applyFont="1" applyBorder="1" applyAlignment="1">
      <alignment horizontal="center" vertical="center" textRotation="90" wrapText="1"/>
    </xf>
    <xf numFmtId="164" fontId="1" fillId="0" borderId="31" xfId="0" applyNumberFormat="1" applyFont="1" applyBorder="1" applyAlignment="1">
      <alignment horizontal="center" vertical="center" textRotation="90" wrapText="1"/>
    </xf>
    <xf numFmtId="164" fontId="1" fillId="0" borderId="29" xfId="0" applyNumberFormat="1" applyFont="1" applyBorder="1" applyAlignment="1">
      <alignment horizontal="center" vertical="center" textRotation="90" wrapText="1"/>
    </xf>
    <xf numFmtId="164" fontId="1" fillId="0" borderId="36" xfId="0" applyNumberFormat="1" applyFont="1" applyBorder="1" applyAlignment="1">
      <alignment horizontal="center" vertical="center" textRotation="90" wrapText="1"/>
    </xf>
    <xf numFmtId="3" fontId="1" fillId="0" borderId="52" xfId="0" applyNumberFormat="1" applyFont="1" applyBorder="1" applyAlignment="1">
      <alignment horizontal="left" vertical="top" wrapText="1"/>
    </xf>
    <xf numFmtId="3" fontId="1" fillId="0" borderId="12"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1" fillId="0" borderId="0" xfId="0" applyNumberFormat="1" applyFont="1" applyBorder="1" applyAlignment="1">
      <alignment horizontal="center" vertical="top" wrapText="1"/>
    </xf>
    <xf numFmtId="3" fontId="1" fillId="5" borderId="53" xfId="0" applyNumberFormat="1" applyFont="1" applyFill="1" applyBorder="1" applyAlignment="1">
      <alignment horizontal="left" vertical="top" wrapText="1"/>
    </xf>
    <xf numFmtId="3" fontId="5" fillId="2" borderId="1" xfId="0" applyNumberFormat="1" applyFont="1" applyFill="1" applyBorder="1" applyAlignment="1">
      <alignment horizontal="right" vertical="top"/>
    </xf>
    <xf numFmtId="3" fontId="1" fillId="3" borderId="5" xfId="0" applyNumberFormat="1" applyFont="1" applyFill="1" applyBorder="1" applyAlignment="1">
      <alignment horizontal="left" vertical="top" wrapText="1"/>
    </xf>
    <xf numFmtId="3" fontId="1" fillId="3" borderId="20" xfId="0" applyNumberFormat="1" applyFont="1" applyFill="1" applyBorder="1" applyAlignment="1">
      <alignment horizontal="left" vertical="top" wrapText="1"/>
    </xf>
    <xf numFmtId="164" fontId="1" fillId="0" borderId="5" xfId="0" applyNumberFormat="1" applyFont="1" applyFill="1" applyBorder="1" applyAlignment="1">
      <alignment horizontal="left" vertical="top" wrapText="1"/>
    </xf>
    <xf numFmtId="164" fontId="1" fillId="0" borderId="12" xfId="0" applyNumberFormat="1" applyFont="1" applyFill="1" applyBorder="1" applyAlignment="1">
      <alignment horizontal="left" vertical="top" wrapText="1"/>
    </xf>
    <xf numFmtId="3" fontId="5" fillId="2" borderId="44" xfId="0" applyNumberFormat="1" applyFont="1" applyFill="1" applyBorder="1" applyAlignment="1">
      <alignment horizontal="left" vertical="top" wrapText="1"/>
    </xf>
    <xf numFmtId="3" fontId="1" fillId="5" borderId="33" xfId="0" applyNumberFormat="1" applyFont="1" applyFill="1" applyBorder="1" applyAlignment="1">
      <alignment horizontal="left" vertical="top" wrapText="1"/>
    </xf>
    <xf numFmtId="3" fontId="1" fillId="0" borderId="5" xfId="0" applyNumberFormat="1" applyFont="1" applyBorder="1" applyAlignment="1">
      <alignment horizontal="left" vertical="top" wrapText="1"/>
    </xf>
    <xf numFmtId="3" fontId="4" fillId="5" borderId="56" xfId="0" applyNumberFormat="1" applyFont="1" applyFill="1" applyBorder="1" applyAlignment="1">
      <alignment horizontal="left" vertical="top" wrapText="1"/>
    </xf>
    <xf numFmtId="3" fontId="1" fillId="0" borderId="56" xfId="0" applyNumberFormat="1" applyFont="1" applyBorder="1" applyAlignment="1">
      <alignment horizontal="left" vertical="top" wrapText="1"/>
    </xf>
    <xf numFmtId="3" fontId="5" fillId="5" borderId="12" xfId="0" applyNumberFormat="1" applyFont="1" applyFill="1" applyBorder="1" applyAlignment="1">
      <alignment horizontal="left" vertical="top" wrapText="1"/>
    </xf>
    <xf numFmtId="3" fontId="19" fillId="5" borderId="52" xfId="0" applyNumberFormat="1" applyFont="1" applyFill="1" applyBorder="1" applyAlignment="1">
      <alignment horizontal="left" vertical="top" wrapText="1"/>
    </xf>
    <xf numFmtId="3" fontId="19" fillId="5" borderId="56" xfId="0" applyNumberFormat="1" applyFont="1" applyFill="1" applyBorder="1" applyAlignment="1">
      <alignment horizontal="left" vertical="top" wrapText="1"/>
    </xf>
    <xf numFmtId="3" fontId="19" fillId="5" borderId="12" xfId="0" applyNumberFormat="1" applyFont="1" applyFill="1" applyBorder="1" applyAlignment="1">
      <alignment horizontal="left" vertical="top" wrapText="1"/>
    </xf>
    <xf numFmtId="0" fontId="9" fillId="0" borderId="0" xfId="0" applyFont="1" applyAlignment="1">
      <alignment horizontal="center"/>
    </xf>
    <xf numFmtId="3" fontId="1" fillId="0" borderId="70" xfId="0" applyNumberFormat="1" applyFont="1" applyBorder="1" applyAlignment="1">
      <alignment horizontal="center" vertical="center"/>
    </xf>
    <xf numFmtId="3" fontId="14" fillId="0" borderId="5" xfId="0" applyNumberFormat="1" applyFont="1" applyBorder="1" applyAlignment="1">
      <alignment horizontal="center" vertical="center" wrapText="1"/>
    </xf>
    <xf numFmtId="3" fontId="14" fillId="0" borderId="12" xfId="0" applyNumberFormat="1" applyFont="1" applyBorder="1" applyAlignment="1">
      <alignment horizontal="center" vertical="center" wrapText="1"/>
    </xf>
    <xf numFmtId="3" fontId="14" fillId="0" borderId="20" xfId="0" applyNumberFormat="1" applyFont="1" applyBorder="1" applyAlignment="1">
      <alignment horizontal="center" vertical="center" wrapText="1"/>
    </xf>
    <xf numFmtId="3" fontId="3" fillId="0" borderId="0"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49" fontId="1" fillId="5" borderId="52" xfId="0" applyNumberFormat="1" applyFont="1" applyFill="1" applyBorder="1" applyAlignment="1">
      <alignment horizontal="left" vertical="top" wrapText="1"/>
    </xf>
    <xf numFmtId="49" fontId="1" fillId="5" borderId="12" xfId="0" applyNumberFormat="1" applyFont="1" applyFill="1" applyBorder="1" applyAlignment="1">
      <alignment horizontal="left" vertical="top" wrapText="1"/>
    </xf>
    <xf numFmtId="3" fontId="3" fillId="5" borderId="41" xfId="0" applyNumberFormat="1" applyFont="1" applyFill="1" applyBorder="1" applyAlignment="1">
      <alignment horizontal="center" vertical="top" wrapText="1"/>
    </xf>
    <xf numFmtId="3" fontId="11" fillId="5" borderId="5" xfId="0" applyNumberFormat="1" applyFont="1" applyFill="1" applyBorder="1" applyAlignment="1">
      <alignment vertical="top" wrapText="1"/>
    </xf>
    <xf numFmtId="3" fontId="11" fillId="5" borderId="20" xfId="0" applyNumberFormat="1" applyFont="1" applyFill="1" applyBorder="1" applyAlignment="1">
      <alignment vertical="top" wrapText="1"/>
    </xf>
    <xf numFmtId="3" fontId="3" fillId="0" borderId="13" xfId="0" applyNumberFormat="1" applyFont="1" applyFill="1" applyBorder="1" applyAlignment="1">
      <alignment horizontal="center" vertical="center" textRotation="90" wrapText="1"/>
    </xf>
    <xf numFmtId="3" fontId="3" fillId="0" borderId="53" xfId="0" applyNumberFormat="1" applyFont="1" applyFill="1" applyBorder="1" applyAlignment="1">
      <alignment horizontal="center" vertical="center" textRotation="90" wrapText="1"/>
    </xf>
    <xf numFmtId="3" fontId="20" fillId="5" borderId="29" xfId="0" applyNumberFormat="1" applyFont="1" applyFill="1" applyBorder="1" applyAlignment="1">
      <alignment horizontal="center" wrapText="1"/>
    </xf>
    <xf numFmtId="3" fontId="20" fillId="5" borderId="0" xfId="0" applyNumberFormat="1" applyFont="1" applyFill="1" applyBorder="1" applyAlignment="1">
      <alignment horizontal="center" wrapText="1"/>
    </xf>
  </cellXfs>
  <cellStyles count="1">
    <cellStyle name="Įprastas" xfId="0" builtinId="0"/>
  </cellStyles>
  <dxfs count="0"/>
  <tableStyles count="0" defaultTableStyle="TableStyleMedium2" defaultPivotStyle="PivotStyleLight16"/>
  <colors>
    <mruColors>
      <color rgb="FFCCFF99"/>
      <color rgb="FFFFC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38"/>
  <sheetViews>
    <sheetView tabSelected="1" zoomScaleNormal="100" zoomScaleSheetLayoutView="100" workbookViewId="0"/>
  </sheetViews>
  <sheetFormatPr defaultColWidth="9.140625" defaultRowHeight="12.75" x14ac:dyDescent="0.2"/>
  <cols>
    <col min="1" max="1" width="3.140625" style="84" customWidth="1"/>
    <col min="2" max="2" width="3.140625" style="569" customWidth="1"/>
    <col min="3" max="3" width="3.140625" style="84" customWidth="1"/>
    <col min="4" max="4" width="28.7109375" style="84" customWidth="1"/>
    <col min="5" max="5" width="3" style="84" customWidth="1"/>
    <col min="6" max="6" width="3" style="820" customWidth="1"/>
    <col min="7" max="10" width="8.140625" style="84" customWidth="1"/>
    <col min="11" max="11" width="24.7109375" style="84" customWidth="1"/>
    <col min="12" max="14" width="5.7109375" style="84" customWidth="1"/>
    <col min="15" max="16" width="10.28515625" style="84" bestFit="1" customWidth="1"/>
    <col min="17" max="16384" width="9.140625" style="84"/>
  </cols>
  <sheetData>
    <row r="1" spans="1:20" s="178" customFormat="1" ht="49.5" customHeight="1" x14ac:dyDescent="0.25">
      <c r="A1" s="174"/>
      <c r="B1" s="177"/>
      <c r="C1" s="174"/>
      <c r="D1" s="174"/>
      <c r="E1" s="175"/>
      <c r="F1" s="824"/>
      <c r="G1" s="177"/>
      <c r="H1" s="174"/>
      <c r="I1" s="174"/>
      <c r="J1" s="487"/>
      <c r="K1" s="970" t="s">
        <v>178</v>
      </c>
      <c r="L1" s="970"/>
      <c r="M1" s="970"/>
      <c r="N1" s="970"/>
    </row>
    <row r="2" spans="1:20" s="1" customFormat="1" ht="12.75" customHeight="1" x14ac:dyDescent="0.2">
      <c r="A2" s="971" t="s">
        <v>146</v>
      </c>
      <c r="B2" s="971"/>
      <c r="C2" s="971"/>
      <c r="D2" s="971"/>
      <c r="E2" s="971"/>
      <c r="F2" s="971"/>
      <c r="G2" s="971"/>
      <c r="H2" s="971"/>
      <c r="I2" s="971"/>
      <c r="J2" s="971"/>
      <c r="K2" s="971"/>
      <c r="L2" s="971"/>
      <c r="M2" s="971"/>
      <c r="N2" s="971"/>
      <c r="O2" s="81"/>
      <c r="P2" s="1" t="s">
        <v>76</v>
      </c>
    </row>
    <row r="3" spans="1:20" s="1" customFormat="1" ht="12.75" customHeight="1" x14ac:dyDescent="0.2">
      <c r="A3" s="972" t="s">
        <v>0</v>
      </c>
      <c r="B3" s="972"/>
      <c r="C3" s="972"/>
      <c r="D3" s="972"/>
      <c r="E3" s="972"/>
      <c r="F3" s="972"/>
      <c r="G3" s="972"/>
      <c r="H3" s="972"/>
      <c r="I3" s="972"/>
      <c r="J3" s="972"/>
      <c r="K3" s="972"/>
      <c r="L3" s="972"/>
      <c r="M3" s="972"/>
      <c r="N3" s="972"/>
      <c r="O3" s="81"/>
    </row>
    <row r="4" spans="1:20" s="1" customFormat="1" x14ac:dyDescent="0.2">
      <c r="A4" s="973" t="s">
        <v>1</v>
      </c>
      <c r="B4" s="973"/>
      <c r="C4" s="973"/>
      <c r="D4" s="973"/>
      <c r="E4" s="973"/>
      <c r="F4" s="973"/>
      <c r="G4" s="973"/>
      <c r="H4" s="973"/>
      <c r="I4" s="973"/>
      <c r="J4" s="973"/>
      <c r="K4" s="973"/>
      <c r="L4" s="973"/>
      <c r="M4" s="973"/>
      <c r="N4" s="973"/>
      <c r="O4" s="82"/>
    </row>
    <row r="5" spans="1:20" s="1" customFormat="1" ht="13.5" thickBot="1" x14ac:dyDescent="0.25">
      <c r="A5" s="2"/>
      <c r="B5" s="2"/>
      <c r="C5" s="2"/>
      <c r="D5" s="578"/>
      <c r="E5" s="578"/>
      <c r="F5" s="817"/>
      <c r="G5" s="578"/>
      <c r="H5" s="3"/>
      <c r="I5" s="3"/>
      <c r="J5" s="3"/>
      <c r="K5" s="113"/>
      <c r="L5" s="974"/>
      <c r="M5" s="974"/>
      <c r="N5" s="974"/>
      <c r="O5" s="578"/>
    </row>
    <row r="6" spans="1:20" s="1" customFormat="1" ht="24.75" customHeight="1" x14ac:dyDescent="0.2">
      <c r="A6" s="975" t="s">
        <v>2</v>
      </c>
      <c r="B6" s="978" t="s">
        <v>3</v>
      </c>
      <c r="C6" s="978" t="s">
        <v>4</v>
      </c>
      <c r="D6" s="981" t="s">
        <v>5</v>
      </c>
      <c r="E6" s="983" t="s">
        <v>6</v>
      </c>
      <c r="F6" s="955" t="s">
        <v>7</v>
      </c>
      <c r="G6" s="957" t="s">
        <v>8</v>
      </c>
      <c r="H6" s="960" t="s">
        <v>103</v>
      </c>
      <c r="I6" s="960" t="s">
        <v>86</v>
      </c>
      <c r="J6" s="960" t="s">
        <v>104</v>
      </c>
      <c r="K6" s="963" t="s">
        <v>9</v>
      </c>
      <c r="L6" s="964"/>
      <c r="M6" s="964"/>
      <c r="N6" s="965"/>
    </row>
    <row r="7" spans="1:20" s="1" customFormat="1" ht="19.5" customHeight="1" x14ac:dyDescent="0.2">
      <c r="A7" s="976"/>
      <c r="B7" s="979"/>
      <c r="C7" s="979"/>
      <c r="D7" s="982"/>
      <c r="E7" s="984"/>
      <c r="F7" s="956"/>
      <c r="G7" s="958"/>
      <c r="H7" s="961"/>
      <c r="I7" s="961"/>
      <c r="J7" s="961"/>
      <c r="K7" s="966" t="s">
        <v>5</v>
      </c>
      <c r="L7" s="968" t="s">
        <v>10</v>
      </c>
      <c r="M7" s="968"/>
      <c r="N7" s="969"/>
    </row>
    <row r="8" spans="1:20" s="1" customFormat="1" ht="84.75" customHeight="1" thickBot="1" x14ac:dyDescent="0.25">
      <c r="A8" s="977"/>
      <c r="B8" s="980"/>
      <c r="C8" s="980"/>
      <c r="D8" s="982"/>
      <c r="E8" s="984"/>
      <c r="F8" s="956"/>
      <c r="G8" s="959"/>
      <c r="H8" s="962"/>
      <c r="I8" s="961"/>
      <c r="J8" s="961"/>
      <c r="K8" s="967"/>
      <c r="L8" s="234" t="s">
        <v>87</v>
      </c>
      <c r="M8" s="251" t="s">
        <v>88</v>
      </c>
      <c r="N8" s="235" t="s">
        <v>102</v>
      </c>
    </row>
    <row r="9" spans="1:20" s="1" customFormat="1" ht="17.25" customHeight="1" thickBot="1" x14ac:dyDescent="0.25">
      <c r="A9" s="985" t="s">
        <v>11</v>
      </c>
      <c r="B9" s="986"/>
      <c r="C9" s="986"/>
      <c r="D9" s="986"/>
      <c r="E9" s="986"/>
      <c r="F9" s="986"/>
      <c r="G9" s="987"/>
      <c r="H9" s="987"/>
      <c r="I9" s="986"/>
      <c r="J9" s="986"/>
      <c r="K9" s="986"/>
      <c r="L9" s="986"/>
      <c r="M9" s="986"/>
      <c r="N9" s="988"/>
    </row>
    <row r="10" spans="1:20" s="1" customFormat="1" ht="13.5" thickBot="1" x14ac:dyDescent="0.25">
      <c r="A10" s="989" t="s">
        <v>12</v>
      </c>
      <c r="B10" s="990"/>
      <c r="C10" s="990"/>
      <c r="D10" s="990"/>
      <c r="E10" s="990"/>
      <c r="F10" s="990"/>
      <c r="G10" s="990"/>
      <c r="H10" s="990"/>
      <c r="I10" s="990"/>
      <c r="J10" s="990"/>
      <c r="K10" s="990"/>
      <c r="L10" s="990"/>
      <c r="M10" s="990"/>
      <c r="N10" s="991"/>
    </row>
    <row r="11" spans="1:20" s="1" customFormat="1" ht="27.75" customHeight="1" thickBot="1" x14ac:dyDescent="0.25">
      <c r="A11" s="527" t="s">
        <v>13</v>
      </c>
      <c r="B11" s="992" t="s">
        <v>14</v>
      </c>
      <c r="C11" s="992"/>
      <c r="D11" s="992"/>
      <c r="E11" s="992"/>
      <c r="F11" s="992"/>
      <c r="G11" s="992"/>
      <c r="H11" s="993"/>
      <c r="I11" s="993"/>
      <c r="J11" s="993"/>
      <c r="K11" s="993"/>
      <c r="L11" s="993"/>
      <c r="M11" s="993"/>
      <c r="N11" s="994"/>
    </row>
    <row r="12" spans="1:20" s="1" customFormat="1" ht="16.5" customHeight="1" thickBot="1" x14ac:dyDescent="0.25">
      <c r="A12" s="572" t="s">
        <v>13</v>
      </c>
      <c r="B12" s="215" t="s">
        <v>13</v>
      </c>
      <c r="C12" s="995" t="s">
        <v>15</v>
      </c>
      <c r="D12" s="996"/>
      <c r="E12" s="996"/>
      <c r="F12" s="996"/>
      <c r="G12" s="996"/>
      <c r="H12" s="996"/>
      <c r="I12" s="996"/>
      <c r="J12" s="996"/>
      <c r="K12" s="996"/>
      <c r="L12" s="996"/>
      <c r="M12" s="996"/>
      <c r="N12" s="997"/>
    </row>
    <row r="13" spans="1:20" s="1" customFormat="1" ht="28.5" customHeight="1" x14ac:dyDescent="0.2">
      <c r="A13" s="998" t="s">
        <v>13</v>
      </c>
      <c r="B13" s="1001" t="s">
        <v>13</v>
      </c>
      <c r="C13" s="1004" t="s">
        <v>13</v>
      </c>
      <c r="D13" s="1007" t="s">
        <v>125</v>
      </c>
      <c r="E13" s="1010" t="s">
        <v>75</v>
      </c>
      <c r="F13" s="476" t="s">
        <v>16</v>
      </c>
      <c r="G13" s="4" t="s">
        <v>17</v>
      </c>
      <c r="H13" s="456">
        <v>24.6</v>
      </c>
      <c r="I13" s="413">
        <v>54</v>
      </c>
      <c r="J13" s="413">
        <v>151</v>
      </c>
      <c r="K13" s="477" t="s">
        <v>126</v>
      </c>
      <c r="L13" s="237">
        <v>3</v>
      </c>
      <c r="M13" s="237">
        <v>3</v>
      </c>
      <c r="N13" s="252">
        <v>3</v>
      </c>
    </row>
    <row r="14" spans="1:20" s="1" customFormat="1" ht="40.5" customHeight="1" x14ac:dyDescent="0.2">
      <c r="A14" s="999"/>
      <c r="B14" s="1002"/>
      <c r="C14" s="1005"/>
      <c r="D14" s="1008"/>
      <c r="E14" s="1011"/>
      <c r="F14" s="818"/>
      <c r="G14" s="19"/>
      <c r="H14" s="288"/>
      <c r="I14" s="287"/>
      <c r="J14" s="180"/>
      <c r="K14" s="409" t="s">
        <v>78</v>
      </c>
      <c r="L14" s="120">
        <v>40</v>
      </c>
      <c r="M14" s="120">
        <v>40</v>
      </c>
      <c r="N14" s="121">
        <v>40</v>
      </c>
      <c r="Q14" s="20"/>
    </row>
    <row r="15" spans="1:20" s="1" customFormat="1" ht="44.25" customHeight="1" x14ac:dyDescent="0.2">
      <c r="A15" s="999"/>
      <c r="B15" s="1002"/>
      <c r="C15" s="1005"/>
      <c r="D15" s="1008"/>
      <c r="E15" s="1011"/>
      <c r="F15" s="818"/>
      <c r="G15" s="19"/>
      <c r="H15" s="288"/>
      <c r="I15" s="287"/>
      <c r="J15" s="287"/>
      <c r="K15" s="76" t="s">
        <v>110</v>
      </c>
      <c r="L15" s="237">
        <v>1</v>
      </c>
      <c r="M15" s="237"/>
      <c r="N15" s="100"/>
      <c r="Q15" s="20"/>
      <c r="T15" s="20"/>
    </row>
    <row r="16" spans="1:20" s="1" customFormat="1" ht="30" customHeight="1" x14ac:dyDescent="0.2">
      <c r="A16" s="999"/>
      <c r="B16" s="1002"/>
      <c r="C16" s="1005"/>
      <c r="D16" s="1008"/>
      <c r="E16" s="1011"/>
      <c r="F16" s="818"/>
      <c r="G16" s="19"/>
      <c r="H16" s="288"/>
      <c r="I16" s="287"/>
      <c r="J16" s="89"/>
      <c r="K16" s="289" t="s">
        <v>108</v>
      </c>
      <c r="L16" s="237"/>
      <c r="M16" s="237">
        <v>1</v>
      </c>
      <c r="N16" s="205">
        <v>1</v>
      </c>
      <c r="S16" s="20"/>
    </row>
    <row r="17" spans="1:20" s="1" customFormat="1" ht="16.5" customHeight="1" x14ac:dyDescent="0.2">
      <c r="A17" s="999"/>
      <c r="B17" s="1002"/>
      <c r="C17" s="1005"/>
      <c r="D17" s="1008"/>
      <c r="E17" s="1011"/>
      <c r="F17" s="818"/>
      <c r="G17" s="19"/>
      <c r="H17" s="89"/>
      <c r="I17" s="372"/>
      <c r="J17" s="89"/>
      <c r="K17" s="1013" t="s">
        <v>109</v>
      </c>
      <c r="L17" s="224"/>
      <c r="M17" s="224"/>
      <c r="N17" s="121">
        <v>1</v>
      </c>
      <c r="R17" s="20"/>
    </row>
    <row r="18" spans="1:20" s="1" customFormat="1" ht="15.75" customHeight="1" thickBot="1" x14ac:dyDescent="0.25">
      <c r="A18" s="1000"/>
      <c r="B18" s="1003"/>
      <c r="C18" s="1006"/>
      <c r="D18" s="1009"/>
      <c r="E18" s="1012"/>
      <c r="F18" s="825"/>
      <c r="G18" s="7" t="s">
        <v>18</v>
      </c>
      <c r="H18" s="52">
        <f>SUM(H13:H17)</f>
        <v>24.6</v>
      </c>
      <c r="I18" s="181">
        <f>SUM(I13:I17)</f>
        <v>54</v>
      </c>
      <c r="J18" s="8">
        <f>SUM(J13:J17)</f>
        <v>151</v>
      </c>
      <c r="K18" s="1014"/>
      <c r="L18" s="225"/>
      <c r="M18" s="225"/>
      <c r="N18" s="253"/>
    </row>
    <row r="19" spans="1:20" s="1" customFormat="1" ht="27" customHeight="1" x14ac:dyDescent="0.2">
      <c r="A19" s="998" t="s">
        <v>13</v>
      </c>
      <c r="B19" s="1001" t="s">
        <v>13</v>
      </c>
      <c r="C19" s="1004" t="s">
        <v>19</v>
      </c>
      <c r="D19" s="1007" t="s">
        <v>72</v>
      </c>
      <c r="E19" s="1010"/>
      <c r="F19" s="1017" t="s">
        <v>16</v>
      </c>
      <c r="G19" s="4" t="s">
        <v>17</v>
      </c>
      <c r="H19" s="221">
        <v>25.9</v>
      </c>
      <c r="I19" s="413">
        <v>9</v>
      </c>
      <c r="J19" s="413">
        <v>9</v>
      </c>
      <c r="K19" s="26" t="s">
        <v>20</v>
      </c>
      <c r="L19" s="114">
        <v>20</v>
      </c>
      <c r="M19" s="114">
        <v>10</v>
      </c>
      <c r="N19" s="115">
        <v>10</v>
      </c>
    </row>
    <row r="20" spans="1:20" s="1" customFormat="1" ht="36" customHeight="1" x14ac:dyDescent="0.2">
      <c r="A20" s="999"/>
      <c r="B20" s="1002"/>
      <c r="C20" s="1005"/>
      <c r="D20" s="1008"/>
      <c r="E20" s="1011"/>
      <c r="F20" s="1018"/>
      <c r="G20" s="19"/>
      <c r="H20" s="89"/>
      <c r="I20" s="287"/>
      <c r="J20" s="180"/>
      <c r="K20" s="1015" t="s">
        <v>133</v>
      </c>
      <c r="L20" s="292">
        <v>100</v>
      </c>
      <c r="M20" s="292"/>
      <c r="N20" s="360"/>
      <c r="S20" s="20"/>
    </row>
    <row r="21" spans="1:20" s="1" customFormat="1" ht="18.75" customHeight="1" thickBot="1" x14ac:dyDescent="0.25">
      <c r="A21" s="1000"/>
      <c r="B21" s="1003"/>
      <c r="C21" s="1005"/>
      <c r="D21" s="1008"/>
      <c r="E21" s="1011"/>
      <c r="F21" s="1019"/>
      <c r="G21" s="101" t="s">
        <v>18</v>
      </c>
      <c r="H21" s="52">
        <f t="shared" ref="H21:J21" si="0">+H19</f>
        <v>25.9</v>
      </c>
      <c r="I21" s="380">
        <f t="shared" si="0"/>
        <v>9</v>
      </c>
      <c r="J21" s="52">
        <f t="shared" si="0"/>
        <v>9</v>
      </c>
      <c r="K21" s="1016"/>
      <c r="L21" s="229"/>
      <c r="M21" s="229"/>
      <c r="N21" s="117"/>
      <c r="T21" s="20"/>
    </row>
    <row r="22" spans="1:20" s="1" customFormat="1" ht="15" customHeight="1" x14ac:dyDescent="0.2">
      <c r="A22" s="998" t="s">
        <v>13</v>
      </c>
      <c r="B22" s="1001" t="s">
        <v>13</v>
      </c>
      <c r="C22" s="1004" t="s">
        <v>21</v>
      </c>
      <c r="D22" s="1007" t="s">
        <v>100</v>
      </c>
      <c r="E22" s="1010"/>
      <c r="F22" s="108">
        <v>3</v>
      </c>
      <c r="G22" s="4" t="s">
        <v>17</v>
      </c>
      <c r="H22" s="221">
        <f>125.9+40</f>
        <v>165.9</v>
      </c>
      <c r="I22" s="413"/>
      <c r="J22" s="221"/>
      <c r="K22" s="1020" t="s">
        <v>101</v>
      </c>
      <c r="L22" s="114">
        <v>100</v>
      </c>
      <c r="M22" s="114"/>
      <c r="N22" s="115"/>
      <c r="O22" s="143"/>
    </row>
    <row r="23" spans="1:20" s="1" customFormat="1" ht="15" customHeight="1" x14ac:dyDescent="0.2">
      <c r="A23" s="999"/>
      <c r="B23" s="1002"/>
      <c r="C23" s="1005"/>
      <c r="D23" s="1008"/>
      <c r="E23" s="1011"/>
      <c r="F23" s="510"/>
      <c r="G23" s="67" t="s">
        <v>94</v>
      </c>
      <c r="H23" s="232">
        <v>31.8</v>
      </c>
      <c r="I23" s="290"/>
      <c r="J23" s="232"/>
      <c r="K23" s="1021"/>
      <c r="L23" s="236"/>
      <c r="M23" s="120"/>
      <c r="N23" s="121"/>
    </row>
    <row r="24" spans="1:20" s="1" customFormat="1" ht="40.5" customHeight="1" x14ac:dyDescent="0.2">
      <c r="A24" s="999"/>
      <c r="B24" s="1002"/>
      <c r="C24" s="1005"/>
      <c r="D24" s="1008"/>
      <c r="E24" s="1011"/>
      <c r="F24" s="512">
        <v>2</v>
      </c>
      <c r="G24" s="68" t="s">
        <v>17</v>
      </c>
      <c r="H24" s="388">
        <v>65</v>
      </c>
      <c r="I24" s="370"/>
      <c r="J24" s="388"/>
      <c r="K24" s="76" t="s">
        <v>111</v>
      </c>
      <c r="L24" s="237">
        <v>100</v>
      </c>
      <c r="M24" s="237"/>
      <c r="N24" s="252"/>
      <c r="P24" s="20"/>
    </row>
    <row r="25" spans="1:20" s="1" customFormat="1" ht="41.25" customHeight="1" x14ac:dyDescent="0.2">
      <c r="A25" s="999"/>
      <c r="B25" s="1002"/>
      <c r="C25" s="1005"/>
      <c r="D25" s="1008"/>
      <c r="E25" s="1011"/>
      <c r="F25" s="818"/>
      <c r="G25" s="19"/>
      <c r="H25" s="288"/>
      <c r="I25" s="372"/>
      <c r="J25" s="511"/>
      <c r="K25" s="1013" t="s">
        <v>147</v>
      </c>
      <c r="L25" s="292">
        <v>1</v>
      </c>
      <c r="M25" s="120"/>
      <c r="N25" s="121"/>
      <c r="P25" s="20"/>
    </row>
    <row r="26" spans="1:20" s="1" customFormat="1" ht="15.75" customHeight="1" thickBot="1" x14ac:dyDescent="0.25">
      <c r="A26" s="1000"/>
      <c r="B26" s="1003"/>
      <c r="C26" s="1005"/>
      <c r="D26" s="1008"/>
      <c r="E26" s="1011"/>
      <c r="F26" s="818"/>
      <c r="G26" s="101" t="s">
        <v>18</v>
      </c>
      <c r="H26" s="52">
        <f>SUM(H22:H25)</f>
        <v>262.70000000000005</v>
      </c>
      <c r="I26" s="380">
        <f>+I22</f>
        <v>0</v>
      </c>
      <c r="J26" s="52">
        <f>+J22</f>
        <v>0</v>
      </c>
      <c r="K26" s="1014"/>
      <c r="L26" s="229"/>
      <c r="M26" s="229"/>
      <c r="N26" s="117"/>
    </row>
    <row r="27" spans="1:20" s="1" customFormat="1" ht="28.5" customHeight="1" x14ac:dyDescent="0.2">
      <c r="A27" s="998" t="s">
        <v>13</v>
      </c>
      <c r="B27" s="1001" t="s">
        <v>13</v>
      </c>
      <c r="C27" s="1004" t="s">
        <v>40</v>
      </c>
      <c r="D27" s="1007" t="s">
        <v>112</v>
      </c>
      <c r="E27" s="1010"/>
      <c r="F27" s="1017" t="s">
        <v>16</v>
      </c>
      <c r="G27" s="9" t="s">
        <v>17</v>
      </c>
      <c r="H27" s="6">
        <v>29.2</v>
      </c>
      <c r="I27" s="226">
        <v>10</v>
      </c>
      <c r="J27" s="5">
        <v>10</v>
      </c>
      <c r="K27" s="26" t="s">
        <v>113</v>
      </c>
      <c r="L27" s="114">
        <v>851</v>
      </c>
      <c r="M27" s="114">
        <v>200</v>
      </c>
      <c r="N27" s="115">
        <v>200</v>
      </c>
    </row>
    <row r="28" spans="1:20" s="1" customFormat="1" ht="15.75" customHeight="1" thickBot="1" x14ac:dyDescent="0.25">
      <c r="A28" s="1000"/>
      <c r="B28" s="1003"/>
      <c r="C28" s="1005"/>
      <c r="D28" s="1008"/>
      <c r="E28" s="1011"/>
      <c r="F28" s="1019"/>
      <c r="G28" s="10" t="s">
        <v>18</v>
      </c>
      <c r="H28" s="90">
        <f t="shared" ref="H28:J28" si="1">+H27</f>
        <v>29.2</v>
      </c>
      <c r="I28" s="455">
        <f t="shared" si="1"/>
        <v>10</v>
      </c>
      <c r="J28" s="116">
        <f t="shared" si="1"/>
        <v>10</v>
      </c>
      <c r="K28" s="34"/>
      <c r="L28" s="229"/>
      <c r="M28" s="229"/>
      <c r="N28" s="117"/>
    </row>
    <row r="29" spans="1:20" s="1" customFormat="1" ht="28.5" customHeight="1" x14ac:dyDescent="0.2">
      <c r="A29" s="998" t="s">
        <v>13</v>
      </c>
      <c r="B29" s="1001" t="s">
        <v>13</v>
      </c>
      <c r="C29" s="1004" t="s">
        <v>71</v>
      </c>
      <c r="D29" s="1007" t="s">
        <v>173</v>
      </c>
      <c r="E29" s="1010"/>
      <c r="F29" s="763" t="s">
        <v>16</v>
      </c>
      <c r="G29" s="685" t="s">
        <v>17</v>
      </c>
      <c r="H29" s="6">
        <v>113.8</v>
      </c>
      <c r="I29" s="472">
        <v>181</v>
      </c>
      <c r="J29" s="472">
        <v>181</v>
      </c>
      <c r="K29" s="788" t="s">
        <v>141</v>
      </c>
      <c r="L29" s="789">
        <v>6880</v>
      </c>
      <c r="M29" s="291">
        <v>13760</v>
      </c>
      <c r="N29" s="403">
        <v>13760</v>
      </c>
    </row>
    <row r="30" spans="1:20" s="1" customFormat="1" ht="28.5" customHeight="1" x14ac:dyDescent="0.2">
      <c r="A30" s="999"/>
      <c r="B30" s="1002"/>
      <c r="C30" s="1005"/>
      <c r="D30" s="1008"/>
      <c r="E30" s="1011"/>
      <c r="F30" s="428">
        <v>3</v>
      </c>
      <c r="G30" s="256" t="s">
        <v>17</v>
      </c>
      <c r="H30" s="89">
        <v>5.7</v>
      </c>
      <c r="I30" s="288">
        <v>7.8</v>
      </c>
      <c r="J30" s="288">
        <v>7.8</v>
      </c>
      <c r="K30" s="765" t="s">
        <v>174</v>
      </c>
      <c r="L30" s="144">
        <v>64</v>
      </c>
      <c r="M30" s="283">
        <v>88</v>
      </c>
      <c r="N30" s="282">
        <v>88</v>
      </c>
    </row>
    <row r="31" spans="1:20" s="1" customFormat="1" ht="15.75" customHeight="1" thickBot="1" x14ac:dyDescent="0.25">
      <c r="A31" s="1000"/>
      <c r="B31" s="1003"/>
      <c r="C31" s="1005"/>
      <c r="D31" s="1008"/>
      <c r="E31" s="1011"/>
      <c r="F31" s="825"/>
      <c r="G31" s="686" t="s">
        <v>18</v>
      </c>
      <c r="H31" s="52">
        <f>+H29+H30</f>
        <v>119.5</v>
      </c>
      <c r="I31" s="52">
        <f t="shared" ref="I31:J31" si="2">+I29+I30</f>
        <v>188.8</v>
      </c>
      <c r="J31" s="52">
        <f t="shared" si="2"/>
        <v>188.8</v>
      </c>
      <c r="K31" s="683"/>
      <c r="L31" s="229"/>
      <c r="M31" s="229"/>
      <c r="N31" s="117"/>
    </row>
    <row r="32" spans="1:20" s="1" customFormat="1" ht="13.5" thickBot="1" x14ac:dyDescent="0.25">
      <c r="A32" s="528" t="s">
        <v>13</v>
      </c>
      <c r="B32" s="11" t="s">
        <v>13</v>
      </c>
      <c r="C32" s="1022" t="s">
        <v>22</v>
      </c>
      <c r="D32" s="1023"/>
      <c r="E32" s="1023"/>
      <c r="F32" s="1023"/>
      <c r="G32" s="1023"/>
      <c r="H32" s="684">
        <f>H26+H21+H18+H28+H31</f>
        <v>461.90000000000003</v>
      </c>
      <c r="I32" s="684">
        <f t="shared" ref="I32:J32" si="3">I26+I21+I18+I28+I31</f>
        <v>261.8</v>
      </c>
      <c r="J32" s="684">
        <f t="shared" si="3"/>
        <v>358.8</v>
      </c>
      <c r="K32" s="1024"/>
      <c r="L32" s="1025"/>
      <c r="M32" s="1025"/>
      <c r="N32" s="1026"/>
    </row>
    <row r="33" spans="1:21" s="1" customFormat="1" ht="13.5" thickBot="1" x14ac:dyDescent="0.25">
      <c r="A33" s="528" t="s">
        <v>13</v>
      </c>
      <c r="B33" s="13" t="s">
        <v>19</v>
      </c>
      <c r="C33" s="1027" t="s">
        <v>23</v>
      </c>
      <c r="D33" s="1028"/>
      <c r="E33" s="1028"/>
      <c r="F33" s="1028"/>
      <c r="G33" s="1028"/>
      <c r="H33" s="1028"/>
      <c r="I33" s="1028"/>
      <c r="J33" s="1028"/>
      <c r="K33" s="1028"/>
      <c r="L33" s="1028"/>
      <c r="M33" s="1028"/>
      <c r="N33" s="1029"/>
    </row>
    <row r="34" spans="1:21" s="1" customFormat="1" ht="15.75" customHeight="1" x14ac:dyDescent="0.2">
      <c r="A34" s="529" t="s">
        <v>13</v>
      </c>
      <c r="B34" s="573" t="s">
        <v>19</v>
      </c>
      <c r="C34" s="16" t="s">
        <v>13</v>
      </c>
      <c r="D34" s="1030" t="s">
        <v>24</v>
      </c>
      <c r="E34" s="17"/>
      <c r="F34" s="74">
        <v>2</v>
      </c>
      <c r="G34" s="75" t="s">
        <v>25</v>
      </c>
      <c r="H34" s="315">
        <v>361.4</v>
      </c>
      <c r="I34" s="6">
        <f>+H34</f>
        <v>361.4</v>
      </c>
      <c r="J34" s="390">
        <f>+H34</f>
        <v>361.4</v>
      </c>
      <c r="K34" s="1020" t="s">
        <v>31</v>
      </c>
      <c r="L34" s="411">
        <v>14.3</v>
      </c>
      <c r="M34" s="411">
        <v>14.3</v>
      </c>
      <c r="N34" s="413">
        <v>14.3</v>
      </c>
      <c r="O34" s="15"/>
      <c r="R34" s="20"/>
    </row>
    <row r="35" spans="1:21" s="1" customFormat="1" ht="15.75" customHeight="1" x14ac:dyDescent="0.2">
      <c r="A35" s="530"/>
      <c r="B35" s="627"/>
      <c r="C35" s="16"/>
      <c r="D35" s="1031"/>
      <c r="E35" s="17"/>
      <c r="F35" s="74"/>
      <c r="G35" s="632" t="s">
        <v>70</v>
      </c>
      <c r="H35" s="77">
        <v>50.9</v>
      </c>
      <c r="I35" s="408"/>
      <c r="J35" s="390"/>
      <c r="K35" s="1032"/>
      <c r="L35" s="184"/>
      <c r="M35" s="184"/>
      <c r="N35" s="287"/>
      <c r="O35" s="15"/>
      <c r="R35" s="20"/>
      <c r="U35" s="20"/>
    </row>
    <row r="36" spans="1:21" s="1" customFormat="1" ht="15.75" customHeight="1" x14ac:dyDescent="0.2">
      <c r="A36" s="530"/>
      <c r="B36" s="574"/>
      <c r="C36" s="16"/>
      <c r="D36" s="1031"/>
      <c r="E36" s="17"/>
      <c r="F36" s="74"/>
      <c r="G36" s="68" t="s">
        <v>17</v>
      </c>
      <c r="H36" s="173">
        <v>4383.8</v>
      </c>
      <c r="I36" s="64">
        <v>4240.2</v>
      </c>
      <c r="J36" s="387">
        <v>4154.3</v>
      </c>
      <c r="K36" s="1021"/>
      <c r="L36" s="119"/>
      <c r="M36" s="119"/>
      <c r="N36" s="250"/>
      <c r="O36" s="15"/>
    </row>
    <row r="37" spans="1:21" s="1" customFormat="1" ht="28.5" customHeight="1" x14ac:dyDescent="0.2">
      <c r="A37" s="530"/>
      <c r="B37" s="574"/>
      <c r="C37" s="16"/>
      <c r="D37" s="580"/>
      <c r="E37" s="17"/>
      <c r="F37" s="74"/>
      <c r="G37" s="68" t="s">
        <v>44</v>
      </c>
      <c r="H37" s="78">
        <v>25</v>
      </c>
      <c r="I37" s="118"/>
      <c r="J37" s="450"/>
      <c r="K37" s="76" t="s">
        <v>26</v>
      </c>
      <c r="L37" s="436">
        <v>3023</v>
      </c>
      <c r="M37" s="436">
        <v>3050</v>
      </c>
      <c r="N37" s="437">
        <v>3100</v>
      </c>
      <c r="O37" s="15"/>
    </row>
    <row r="38" spans="1:21" s="1" customFormat="1" ht="29.25" customHeight="1" x14ac:dyDescent="0.2">
      <c r="A38" s="530"/>
      <c r="B38" s="574"/>
      <c r="C38" s="16"/>
      <c r="D38" s="18" t="s">
        <v>27</v>
      </c>
      <c r="E38" s="17"/>
      <c r="F38" s="74"/>
      <c r="G38" s="457"/>
      <c r="H38" s="458"/>
      <c r="I38" s="288"/>
      <c r="J38" s="372"/>
      <c r="K38" s="148" t="s">
        <v>114</v>
      </c>
      <c r="L38" s="345">
        <v>35</v>
      </c>
      <c r="M38" s="147">
        <v>35</v>
      </c>
      <c r="N38" s="244">
        <v>35</v>
      </c>
      <c r="O38" s="15"/>
    </row>
    <row r="39" spans="1:21" s="1" customFormat="1" ht="17.25" customHeight="1" x14ac:dyDescent="0.2">
      <c r="A39" s="530"/>
      <c r="B39" s="574"/>
      <c r="C39" s="16"/>
      <c r="D39" s="18" t="s">
        <v>28</v>
      </c>
      <c r="E39" s="17"/>
      <c r="F39" s="74"/>
      <c r="G39" s="457"/>
      <c r="H39" s="458"/>
      <c r="I39" s="288"/>
      <c r="J39" s="372"/>
      <c r="K39" s="149"/>
      <c r="L39" s="120"/>
      <c r="M39" s="120"/>
      <c r="N39" s="121"/>
      <c r="O39" s="15"/>
      <c r="Q39" s="20"/>
    </row>
    <row r="40" spans="1:21" s="1" customFormat="1" ht="30.75" customHeight="1" x14ac:dyDescent="0.2">
      <c r="A40" s="530"/>
      <c r="B40" s="574"/>
      <c r="C40" s="16"/>
      <c r="D40" s="18" t="s">
        <v>29</v>
      </c>
      <c r="E40" s="17"/>
      <c r="F40" s="74"/>
      <c r="G40" s="457"/>
      <c r="H40" s="458"/>
      <c r="I40" s="288"/>
      <c r="J40" s="372"/>
      <c r="K40" s="588" t="s">
        <v>176</v>
      </c>
      <c r="L40" s="120">
        <v>1</v>
      </c>
      <c r="M40" s="120"/>
      <c r="N40" s="121"/>
      <c r="O40" s="15"/>
      <c r="P40" s="20"/>
      <c r="R40" s="20"/>
      <c r="S40" s="20"/>
    </row>
    <row r="41" spans="1:21" s="1" customFormat="1" ht="29.25" customHeight="1" x14ac:dyDescent="0.2">
      <c r="A41" s="530"/>
      <c r="B41" s="574"/>
      <c r="C41" s="16"/>
      <c r="D41" s="18" t="s">
        <v>30</v>
      </c>
      <c r="E41" s="17"/>
      <c r="F41" s="74"/>
      <c r="G41" s="457"/>
      <c r="H41" s="458"/>
      <c r="I41" s="288"/>
      <c r="J41" s="372"/>
      <c r="K41" s="588"/>
      <c r="L41" s="120"/>
      <c r="M41" s="120"/>
      <c r="N41" s="121"/>
      <c r="O41" s="15"/>
      <c r="R41" s="20"/>
    </row>
    <row r="42" spans="1:21" s="1" customFormat="1" ht="30" customHeight="1" x14ac:dyDescent="0.2">
      <c r="A42" s="803"/>
      <c r="B42" s="523"/>
      <c r="C42" s="524"/>
      <c r="D42" s="804" t="s">
        <v>89</v>
      </c>
      <c r="E42" s="805"/>
      <c r="F42" s="826"/>
      <c r="G42" s="484"/>
      <c r="H42" s="806"/>
      <c r="I42" s="157"/>
      <c r="J42" s="516"/>
      <c r="K42" s="947"/>
      <c r="L42" s="236"/>
      <c r="M42" s="236"/>
      <c r="N42" s="294"/>
      <c r="O42" s="15"/>
      <c r="P42" s="20"/>
      <c r="T42" s="20"/>
    </row>
    <row r="43" spans="1:21" s="1" customFormat="1" ht="54.75" customHeight="1" x14ac:dyDescent="0.2">
      <c r="A43" s="530"/>
      <c r="B43" s="627"/>
      <c r="C43" s="323"/>
      <c r="D43" s="346" t="s">
        <v>79</v>
      </c>
      <c r="E43" s="17"/>
      <c r="F43" s="74"/>
      <c r="G43" s="611"/>
      <c r="H43" s="634"/>
      <c r="I43" s="288"/>
      <c r="J43" s="372"/>
      <c r="K43" s="521" t="s">
        <v>144</v>
      </c>
      <c r="L43" s="293">
        <v>100</v>
      </c>
      <c r="M43" s="518"/>
      <c r="N43" s="519"/>
      <c r="P43" s="20"/>
      <c r="Q43" s="20"/>
    </row>
    <row r="44" spans="1:21" s="1" customFormat="1" ht="17.25" customHeight="1" x14ac:dyDescent="0.2">
      <c r="A44" s="530"/>
      <c r="B44" s="815"/>
      <c r="C44" s="16"/>
      <c r="D44" s="802"/>
      <c r="E44" s="17"/>
      <c r="F44" s="74"/>
      <c r="G44" s="611"/>
      <c r="H44" s="634"/>
      <c r="I44" s="288"/>
      <c r="J44" s="372"/>
      <c r="K44" s="659" t="s">
        <v>175</v>
      </c>
      <c r="L44" s="285">
        <v>3</v>
      </c>
      <c r="M44" s="518"/>
      <c r="N44" s="519"/>
      <c r="P44" s="20"/>
      <c r="Q44" s="20"/>
    </row>
    <row r="45" spans="1:21" s="1" customFormat="1" ht="30.75" customHeight="1" x14ac:dyDescent="0.2">
      <c r="A45" s="530"/>
      <c r="B45" s="574"/>
      <c r="C45" s="16"/>
      <c r="D45" s="520" t="s">
        <v>139</v>
      </c>
      <c r="E45" s="17"/>
      <c r="F45" s="74"/>
      <c r="G45" s="102"/>
      <c r="H45" s="444"/>
      <c r="I45" s="288"/>
      <c r="J45" s="372"/>
      <c r="K45" s="521" t="s">
        <v>141</v>
      </c>
      <c r="L45" s="285">
        <v>24485</v>
      </c>
      <c r="M45" s="285">
        <v>25969</v>
      </c>
      <c r="N45" s="522">
        <v>25969</v>
      </c>
      <c r="P45" s="20"/>
      <c r="Q45" s="20"/>
    </row>
    <row r="46" spans="1:21" s="1" customFormat="1" ht="29.25" customHeight="1" x14ac:dyDescent="0.2">
      <c r="A46" s="530"/>
      <c r="B46" s="574"/>
      <c r="C46" s="16"/>
      <c r="D46" s="1033" t="s">
        <v>83</v>
      </c>
      <c r="E46" s="17"/>
      <c r="F46" s="87"/>
      <c r="G46" s="122"/>
      <c r="H46" s="220"/>
      <c r="I46" s="157"/>
      <c r="J46" s="364"/>
      <c r="K46" s="149" t="s">
        <v>137</v>
      </c>
      <c r="L46" s="125">
        <v>6</v>
      </c>
      <c r="M46" s="125">
        <v>6</v>
      </c>
      <c r="N46" s="126">
        <v>6</v>
      </c>
      <c r="P46" s="20"/>
      <c r="Q46" s="20"/>
      <c r="R46" s="20"/>
      <c r="S46" s="20"/>
    </row>
    <row r="47" spans="1:21" s="1" customFormat="1" ht="15.75" customHeight="1" thickBot="1" x14ac:dyDescent="0.25">
      <c r="A47" s="531"/>
      <c r="B47" s="575"/>
      <c r="C47" s="21"/>
      <c r="D47" s="1034"/>
      <c r="E47" s="123"/>
      <c r="F47" s="827"/>
      <c r="G47" s="22" t="s">
        <v>18</v>
      </c>
      <c r="H47" s="368">
        <f>SUM(H34:H37)</f>
        <v>4821.1000000000004</v>
      </c>
      <c r="I47" s="368">
        <f>SUM(I34:I37)</f>
        <v>4601.5999999999995</v>
      </c>
      <c r="J47" s="368">
        <f>SUM(J34:J37)</f>
        <v>4515.7</v>
      </c>
      <c r="K47" s="222"/>
      <c r="L47" s="229"/>
      <c r="M47" s="229"/>
      <c r="N47" s="117"/>
      <c r="O47" s="15"/>
    </row>
    <row r="48" spans="1:21" s="1" customFormat="1" ht="15" customHeight="1" x14ac:dyDescent="0.2">
      <c r="A48" s="532" t="s">
        <v>13</v>
      </c>
      <c r="B48" s="573" t="s">
        <v>19</v>
      </c>
      <c r="C48" s="14" t="s">
        <v>19</v>
      </c>
      <c r="D48" s="1043" t="s">
        <v>32</v>
      </c>
      <c r="E48" s="1045"/>
      <c r="F48" s="24" t="s">
        <v>16</v>
      </c>
      <c r="G48" s="25" t="s">
        <v>17</v>
      </c>
      <c r="H48" s="91">
        <v>578</v>
      </c>
      <c r="I48" s="124">
        <v>585.4</v>
      </c>
      <c r="J48" s="124">
        <v>585.4</v>
      </c>
      <c r="K48" s="26" t="s">
        <v>33</v>
      </c>
      <c r="L48" s="254">
        <v>80</v>
      </c>
      <c r="M48" s="254">
        <v>80</v>
      </c>
      <c r="N48" s="441">
        <v>80</v>
      </c>
      <c r="P48" s="20"/>
      <c r="Q48" s="20"/>
    </row>
    <row r="49" spans="1:18" s="1" customFormat="1" ht="15" customHeight="1" x14ac:dyDescent="0.2">
      <c r="A49" s="533"/>
      <c r="B49" s="574"/>
      <c r="C49" s="16"/>
      <c r="D49" s="1044"/>
      <c r="E49" s="1046"/>
      <c r="F49" s="104"/>
      <c r="G49" s="319" t="s">
        <v>49</v>
      </c>
      <c r="H49" s="449">
        <v>17</v>
      </c>
      <c r="I49" s="118">
        <f>+H49</f>
        <v>17</v>
      </c>
      <c r="J49" s="450">
        <f>+H49</f>
        <v>17</v>
      </c>
      <c r="K49" s="581"/>
      <c r="L49" s="293"/>
      <c r="M49" s="293"/>
      <c r="N49" s="103"/>
      <c r="P49" s="20"/>
    </row>
    <row r="50" spans="1:18" s="1" customFormat="1" ht="29.25" customHeight="1" x14ac:dyDescent="0.2">
      <c r="A50" s="534"/>
      <c r="B50" s="216"/>
      <c r="C50" s="27"/>
      <c r="D50" s="365" t="s">
        <v>34</v>
      </c>
      <c r="E50" s="1046"/>
      <c r="F50" s="29"/>
      <c r="G50" s="102"/>
      <c r="H50" s="451"/>
      <c r="I50" s="452"/>
      <c r="J50" s="453"/>
      <c r="K50" s="148" t="s">
        <v>127</v>
      </c>
      <c r="L50" s="147">
        <v>210</v>
      </c>
      <c r="M50" s="147">
        <v>210</v>
      </c>
      <c r="N50" s="41">
        <v>210</v>
      </c>
      <c r="R50" s="20"/>
    </row>
    <row r="51" spans="1:18" s="1" customFormat="1" ht="42.75" customHeight="1" x14ac:dyDescent="0.2">
      <c r="A51" s="533"/>
      <c r="B51" s="574"/>
      <c r="C51" s="30"/>
      <c r="D51" s="28" t="s">
        <v>35</v>
      </c>
      <c r="E51" s="1046"/>
      <c r="F51" s="104"/>
      <c r="G51" s="19"/>
      <c r="H51" s="451"/>
      <c r="I51" s="452"/>
      <c r="J51" s="453"/>
      <c r="K51" s="517" t="s">
        <v>126</v>
      </c>
      <c r="L51" s="258">
        <v>60</v>
      </c>
      <c r="M51" s="258">
        <v>60</v>
      </c>
      <c r="N51" s="42">
        <v>60</v>
      </c>
      <c r="P51" s="20"/>
      <c r="Q51" s="20" t="s">
        <v>76</v>
      </c>
      <c r="R51" s="20"/>
    </row>
    <row r="52" spans="1:18" s="1" customFormat="1" ht="28.5" customHeight="1" x14ac:dyDescent="0.2">
      <c r="A52" s="533"/>
      <c r="B52" s="574"/>
      <c r="C52" s="323"/>
      <c r="D52" s="110" t="s">
        <v>36</v>
      </c>
      <c r="E52" s="579"/>
      <c r="F52" s="104"/>
      <c r="G52" s="102"/>
      <c r="H52" s="454"/>
      <c r="I52" s="452"/>
      <c r="J52" s="453"/>
      <c r="K52" s="570" t="s">
        <v>128</v>
      </c>
      <c r="L52" s="345">
        <v>6</v>
      </c>
      <c r="M52" s="147">
        <v>8</v>
      </c>
      <c r="N52" s="41">
        <v>8</v>
      </c>
      <c r="Q52" s="20"/>
    </row>
    <row r="53" spans="1:18" s="1" customFormat="1" ht="18" customHeight="1" x14ac:dyDescent="0.2">
      <c r="A53" s="533"/>
      <c r="B53" s="574"/>
      <c r="C53" s="16"/>
      <c r="D53" s="1047" t="s">
        <v>37</v>
      </c>
      <c r="E53" s="579"/>
      <c r="F53" s="104"/>
      <c r="G53" s="102"/>
      <c r="H53" s="451"/>
      <c r="I53" s="452"/>
      <c r="J53" s="453"/>
      <c r="K53" s="1013" t="s">
        <v>127</v>
      </c>
      <c r="L53" s="147">
        <v>237</v>
      </c>
      <c r="M53" s="147">
        <v>237</v>
      </c>
      <c r="N53" s="41">
        <v>237</v>
      </c>
      <c r="Q53" s="20"/>
    </row>
    <row r="54" spans="1:18" s="1" customFormat="1" ht="15.75" customHeight="1" thickBot="1" x14ac:dyDescent="0.25">
      <c r="A54" s="535"/>
      <c r="B54" s="575"/>
      <c r="C54" s="21"/>
      <c r="D54" s="1048"/>
      <c r="E54" s="127"/>
      <c r="F54" s="828"/>
      <c r="G54" s="101" t="s">
        <v>18</v>
      </c>
      <c r="H54" s="23">
        <f>SUM(H48:H53)</f>
        <v>595</v>
      </c>
      <c r="I54" s="23">
        <f>SUM(I48:I53)</f>
        <v>602.4</v>
      </c>
      <c r="J54" s="23">
        <f>SUM(J48:J53)</f>
        <v>602.4</v>
      </c>
      <c r="K54" s="1014"/>
      <c r="L54" s="325"/>
      <c r="M54" s="325"/>
      <c r="N54" s="326"/>
      <c r="Q54" s="20"/>
      <c r="R54" s="20"/>
    </row>
    <row r="55" spans="1:18" s="1" customFormat="1" ht="24.75" customHeight="1" x14ac:dyDescent="0.2">
      <c r="A55" s="536" t="s">
        <v>13</v>
      </c>
      <c r="B55" s="573" t="s">
        <v>19</v>
      </c>
      <c r="C55" s="576" t="s">
        <v>21</v>
      </c>
      <c r="D55" s="1037" t="s">
        <v>148</v>
      </c>
      <c r="E55" s="228" t="s">
        <v>42</v>
      </c>
      <c r="F55" s="327">
        <v>1</v>
      </c>
      <c r="G55" s="9" t="s">
        <v>17</v>
      </c>
      <c r="H55" s="165">
        <v>30</v>
      </c>
      <c r="I55" s="36"/>
      <c r="J55" s="129"/>
      <c r="K55" s="1020" t="s">
        <v>124</v>
      </c>
      <c r="L55" s="130">
        <v>2</v>
      </c>
      <c r="M55" s="130"/>
      <c r="N55" s="131"/>
    </row>
    <row r="56" spans="1:18" s="1" customFormat="1" ht="17.25" customHeight="1" thickBot="1" x14ac:dyDescent="0.25">
      <c r="A56" s="537"/>
      <c r="B56" s="574"/>
      <c r="C56" s="577"/>
      <c r="D56" s="1049"/>
      <c r="E56" s="427"/>
      <c r="F56" s="133"/>
      <c r="G56" s="255" t="s">
        <v>18</v>
      </c>
      <c r="H56" s="136">
        <f>+H55</f>
        <v>30</v>
      </c>
      <c r="I56" s="136"/>
      <c r="J56" s="137"/>
      <c r="K56" s="1014"/>
      <c r="L56" s="138"/>
      <c r="M56" s="138"/>
      <c r="N56" s="139"/>
    </row>
    <row r="57" spans="1:18" s="1" customFormat="1" ht="42.75" customHeight="1" x14ac:dyDescent="0.2">
      <c r="A57" s="536" t="s">
        <v>13</v>
      </c>
      <c r="B57" s="573" t="s">
        <v>19</v>
      </c>
      <c r="C57" s="425" t="s">
        <v>40</v>
      </c>
      <c r="D57" s="206" t="s">
        <v>98</v>
      </c>
      <c r="E57" s="228" t="s">
        <v>42</v>
      </c>
      <c r="F57" s="128"/>
      <c r="G57" s="4"/>
      <c r="H57" s="459"/>
      <c r="I57" s="129"/>
      <c r="J57" s="129"/>
      <c r="K57" s="223"/>
      <c r="L57" s="130"/>
      <c r="M57" s="130"/>
      <c r="N57" s="131"/>
    </row>
    <row r="58" spans="1:18" s="1" customFormat="1" ht="15.75" customHeight="1" x14ac:dyDescent="0.2">
      <c r="A58" s="537"/>
      <c r="B58" s="574"/>
      <c r="C58" s="395"/>
      <c r="D58" s="1035" t="s">
        <v>140</v>
      </c>
      <c r="E58" s="428"/>
      <c r="F58" s="432">
        <v>2</v>
      </c>
      <c r="G58" s="67" t="s">
        <v>17</v>
      </c>
      <c r="H58" s="354">
        <v>19.2</v>
      </c>
      <c r="I58" s="431"/>
      <c r="J58" s="354"/>
      <c r="K58" s="1013" t="s">
        <v>138</v>
      </c>
      <c r="L58" s="433">
        <v>2</v>
      </c>
      <c r="M58" s="433"/>
      <c r="N58" s="434"/>
    </row>
    <row r="59" spans="1:18" s="1" customFormat="1" ht="13.5" thickBot="1" x14ac:dyDescent="0.25">
      <c r="A59" s="538"/>
      <c r="B59" s="575"/>
      <c r="C59" s="426"/>
      <c r="D59" s="1036"/>
      <c r="E59" s="132"/>
      <c r="F59" s="140"/>
      <c r="G59" s="134" t="s">
        <v>18</v>
      </c>
      <c r="H59" s="136">
        <f>SUM(H57:H58)</f>
        <v>19.2</v>
      </c>
      <c r="I59" s="136"/>
      <c r="J59" s="137"/>
      <c r="K59" s="1014"/>
      <c r="L59" s="325"/>
      <c r="M59" s="325"/>
      <c r="N59" s="326"/>
    </row>
    <row r="60" spans="1:18" s="1" customFormat="1" ht="30.75" customHeight="1" x14ac:dyDescent="0.2">
      <c r="A60" s="536" t="s">
        <v>13</v>
      </c>
      <c r="B60" s="573" t="s">
        <v>19</v>
      </c>
      <c r="C60" s="425" t="s">
        <v>71</v>
      </c>
      <c r="D60" s="1037" t="s">
        <v>38</v>
      </c>
      <c r="E60" s="37"/>
      <c r="F60" s="128" t="s">
        <v>16</v>
      </c>
      <c r="G60" s="9" t="s">
        <v>17</v>
      </c>
      <c r="H60" s="165">
        <v>576.29999999999995</v>
      </c>
      <c r="I60" s="165">
        <v>583.79999999999995</v>
      </c>
      <c r="J60" s="165">
        <v>583.79999999999995</v>
      </c>
      <c r="K60" s="1020" t="s">
        <v>39</v>
      </c>
      <c r="L60" s="130">
        <v>2904</v>
      </c>
      <c r="M60" s="130">
        <v>3000</v>
      </c>
      <c r="N60" s="131">
        <v>3000</v>
      </c>
    </row>
    <row r="61" spans="1:18" s="1" customFormat="1" ht="13.5" thickBot="1" x14ac:dyDescent="0.25">
      <c r="A61" s="537"/>
      <c r="B61" s="574"/>
      <c r="C61" s="395"/>
      <c r="D61" s="1038"/>
      <c r="E61" s="35"/>
      <c r="F61" s="392"/>
      <c r="G61" s="10" t="s">
        <v>18</v>
      </c>
      <c r="H61" s="259">
        <f t="shared" ref="H61:J61" si="4">+H60</f>
        <v>576.29999999999995</v>
      </c>
      <c r="I61" s="259">
        <f t="shared" si="4"/>
        <v>583.79999999999995</v>
      </c>
      <c r="J61" s="43">
        <f t="shared" si="4"/>
        <v>583.79999999999995</v>
      </c>
      <c r="K61" s="1014"/>
      <c r="L61" s="325"/>
      <c r="M61" s="325"/>
      <c r="N61" s="326"/>
    </row>
    <row r="62" spans="1:18" s="1" customFormat="1" ht="13.5" thickBot="1" x14ac:dyDescent="0.25">
      <c r="A62" s="528" t="s">
        <v>13</v>
      </c>
      <c r="B62" s="46" t="s">
        <v>19</v>
      </c>
      <c r="C62" s="1023" t="s">
        <v>22</v>
      </c>
      <c r="D62" s="1023"/>
      <c r="E62" s="1023"/>
      <c r="F62" s="1023"/>
      <c r="G62" s="1039"/>
      <c r="H62" s="460">
        <f>+H59+H61+H56+H54+H47</f>
        <v>6041.6</v>
      </c>
      <c r="I62" s="141">
        <f>+I59+I61+I56+I54+I47</f>
        <v>5787.7999999999993</v>
      </c>
      <c r="J62" s="141">
        <f>+J59+J61+J56+J54+J47</f>
        <v>5701.9</v>
      </c>
      <c r="K62" s="1040"/>
      <c r="L62" s="1041"/>
      <c r="M62" s="1041"/>
      <c r="N62" s="1042"/>
      <c r="R62" s="20"/>
    </row>
    <row r="63" spans="1:18" s="1" customFormat="1" ht="15.75" customHeight="1" thickBot="1" x14ac:dyDescent="0.25">
      <c r="A63" s="539" t="s">
        <v>13</v>
      </c>
      <c r="B63" s="39" t="s">
        <v>21</v>
      </c>
      <c r="C63" s="1028" t="s">
        <v>41</v>
      </c>
      <c r="D63" s="1028"/>
      <c r="E63" s="1055"/>
      <c r="F63" s="1055"/>
      <c r="G63" s="1055"/>
      <c r="H63" s="1055"/>
      <c r="I63" s="1055"/>
      <c r="J63" s="1055"/>
      <c r="K63" s="1028"/>
      <c r="L63" s="1028"/>
      <c r="M63" s="1028"/>
      <c r="N63" s="1029"/>
      <c r="R63" s="20"/>
    </row>
    <row r="64" spans="1:18" s="1" customFormat="1" ht="13.5" customHeight="1" x14ac:dyDescent="0.2">
      <c r="A64" s="540" t="s">
        <v>13</v>
      </c>
      <c r="B64" s="218" t="s">
        <v>21</v>
      </c>
      <c r="C64" s="40" t="s">
        <v>13</v>
      </c>
      <c r="D64" s="1043" t="s">
        <v>45</v>
      </c>
      <c r="E64" s="781" t="s">
        <v>42</v>
      </c>
      <c r="F64" s="782" t="s">
        <v>96</v>
      </c>
      <c r="G64" s="499" t="s">
        <v>17</v>
      </c>
      <c r="H64" s="129">
        <v>1598.5</v>
      </c>
      <c r="I64" s="165">
        <v>5983</v>
      </c>
      <c r="J64" s="800">
        <f>3768.1+350+1107.3</f>
        <v>5225.4000000000005</v>
      </c>
      <c r="K64" s="741"/>
      <c r="L64" s="742"/>
      <c r="M64" s="742"/>
      <c r="N64" s="743"/>
      <c r="P64" s="20"/>
      <c r="Q64" s="20"/>
    </row>
    <row r="65" spans="1:21" s="1" customFormat="1" ht="13.5" customHeight="1" x14ac:dyDescent="0.2">
      <c r="A65" s="541"/>
      <c r="B65" s="584"/>
      <c r="C65" s="571"/>
      <c r="D65" s="1056"/>
      <c r="E65" s="706"/>
      <c r="F65" s="707"/>
      <c r="G65" s="329" t="s">
        <v>94</v>
      </c>
      <c r="H65" s="708">
        <f>1926.6-350-427.9</f>
        <v>1148.6999999999998</v>
      </c>
      <c r="I65" s="354">
        <f ca="1">SUMIF(G75:G89,"sb(l)",I75:I87)</f>
        <v>0</v>
      </c>
      <c r="J65" s="783">
        <f ca="1">SUMIF(G75:G89,"sb(l)",J75:J87)</f>
        <v>0</v>
      </c>
      <c r="K65" s="709"/>
      <c r="L65" s="331"/>
      <c r="M65" s="144"/>
      <c r="N65" s="260"/>
      <c r="P65" s="20"/>
      <c r="Q65" s="20"/>
    </row>
    <row r="66" spans="1:21" s="1" customFormat="1" ht="13.5" customHeight="1" x14ac:dyDescent="0.2">
      <c r="A66" s="541"/>
      <c r="B66" s="584"/>
      <c r="C66" s="571"/>
      <c r="D66" s="1056"/>
      <c r="E66" s="706"/>
      <c r="F66" s="707"/>
      <c r="G66" s="329" t="s">
        <v>97</v>
      </c>
      <c r="H66" s="592">
        <v>609.29999999999995</v>
      </c>
      <c r="I66" s="616">
        <f ca="1">SUMIF(G75:G90,"sb(es)",I75:I88)</f>
        <v>0</v>
      </c>
      <c r="J66" s="710">
        <f ca="1">SUMIF(G75:G90,"sb(es)",J75:J88)</f>
        <v>0</v>
      </c>
      <c r="K66" s="709"/>
      <c r="L66" s="331"/>
      <c r="M66" s="144"/>
      <c r="N66" s="260"/>
      <c r="O66" s="143"/>
      <c r="P66" s="20"/>
      <c r="Q66" s="20"/>
    </row>
    <row r="67" spans="1:21" s="1" customFormat="1" ht="13.5" customHeight="1" x14ac:dyDescent="0.2">
      <c r="A67" s="541"/>
      <c r="B67" s="584"/>
      <c r="C67" s="571"/>
      <c r="D67" s="1056"/>
      <c r="E67" s="706"/>
      <c r="F67" s="707"/>
      <c r="G67" s="329" t="s">
        <v>43</v>
      </c>
      <c r="H67" s="784">
        <v>53.8</v>
      </c>
      <c r="I67" s="784">
        <v>0</v>
      </c>
      <c r="J67" s="354">
        <v>1216.0999999999999</v>
      </c>
      <c r="K67" s="709"/>
      <c r="L67" s="331"/>
      <c r="M67" s="144"/>
      <c r="N67" s="260"/>
      <c r="P67" s="20"/>
      <c r="Q67" s="20"/>
    </row>
    <row r="68" spans="1:21" s="1" customFormat="1" ht="13.5" customHeight="1" x14ac:dyDescent="0.2">
      <c r="A68" s="541"/>
      <c r="B68" s="584"/>
      <c r="C68" s="571"/>
      <c r="D68" s="1056"/>
      <c r="E68" s="706"/>
      <c r="F68" s="707"/>
      <c r="G68" s="483" t="s">
        <v>49</v>
      </c>
      <c r="H68" s="497">
        <v>42.3</v>
      </c>
      <c r="I68" s="497">
        <v>102.1</v>
      </c>
      <c r="J68" s="497">
        <f ca="1">SUMIF(G76:G92,"lrvb",J76:J90)</f>
        <v>0</v>
      </c>
      <c r="K68" s="709"/>
      <c r="L68" s="331"/>
      <c r="M68" s="144"/>
      <c r="N68" s="260"/>
      <c r="P68" s="20"/>
      <c r="Q68" s="20"/>
    </row>
    <row r="69" spans="1:21" s="1" customFormat="1" ht="13.5" customHeight="1" x14ac:dyDescent="0.2">
      <c r="A69" s="541"/>
      <c r="B69" s="584"/>
      <c r="C69" s="571"/>
      <c r="D69" s="1056"/>
      <c r="E69" s="706"/>
      <c r="F69" s="707"/>
      <c r="G69" s="483" t="s">
        <v>47</v>
      </c>
      <c r="H69" s="784">
        <v>478.9</v>
      </c>
      <c r="I69" s="784">
        <v>1156.5</v>
      </c>
      <c r="J69" s="354"/>
      <c r="K69" s="709"/>
      <c r="L69" s="331"/>
      <c r="M69" s="144"/>
      <c r="N69" s="260"/>
      <c r="P69" s="20"/>
      <c r="Q69" s="20"/>
    </row>
    <row r="70" spans="1:21" s="1" customFormat="1" ht="13.5" customHeight="1" x14ac:dyDescent="0.2">
      <c r="A70" s="541"/>
      <c r="B70" s="584"/>
      <c r="C70" s="571"/>
      <c r="D70" s="1056"/>
      <c r="E70" s="706"/>
      <c r="F70" s="707"/>
      <c r="G70" s="483" t="s">
        <v>44</v>
      </c>
      <c r="H70" s="367">
        <v>2.2999999999999998</v>
      </c>
      <c r="I70" s="367">
        <v>1000</v>
      </c>
      <c r="J70" s="342">
        <f ca="1">SUMIF(G76:G93,"kt",J76:J91)</f>
        <v>0</v>
      </c>
      <c r="K70" s="709"/>
      <c r="L70" s="331"/>
      <c r="M70" s="144"/>
      <c r="N70" s="260"/>
      <c r="P70" s="20"/>
      <c r="Q70" s="20"/>
    </row>
    <row r="71" spans="1:21" s="1" customFormat="1" ht="37.5" customHeight="1" x14ac:dyDescent="0.2">
      <c r="A71" s="541"/>
      <c r="B71" s="584"/>
      <c r="C71" s="571"/>
      <c r="D71" s="1047" t="s">
        <v>143</v>
      </c>
      <c r="E71" s="714"/>
      <c r="F71" s="696"/>
      <c r="G71" s="401"/>
      <c r="H71" s="440"/>
      <c r="I71" s="785"/>
      <c r="J71" s="698"/>
      <c r="K71" s="776" t="s">
        <v>77</v>
      </c>
      <c r="L71" s="281">
        <v>2</v>
      </c>
      <c r="M71" s="744"/>
      <c r="N71" s="745"/>
      <c r="O71" s="1057"/>
      <c r="P71" s="20"/>
      <c r="S71" s="20"/>
    </row>
    <row r="72" spans="1:21" s="1" customFormat="1" ht="16.5" customHeight="1" x14ac:dyDescent="0.2">
      <c r="A72" s="541"/>
      <c r="B72" s="584"/>
      <c r="C72" s="590"/>
      <c r="D72" s="1038"/>
      <c r="E72" s="714"/>
      <c r="F72" s="696"/>
      <c r="G72" s="457"/>
      <c r="H72" s="93"/>
      <c r="I72" s="786"/>
      <c r="J72" s="701"/>
      <c r="K72" s="1058"/>
      <c r="L72" s="283"/>
      <c r="M72" s="777"/>
      <c r="N72" s="746"/>
      <c r="O72" s="1057"/>
      <c r="P72" s="20"/>
    </row>
    <row r="73" spans="1:21" s="1" customFormat="1" ht="12" customHeight="1" x14ac:dyDescent="0.2">
      <c r="A73" s="541"/>
      <c r="B73" s="584"/>
      <c r="C73" s="571"/>
      <c r="D73" s="1038"/>
      <c r="E73" s="714"/>
      <c r="F73" s="696"/>
      <c r="G73" s="457"/>
      <c r="H73" s="98"/>
      <c r="I73" s="786"/>
      <c r="J73" s="701"/>
      <c r="K73" s="1058"/>
      <c r="L73" s="283"/>
      <c r="M73" s="777"/>
      <c r="N73" s="746"/>
      <c r="O73" s="513"/>
      <c r="P73" s="20"/>
    </row>
    <row r="74" spans="1:21" s="1" customFormat="1" ht="13.5" customHeight="1" x14ac:dyDescent="0.2">
      <c r="A74" s="541"/>
      <c r="B74" s="584"/>
      <c r="C74" s="571"/>
      <c r="D74" s="1059" t="s">
        <v>74</v>
      </c>
      <c r="E74" s="714"/>
      <c r="F74" s="819"/>
      <c r="G74" s="780"/>
      <c r="H74" s="489"/>
      <c r="I74" s="490"/>
      <c r="J74" s="498"/>
      <c r="K74" s="1061" t="s">
        <v>46</v>
      </c>
      <c r="L74" s="330">
        <v>100</v>
      </c>
      <c r="M74" s="345"/>
      <c r="N74" s="618"/>
      <c r="O74" s="143"/>
      <c r="P74" s="143"/>
      <c r="Q74" s="143"/>
      <c r="R74" s="20"/>
      <c r="S74" s="20"/>
      <c r="T74" s="20"/>
    </row>
    <row r="75" spans="1:21" s="1" customFormat="1" ht="13.5" customHeight="1" x14ac:dyDescent="0.2">
      <c r="A75" s="541"/>
      <c r="B75" s="584"/>
      <c r="C75" s="571"/>
      <c r="D75" s="1060"/>
      <c r="E75" s="715"/>
      <c r="F75" s="819"/>
      <c r="G75" s="780"/>
      <c r="H75" s="489"/>
      <c r="I75" s="490"/>
      <c r="J75" s="498"/>
      <c r="K75" s="1062"/>
      <c r="L75" s="331"/>
      <c r="M75" s="144"/>
      <c r="N75" s="260"/>
      <c r="O75" s="143"/>
      <c r="P75" s="145"/>
      <c r="Q75" s="143"/>
      <c r="R75" s="20"/>
      <c r="S75" s="20"/>
    </row>
    <row r="76" spans="1:21" s="1" customFormat="1" ht="27" customHeight="1" x14ac:dyDescent="0.2">
      <c r="A76" s="537"/>
      <c r="B76" s="574"/>
      <c r="C76" s="1050"/>
      <c r="D76" s="383" t="s">
        <v>107</v>
      </c>
      <c r="E76" s="1051" t="s">
        <v>48</v>
      </c>
      <c r="F76" s="829"/>
      <c r="G76" s="457"/>
      <c r="H76" s="491"/>
      <c r="I76" s="492"/>
      <c r="J76" s="493"/>
      <c r="K76" s="402"/>
      <c r="L76" s="338"/>
      <c r="M76" s="310"/>
      <c r="N76" s="339"/>
      <c r="O76" s="396"/>
      <c r="P76" s="271"/>
      <c r="Q76" s="397"/>
      <c r="R76" s="399"/>
      <c r="S76" s="400"/>
      <c r="T76" s="397"/>
      <c r="U76" s="397"/>
    </row>
    <row r="77" spans="1:21" s="1" customFormat="1" ht="15.75" customHeight="1" x14ac:dyDescent="0.2">
      <c r="A77" s="537"/>
      <c r="B77" s="574"/>
      <c r="C77" s="1050"/>
      <c r="D77" s="384" t="s">
        <v>106</v>
      </c>
      <c r="E77" s="1052"/>
      <c r="F77" s="829"/>
      <c r="G77" s="457"/>
      <c r="H77" s="491"/>
      <c r="I77" s="492"/>
      <c r="J77" s="493"/>
      <c r="K77" s="332" t="s">
        <v>46</v>
      </c>
      <c r="L77" s="333">
        <v>10</v>
      </c>
      <c r="M77" s="334">
        <v>80</v>
      </c>
      <c r="N77" s="335">
        <v>100</v>
      </c>
      <c r="O77" s="396"/>
      <c r="P77" s="271"/>
      <c r="Q77" s="397"/>
      <c r="R77" s="399"/>
      <c r="S77" s="400"/>
      <c r="T77" s="397"/>
      <c r="U77" s="397"/>
    </row>
    <row r="78" spans="1:21" s="1" customFormat="1" ht="15.75" customHeight="1" x14ac:dyDescent="0.2">
      <c r="A78" s="537"/>
      <c r="B78" s="574"/>
      <c r="C78" s="1050"/>
      <c r="D78" s="582" t="s">
        <v>123</v>
      </c>
      <c r="E78" s="1052"/>
      <c r="F78" s="829"/>
      <c r="G78" s="457"/>
      <c r="H78" s="491"/>
      <c r="I78" s="492"/>
      <c r="J78" s="493"/>
      <c r="K78" s="500" t="s">
        <v>46</v>
      </c>
      <c r="L78" s="501">
        <v>10</v>
      </c>
      <c r="M78" s="301">
        <v>70</v>
      </c>
      <c r="N78" s="502">
        <v>100</v>
      </c>
      <c r="O78" s="396"/>
      <c r="P78" s="271"/>
      <c r="Q78" s="397"/>
      <c r="R78" s="398"/>
      <c r="S78" s="398"/>
      <c r="T78" s="397"/>
      <c r="U78" s="397"/>
    </row>
    <row r="79" spans="1:21" s="1" customFormat="1" ht="28.5" customHeight="1" x14ac:dyDescent="0.2">
      <c r="A79" s="537"/>
      <c r="B79" s="574"/>
      <c r="C79" s="625"/>
      <c r="D79" s="626" t="s">
        <v>73</v>
      </c>
      <c r="E79" s="336"/>
      <c r="F79" s="829"/>
      <c r="G79" s="457"/>
      <c r="H79" s="491"/>
      <c r="I79" s="473"/>
      <c r="J79" s="375"/>
      <c r="K79" s="779" t="s">
        <v>50</v>
      </c>
      <c r="L79" s="501">
        <v>40</v>
      </c>
      <c r="M79" s="301">
        <v>100</v>
      </c>
      <c r="N79" s="335"/>
      <c r="O79" s="396"/>
      <c r="P79" s="271"/>
      <c r="Q79" s="397"/>
      <c r="R79" s="271"/>
      <c r="S79" s="397"/>
      <c r="T79" s="271"/>
      <c r="U79" s="271"/>
    </row>
    <row r="80" spans="1:21" s="1" customFormat="1" ht="30.75" customHeight="1" x14ac:dyDescent="0.2">
      <c r="A80" s="537"/>
      <c r="B80" s="574"/>
      <c r="C80" s="1050"/>
      <c r="D80" s="1053" t="s">
        <v>129</v>
      </c>
      <c r="E80" s="716"/>
      <c r="F80" s="829"/>
      <c r="G80" s="457"/>
      <c r="H80" s="491"/>
      <c r="I80" s="473"/>
      <c r="J80" s="375"/>
      <c r="K80" s="352" t="s">
        <v>84</v>
      </c>
      <c r="L80" s="338">
        <v>1</v>
      </c>
      <c r="M80" s="310"/>
      <c r="N80" s="339"/>
      <c r="O80" s="143"/>
      <c r="Q80" s="20"/>
      <c r="S80" s="20"/>
    </row>
    <row r="81" spans="1:21" s="1" customFormat="1" ht="18" customHeight="1" x14ac:dyDescent="0.2">
      <c r="A81" s="537"/>
      <c r="B81" s="574"/>
      <c r="C81" s="1050"/>
      <c r="D81" s="1054"/>
      <c r="E81" s="340"/>
      <c r="F81" s="830"/>
      <c r="G81" s="457"/>
      <c r="H81" s="444"/>
      <c r="I81" s="494"/>
      <c r="J81" s="495"/>
      <c r="K81" s="353" t="s">
        <v>85</v>
      </c>
      <c r="L81" s="333"/>
      <c r="M81" s="334">
        <v>20</v>
      </c>
      <c r="N81" s="335">
        <v>100</v>
      </c>
      <c r="O81" s="143"/>
      <c r="R81" s="20"/>
    </row>
    <row r="82" spans="1:21" s="1" customFormat="1" ht="15" customHeight="1" x14ac:dyDescent="0.2">
      <c r="A82" s="1071"/>
      <c r="B82" s="1072"/>
      <c r="C82" s="1073"/>
      <c r="D82" s="1047" t="s">
        <v>130</v>
      </c>
      <c r="E82" s="1074"/>
      <c r="F82" s="1075"/>
      <c r="G82" s="780"/>
      <c r="H82" s="444"/>
      <c r="I82" s="490"/>
      <c r="J82" s="372"/>
      <c r="K82" s="355" t="s">
        <v>99</v>
      </c>
      <c r="L82" s="310"/>
      <c r="M82" s="310"/>
      <c r="N82" s="339">
        <v>50</v>
      </c>
      <c r="O82" s="143"/>
      <c r="P82" s="143"/>
    </row>
    <row r="83" spans="1:21" s="1" customFormat="1" ht="15" customHeight="1" x14ac:dyDescent="0.2">
      <c r="A83" s="1071"/>
      <c r="B83" s="1072"/>
      <c r="C83" s="1073"/>
      <c r="D83" s="1038"/>
      <c r="E83" s="1074"/>
      <c r="F83" s="1075"/>
      <c r="G83" s="496"/>
      <c r="H83" s="444"/>
      <c r="I83" s="490"/>
      <c r="J83" s="372"/>
      <c r="K83" s="233"/>
      <c r="L83" s="334"/>
      <c r="M83" s="334"/>
      <c r="N83" s="335"/>
      <c r="O83" s="143"/>
      <c r="P83" s="143"/>
    </row>
    <row r="84" spans="1:21" s="1" customFormat="1" ht="27" customHeight="1" x14ac:dyDescent="0.2">
      <c r="A84" s="559"/>
      <c r="B84" s="948"/>
      <c r="C84" s="261"/>
      <c r="D84" s="1047" t="s">
        <v>172</v>
      </c>
      <c r="E84" s="949"/>
      <c r="F84" s="950"/>
      <c r="G84" s="496"/>
      <c r="H84" s="444"/>
      <c r="I84" s="490"/>
      <c r="J84" s="372"/>
      <c r="K84" s="355" t="s">
        <v>171</v>
      </c>
      <c r="L84" s="330"/>
      <c r="M84" s="345">
        <v>1</v>
      </c>
      <c r="N84" s="618"/>
      <c r="O84" s="143"/>
      <c r="P84" s="143"/>
    </row>
    <row r="85" spans="1:21" s="1" customFormat="1" ht="32.25" customHeight="1" x14ac:dyDescent="0.2">
      <c r="A85" s="807"/>
      <c r="B85" s="808"/>
      <c r="C85" s="809"/>
      <c r="D85" s="1049"/>
      <c r="E85" s="821"/>
      <c r="F85" s="822"/>
      <c r="G85" s="823"/>
      <c r="H85" s="220"/>
      <c r="I85" s="616"/>
      <c r="J85" s="516"/>
      <c r="K85" s="659" t="s">
        <v>84</v>
      </c>
      <c r="L85" s="284"/>
      <c r="M85" s="285"/>
      <c r="N85" s="619">
        <v>1</v>
      </c>
      <c r="O85" s="143"/>
      <c r="P85" s="143"/>
    </row>
    <row r="86" spans="1:21" s="1" customFormat="1" ht="42.75" customHeight="1" x14ac:dyDescent="0.2">
      <c r="A86" s="541"/>
      <c r="B86" s="621"/>
      <c r="C86" s="620"/>
      <c r="D86" s="1038" t="s">
        <v>136</v>
      </c>
      <c r="E86" s="1084" t="s">
        <v>90</v>
      </c>
      <c r="F86" s="819"/>
      <c r="G86" s="496"/>
      <c r="H86" s="497"/>
      <c r="I86" s="490"/>
      <c r="J86" s="498"/>
      <c r="K86" s="209" t="s">
        <v>91</v>
      </c>
      <c r="L86" s="331"/>
      <c r="M86" s="144">
        <v>50</v>
      </c>
      <c r="N86" s="260">
        <v>100</v>
      </c>
      <c r="O86" s="143"/>
      <c r="Q86" s="20"/>
    </row>
    <row r="87" spans="1:21" s="1" customFormat="1" ht="15" customHeight="1" x14ac:dyDescent="0.2">
      <c r="A87" s="558"/>
      <c r="B87" s="219"/>
      <c r="C87" s="612"/>
      <c r="D87" s="1049"/>
      <c r="E87" s="1085"/>
      <c r="F87" s="819"/>
      <c r="G87" s="613"/>
      <c r="H87" s="633"/>
      <c r="I87" s="614"/>
      <c r="J87" s="615"/>
      <c r="K87" s="349"/>
      <c r="L87" s="284"/>
      <c r="M87" s="285"/>
      <c r="N87" s="619"/>
      <c r="O87" s="143"/>
    </row>
    <row r="88" spans="1:21" s="1" customFormat="1" ht="27" customHeight="1" x14ac:dyDescent="0.2">
      <c r="A88" s="537"/>
      <c r="B88" s="574"/>
      <c r="C88" s="571"/>
      <c r="D88" s="1086" t="s">
        <v>145</v>
      </c>
      <c r="E88" s="787"/>
      <c r="F88" s="819"/>
      <c r="G88" s="496"/>
      <c r="H88" s="497"/>
      <c r="I88" s="490"/>
      <c r="J88" s="498"/>
      <c r="K88" s="778" t="s">
        <v>132</v>
      </c>
      <c r="L88" s="144">
        <v>1</v>
      </c>
      <c r="M88" s="144"/>
      <c r="N88" s="260"/>
      <c r="O88" s="143"/>
      <c r="Q88" s="20"/>
      <c r="R88" s="20"/>
      <c r="S88" s="20"/>
      <c r="U88" s="20"/>
    </row>
    <row r="89" spans="1:21" s="1" customFormat="1" ht="15.75" customHeight="1" thickBot="1" x14ac:dyDescent="0.25">
      <c r="A89" s="542"/>
      <c r="B89" s="217"/>
      <c r="C89" s="69"/>
      <c r="D89" s="1087"/>
      <c r="E89" s="1088" t="s">
        <v>51</v>
      </c>
      <c r="F89" s="1089"/>
      <c r="G89" s="1090"/>
      <c r="H89" s="368">
        <f>SUM(H64:H83)</f>
        <v>3933.8000000000006</v>
      </c>
      <c r="I89" s="368">
        <f ca="1">SUM(I64:I83)</f>
        <v>8241.6</v>
      </c>
      <c r="J89" s="368">
        <f ca="1">SUM(J64:J83)</f>
        <v>6441.5</v>
      </c>
      <c r="K89" s="71"/>
      <c r="L89" s="151"/>
      <c r="M89" s="150"/>
      <c r="N89" s="247"/>
      <c r="O89" s="143"/>
      <c r="P89" s="143"/>
      <c r="Q89" s="143"/>
    </row>
    <row r="90" spans="1:21" s="1" customFormat="1" ht="24" customHeight="1" x14ac:dyDescent="0.2">
      <c r="A90" s="532" t="s">
        <v>13</v>
      </c>
      <c r="B90" s="1001" t="s">
        <v>21</v>
      </c>
      <c r="C90" s="1063" t="s">
        <v>19</v>
      </c>
      <c r="D90" s="1065" t="s">
        <v>121</v>
      </c>
      <c r="E90" s="1067"/>
      <c r="F90" s="1069">
        <v>1</v>
      </c>
      <c r="G90" s="73" t="s">
        <v>17</v>
      </c>
      <c r="H90" s="472">
        <v>207</v>
      </c>
      <c r="I90" s="465">
        <v>44</v>
      </c>
      <c r="J90" s="379"/>
      <c r="K90" s="1076" t="s">
        <v>122</v>
      </c>
      <c r="L90" s="166">
        <v>20</v>
      </c>
      <c r="M90" s="278">
        <v>100</v>
      </c>
      <c r="N90" s="167"/>
    </row>
    <row r="91" spans="1:21" s="1" customFormat="1" ht="17.25" customHeight="1" thickBot="1" x14ac:dyDescent="0.25">
      <c r="A91" s="535"/>
      <c r="B91" s="1003"/>
      <c r="C91" s="1064"/>
      <c r="D91" s="1066"/>
      <c r="E91" s="1068"/>
      <c r="F91" s="1070"/>
      <c r="G91" s="70" t="s">
        <v>18</v>
      </c>
      <c r="H91" s="160">
        <f t="shared" ref="H91:J91" si="5">SUM(H90:H90)</f>
        <v>207</v>
      </c>
      <c r="I91" s="466">
        <f t="shared" si="5"/>
        <v>44</v>
      </c>
      <c r="J91" s="380">
        <f t="shared" si="5"/>
        <v>0</v>
      </c>
      <c r="K91" s="1077"/>
      <c r="L91" s="161"/>
      <c r="M91" s="162"/>
      <c r="N91" s="44"/>
    </row>
    <row r="92" spans="1:21" s="1" customFormat="1" ht="43.5" customHeight="1" x14ac:dyDescent="0.2">
      <c r="A92" s="540" t="s">
        <v>13</v>
      </c>
      <c r="B92" s="218" t="s">
        <v>21</v>
      </c>
      <c r="C92" s="324" t="s">
        <v>21</v>
      </c>
      <c r="D92" s="296" t="s">
        <v>52</v>
      </c>
      <c r="E92" s="506"/>
      <c r="F92" s="507">
        <v>2</v>
      </c>
      <c r="G92" s="25" t="s">
        <v>17</v>
      </c>
      <c r="H92" s="213">
        <v>230.7</v>
      </c>
      <c r="I92" s="213">
        <v>300</v>
      </c>
      <c r="J92" s="213"/>
      <c r="K92" s="72"/>
      <c r="L92" s="154"/>
      <c r="M92" s="153"/>
      <c r="N92" s="248"/>
    </row>
    <row r="93" spans="1:21" s="1" customFormat="1" ht="42.75" customHeight="1" x14ac:dyDescent="0.2">
      <c r="A93" s="541"/>
      <c r="B93" s="584"/>
      <c r="C93" s="590"/>
      <c r="D93" s="1078" t="s">
        <v>80</v>
      </c>
      <c r="E93" s="316"/>
      <c r="F93" s="1080"/>
      <c r="G93" s="122"/>
      <c r="H93" s="443"/>
      <c r="I93" s="505"/>
      <c r="J93" s="443"/>
      <c r="K93" s="303" t="s">
        <v>142</v>
      </c>
      <c r="L93" s="286">
        <v>7</v>
      </c>
      <c r="M93" s="293"/>
      <c r="N93" s="294"/>
      <c r="O93" s="45"/>
      <c r="Q93" s="80"/>
    </row>
    <row r="94" spans="1:21" s="1" customFormat="1" ht="32.25" customHeight="1" x14ac:dyDescent="0.2">
      <c r="A94" s="541"/>
      <c r="B94" s="584"/>
      <c r="C94" s="590"/>
      <c r="D94" s="1079"/>
      <c r="E94" s="316"/>
      <c r="F94" s="1080"/>
      <c r="G94" s="122"/>
      <c r="H94" s="473"/>
      <c r="I94" s="467"/>
      <c r="J94" s="443"/>
      <c r="K94" s="305" t="s">
        <v>149</v>
      </c>
      <c r="L94" s="300">
        <v>100</v>
      </c>
      <c r="M94" s="301"/>
      <c r="N94" s="294"/>
      <c r="O94" s="45"/>
      <c r="P94" s="83"/>
      <c r="Q94" s="20"/>
      <c r="R94" s="20"/>
    </row>
    <row r="95" spans="1:21" s="1" customFormat="1" ht="43.5" customHeight="1" x14ac:dyDescent="0.2">
      <c r="A95" s="533"/>
      <c r="B95" s="574"/>
      <c r="C95" s="155"/>
      <c r="D95" s="1079"/>
      <c r="E95" s="106"/>
      <c r="F95" s="381"/>
      <c r="G95" s="447"/>
      <c r="H95" s="288"/>
      <c r="I95" s="468"/>
      <c r="J95" s="445"/>
      <c r="K95" s="307" t="s">
        <v>116</v>
      </c>
      <c r="L95" s="302">
        <v>100</v>
      </c>
      <c r="M95" s="299"/>
      <c r="N95" s="306"/>
      <c r="O95" s="45"/>
      <c r="P95" s="83"/>
      <c r="Q95" s="20"/>
      <c r="R95" s="20"/>
    </row>
    <row r="96" spans="1:21" s="1" customFormat="1" ht="43.5" customHeight="1" x14ac:dyDescent="0.2">
      <c r="A96" s="533"/>
      <c r="B96" s="574"/>
      <c r="C96" s="155"/>
      <c r="D96" s="297"/>
      <c r="E96" s="106"/>
      <c r="F96" s="422"/>
      <c r="G96" s="447"/>
      <c r="H96" s="288"/>
      <c r="I96" s="469"/>
      <c r="J96" s="424"/>
      <c r="K96" s="404" t="s">
        <v>115</v>
      </c>
      <c r="L96" s="309">
        <v>2</v>
      </c>
      <c r="M96" s="310"/>
      <c r="N96" s="306"/>
      <c r="O96" s="446"/>
    </row>
    <row r="97" spans="1:20" s="1" customFormat="1" ht="27.75" customHeight="1" x14ac:dyDescent="0.2">
      <c r="A97" s="533"/>
      <c r="B97" s="574"/>
      <c r="C97" s="155"/>
      <c r="D97" s="297"/>
      <c r="E97" s="106"/>
      <c r="F97" s="422"/>
      <c r="G97" s="447"/>
      <c r="H97" s="288"/>
      <c r="I97" s="196"/>
      <c r="J97" s="424"/>
      <c r="K97" s="482" t="s">
        <v>150</v>
      </c>
      <c r="L97" s="309"/>
      <c r="M97" s="310">
        <v>100</v>
      </c>
      <c r="N97" s="311"/>
      <c r="O97" s="45"/>
      <c r="Q97" s="80"/>
      <c r="S97" s="20"/>
    </row>
    <row r="98" spans="1:20" s="1" customFormat="1" ht="29.25" customHeight="1" x14ac:dyDescent="0.2">
      <c r="A98" s="533"/>
      <c r="B98" s="574"/>
      <c r="C98" s="155"/>
      <c r="D98" s="1078" t="s">
        <v>120</v>
      </c>
      <c r="E98" s="106"/>
      <c r="F98" s="158"/>
      <c r="G98" s="447"/>
      <c r="H98" s="288"/>
      <c r="I98" s="508"/>
      <c r="J98" s="443"/>
      <c r="K98" s="313" t="s">
        <v>151</v>
      </c>
      <c r="L98" s="292">
        <v>100</v>
      </c>
      <c r="M98" s="281"/>
      <c r="N98" s="304"/>
      <c r="O98" s="45"/>
      <c r="P98" s="83"/>
      <c r="Q98" s="20"/>
      <c r="R98" s="20"/>
    </row>
    <row r="99" spans="1:20" s="1" customFormat="1" ht="29.25" customHeight="1" x14ac:dyDescent="0.2">
      <c r="A99" s="533"/>
      <c r="B99" s="574"/>
      <c r="C99" s="155"/>
      <c r="D99" s="1079"/>
      <c r="E99" s="106"/>
      <c r="F99" s="210"/>
      <c r="G99" s="447"/>
      <c r="H99" s="288"/>
      <c r="I99" s="20"/>
      <c r="J99" s="448"/>
      <c r="K99" s="313" t="s">
        <v>117</v>
      </c>
      <c r="L99" s="292">
        <v>100</v>
      </c>
      <c r="M99" s="281"/>
      <c r="N99" s="306"/>
      <c r="O99" s="45"/>
      <c r="P99" s="83"/>
      <c r="Q99" s="20"/>
      <c r="R99" s="20"/>
      <c r="S99" s="20"/>
      <c r="T99" s="20"/>
    </row>
    <row r="100" spans="1:20" s="1" customFormat="1" ht="29.25" customHeight="1" x14ac:dyDescent="0.2">
      <c r="A100" s="533"/>
      <c r="B100" s="574"/>
      <c r="C100" s="155"/>
      <c r="D100" s="297"/>
      <c r="E100" s="106"/>
      <c r="F100" s="422"/>
      <c r="G100" s="447"/>
      <c r="H100" s="288"/>
      <c r="I100" s="469"/>
      <c r="J100" s="424"/>
      <c r="K100" s="586" t="s">
        <v>118</v>
      </c>
      <c r="L100" s="281">
        <v>100</v>
      </c>
      <c r="M100" s="281"/>
      <c r="N100" s="311"/>
      <c r="O100" s="45"/>
      <c r="R100" s="20"/>
    </row>
    <row r="101" spans="1:20" s="1" customFormat="1" ht="27" customHeight="1" x14ac:dyDescent="0.2">
      <c r="A101" s="530"/>
      <c r="B101" s="574"/>
      <c r="C101" s="158"/>
      <c r="D101" s="1078" t="s">
        <v>92</v>
      </c>
      <c r="E101" s="159"/>
      <c r="F101" s="210"/>
      <c r="G101" s="463"/>
      <c r="H101" s="157"/>
      <c r="I101" s="364"/>
      <c r="J101" s="157"/>
      <c r="K101" s="1082" t="s">
        <v>152</v>
      </c>
      <c r="L101" s="281"/>
      <c r="M101" s="281">
        <v>100</v>
      </c>
      <c r="N101" s="509"/>
    </row>
    <row r="102" spans="1:20" s="1" customFormat="1" ht="16.5" customHeight="1" x14ac:dyDescent="0.2">
      <c r="A102" s="530"/>
      <c r="B102" s="574"/>
      <c r="C102" s="158"/>
      <c r="D102" s="1081"/>
      <c r="E102" s="159"/>
      <c r="F102" s="210"/>
      <c r="G102" s="464" t="s">
        <v>18</v>
      </c>
      <c r="H102" s="308">
        <f>SUM(H92:H101)</f>
        <v>230.7</v>
      </c>
      <c r="I102" s="308">
        <f t="shared" ref="I102:J102" si="6">SUM(I92:I101)</f>
        <v>300</v>
      </c>
      <c r="J102" s="308">
        <f t="shared" si="6"/>
        <v>0</v>
      </c>
      <c r="K102" s="1083"/>
      <c r="L102" s="585"/>
      <c r="M102" s="283"/>
      <c r="N102" s="282"/>
      <c r="O102" s="587"/>
      <c r="P102" s="20"/>
      <c r="S102" s="20"/>
    </row>
    <row r="103" spans="1:20" s="1" customFormat="1" ht="15.75" customHeight="1" x14ac:dyDescent="0.2">
      <c r="A103" s="537"/>
      <c r="B103" s="574"/>
      <c r="C103" s="590"/>
      <c r="D103" s="344" t="s">
        <v>81</v>
      </c>
      <c r="E103" s="357"/>
      <c r="F103" s="358">
        <v>6</v>
      </c>
      <c r="G103" s="461" t="s">
        <v>17</v>
      </c>
      <c r="H103" s="474">
        <v>157.9</v>
      </c>
      <c r="I103" s="470">
        <v>178.1</v>
      </c>
      <c r="J103" s="359">
        <v>178.1</v>
      </c>
      <c r="K103" s="111" t="s">
        <v>82</v>
      </c>
      <c r="L103" s="292">
        <v>6</v>
      </c>
      <c r="M103" s="292">
        <v>6</v>
      </c>
      <c r="N103" s="360">
        <v>6</v>
      </c>
      <c r="O103" s="86"/>
      <c r="P103" s="20"/>
      <c r="T103" s="20"/>
    </row>
    <row r="104" spans="1:20" s="1" customFormat="1" ht="15.75" customHeight="1" x14ac:dyDescent="0.2">
      <c r="A104" s="537"/>
      <c r="B104" s="574"/>
      <c r="C104" s="590"/>
      <c r="D104" s="209"/>
      <c r="E104" s="112"/>
      <c r="F104" s="819"/>
      <c r="G104" s="461" t="s">
        <v>94</v>
      </c>
      <c r="H104" s="474">
        <v>23.5</v>
      </c>
      <c r="I104" s="471"/>
      <c r="J104" s="361"/>
      <c r="K104" s="203"/>
      <c r="L104" s="120"/>
      <c r="M104" s="120"/>
      <c r="N104" s="121"/>
      <c r="O104" s="45"/>
      <c r="R104" s="20"/>
    </row>
    <row r="105" spans="1:20" s="1" customFormat="1" ht="15.75" customHeight="1" x14ac:dyDescent="0.2">
      <c r="A105" s="537"/>
      <c r="B105" s="574"/>
      <c r="C105" s="590"/>
      <c r="D105" s="209"/>
      <c r="E105" s="204"/>
      <c r="F105" s="212"/>
      <c r="G105" s="462" t="s">
        <v>18</v>
      </c>
      <c r="H105" s="214">
        <f>SUM(H103:H104)</f>
        <v>181.4</v>
      </c>
      <c r="I105" s="374">
        <f t="shared" ref="I105:J105" si="7">SUM(I103:I104)</f>
        <v>178.1</v>
      </c>
      <c r="J105" s="214">
        <f t="shared" si="7"/>
        <v>178.1</v>
      </c>
      <c r="K105" s="203"/>
      <c r="L105" s="120"/>
      <c r="M105" s="120"/>
      <c r="N105" s="121"/>
      <c r="O105" s="45"/>
    </row>
    <row r="106" spans="1:20" s="1" customFormat="1" ht="13.5" customHeight="1" thickBot="1" x14ac:dyDescent="0.25">
      <c r="A106" s="535"/>
      <c r="B106" s="575"/>
      <c r="C106" s="442"/>
      <c r="D106" s="503"/>
      <c r="E106" s="298" t="s">
        <v>51</v>
      </c>
      <c r="F106" s="831"/>
      <c r="G106" s="583"/>
      <c r="H106" s="52">
        <f>H102+H105</f>
        <v>412.1</v>
      </c>
      <c r="I106" s="52">
        <f t="shared" ref="I106:J106" si="8">I102+I105</f>
        <v>478.1</v>
      </c>
      <c r="J106" s="52">
        <f t="shared" si="8"/>
        <v>178.1</v>
      </c>
      <c r="K106" s="504"/>
      <c r="L106" s="162"/>
      <c r="M106" s="161"/>
      <c r="N106" s="249"/>
      <c r="O106" s="48"/>
    </row>
    <row r="107" spans="1:20" s="1" customFormat="1" ht="14.25" customHeight="1" thickBot="1" x14ac:dyDescent="0.25">
      <c r="A107" s="528" t="s">
        <v>13</v>
      </c>
      <c r="B107" s="46" t="s">
        <v>21</v>
      </c>
      <c r="C107" s="1023" t="s">
        <v>22</v>
      </c>
      <c r="D107" s="1023"/>
      <c r="E107" s="1023"/>
      <c r="F107" s="1023"/>
      <c r="G107" s="1023"/>
      <c r="H107" s="168">
        <f>+H106+H89+H91</f>
        <v>4552.9000000000005</v>
      </c>
      <c r="I107" s="382">
        <f ca="1">+I106+I89+I91</f>
        <v>8763.7000000000007</v>
      </c>
      <c r="J107" s="317">
        <f ca="1">+J106+J89+J91</f>
        <v>6619.6</v>
      </c>
      <c r="K107" s="1091"/>
      <c r="L107" s="1092"/>
      <c r="M107" s="1092"/>
      <c r="N107" s="1093"/>
      <c r="O107" s="1094"/>
      <c r="Q107" s="20"/>
      <c r="T107" s="20"/>
    </row>
    <row r="108" spans="1:20" s="1" customFormat="1" ht="14.25" customHeight="1" thickBot="1" x14ac:dyDescent="0.25">
      <c r="A108" s="543" t="s">
        <v>13</v>
      </c>
      <c r="B108" s="46" t="s">
        <v>40</v>
      </c>
      <c r="C108" s="1095" t="s">
        <v>53</v>
      </c>
      <c r="D108" s="1096"/>
      <c r="E108" s="1096"/>
      <c r="F108" s="1096"/>
      <c r="G108" s="1096"/>
      <c r="H108" s="1096"/>
      <c r="I108" s="1096"/>
      <c r="J108" s="1096"/>
      <c r="K108" s="1096"/>
      <c r="L108" s="163"/>
      <c r="M108" s="163"/>
      <c r="N108" s="47"/>
      <c r="O108" s="1094"/>
      <c r="Q108" s="20"/>
    </row>
    <row r="109" spans="1:20" s="1" customFormat="1" ht="29.25" customHeight="1" x14ac:dyDescent="0.2">
      <c r="A109" s="532" t="s">
        <v>13</v>
      </c>
      <c r="B109" s="573" t="s">
        <v>40</v>
      </c>
      <c r="C109" s="49" t="s">
        <v>13</v>
      </c>
      <c r="D109" s="1097" t="s">
        <v>54</v>
      </c>
      <c r="E109" s="50"/>
      <c r="F109" s="108" t="s">
        <v>16</v>
      </c>
      <c r="G109" s="479" t="s">
        <v>17</v>
      </c>
      <c r="H109" s="456">
        <v>735.3</v>
      </c>
      <c r="I109" s="221">
        <f>+H109-200</f>
        <v>535.29999999999995</v>
      </c>
      <c r="J109" s="413">
        <f>+I109</f>
        <v>535.29999999999995</v>
      </c>
      <c r="K109" s="418" t="s">
        <v>134</v>
      </c>
      <c r="L109" s="154">
        <v>5</v>
      </c>
      <c r="M109" s="419">
        <v>6</v>
      </c>
      <c r="N109" s="420">
        <v>6</v>
      </c>
      <c r="O109" s="1094"/>
    </row>
    <row r="110" spans="1:20" s="1" customFormat="1" ht="28.5" customHeight="1" x14ac:dyDescent="0.2">
      <c r="A110" s="533"/>
      <c r="B110" s="574"/>
      <c r="C110" s="207"/>
      <c r="D110" s="1098"/>
      <c r="E110" s="208"/>
      <c r="F110" s="818"/>
      <c r="G110" s="480"/>
      <c r="H110" s="288"/>
      <c r="I110" s="89"/>
      <c r="J110" s="180"/>
      <c r="K110" s="1099" t="s">
        <v>135</v>
      </c>
      <c r="L110" s="142">
        <v>1</v>
      </c>
      <c r="M110" s="414"/>
      <c r="N110" s="415"/>
      <c r="O110" s="53"/>
      <c r="P110" s="45"/>
    </row>
    <row r="111" spans="1:20" s="1" customFormat="1" ht="15" customHeight="1" thickBot="1" x14ac:dyDescent="0.25">
      <c r="A111" s="535"/>
      <c r="B111" s="575"/>
      <c r="C111" s="96"/>
      <c r="D111" s="314"/>
      <c r="E111" s="97"/>
      <c r="F111" s="109"/>
      <c r="G111" s="481" t="s">
        <v>18</v>
      </c>
      <c r="H111" s="52">
        <f>SUM(H109:H110)</f>
        <v>735.3</v>
      </c>
      <c r="I111" s="52">
        <f t="shared" ref="I111:J111" si="9">SUM(I109:I110)</f>
        <v>535.29999999999995</v>
      </c>
      <c r="J111" s="181">
        <f t="shared" si="9"/>
        <v>535.29999999999995</v>
      </c>
      <c r="K111" s="1100"/>
      <c r="L111" s="164"/>
      <c r="M111" s="416"/>
      <c r="N111" s="417"/>
      <c r="O111" s="585"/>
      <c r="P111" s="45"/>
    </row>
    <row r="112" spans="1:20" s="1" customFormat="1" ht="44.25" customHeight="1" x14ac:dyDescent="0.2">
      <c r="A112" s="532" t="s">
        <v>13</v>
      </c>
      <c r="B112" s="1001" t="s">
        <v>40</v>
      </c>
      <c r="C112" s="1063" t="s">
        <v>19</v>
      </c>
      <c r="D112" s="1065" t="s">
        <v>55</v>
      </c>
      <c r="E112" s="1067"/>
      <c r="F112" s="1069" t="s">
        <v>16</v>
      </c>
      <c r="G112" s="73" t="s">
        <v>17</v>
      </c>
      <c r="H112" s="472">
        <v>20</v>
      </c>
      <c r="I112" s="165">
        <v>20</v>
      </c>
      <c r="J112" s="379">
        <v>20</v>
      </c>
      <c r="K112" s="1076" t="s">
        <v>56</v>
      </c>
      <c r="L112" s="166">
        <v>14</v>
      </c>
      <c r="M112" s="278">
        <v>14</v>
      </c>
      <c r="N112" s="167">
        <v>14</v>
      </c>
      <c r="R112" s="20"/>
      <c r="S112" s="20"/>
    </row>
    <row r="113" spans="1:20" s="1" customFormat="1" ht="13.5" thickBot="1" x14ac:dyDescent="0.25">
      <c r="A113" s="535"/>
      <c r="B113" s="1003"/>
      <c r="C113" s="1064"/>
      <c r="D113" s="1066"/>
      <c r="E113" s="1068"/>
      <c r="F113" s="1070"/>
      <c r="G113" s="70" t="s">
        <v>18</v>
      </c>
      <c r="H113" s="160">
        <f t="shared" ref="H113:J113" si="10">SUM(H112:H112)</f>
        <v>20</v>
      </c>
      <c r="I113" s="160">
        <f t="shared" si="10"/>
        <v>20</v>
      </c>
      <c r="J113" s="380">
        <f t="shared" si="10"/>
        <v>20</v>
      </c>
      <c r="K113" s="1077"/>
      <c r="L113" s="161"/>
      <c r="M113" s="162"/>
      <c r="N113" s="44"/>
    </row>
    <row r="114" spans="1:20" s="1" customFormat="1" ht="13.5" thickBot="1" x14ac:dyDescent="0.25">
      <c r="A114" s="528" t="s">
        <v>13</v>
      </c>
      <c r="B114" s="46" t="s">
        <v>40</v>
      </c>
      <c r="C114" s="1023" t="s">
        <v>22</v>
      </c>
      <c r="D114" s="1023"/>
      <c r="E114" s="1023"/>
      <c r="F114" s="1023"/>
      <c r="G114" s="1023"/>
      <c r="H114" s="12">
        <f>H113+H111</f>
        <v>755.3</v>
      </c>
      <c r="I114" s="168">
        <f t="shared" ref="I114:J114" si="11">I113+I111</f>
        <v>555.29999999999995</v>
      </c>
      <c r="J114" s="318">
        <f t="shared" si="11"/>
        <v>555.29999999999995</v>
      </c>
      <c r="K114" s="1091"/>
      <c r="L114" s="1092"/>
      <c r="M114" s="1092"/>
      <c r="N114" s="1093"/>
    </row>
    <row r="115" spans="1:20" s="271" customFormat="1" ht="13.5" thickBot="1" x14ac:dyDescent="0.25">
      <c r="A115" s="528" t="s">
        <v>13</v>
      </c>
      <c r="B115" s="1115" t="s">
        <v>57</v>
      </c>
      <c r="C115" s="1116"/>
      <c r="D115" s="1116"/>
      <c r="E115" s="1116"/>
      <c r="F115" s="1116"/>
      <c r="G115" s="1116"/>
      <c r="H115" s="544">
        <f>H107+H62+H32+H114</f>
        <v>11811.699999999999</v>
      </c>
      <c r="I115" s="545">
        <f ca="1">I107+I62+I32+I114</f>
        <v>15368.599999999999</v>
      </c>
      <c r="J115" s="545">
        <f ca="1">J107+J62+J32+J114</f>
        <v>13235.599999999999</v>
      </c>
      <c r="K115" s="546"/>
      <c r="L115" s="547"/>
      <c r="M115" s="547"/>
      <c r="N115" s="548"/>
    </row>
    <row r="116" spans="1:20" s="271" customFormat="1" ht="13.5" thickBot="1" x14ac:dyDescent="0.25">
      <c r="A116" s="549" t="s">
        <v>58</v>
      </c>
      <c r="B116" s="1117" t="s">
        <v>59</v>
      </c>
      <c r="C116" s="1118"/>
      <c r="D116" s="1118"/>
      <c r="E116" s="1118"/>
      <c r="F116" s="1118"/>
      <c r="G116" s="1118"/>
      <c r="H116" s="810">
        <f>H115</f>
        <v>11811.699999999999</v>
      </c>
      <c r="I116" s="811">
        <f t="shared" ref="I116:J116" ca="1" si="12">I115</f>
        <v>15368.599999999999</v>
      </c>
      <c r="J116" s="811">
        <f t="shared" ca="1" si="12"/>
        <v>13235.599999999999</v>
      </c>
      <c r="K116" s="812"/>
      <c r="L116" s="813"/>
      <c r="M116" s="813"/>
      <c r="N116" s="814"/>
      <c r="R116" s="397"/>
    </row>
    <row r="117" spans="1:20" s="1" customFormat="1" ht="23.25" customHeight="1" thickBot="1" x14ac:dyDescent="0.25">
      <c r="A117" s="55"/>
      <c r="B117" s="1119" t="s">
        <v>60</v>
      </c>
      <c r="C117" s="1119"/>
      <c r="D117" s="1119"/>
      <c r="E117" s="1119"/>
      <c r="F117" s="1119"/>
      <c r="G117" s="1119"/>
      <c r="H117" s="1119"/>
      <c r="I117" s="1119"/>
      <c r="J117" s="1119"/>
      <c r="K117" s="57"/>
      <c r="L117" s="58"/>
      <c r="M117" s="58"/>
      <c r="N117" s="58"/>
    </row>
    <row r="118" spans="1:20" s="1" customFormat="1" ht="57" customHeight="1" x14ac:dyDescent="0.2">
      <c r="A118" s="56"/>
      <c r="B118" s="1120" t="s">
        <v>61</v>
      </c>
      <c r="C118" s="1121"/>
      <c r="D118" s="1121"/>
      <c r="E118" s="1121"/>
      <c r="F118" s="1121"/>
      <c r="G118" s="1122"/>
      <c r="H118" s="107" t="s">
        <v>155</v>
      </c>
      <c r="I118" s="169" t="s">
        <v>93</v>
      </c>
      <c r="J118" s="169" t="s">
        <v>105</v>
      </c>
      <c r="K118" s="59"/>
      <c r="L118" s="1123"/>
      <c r="M118" s="1123"/>
      <c r="N118" s="1123"/>
    </row>
    <row r="119" spans="1:20" s="1" customFormat="1" x14ac:dyDescent="0.2">
      <c r="A119" s="56"/>
      <c r="B119" s="1101" t="s">
        <v>62</v>
      </c>
      <c r="C119" s="1102"/>
      <c r="D119" s="1102"/>
      <c r="E119" s="1102"/>
      <c r="F119" s="1102"/>
      <c r="G119" s="1103"/>
      <c r="H119" s="554">
        <f>SUM(H120:H125)</f>
        <v>11246.199999999997</v>
      </c>
      <c r="I119" s="555">
        <f ca="1">SUM(I120:I124)</f>
        <v>13093</v>
      </c>
      <c r="J119" s="555">
        <f>SUM(J120:J124)</f>
        <v>13218.6</v>
      </c>
      <c r="K119" s="60"/>
      <c r="L119" s="1104"/>
      <c r="M119" s="1104"/>
      <c r="N119" s="1104"/>
      <c r="Q119" s="20"/>
    </row>
    <row r="120" spans="1:20" s="1" customFormat="1" ht="12.75" customHeight="1" x14ac:dyDescent="0.2">
      <c r="A120" s="56"/>
      <c r="B120" s="1105" t="s">
        <v>63</v>
      </c>
      <c r="C120" s="1106"/>
      <c r="D120" s="1106"/>
      <c r="E120" s="1106"/>
      <c r="F120" s="1106"/>
      <c r="G120" s="1107"/>
      <c r="H120" s="272">
        <f>SUMIF(G13:G112,"sb",H13:H112)</f>
        <v>8966.7999999999993</v>
      </c>
      <c r="I120" s="61">
        <f ca="1">SUMIF(G13:G112,"sb",I13:I106)</f>
        <v>12731.6</v>
      </c>
      <c r="J120" s="61">
        <f>SUMIF(G13:G112,"sb",J13:J112)</f>
        <v>11641.1</v>
      </c>
      <c r="K120" s="105"/>
      <c r="L120" s="1108"/>
      <c r="M120" s="1108"/>
      <c r="N120" s="1108"/>
    </row>
    <row r="121" spans="1:20" s="1" customFormat="1" ht="12.75" customHeight="1" x14ac:dyDescent="0.2">
      <c r="A121" s="56"/>
      <c r="B121" s="1109" t="s">
        <v>95</v>
      </c>
      <c r="C121" s="1110"/>
      <c r="D121" s="1110"/>
      <c r="E121" s="1110"/>
      <c r="F121" s="1110"/>
      <c r="G121" s="1111"/>
      <c r="H121" s="439">
        <f>SUMIF(G17:G113,"sb(l)",H17:H113)</f>
        <v>1203.9999999999998</v>
      </c>
      <c r="I121" s="61"/>
      <c r="J121" s="61"/>
      <c r="K121" s="105"/>
      <c r="L121" s="589"/>
      <c r="M121" s="589"/>
      <c r="N121" s="589"/>
    </row>
    <row r="122" spans="1:20" s="1" customFormat="1" ht="15" customHeight="1" x14ac:dyDescent="0.2">
      <c r="A122" s="56"/>
      <c r="B122" s="1112" t="s">
        <v>64</v>
      </c>
      <c r="C122" s="1113"/>
      <c r="D122" s="1113"/>
      <c r="E122" s="1113"/>
      <c r="F122" s="1113"/>
      <c r="G122" s="1114"/>
      <c r="H122" s="273">
        <f>SUMIF(G13:G112,"sb(sp)",H13:H112)</f>
        <v>361.4</v>
      </c>
      <c r="I122" s="62">
        <f>SUMIF(G13:G107,"sb(sp)",I13:I107)</f>
        <v>361.4</v>
      </c>
      <c r="J122" s="62">
        <f>SUMIF(G13:G112,"sb(sp)",J13:J112)</f>
        <v>361.4</v>
      </c>
      <c r="K122" s="105"/>
      <c r="L122" s="1108"/>
      <c r="M122" s="1108"/>
      <c r="N122" s="1108"/>
    </row>
    <row r="123" spans="1:20" s="1" customFormat="1" ht="15" customHeight="1" x14ac:dyDescent="0.2">
      <c r="A123" s="56"/>
      <c r="B123" s="1112" t="s">
        <v>162</v>
      </c>
      <c r="C123" s="1113"/>
      <c r="D123" s="1113"/>
      <c r="E123" s="1113"/>
      <c r="F123" s="1113"/>
      <c r="G123" s="1114"/>
      <c r="H123" s="273">
        <f>SUMIF(G14:G113,"sb(spl)",H14:H113)</f>
        <v>50.9</v>
      </c>
      <c r="I123" s="62"/>
      <c r="J123" s="62"/>
      <c r="K123" s="105"/>
      <c r="L123" s="623"/>
      <c r="M123" s="623"/>
      <c r="N123" s="623"/>
    </row>
    <row r="124" spans="1:20" s="1" customFormat="1" ht="27.75" customHeight="1" x14ac:dyDescent="0.2">
      <c r="A124" s="56"/>
      <c r="B124" s="1112" t="s">
        <v>65</v>
      </c>
      <c r="C124" s="1113"/>
      <c r="D124" s="1113"/>
      <c r="E124" s="1113"/>
      <c r="F124" s="1113"/>
      <c r="G124" s="1114"/>
      <c r="H124" s="274">
        <f>SUMIF(G13:G112,"SB(VB)",H13:H112)</f>
        <v>53.8</v>
      </c>
      <c r="I124" s="63">
        <f>SUMIF(G13:G112,"SB(VB)",I13:I112)</f>
        <v>0</v>
      </c>
      <c r="J124" s="63">
        <f>SUMIF(G13:G112,"sb(vb)",J13:J112)</f>
        <v>1216.0999999999999</v>
      </c>
      <c r="K124" s="105"/>
      <c r="L124" s="589"/>
      <c r="M124" s="589"/>
      <c r="N124" s="589"/>
    </row>
    <row r="125" spans="1:20" s="1" customFormat="1" ht="28.5" customHeight="1" x14ac:dyDescent="0.2">
      <c r="A125" s="56"/>
      <c r="B125" s="1112" t="s">
        <v>153</v>
      </c>
      <c r="C125" s="1113"/>
      <c r="D125" s="1113"/>
      <c r="E125" s="1113"/>
      <c r="F125" s="1113"/>
      <c r="G125" s="1114"/>
      <c r="H125" s="274">
        <f>SUMIF(G17:G113,"SB(ES)",H17:H113)</f>
        <v>609.29999999999995</v>
      </c>
      <c r="I125" s="63"/>
      <c r="J125" s="63"/>
      <c r="K125" s="105"/>
      <c r="L125" s="589"/>
      <c r="M125" s="589"/>
      <c r="N125" s="589"/>
    </row>
    <row r="126" spans="1:20" s="1" customFormat="1" x14ac:dyDescent="0.2">
      <c r="A126" s="56"/>
      <c r="B126" s="1128" t="s">
        <v>66</v>
      </c>
      <c r="C126" s="1129"/>
      <c r="D126" s="1129"/>
      <c r="E126" s="1129"/>
      <c r="F126" s="1129"/>
      <c r="G126" s="1130"/>
      <c r="H126" s="556">
        <f t="shared" ref="H126:J126" si="13">SUM(H127:H129)</f>
        <v>565.49999999999989</v>
      </c>
      <c r="I126" s="557">
        <f t="shared" si="13"/>
        <v>2275.6</v>
      </c>
      <c r="J126" s="557">
        <f t="shared" ca="1" si="13"/>
        <v>17</v>
      </c>
      <c r="K126" s="60"/>
      <c r="L126" s="1104"/>
      <c r="M126" s="1104"/>
      <c r="N126" s="1104"/>
    </row>
    <row r="127" spans="1:20" s="1" customFormat="1" x14ac:dyDescent="0.2">
      <c r="A127" s="56"/>
      <c r="B127" s="1109" t="s">
        <v>67</v>
      </c>
      <c r="C127" s="1110"/>
      <c r="D127" s="1110"/>
      <c r="E127" s="1110"/>
      <c r="F127" s="1110"/>
      <c r="G127" s="1111"/>
      <c r="H127" s="275">
        <f>SUMIF(G13:G112,"es",H13:H112)</f>
        <v>478.9</v>
      </c>
      <c r="I127" s="64">
        <f>SUMIF(G13:G107,"es",I13:I107)</f>
        <v>1156.5</v>
      </c>
      <c r="J127" s="64">
        <f>SUMIF(G13:G112,"es",J13:J112)</f>
        <v>0</v>
      </c>
      <c r="K127" s="105"/>
      <c r="L127" s="1108"/>
      <c r="M127" s="1108"/>
      <c r="N127" s="1108"/>
    </row>
    <row r="128" spans="1:20" s="1" customFormat="1" x14ac:dyDescent="0.2">
      <c r="A128" s="56"/>
      <c r="B128" s="1105" t="s">
        <v>68</v>
      </c>
      <c r="C128" s="1106"/>
      <c r="D128" s="1106"/>
      <c r="E128" s="1106"/>
      <c r="F128" s="1106"/>
      <c r="G128" s="1107"/>
      <c r="H128" s="275">
        <f>SUMIF(G13:G112,"lrvb",H13:H112)</f>
        <v>59.3</v>
      </c>
      <c r="I128" s="64">
        <f>SUMIF(G13:G106,"lrvb",I13:I106)</f>
        <v>119.1</v>
      </c>
      <c r="J128" s="64">
        <f ca="1">SUMIF(G13:G112,"lrvb",J13:J112)</f>
        <v>17</v>
      </c>
      <c r="K128" s="105"/>
      <c r="L128" s="589"/>
      <c r="M128" s="589"/>
      <c r="N128" s="589"/>
      <c r="T128" s="20"/>
    </row>
    <row r="129" spans="1:17" x14ac:dyDescent="0.2">
      <c r="A129" s="56"/>
      <c r="B129" s="1109" t="s">
        <v>69</v>
      </c>
      <c r="C129" s="1110"/>
      <c r="D129" s="1110"/>
      <c r="E129" s="1110"/>
      <c r="F129" s="1110"/>
      <c r="G129" s="1111"/>
      <c r="H129" s="275">
        <f>SUMIF(G13:G112,"kt",H13:H112)</f>
        <v>27.3</v>
      </c>
      <c r="I129" s="64">
        <f>SUMIF(G13:G107,"kt",I13:I107)</f>
        <v>1000</v>
      </c>
      <c r="J129" s="64">
        <f ca="1">SUMIF(G13:G112,"kt",J13:J112)</f>
        <v>0</v>
      </c>
      <c r="K129" s="105"/>
      <c r="L129" s="589"/>
      <c r="M129" s="589"/>
      <c r="N129" s="589"/>
    </row>
    <row r="130" spans="1:17" ht="13.5" thickBot="1" x14ac:dyDescent="0.25">
      <c r="A130" s="65"/>
      <c r="B130" s="1124" t="s">
        <v>18</v>
      </c>
      <c r="C130" s="1125"/>
      <c r="D130" s="1125"/>
      <c r="E130" s="1125"/>
      <c r="F130" s="1125"/>
      <c r="G130" s="1126"/>
      <c r="H130" s="239">
        <f>H126+H119</f>
        <v>11811.699999999997</v>
      </c>
      <c r="I130" s="43">
        <f ca="1">I126+I119</f>
        <v>15368.6</v>
      </c>
      <c r="J130" s="43">
        <f ca="1">J126+J119</f>
        <v>13235.6</v>
      </c>
      <c r="K130" s="66"/>
      <c r="L130" s="1127"/>
      <c r="M130" s="1127"/>
      <c r="N130" s="1127"/>
    </row>
    <row r="131" spans="1:17" x14ac:dyDescent="0.2">
      <c r="H131" s="85"/>
    </row>
    <row r="132" spans="1:17" x14ac:dyDescent="0.2">
      <c r="H132" s="407"/>
      <c r="I132" s="407"/>
      <c r="J132" s="407"/>
    </row>
    <row r="133" spans="1:17" x14ac:dyDescent="0.2">
      <c r="F133" s="820" t="s">
        <v>177</v>
      </c>
      <c r="G133" s="801"/>
      <c r="H133" s="801"/>
      <c r="I133" s="801"/>
    </row>
    <row r="135" spans="1:17" x14ac:dyDescent="0.2">
      <c r="H135" s="85"/>
    </row>
    <row r="136" spans="1:17" x14ac:dyDescent="0.2">
      <c r="H136" s="85"/>
    </row>
    <row r="137" spans="1:17" x14ac:dyDescent="0.2">
      <c r="H137" s="85"/>
      <c r="I137" s="85"/>
      <c r="J137" s="85"/>
      <c r="Q137" s="832"/>
    </row>
    <row r="138" spans="1:17" x14ac:dyDescent="0.2">
      <c r="H138" s="85"/>
    </row>
  </sheetData>
  <mergeCells count="141">
    <mergeCell ref="B123:G123"/>
    <mergeCell ref="B128:G128"/>
    <mergeCell ref="B129:G129"/>
    <mergeCell ref="B130:G130"/>
    <mergeCell ref="L130:N130"/>
    <mergeCell ref="B124:G124"/>
    <mergeCell ref="B125:G125"/>
    <mergeCell ref="B126:G126"/>
    <mergeCell ref="L126:N126"/>
    <mergeCell ref="B127:G127"/>
    <mergeCell ref="L127:N127"/>
    <mergeCell ref="B119:G119"/>
    <mergeCell ref="L119:N119"/>
    <mergeCell ref="B120:G120"/>
    <mergeCell ref="L120:N120"/>
    <mergeCell ref="B121:G121"/>
    <mergeCell ref="B122:G122"/>
    <mergeCell ref="L122:N122"/>
    <mergeCell ref="C114:G114"/>
    <mergeCell ref="K114:N114"/>
    <mergeCell ref="B115:G115"/>
    <mergeCell ref="B116:G116"/>
    <mergeCell ref="B117:J117"/>
    <mergeCell ref="B118:G118"/>
    <mergeCell ref="L118:N118"/>
    <mergeCell ref="B112:B113"/>
    <mergeCell ref="C112:C113"/>
    <mergeCell ref="D112:D113"/>
    <mergeCell ref="E112:E113"/>
    <mergeCell ref="F112:F113"/>
    <mergeCell ref="K112:K113"/>
    <mergeCell ref="C107:G107"/>
    <mergeCell ref="K107:N107"/>
    <mergeCell ref="O107:O109"/>
    <mergeCell ref="C108:K108"/>
    <mergeCell ref="D109:D110"/>
    <mergeCell ref="K110:K111"/>
    <mergeCell ref="K90:K91"/>
    <mergeCell ref="D93:D95"/>
    <mergeCell ref="F93:F94"/>
    <mergeCell ref="D98:D99"/>
    <mergeCell ref="D101:D102"/>
    <mergeCell ref="K101:K102"/>
    <mergeCell ref="D86:D87"/>
    <mergeCell ref="E86:E87"/>
    <mergeCell ref="D88:D89"/>
    <mergeCell ref="E89:G89"/>
    <mergeCell ref="B90:B91"/>
    <mergeCell ref="C90:C91"/>
    <mergeCell ref="D90:D91"/>
    <mergeCell ref="E90:E91"/>
    <mergeCell ref="F90:F91"/>
    <mergeCell ref="A82:A83"/>
    <mergeCell ref="B82:B83"/>
    <mergeCell ref="C82:C83"/>
    <mergeCell ref="D82:D83"/>
    <mergeCell ref="E82:E83"/>
    <mergeCell ref="F82:F83"/>
    <mergeCell ref="D84:D85"/>
    <mergeCell ref="C76:C78"/>
    <mergeCell ref="E76:E78"/>
    <mergeCell ref="C80:C81"/>
    <mergeCell ref="D80:D81"/>
    <mergeCell ref="C63:N63"/>
    <mergeCell ref="D64:D70"/>
    <mergeCell ref="D71:D73"/>
    <mergeCell ref="O71:O72"/>
    <mergeCell ref="K72:K73"/>
    <mergeCell ref="D74:D75"/>
    <mergeCell ref="K74:K75"/>
    <mergeCell ref="D58:D59"/>
    <mergeCell ref="K58:K59"/>
    <mergeCell ref="D60:D61"/>
    <mergeCell ref="K60:K61"/>
    <mergeCell ref="C62:G62"/>
    <mergeCell ref="K62:N62"/>
    <mergeCell ref="D48:D49"/>
    <mergeCell ref="E48:E51"/>
    <mergeCell ref="D53:D54"/>
    <mergeCell ref="K53:K54"/>
    <mergeCell ref="D55:D56"/>
    <mergeCell ref="K55:K56"/>
    <mergeCell ref="C32:G32"/>
    <mergeCell ref="K32:N32"/>
    <mergeCell ref="C33:N33"/>
    <mergeCell ref="D34:D36"/>
    <mergeCell ref="K34:K36"/>
    <mergeCell ref="D46:D47"/>
    <mergeCell ref="A27:A28"/>
    <mergeCell ref="B27:B28"/>
    <mergeCell ref="C27:C28"/>
    <mergeCell ref="D27:D28"/>
    <mergeCell ref="E27:E28"/>
    <mergeCell ref="F27:F28"/>
    <mergeCell ref="A29:A31"/>
    <mergeCell ref="B29:B31"/>
    <mergeCell ref="C29:C31"/>
    <mergeCell ref="D29:D31"/>
    <mergeCell ref="E29:E31"/>
    <mergeCell ref="K20:K21"/>
    <mergeCell ref="A22:A26"/>
    <mergeCell ref="B22:B26"/>
    <mergeCell ref="C22:C26"/>
    <mergeCell ref="D22:D26"/>
    <mergeCell ref="E22:E26"/>
    <mergeCell ref="K25:K26"/>
    <mergeCell ref="A19:A21"/>
    <mergeCell ref="B19:B21"/>
    <mergeCell ref="C19:C21"/>
    <mergeCell ref="D19:D21"/>
    <mergeCell ref="E19:E21"/>
    <mergeCell ref="F19:F21"/>
    <mergeCell ref="K22:K23"/>
    <mergeCell ref="A9:N9"/>
    <mergeCell ref="A10:N10"/>
    <mergeCell ref="B11:N11"/>
    <mergeCell ref="C12:N12"/>
    <mergeCell ref="A13:A18"/>
    <mergeCell ref="B13:B18"/>
    <mergeCell ref="C13:C18"/>
    <mergeCell ref="D13:D18"/>
    <mergeCell ref="E13:E18"/>
    <mergeCell ref="K17:K18"/>
    <mergeCell ref="F6:F8"/>
    <mergeCell ref="G6:G8"/>
    <mergeCell ref="H6:H8"/>
    <mergeCell ref="I6:I8"/>
    <mergeCell ref="J6:J8"/>
    <mergeCell ref="K6:N6"/>
    <mergeCell ref="K7:K8"/>
    <mergeCell ref="L7:N7"/>
    <mergeCell ref="K1:N1"/>
    <mergeCell ref="A2:N2"/>
    <mergeCell ref="A3:N3"/>
    <mergeCell ref="A4:N4"/>
    <mergeCell ref="L5:N5"/>
    <mergeCell ref="A6:A8"/>
    <mergeCell ref="B6:B8"/>
    <mergeCell ref="C6:C8"/>
    <mergeCell ref="D6:D8"/>
    <mergeCell ref="E6:E8"/>
  </mergeCells>
  <printOptions horizontalCentered="1"/>
  <pageMargins left="0.70866141732283472" right="0.31496062992125984" top="0.35433070866141736" bottom="0.35433070866141736" header="0.31496062992125984" footer="0.31496062992125984"/>
  <pageSetup paperSize="9" scale="77" orientation="portrait" r:id="rId1"/>
  <rowBreaks count="3" manualBreakCount="3">
    <brk id="42" max="13" man="1"/>
    <brk id="85" max="13" man="1"/>
    <brk id="116"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40"/>
  <sheetViews>
    <sheetView zoomScaleNormal="100" zoomScaleSheetLayoutView="90" workbookViewId="0">
      <selection activeCell="O15" sqref="O15"/>
    </sheetView>
  </sheetViews>
  <sheetFormatPr defaultColWidth="9.140625" defaultRowHeight="12.75" x14ac:dyDescent="0.2"/>
  <cols>
    <col min="1" max="1" width="3.140625" style="84" customWidth="1"/>
    <col min="2" max="2" width="3.140625" style="622" customWidth="1"/>
    <col min="3" max="3" width="3.140625" style="84" customWidth="1"/>
    <col min="4" max="4" width="28.7109375" style="84" customWidth="1"/>
    <col min="5" max="6" width="3" style="84" customWidth="1"/>
    <col min="7" max="16" width="8.140625" style="84" customWidth="1"/>
    <col min="17" max="17" width="24.7109375" style="84" customWidth="1"/>
    <col min="18" max="18" width="5" style="84" customWidth="1"/>
    <col min="19" max="20" width="5.85546875" style="84" customWidth="1"/>
    <col min="21" max="21" width="28" style="84" customWidth="1"/>
    <col min="22" max="23" width="10.28515625" style="84" bestFit="1" customWidth="1"/>
    <col min="24" max="16384" width="9.140625" style="84"/>
  </cols>
  <sheetData>
    <row r="1" spans="1:27" s="178" customFormat="1" ht="36.75" customHeight="1" x14ac:dyDescent="0.25">
      <c r="A1" s="174"/>
      <c r="B1" s="177"/>
      <c r="C1" s="174"/>
      <c r="D1" s="174"/>
      <c r="E1" s="175"/>
      <c r="F1" s="176"/>
      <c r="G1" s="177"/>
      <c r="H1" s="174"/>
      <c r="I1" s="174"/>
      <c r="J1" s="174"/>
      <c r="K1" s="174"/>
      <c r="L1" s="174"/>
      <c r="M1" s="174"/>
      <c r="N1" s="487"/>
      <c r="O1" s="487"/>
      <c r="P1" s="487"/>
      <c r="Q1" s="1131" t="s">
        <v>157</v>
      </c>
      <c r="R1" s="1131"/>
      <c r="S1" s="1131"/>
      <c r="T1" s="1131"/>
      <c r="U1" s="1131"/>
    </row>
    <row r="2" spans="1:27" s="1" customFormat="1" ht="12.75" customHeight="1" x14ac:dyDescent="0.2">
      <c r="A2" s="971" t="s">
        <v>146</v>
      </c>
      <c r="B2" s="971"/>
      <c r="C2" s="971"/>
      <c r="D2" s="971"/>
      <c r="E2" s="971"/>
      <c r="F2" s="971"/>
      <c r="G2" s="971"/>
      <c r="H2" s="971"/>
      <c r="I2" s="971"/>
      <c r="J2" s="971"/>
      <c r="K2" s="971"/>
      <c r="L2" s="971"/>
      <c r="M2" s="971"/>
      <c r="N2" s="971"/>
      <c r="O2" s="971"/>
      <c r="P2" s="971"/>
      <c r="Q2" s="971"/>
      <c r="R2" s="971"/>
      <c r="S2" s="971"/>
      <c r="T2" s="971"/>
      <c r="U2" s="971"/>
      <c r="V2" s="81"/>
      <c r="W2" s="1" t="s">
        <v>76</v>
      </c>
    </row>
    <row r="3" spans="1:27" s="1" customFormat="1" ht="12.75" customHeight="1" x14ac:dyDescent="0.2">
      <c r="A3" s="972" t="s">
        <v>0</v>
      </c>
      <c r="B3" s="972"/>
      <c r="C3" s="972"/>
      <c r="D3" s="972"/>
      <c r="E3" s="972"/>
      <c r="F3" s="972"/>
      <c r="G3" s="972"/>
      <c r="H3" s="972"/>
      <c r="I3" s="972"/>
      <c r="J3" s="972"/>
      <c r="K3" s="972"/>
      <c r="L3" s="972"/>
      <c r="M3" s="972"/>
      <c r="N3" s="972"/>
      <c r="O3" s="972"/>
      <c r="P3" s="972"/>
      <c r="Q3" s="972"/>
      <c r="R3" s="972"/>
      <c r="S3" s="972"/>
      <c r="T3" s="972"/>
      <c r="U3" s="972"/>
      <c r="V3" s="81"/>
    </row>
    <row r="4" spans="1:27" s="1" customFormat="1" x14ac:dyDescent="0.2">
      <c r="A4" s="973" t="s">
        <v>1</v>
      </c>
      <c r="B4" s="973"/>
      <c r="C4" s="973"/>
      <c r="D4" s="973"/>
      <c r="E4" s="973"/>
      <c r="F4" s="973"/>
      <c r="G4" s="973"/>
      <c r="H4" s="973"/>
      <c r="I4" s="973"/>
      <c r="J4" s="973"/>
      <c r="K4" s="973"/>
      <c r="L4" s="973"/>
      <c r="M4" s="973"/>
      <c r="N4" s="973"/>
      <c r="O4" s="973"/>
      <c r="P4" s="973"/>
      <c r="Q4" s="973"/>
      <c r="R4" s="973"/>
      <c r="S4" s="973"/>
      <c r="T4" s="973"/>
      <c r="U4" s="973"/>
      <c r="V4" s="82"/>
    </row>
    <row r="5" spans="1:27" s="1" customFormat="1" ht="13.5" thickBot="1" x14ac:dyDescent="0.25">
      <c r="A5" s="2"/>
      <c r="B5" s="2"/>
      <c r="C5" s="2"/>
      <c r="D5" s="628"/>
      <c r="E5" s="628"/>
      <c r="F5" s="628"/>
      <c r="G5" s="628"/>
      <c r="H5" s="3"/>
      <c r="I5" s="3"/>
      <c r="J5" s="3"/>
      <c r="K5" s="3"/>
      <c r="L5" s="3"/>
      <c r="M5" s="3"/>
      <c r="N5" s="3"/>
      <c r="O5" s="3"/>
      <c r="P5" s="3"/>
      <c r="Q5" s="113"/>
      <c r="R5" s="974"/>
      <c r="S5" s="974"/>
      <c r="T5" s="974"/>
      <c r="U5" s="974"/>
      <c r="V5" s="628"/>
    </row>
    <row r="6" spans="1:27" s="1" customFormat="1" ht="23.25" customHeight="1" x14ac:dyDescent="0.2">
      <c r="A6" s="975" t="s">
        <v>2</v>
      </c>
      <c r="B6" s="978" t="s">
        <v>3</v>
      </c>
      <c r="C6" s="978" t="s">
        <v>4</v>
      </c>
      <c r="D6" s="981" t="s">
        <v>5</v>
      </c>
      <c r="E6" s="983" t="s">
        <v>6</v>
      </c>
      <c r="F6" s="955" t="s">
        <v>7</v>
      </c>
      <c r="G6" s="957" t="s">
        <v>8</v>
      </c>
      <c r="H6" s="1138" t="s">
        <v>103</v>
      </c>
      <c r="I6" s="1132" t="s">
        <v>159</v>
      </c>
      <c r="J6" s="1135" t="s">
        <v>158</v>
      </c>
      <c r="K6" s="1138" t="s">
        <v>163</v>
      </c>
      <c r="L6" s="1132" t="s">
        <v>168</v>
      </c>
      <c r="M6" s="1135" t="s">
        <v>158</v>
      </c>
      <c r="N6" s="1138" t="s">
        <v>169</v>
      </c>
      <c r="O6" s="1132" t="s">
        <v>170</v>
      </c>
      <c r="P6" s="1135" t="s">
        <v>158</v>
      </c>
      <c r="Q6" s="963" t="s">
        <v>9</v>
      </c>
      <c r="R6" s="964"/>
      <c r="S6" s="964"/>
      <c r="T6" s="964"/>
      <c r="U6" s="1162" t="s">
        <v>160</v>
      </c>
    </row>
    <row r="7" spans="1:27" s="1" customFormat="1" ht="19.5" customHeight="1" x14ac:dyDescent="0.2">
      <c r="A7" s="976"/>
      <c r="B7" s="979"/>
      <c r="C7" s="979"/>
      <c r="D7" s="982"/>
      <c r="E7" s="984"/>
      <c r="F7" s="956"/>
      <c r="G7" s="958"/>
      <c r="H7" s="1139"/>
      <c r="I7" s="1133"/>
      <c r="J7" s="1136"/>
      <c r="K7" s="1139"/>
      <c r="L7" s="1133"/>
      <c r="M7" s="1136"/>
      <c r="N7" s="1139"/>
      <c r="O7" s="1133"/>
      <c r="P7" s="1136"/>
      <c r="Q7" s="966" t="s">
        <v>5</v>
      </c>
      <c r="R7" s="1161" t="s">
        <v>10</v>
      </c>
      <c r="S7" s="968"/>
      <c r="T7" s="968"/>
      <c r="U7" s="1163"/>
    </row>
    <row r="8" spans="1:27" s="1" customFormat="1" ht="84.75" customHeight="1" thickBot="1" x14ac:dyDescent="0.25">
      <c r="A8" s="977"/>
      <c r="B8" s="980"/>
      <c r="C8" s="980"/>
      <c r="D8" s="982"/>
      <c r="E8" s="984"/>
      <c r="F8" s="956"/>
      <c r="G8" s="959"/>
      <c r="H8" s="1140"/>
      <c r="I8" s="1134"/>
      <c r="J8" s="1137"/>
      <c r="K8" s="1140"/>
      <c r="L8" s="1134"/>
      <c r="M8" s="1137"/>
      <c r="N8" s="1140"/>
      <c r="O8" s="1134"/>
      <c r="P8" s="1137"/>
      <c r="Q8" s="967"/>
      <c r="R8" s="234" t="s">
        <v>87</v>
      </c>
      <c r="S8" s="251" t="s">
        <v>88</v>
      </c>
      <c r="T8" s="617" t="s">
        <v>102</v>
      </c>
      <c r="U8" s="1164"/>
    </row>
    <row r="9" spans="1:27" s="1" customFormat="1" ht="15.75" customHeight="1" thickBot="1" x14ac:dyDescent="0.25">
      <c r="A9" s="985" t="s">
        <v>11</v>
      </c>
      <c r="B9" s="986"/>
      <c r="C9" s="986"/>
      <c r="D9" s="986"/>
      <c r="E9" s="986"/>
      <c r="F9" s="986"/>
      <c r="G9" s="987"/>
      <c r="H9" s="987"/>
      <c r="I9" s="987"/>
      <c r="J9" s="987"/>
      <c r="K9" s="986"/>
      <c r="L9" s="986"/>
      <c r="M9" s="986"/>
      <c r="N9" s="986"/>
      <c r="O9" s="986"/>
      <c r="P9" s="986"/>
      <c r="Q9" s="986"/>
      <c r="R9" s="986"/>
      <c r="S9" s="986"/>
      <c r="T9" s="986"/>
      <c r="U9" s="988"/>
    </row>
    <row r="10" spans="1:27" s="1" customFormat="1" ht="15.75" customHeight="1" thickBot="1" x14ac:dyDescent="0.25">
      <c r="A10" s="989" t="s">
        <v>12</v>
      </c>
      <c r="B10" s="990"/>
      <c r="C10" s="990"/>
      <c r="D10" s="990"/>
      <c r="E10" s="990"/>
      <c r="F10" s="990"/>
      <c r="G10" s="990"/>
      <c r="H10" s="990"/>
      <c r="I10" s="990"/>
      <c r="J10" s="990"/>
      <c r="K10" s="990"/>
      <c r="L10" s="990"/>
      <c r="M10" s="990"/>
      <c r="N10" s="990"/>
      <c r="O10" s="990"/>
      <c r="P10" s="990"/>
      <c r="Q10" s="990"/>
      <c r="R10" s="990"/>
      <c r="S10" s="990"/>
      <c r="T10" s="990"/>
      <c r="U10" s="991"/>
    </row>
    <row r="11" spans="1:27" s="1" customFormat="1" ht="15.75" customHeight="1" thickBot="1" x14ac:dyDescent="0.25">
      <c r="A11" s="527" t="s">
        <v>13</v>
      </c>
      <c r="B11" s="992" t="s">
        <v>14</v>
      </c>
      <c r="C11" s="992"/>
      <c r="D11" s="992"/>
      <c r="E11" s="992"/>
      <c r="F11" s="992"/>
      <c r="G11" s="992"/>
      <c r="H11" s="992"/>
      <c r="I11" s="993"/>
      <c r="J11" s="993"/>
      <c r="K11" s="993"/>
      <c r="L11" s="993"/>
      <c r="M11" s="993"/>
      <c r="N11" s="993"/>
      <c r="O11" s="993"/>
      <c r="P11" s="993"/>
      <c r="Q11" s="993"/>
      <c r="R11" s="993"/>
      <c r="S11" s="993"/>
      <c r="T11" s="993"/>
      <c r="U11" s="994"/>
    </row>
    <row r="12" spans="1:27" s="1" customFormat="1" ht="16.5" customHeight="1" thickBot="1" x14ac:dyDescent="0.25">
      <c r="A12" s="833" t="s">
        <v>13</v>
      </c>
      <c r="B12" s="215" t="s">
        <v>13</v>
      </c>
      <c r="C12" s="995" t="s">
        <v>15</v>
      </c>
      <c r="D12" s="996"/>
      <c r="E12" s="996"/>
      <c r="F12" s="996"/>
      <c r="G12" s="996"/>
      <c r="H12" s="996"/>
      <c r="I12" s="996"/>
      <c r="J12" s="996"/>
      <c r="K12" s="996"/>
      <c r="L12" s="996"/>
      <c r="M12" s="996"/>
      <c r="N12" s="996"/>
      <c r="O12" s="996"/>
      <c r="P12" s="996"/>
      <c r="Q12" s="996"/>
      <c r="R12" s="996"/>
      <c r="S12" s="996"/>
      <c r="T12" s="996"/>
      <c r="U12" s="997"/>
    </row>
    <row r="13" spans="1:27" s="1" customFormat="1" ht="28.5" customHeight="1" x14ac:dyDescent="0.2">
      <c r="A13" s="998" t="s">
        <v>13</v>
      </c>
      <c r="B13" s="1001" t="s">
        <v>13</v>
      </c>
      <c r="C13" s="1004" t="s">
        <v>13</v>
      </c>
      <c r="D13" s="1007" t="s">
        <v>125</v>
      </c>
      <c r="E13" s="1010" t="s">
        <v>75</v>
      </c>
      <c r="F13" s="327" t="s">
        <v>16</v>
      </c>
      <c r="G13" s="679" t="s">
        <v>17</v>
      </c>
      <c r="H13" s="410">
        <v>24.6</v>
      </c>
      <c r="I13" s="593">
        <v>24.6</v>
      </c>
      <c r="J13" s="940"/>
      <c r="K13" s="410">
        <v>54</v>
      </c>
      <c r="L13" s="593">
        <v>54</v>
      </c>
      <c r="M13" s="594"/>
      <c r="N13" s="410">
        <v>151</v>
      </c>
      <c r="O13" s="593">
        <v>151</v>
      </c>
      <c r="P13" s="196"/>
      <c r="Q13" s="755" t="s">
        <v>126</v>
      </c>
      <c r="R13" s="237">
        <v>3</v>
      </c>
      <c r="S13" s="237">
        <v>3</v>
      </c>
      <c r="T13" s="252">
        <v>3</v>
      </c>
      <c r="U13" s="1037"/>
      <c r="V13" s="1177"/>
      <c r="W13" s="1178"/>
      <c r="X13" s="1178"/>
    </row>
    <row r="14" spans="1:27" s="1" customFormat="1" ht="40.5" customHeight="1" x14ac:dyDescent="0.2">
      <c r="A14" s="999"/>
      <c r="B14" s="1002"/>
      <c r="C14" s="1005"/>
      <c r="D14" s="1008"/>
      <c r="E14" s="1011"/>
      <c r="F14" s="756"/>
      <c r="G14" s="757"/>
      <c r="H14" s="511"/>
      <c r="I14" s="435"/>
      <c r="J14" s="372"/>
      <c r="K14" s="511"/>
      <c r="L14" s="435"/>
      <c r="M14" s="196"/>
      <c r="N14" s="511"/>
      <c r="O14" s="435"/>
      <c r="P14" s="196"/>
      <c r="Q14" s="849" t="s">
        <v>78</v>
      </c>
      <c r="R14" s="120">
        <v>40</v>
      </c>
      <c r="S14" s="120">
        <v>40</v>
      </c>
      <c r="T14" s="121">
        <v>40</v>
      </c>
      <c r="U14" s="1038"/>
      <c r="V14" s="1177"/>
      <c r="W14" s="1178"/>
      <c r="X14" s="1178"/>
    </row>
    <row r="15" spans="1:27" s="1" customFormat="1" ht="44.25" customHeight="1" x14ac:dyDescent="0.2">
      <c r="A15" s="999"/>
      <c r="B15" s="1002"/>
      <c r="C15" s="1005"/>
      <c r="D15" s="1008"/>
      <c r="E15" s="1011"/>
      <c r="F15" s="756"/>
      <c r="G15" s="757"/>
      <c r="H15" s="511"/>
      <c r="I15" s="435"/>
      <c r="J15" s="372"/>
      <c r="K15" s="511"/>
      <c r="L15" s="435"/>
      <c r="M15" s="196"/>
      <c r="N15" s="511"/>
      <c r="O15" s="435"/>
      <c r="P15" s="196"/>
      <c r="Q15" s="673" t="s">
        <v>110</v>
      </c>
      <c r="R15" s="237">
        <v>1</v>
      </c>
      <c r="S15" s="237"/>
      <c r="T15" s="100"/>
      <c r="U15" s="1038"/>
      <c r="V15" s="1177"/>
      <c r="W15" s="1178"/>
      <c r="X15" s="1178"/>
      <c r="AA15" s="20"/>
    </row>
    <row r="16" spans="1:27" s="1" customFormat="1" ht="30" customHeight="1" x14ac:dyDescent="0.2">
      <c r="A16" s="999"/>
      <c r="B16" s="1002"/>
      <c r="C16" s="1005"/>
      <c r="D16" s="1008"/>
      <c r="E16" s="1011"/>
      <c r="F16" s="756"/>
      <c r="G16" s="757"/>
      <c r="H16" s="511"/>
      <c r="I16" s="435"/>
      <c r="J16" s="372"/>
      <c r="K16" s="511"/>
      <c r="L16" s="435"/>
      <c r="M16" s="196"/>
      <c r="N16" s="511"/>
      <c r="O16" s="435"/>
      <c r="P16" s="196"/>
      <c r="Q16" s="356" t="s">
        <v>108</v>
      </c>
      <c r="R16" s="237"/>
      <c r="S16" s="237">
        <v>1</v>
      </c>
      <c r="T16" s="205">
        <v>1</v>
      </c>
      <c r="U16" s="1038"/>
      <c r="V16" s="1177"/>
      <c r="W16" s="1178"/>
      <c r="X16" s="1178"/>
      <c r="Z16" s="20"/>
    </row>
    <row r="17" spans="1:27" s="1" customFormat="1" ht="16.5" customHeight="1" x14ac:dyDescent="0.2">
      <c r="A17" s="999"/>
      <c r="B17" s="1002"/>
      <c r="C17" s="1005"/>
      <c r="D17" s="1008"/>
      <c r="E17" s="1011"/>
      <c r="F17" s="475"/>
      <c r="G17" s="19"/>
      <c r="H17" s="32"/>
      <c r="I17" s="184"/>
      <c r="J17" s="287"/>
      <c r="K17" s="511"/>
      <c r="L17" s="435"/>
      <c r="M17" s="196"/>
      <c r="N17" s="32"/>
      <c r="O17" s="184"/>
      <c r="P17" s="180"/>
      <c r="Q17" s="1013" t="s">
        <v>109</v>
      </c>
      <c r="R17" s="758"/>
      <c r="S17" s="758"/>
      <c r="T17" s="282">
        <v>1</v>
      </c>
      <c r="U17" s="1038"/>
      <c r="V17" s="271"/>
      <c r="W17" s="271"/>
      <c r="X17" s="271"/>
      <c r="Y17" s="20"/>
    </row>
    <row r="18" spans="1:27" s="1" customFormat="1" ht="15.75" customHeight="1" thickBot="1" x14ac:dyDescent="0.25">
      <c r="A18" s="1000"/>
      <c r="B18" s="1003"/>
      <c r="C18" s="1006"/>
      <c r="D18" s="1009"/>
      <c r="E18" s="1012"/>
      <c r="F18" s="478"/>
      <c r="G18" s="7" t="s">
        <v>18</v>
      </c>
      <c r="H18" s="8">
        <f>SUM(H13:H17)</f>
        <v>24.6</v>
      </c>
      <c r="I18" s="185">
        <f>SUM(I13:I17)</f>
        <v>24.6</v>
      </c>
      <c r="J18" s="185">
        <f>SUM(J13:J17)</f>
        <v>0</v>
      </c>
      <c r="K18" s="8">
        <f>SUM(K13:K17)</f>
        <v>54</v>
      </c>
      <c r="L18" s="185">
        <f>SUM(L13:L17)</f>
        <v>54</v>
      </c>
      <c r="M18" s="181"/>
      <c r="N18" s="8">
        <f>SUM(N13:N17)</f>
        <v>151</v>
      </c>
      <c r="O18" s="185">
        <f>SUM(O13:O17)</f>
        <v>151</v>
      </c>
      <c r="P18" s="267"/>
      <c r="Q18" s="1014"/>
      <c r="R18" s="225"/>
      <c r="S18" s="225"/>
      <c r="T18" s="253"/>
      <c r="U18" s="253"/>
    </row>
    <row r="19" spans="1:27" s="1" customFormat="1" ht="74.25" customHeight="1" x14ac:dyDescent="0.2">
      <c r="A19" s="998" t="s">
        <v>13</v>
      </c>
      <c r="B19" s="1001" t="s">
        <v>13</v>
      </c>
      <c r="C19" s="1004" t="s">
        <v>19</v>
      </c>
      <c r="D19" s="1007" t="s">
        <v>72</v>
      </c>
      <c r="E19" s="1010"/>
      <c r="F19" s="1017" t="s">
        <v>16</v>
      </c>
      <c r="G19" s="679" t="s">
        <v>17</v>
      </c>
      <c r="H19" s="900">
        <v>18.5</v>
      </c>
      <c r="I19" s="939">
        <v>25.9</v>
      </c>
      <c r="J19" s="940">
        <f>+I19-H19</f>
        <v>7.3999999999999986</v>
      </c>
      <c r="K19" s="410">
        <v>9</v>
      </c>
      <c r="L19" s="593">
        <v>9</v>
      </c>
      <c r="M19" s="594"/>
      <c r="N19" s="410">
        <v>9</v>
      </c>
      <c r="O19" s="593">
        <v>9</v>
      </c>
      <c r="P19" s="594"/>
      <c r="Q19" s="26" t="s">
        <v>20</v>
      </c>
      <c r="R19" s="114">
        <v>20</v>
      </c>
      <c r="S19" s="114">
        <v>10</v>
      </c>
      <c r="T19" s="115">
        <v>10</v>
      </c>
      <c r="U19" s="1037" t="s">
        <v>185</v>
      </c>
      <c r="V19" s="943"/>
    </row>
    <row r="20" spans="1:27" s="1" customFormat="1" ht="49.5" customHeight="1" x14ac:dyDescent="0.2">
      <c r="A20" s="999"/>
      <c r="B20" s="1002"/>
      <c r="C20" s="1005"/>
      <c r="D20" s="1008"/>
      <c r="E20" s="1011"/>
      <c r="F20" s="1018"/>
      <c r="G20" s="19"/>
      <c r="H20" s="880"/>
      <c r="I20" s="184"/>
      <c r="J20" s="287"/>
      <c r="K20" s="32"/>
      <c r="L20" s="184"/>
      <c r="M20" s="180"/>
      <c r="N20" s="32"/>
      <c r="O20" s="184"/>
      <c r="P20" s="180"/>
      <c r="Q20" s="1015" t="s">
        <v>133</v>
      </c>
      <c r="R20" s="292">
        <v>100</v>
      </c>
      <c r="S20" s="292"/>
      <c r="T20" s="360"/>
      <c r="U20" s="1038"/>
      <c r="Z20" s="20"/>
    </row>
    <row r="21" spans="1:27" s="1" customFormat="1" ht="17.25" customHeight="1" thickBot="1" x14ac:dyDescent="0.25">
      <c r="A21" s="1000"/>
      <c r="B21" s="1003"/>
      <c r="C21" s="1005"/>
      <c r="D21" s="1008"/>
      <c r="E21" s="1011"/>
      <c r="F21" s="1019"/>
      <c r="G21" s="101" t="s">
        <v>18</v>
      </c>
      <c r="H21" s="369">
        <f t="shared" ref="H21" si="0">+H19</f>
        <v>18.5</v>
      </c>
      <c r="I21" s="185">
        <f t="shared" ref="I21:N21" si="1">+I19</f>
        <v>25.9</v>
      </c>
      <c r="J21" s="267">
        <f t="shared" si="1"/>
        <v>7.3999999999999986</v>
      </c>
      <c r="K21" s="8">
        <f t="shared" si="1"/>
        <v>9</v>
      </c>
      <c r="L21" s="185">
        <f t="shared" ref="L21" si="2">+L19</f>
        <v>9</v>
      </c>
      <c r="M21" s="181"/>
      <c r="N21" s="8">
        <f t="shared" si="1"/>
        <v>9</v>
      </c>
      <c r="O21" s="185">
        <f t="shared" ref="O21" si="3">+O19</f>
        <v>9</v>
      </c>
      <c r="P21" s="380"/>
      <c r="Q21" s="1016"/>
      <c r="R21" s="229"/>
      <c r="S21" s="229"/>
      <c r="T21" s="117"/>
      <c r="U21" s="1048"/>
      <c r="AA21" s="20"/>
    </row>
    <row r="22" spans="1:27" s="271" customFormat="1" ht="16.5" customHeight="1" x14ac:dyDescent="0.2">
      <c r="A22" s="998" t="s">
        <v>13</v>
      </c>
      <c r="B22" s="1001" t="s">
        <v>13</v>
      </c>
      <c r="C22" s="1004" t="s">
        <v>21</v>
      </c>
      <c r="D22" s="1007" t="s">
        <v>100</v>
      </c>
      <c r="E22" s="1010"/>
      <c r="F22" s="678">
        <v>3</v>
      </c>
      <c r="G22" s="679" t="s">
        <v>17</v>
      </c>
      <c r="H22" s="900">
        <f>125.9+40</f>
        <v>165.9</v>
      </c>
      <c r="I22" s="593">
        <f>125.9+40</f>
        <v>165.9</v>
      </c>
      <c r="J22" s="591">
        <f>+I22-H22</f>
        <v>0</v>
      </c>
      <c r="K22" s="410"/>
      <c r="L22" s="593"/>
      <c r="M22" s="591"/>
      <c r="N22" s="410"/>
      <c r="O22" s="593"/>
      <c r="P22" s="591"/>
      <c r="Q22" s="1020" t="s">
        <v>101</v>
      </c>
      <c r="R22" s="166">
        <v>100</v>
      </c>
      <c r="S22" s="166"/>
      <c r="T22" s="680"/>
      <c r="U22" s="1153"/>
    </row>
    <row r="23" spans="1:27" s="1" customFormat="1" ht="16.5" customHeight="1" x14ac:dyDescent="0.2">
      <c r="A23" s="999"/>
      <c r="B23" s="1002"/>
      <c r="C23" s="1005"/>
      <c r="D23" s="1008"/>
      <c r="E23" s="1011"/>
      <c r="F23" s="510"/>
      <c r="G23" s="759" t="s">
        <v>94</v>
      </c>
      <c r="H23" s="220">
        <v>31.8</v>
      </c>
      <c r="I23" s="393">
        <v>31.8</v>
      </c>
      <c r="J23" s="516"/>
      <c r="K23" s="156"/>
      <c r="L23" s="393"/>
      <c r="M23" s="516"/>
      <c r="N23" s="156"/>
      <c r="O23" s="393"/>
      <c r="P23" s="516"/>
      <c r="Q23" s="1021"/>
      <c r="R23" s="236"/>
      <c r="S23" s="120"/>
      <c r="T23" s="121"/>
      <c r="U23" s="1155"/>
    </row>
    <row r="24" spans="1:27" s="1" customFormat="1" ht="28.5" customHeight="1" x14ac:dyDescent="0.2">
      <c r="A24" s="999"/>
      <c r="B24" s="1002"/>
      <c r="C24" s="1005"/>
      <c r="D24" s="1008"/>
      <c r="E24" s="1011"/>
      <c r="F24" s="761">
        <v>2</v>
      </c>
      <c r="G24" s="760" t="s">
        <v>17</v>
      </c>
      <c r="H24" s="901">
        <v>65</v>
      </c>
      <c r="I24" s="321">
        <v>65</v>
      </c>
      <c r="J24" s="370">
        <f>+I24-H24</f>
        <v>0</v>
      </c>
      <c r="K24" s="276"/>
      <c r="L24" s="321"/>
      <c r="M24" s="370"/>
      <c r="N24" s="276"/>
      <c r="O24" s="321"/>
      <c r="P24" s="322"/>
      <c r="Q24" s="76" t="s">
        <v>111</v>
      </c>
      <c r="R24" s="237">
        <v>100</v>
      </c>
      <c r="S24" s="237"/>
      <c r="T24" s="252"/>
      <c r="U24" s="1141"/>
      <c r="W24" s="20"/>
    </row>
    <row r="25" spans="1:27" s="1" customFormat="1" ht="41.25" customHeight="1" x14ac:dyDescent="0.2">
      <c r="A25" s="999"/>
      <c r="B25" s="1002"/>
      <c r="C25" s="1005"/>
      <c r="D25" s="1008"/>
      <c r="E25" s="1011"/>
      <c r="F25" s="762"/>
      <c r="G25" s="19"/>
      <c r="H25" s="444"/>
      <c r="I25" s="435"/>
      <c r="J25" s="372"/>
      <c r="K25" s="511"/>
      <c r="L25" s="435"/>
      <c r="M25" s="196"/>
      <c r="N25" s="511"/>
      <c r="O25" s="435"/>
      <c r="P25" s="196"/>
      <c r="Q25" s="1013" t="s">
        <v>147</v>
      </c>
      <c r="R25" s="292">
        <v>1</v>
      </c>
      <c r="S25" s="120"/>
      <c r="T25" s="121"/>
      <c r="U25" s="1142"/>
      <c r="W25" s="20"/>
    </row>
    <row r="26" spans="1:27" s="1" customFormat="1" ht="15.75" customHeight="1" thickBot="1" x14ac:dyDescent="0.25">
      <c r="A26" s="1000"/>
      <c r="B26" s="1003"/>
      <c r="C26" s="1005"/>
      <c r="D26" s="1008"/>
      <c r="E26" s="1011"/>
      <c r="F26" s="475"/>
      <c r="G26" s="101" t="s">
        <v>18</v>
      </c>
      <c r="H26" s="369">
        <f>SUM(H22:H25)</f>
        <v>262.70000000000005</v>
      </c>
      <c r="I26" s="185">
        <f>SUM(I22:I25)</f>
        <v>262.70000000000005</v>
      </c>
      <c r="J26" s="267">
        <f>SUM(J22:J25)</f>
        <v>0</v>
      </c>
      <c r="K26" s="8">
        <f>+K22</f>
        <v>0</v>
      </c>
      <c r="L26" s="185">
        <f>+L22</f>
        <v>0</v>
      </c>
      <c r="M26" s="380"/>
      <c r="N26" s="8">
        <f>+N22</f>
        <v>0</v>
      </c>
      <c r="O26" s="185">
        <f>+O22</f>
        <v>0</v>
      </c>
      <c r="P26" s="380"/>
      <c r="Q26" s="1014"/>
      <c r="R26" s="229"/>
      <c r="S26" s="229"/>
      <c r="T26" s="117"/>
      <c r="U26" s="1143"/>
    </row>
    <row r="27" spans="1:27" s="1" customFormat="1" ht="28.5" customHeight="1" x14ac:dyDescent="0.2">
      <c r="A27" s="998" t="s">
        <v>13</v>
      </c>
      <c r="B27" s="1001" t="s">
        <v>13</v>
      </c>
      <c r="C27" s="1004" t="s">
        <v>40</v>
      </c>
      <c r="D27" s="1007" t="s">
        <v>112</v>
      </c>
      <c r="E27" s="1010"/>
      <c r="F27" s="1017" t="s">
        <v>16</v>
      </c>
      <c r="G27" s="9" t="s">
        <v>17</v>
      </c>
      <c r="H27" s="315">
        <v>29.2</v>
      </c>
      <c r="I27" s="183">
        <v>29.2</v>
      </c>
      <c r="J27" s="226">
        <f>+I27-H27</f>
        <v>0</v>
      </c>
      <c r="K27" s="5">
        <v>10</v>
      </c>
      <c r="L27" s="183">
        <v>10</v>
      </c>
      <c r="M27" s="179"/>
      <c r="N27" s="5">
        <v>10</v>
      </c>
      <c r="O27" s="183">
        <v>10</v>
      </c>
      <c r="P27" s="226"/>
      <c r="Q27" s="26" t="s">
        <v>113</v>
      </c>
      <c r="R27" s="668">
        <v>851</v>
      </c>
      <c r="S27" s="114">
        <v>200</v>
      </c>
      <c r="T27" s="115">
        <v>200</v>
      </c>
      <c r="U27" s="1153"/>
      <c r="W27" s="143"/>
    </row>
    <row r="28" spans="1:27" s="1" customFormat="1" ht="15.75" customHeight="1" thickBot="1" x14ac:dyDescent="0.25">
      <c r="A28" s="1000"/>
      <c r="B28" s="1003"/>
      <c r="C28" s="1005"/>
      <c r="D28" s="1008"/>
      <c r="E28" s="1011"/>
      <c r="F28" s="1019"/>
      <c r="G28" s="10" t="s">
        <v>18</v>
      </c>
      <c r="H28" s="881">
        <f t="shared" ref="H28" si="4">+H27</f>
        <v>29.2</v>
      </c>
      <c r="I28" s="186">
        <f t="shared" ref="I28:N28" si="5">+I27</f>
        <v>29.2</v>
      </c>
      <c r="J28" s="882">
        <f t="shared" si="5"/>
        <v>0</v>
      </c>
      <c r="K28" s="116">
        <f t="shared" si="5"/>
        <v>10</v>
      </c>
      <c r="L28" s="186">
        <f t="shared" ref="L28" si="6">+L27</f>
        <v>10</v>
      </c>
      <c r="M28" s="182"/>
      <c r="N28" s="116">
        <f t="shared" si="5"/>
        <v>10</v>
      </c>
      <c r="O28" s="186">
        <f t="shared" ref="O28" si="7">+O27</f>
        <v>10</v>
      </c>
      <c r="P28" s="182"/>
      <c r="Q28" s="34"/>
      <c r="R28" s="229"/>
      <c r="S28" s="229"/>
      <c r="T28" s="117"/>
      <c r="U28" s="1143"/>
      <c r="W28" s="143"/>
    </row>
    <row r="29" spans="1:27" s="1" customFormat="1" ht="30" customHeight="1" x14ac:dyDescent="0.2">
      <c r="A29" s="998" t="s">
        <v>13</v>
      </c>
      <c r="B29" s="1001" t="s">
        <v>13</v>
      </c>
      <c r="C29" s="1004" t="s">
        <v>71</v>
      </c>
      <c r="D29" s="1007" t="s">
        <v>173</v>
      </c>
      <c r="E29" s="1010"/>
      <c r="F29" s="763" t="s">
        <v>16</v>
      </c>
      <c r="G29" s="9" t="s">
        <v>17</v>
      </c>
      <c r="H29" s="315">
        <v>113.8</v>
      </c>
      <c r="I29" s="183">
        <v>113.8</v>
      </c>
      <c r="J29" s="226"/>
      <c r="K29" s="894">
        <v>181</v>
      </c>
      <c r="L29" s="195">
        <v>181</v>
      </c>
      <c r="M29" s="376">
        <f>L29-K29</f>
        <v>0</v>
      </c>
      <c r="N29" s="902">
        <v>181</v>
      </c>
      <c r="O29" s="195">
        <v>181</v>
      </c>
      <c r="P29" s="376">
        <f>O29-N29</f>
        <v>0</v>
      </c>
      <c r="Q29" s="788" t="s">
        <v>141</v>
      </c>
      <c r="R29" s="789">
        <v>6880</v>
      </c>
      <c r="S29" s="291">
        <v>13760</v>
      </c>
      <c r="T29" s="403">
        <v>13760</v>
      </c>
      <c r="U29" s="1153"/>
      <c r="W29" s="143"/>
    </row>
    <row r="30" spans="1:27" s="1" customFormat="1" ht="16.5" customHeight="1" x14ac:dyDescent="0.2">
      <c r="A30" s="999"/>
      <c r="B30" s="1002"/>
      <c r="C30" s="1005"/>
      <c r="D30" s="1008"/>
      <c r="E30" s="1011"/>
      <c r="F30" s="428">
        <v>3</v>
      </c>
      <c r="G30" s="19" t="s">
        <v>17</v>
      </c>
      <c r="H30" s="880">
        <v>5.7</v>
      </c>
      <c r="I30" s="184">
        <v>5.7</v>
      </c>
      <c r="J30" s="287"/>
      <c r="K30" s="444">
        <v>7.8</v>
      </c>
      <c r="L30" s="435">
        <v>7.8</v>
      </c>
      <c r="M30" s="372">
        <f>L30-K30</f>
        <v>0</v>
      </c>
      <c r="N30" s="468">
        <v>7.8</v>
      </c>
      <c r="O30" s="435">
        <v>7.8</v>
      </c>
      <c r="P30" s="372">
        <f>O30-N30</f>
        <v>0</v>
      </c>
      <c r="Q30" s="1099" t="s">
        <v>174</v>
      </c>
      <c r="R30" s="144">
        <v>64</v>
      </c>
      <c r="S30" s="283">
        <v>88</v>
      </c>
      <c r="T30" s="282">
        <v>88</v>
      </c>
      <c r="U30" s="1142"/>
      <c r="W30" s="143"/>
    </row>
    <row r="31" spans="1:27" s="1" customFormat="1" ht="16.5" customHeight="1" thickBot="1" x14ac:dyDescent="0.25">
      <c r="A31" s="1000"/>
      <c r="B31" s="1003"/>
      <c r="C31" s="1005"/>
      <c r="D31" s="1008"/>
      <c r="E31" s="1011"/>
      <c r="F31" s="764"/>
      <c r="G31" s="101" t="s">
        <v>18</v>
      </c>
      <c r="H31" s="8">
        <f>SUM(H29:H30)</f>
        <v>119.5</v>
      </c>
      <c r="I31" s="185">
        <f>+I29+I30</f>
        <v>119.5</v>
      </c>
      <c r="J31" s="267">
        <f>+J29+J30</f>
        <v>0</v>
      </c>
      <c r="K31" s="8">
        <f>SUM(K29:K30)</f>
        <v>188.8</v>
      </c>
      <c r="L31" s="185">
        <f>SUM(L29:L30)</f>
        <v>188.8</v>
      </c>
      <c r="M31" s="267">
        <f t="shared" ref="M31:P31" si="8">SUM(M29:M30)</f>
        <v>0</v>
      </c>
      <c r="N31" s="878">
        <f t="shared" si="8"/>
        <v>188.8</v>
      </c>
      <c r="O31" s="185">
        <f t="shared" si="8"/>
        <v>188.8</v>
      </c>
      <c r="P31" s="267">
        <f t="shared" si="8"/>
        <v>0</v>
      </c>
      <c r="Q31" s="1100"/>
      <c r="R31" s="229"/>
      <c r="S31" s="229"/>
      <c r="T31" s="117"/>
      <c r="U31" s="1143"/>
    </row>
    <row r="32" spans="1:27" s="1" customFormat="1" ht="13.5" thickBot="1" x14ac:dyDescent="0.25">
      <c r="A32" s="528" t="s">
        <v>13</v>
      </c>
      <c r="B32" s="11" t="s">
        <v>13</v>
      </c>
      <c r="C32" s="1022" t="s">
        <v>22</v>
      </c>
      <c r="D32" s="1023"/>
      <c r="E32" s="1023"/>
      <c r="F32" s="1023"/>
      <c r="G32" s="1146"/>
      <c r="H32" s="141">
        <f>H26+H21+H18+H28+H31</f>
        <v>454.50000000000006</v>
      </c>
      <c r="I32" s="637">
        <f t="shared" ref="I32:P32" si="9">I26+I21+I18+I28+I31</f>
        <v>461.90000000000003</v>
      </c>
      <c r="J32" s="405">
        <f t="shared" si="9"/>
        <v>7.3999999999999986</v>
      </c>
      <c r="K32" s="141">
        <f t="shared" si="9"/>
        <v>261.8</v>
      </c>
      <c r="L32" s="637">
        <f>L26+L21+L18+L28+L31</f>
        <v>261.8</v>
      </c>
      <c r="M32" s="879">
        <f t="shared" si="9"/>
        <v>0</v>
      </c>
      <c r="N32" s="405">
        <f t="shared" si="9"/>
        <v>358.8</v>
      </c>
      <c r="O32" s="637">
        <f>O26+O21+O18+O28+O31</f>
        <v>358.8</v>
      </c>
      <c r="P32" s="405">
        <f t="shared" si="9"/>
        <v>0</v>
      </c>
      <c r="Q32" s="1024"/>
      <c r="R32" s="1025"/>
      <c r="S32" s="1025"/>
      <c r="T32" s="1025"/>
      <c r="U32" s="1026"/>
      <c r="W32" s="669"/>
    </row>
    <row r="33" spans="1:38" s="1" customFormat="1" ht="13.5" thickBot="1" x14ac:dyDescent="0.25">
      <c r="A33" s="528" t="s">
        <v>13</v>
      </c>
      <c r="B33" s="13" t="s">
        <v>19</v>
      </c>
      <c r="C33" s="1027" t="s">
        <v>23</v>
      </c>
      <c r="D33" s="1028"/>
      <c r="E33" s="1028"/>
      <c r="F33" s="1028"/>
      <c r="G33" s="1028"/>
      <c r="H33" s="1028"/>
      <c r="I33" s="1028"/>
      <c r="J33" s="1028"/>
      <c r="K33" s="1028"/>
      <c r="L33" s="1028"/>
      <c r="M33" s="1028"/>
      <c r="N33" s="1028"/>
      <c r="O33" s="1028"/>
      <c r="P33" s="1028"/>
      <c r="Q33" s="1028"/>
      <c r="R33" s="1028"/>
      <c r="S33" s="1028"/>
      <c r="T33" s="1028"/>
      <c r="U33" s="1151"/>
    </row>
    <row r="34" spans="1:38" s="1" customFormat="1" ht="15" customHeight="1" x14ac:dyDescent="0.2">
      <c r="A34" s="529" t="s">
        <v>13</v>
      </c>
      <c r="B34" s="834" t="s">
        <v>19</v>
      </c>
      <c r="C34" s="16" t="s">
        <v>13</v>
      </c>
      <c r="D34" s="1030" t="s">
        <v>24</v>
      </c>
      <c r="E34" s="671"/>
      <c r="F34" s="87">
        <v>2</v>
      </c>
      <c r="G34" s="766" t="s">
        <v>25</v>
      </c>
      <c r="H34" s="51">
        <v>361.4</v>
      </c>
      <c r="I34" s="195">
        <v>361.4</v>
      </c>
      <c r="J34" s="376"/>
      <c r="K34" s="51">
        <f>+I34</f>
        <v>361.4</v>
      </c>
      <c r="L34" s="195">
        <v>361.4</v>
      </c>
      <c r="M34" s="364"/>
      <c r="N34" s="51">
        <f>+I34</f>
        <v>361.4</v>
      </c>
      <c r="O34" s="195">
        <v>361.4</v>
      </c>
      <c r="P34" s="591"/>
      <c r="Q34" s="1152" t="s">
        <v>31</v>
      </c>
      <c r="R34" s="593">
        <v>14.3</v>
      </c>
      <c r="S34" s="593">
        <v>14.3</v>
      </c>
      <c r="T34" s="594">
        <v>14.3</v>
      </c>
      <c r="U34" s="1149"/>
      <c r="V34" s="15"/>
      <c r="Y34" s="20"/>
    </row>
    <row r="35" spans="1:38" s="1" customFormat="1" ht="15" customHeight="1" x14ac:dyDescent="0.2">
      <c r="A35" s="530"/>
      <c r="B35" s="835"/>
      <c r="C35" s="16"/>
      <c r="D35" s="1031"/>
      <c r="E35" s="671"/>
      <c r="F35" s="87"/>
      <c r="G35" s="885" t="s">
        <v>70</v>
      </c>
      <c r="H35" s="220">
        <v>50.9</v>
      </c>
      <c r="I35" s="393">
        <v>50.9</v>
      </c>
      <c r="J35" s="516">
        <f>+I35-H35</f>
        <v>0</v>
      </c>
      <c r="K35" s="156"/>
      <c r="L35" s="393"/>
      <c r="M35" s="364"/>
      <c r="N35" s="156"/>
      <c r="O35" s="393"/>
      <c r="P35" s="277"/>
      <c r="Q35" s="1058"/>
      <c r="R35" s="435"/>
      <c r="S35" s="435"/>
      <c r="T35" s="196"/>
      <c r="U35" s="1150"/>
      <c r="V35" s="15"/>
      <c r="Y35" s="20"/>
    </row>
    <row r="36" spans="1:38" s="1" customFormat="1" ht="15" customHeight="1" x14ac:dyDescent="0.2">
      <c r="A36" s="530"/>
      <c r="B36" s="835"/>
      <c r="C36" s="16"/>
      <c r="D36" s="1031"/>
      <c r="E36" s="671"/>
      <c r="F36" s="672"/>
      <c r="G36" s="760" t="s">
        <v>17</v>
      </c>
      <c r="H36" s="903">
        <f>4474.6-90.8+150-150</f>
        <v>4383.8</v>
      </c>
      <c r="I36" s="394">
        <f>4474.6-90.8+150-150</f>
        <v>4383.8</v>
      </c>
      <c r="J36" s="904">
        <f>+I36-H36</f>
        <v>0</v>
      </c>
      <c r="K36" s="92">
        <v>4240.2</v>
      </c>
      <c r="L36" s="394">
        <v>4240.2</v>
      </c>
      <c r="M36" s="188"/>
      <c r="N36" s="92">
        <v>4154.3</v>
      </c>
      <c r="O36" s="394">
        <v>4154.3</v>
      </c>
      <c r="P36" s="767"/>
      <c r="Q36" s="1145"/>
      <c r="R36" s="768"/>
      <c r="S36" s="768"/>
      <c r="T36" s="769"/>
      <c r="U36" s="1150"/>
      <c r="V36" s="15"/>
    </row>
    <row r="37" spans="1:38" s="1" customFormat="1" ht="28.5" customHeight="1" x14ac:dyDescent="0.2">
      <c r="A37" s="530"/>
      <c r="B37" s="835"/>
      <c r="C37" s="16"/>
      <c r="D37" s="842"/>
      <c r="E37" s="671"/>
      <c r="F37" s="672"/>
      <c r="G37" s="760" t="s">
        <v>44</v>
      </c>
      <c r="H37" s="276">
        <v>25</v>
      </c>
      <c r="I37" s="321">
        <v>25</v>
      </c>
      <c r="J37" s="370"/>
      <c r="K37" s="276"/>
      <c r="L37" s="321"/>
      <c r="M37" s="322"/>
      <c r="N37" s="276"/>
      <c r="O37" s="321"/>
      <c r="P37" s="370"/>
      <c r="Q37" s="673" t="s">
        <v>26</v>
      </c>
      <c r="R37" s="772">
        <v>3023</v>
      </c>
      <c r="S37" s="772">
        <v>3050</v>
      </c>
      <c r="T37" s="773">
        <v>3100</v>
      </c>
      <c r="U37" s="1150"/>
      <c r="V37" s="15"/>
    </row>
    <row r="38" spans="1:38" s="1" customFormat="1" ht="29.25" customHeight="1" x14ac:dyDescent="0.2">
      <c r="A38" s="530"/>
      <c r="B38" s="835"/>
      <c r="C38" s="16"/>
      <c r="D38" s="18" t="s">
        <v>27</v>
      </c>
      <c r="E38" s="671"/>
      <c r="F38" s="672"/>
      <c r="G38" s="757"/>
      <c r="H38" s="511"/>
      <c r="I38" s="435"/>
      <c r="J38" s="372"/>
      <c r="K38" s="511"/>
      <c r="L38" s="435"/>
      <c r="M38" s="196"/>
      <c r="N38" s="511"/>
      <c r="O38" s="435"/>
      <c r="P38" s="372"/>
      <c r="Q38" s="355" t="s">
        <v>114</v>
      </c>
      <c r="R38" s="345">
        <v>35</v>
      </c>
      <c r="S38" s="345">
        <v>35</v>
      </c>
      <c r="T38" s="770">
        <v>35</v>
      </c>
      <c r="U38" s="1150"/>
      <c r="V38" s="15"/>
    </row>
    <row r="39" spans="1:38" s="1" customFormat="1" ht="17.25" customHeight="1" x14ac:dyDescent="0.2">
      <c r="A39" s="530"/>
      <c r="B39" s="835"/>
      <c r="C39" s="16"/>
      <c r="D39" s="18" t="s">
        <v>28</v>
      </c>
      <c r="E39" s="671"/>
      <c r="F39" s="672"/>
      <c r="G39" s="757"/>
      <c r="H39" s="511"/>
      <c r="I39" s="435"/>
      <c r="J39" s="372"/>
      <c r="K39" s="511"/>
      <c r="L39" s="435"/>
      <c r="M39" s="196"/>
      <c r="N39" s="511"/>
      <c r="O39" s="435"/>
      <c r="P39" s="372"/>
      <c r="Q39" s="233"/>
      <c r="R39" s="283"/>
      <c r="S39" s="283"/>
      <c r="T39" s="853"/>
      <c r="U39" s="1150"/>
      <c r="V39" s="15"/>
      <c r="X39" s="20"/>
    </row>
    <row r="40" spans="1:38" s="1" customFormat="1" ht="30.75" customHeight="1" x14ac:dyDescent="0.2">
      <c r="A40" s="530"/>
      <c r="B40" s="835"/>
      <c r="C40" s="16"/>
      <c r="D40" s="18" t="s">
        <v>29</v>
      </c>
      <c r="E40" s="671"/>
      <c r="F40" s="672"/>
      <c r="G40" s="757"/>
      <c r="H40" s="511"/>
      <c r="I40" s="435"/>
      <c r="J40" s="372"/>
      <c r="K40" s="511"/>
      <c r="L40" s="435"/>
      <c r="M40" s="196"/>
      <c r="N40" s="511"/>
      <c r="O40" s="435"/>
      <c r="P40" s="372"/>
      <c r="Q40" s="847" t="s">
        <v>131</v>
      </c>
      <c r="R40" s="283">
        <v>1</v>
      </c>
      <c r="S40" s="283"/>
      <c r="T40" s="853"/>
      <c r="U40" s="1150"/>
      <c r="V40" s="15"/>
      <c r="W40" s="20"/>
      <c r="Y40" s="20"/>
      <c r="Z40" s="20"/>
    </row>
    <row r="41" spans="1:38" s="1" customFormat="1" ht="29.25" customHeight="1" x14ac:dyDescent="0.2">
      <c r="A41" s="530"/>
      <c r="B41" s="835"/>
      <c r="C41" s="16"/>
      <c r="D41" s="18" t="s">
        <v>30</v>
      </c>
      <c r="E41" s="671"/>
      <c r="F41" s="672"/>
      <c r="G41" s="757"/>
      <c r="H41" s="511"/>
      <c r="I41" s="435"/>
      <c r="J41" s="372"/>
      <c r="K41" s="511"/>
      <c r="L41" s="435"/>
      <c r="M41" s="196"/>
      <c r="N41" s="511"/>
      <c r="O41" s="435"/>
      <c r="P41" s="372"/>
      <c r="Q41" s="847"/>
      <c r="R41" s="283"/>
      <c r="S41" s="283"/>
      <c r="T41" s="853"/>
      <c r="U41" s="1150"/>
      <c r="V41" s="754"/>
      <c r="W41" s="748"/>
      <c r="X41" s="748"/>
      <c r="Y41" s="747"/>
      <c r="Z41" s="748"/>
      <c r="AA41" s="748"/>
      <c r="AB41" s="748"/>
      <c r="AC41" s="748"/>
      <c r="AD41" s="748"/>
      <c r="AE41" s="748"/>
      <c r="AF41" s="748"/>
      <c r="AG41" s="748"/>
      <c r="AH41" s="748"/>
      <c r="AI41" s="748"/>
      <c r="AJ41" s="748"/>
      <c r="AK41" s="748"/>
      <c r="AL41" s="748"/>
    </row>
    <row r="42" spans="1:38" s="1" customFormat="1" ht="30" customHeight="1" x14ac:dyDescent="0.2">
      <c r="A42" s="530"/>
      <c r="B42" s="835"/>
      <c r="C42" s="16"/>
      <c r="D42" s="18" t="s">
        <v>89</v>
      </c>
      <c r="E42" s="771"/>
      <c r="F42" s="672"/>
      <c r="G42" s="757"/>
      <c r="H42" s="511"/>
      <c r="I42" s="435"/>
      <c r="J42" s="372"/>
      <c r="K42" s="511"/>
      <c r="L42" s="435"/>
      <c r="M42" s="196"/>
      <c r="N42" s="511"/>
      <c r="O42" s="435"/>
      <c r="P42" s="372"/>
      <c r="Q42" s="847"/>
      <c r="R42" s="283"/>
      <c r="S42" s="283"/>
      <c r="T42" s="262"/>
      <c r="U42" s="1150"/>
      <c r="V42" s="754"/>
      <c r="W42" s="747"/>
      <c r="X42" s="748"/>
      <c r="Y42" s="748"/>
      <c r="Z42" s="748"/>
      <c r="AA42" s="748"/>
      <c r="AB42" s="748"/>
      <c r="AC42" s="748"/>
      <c r="AD42" s="748"/>
      <c r="AE42" s="748"/>
      <c r="AF42" s="748"/>
      <c r="AG42" s="748"/>
      <c r="AH42" s="748"/>
      <c r="AI42" s="748"/>
      <c r="AJ42" s="748"/>
      <c r="AK42" s="748"/>
      <c r="AL42" s="748"/>
    </row>
    <row r="43" spans="1:38" s="271" customFormat="1" ht="54.75" customHeight="1" x14ac:dyDescent="0.2">
      <c r="A43" s="530"/>
      <c r="B43" s="682"/>
      <c r="C43" s="381"/>
      <c r="D43" s="365" t="s">
        <v>79</v>
      </c>
      <c r="E43" s="671"/>
      <c r="F43" s="672"/>
      <c r="G43" s="753"/>
      <c r="H43" s="660"/>
      <c r="I43" s="661"/>
      <c r="J43" s="662"/>
      <c r="K43" s="276"/>
      <c r="L43" s="321"/>
      <c r="M43" s="322"/>
      <c r="N43" s="276"/>
      <c r="O43" s="321"/>
      <c r="P43" s="370"/>
      <c r="Q43" s="673" t="s">
        <v>156</v>
      </c>
      <c r="R43" s="438">
        <v>100</v>
      </c>
      <c r="S43" s="436"/>
      <c r="T43" s="692"/>
      <c r="U43" s="689"/>
      <c r="V43" s="748"/>
      <c r="W43" s="747"/>
      <c r="X43" s="747"/>
      <c r="Y43" s="747"/>
      <c r="Z43" s="748"/>
      <c r="AA43" s="748"/>
      <c r="AB43" s="748"/>
      <c r="AC43" s="748"/>
      <c r="AD43" s="748"/>
      <c r="AE43" s="748"/>
      <c r="AF43" s="748"/>
      <c r="AG43" s="748"/>
      <c r="AH43" s="748"/>
      <c r="AI43" s="748"/>
      <c r="AJ43" s="748"/>
      <c r="AK43" s="748"/>
      <c r="AL43" s="748"/>
    </row>
    <row r="44" spans="1:38" s="271" customFormat="1" ht="17.25" customHeight="1" x14ac:dyDescent="0.2">
      <c r="A44" s="530"/>
      <c r="B44" s="682"/>
      <c r="C44" s="422"/>
      <c r="D44" s="905"/>
      <c r="E44" s="671"/>
      <c r="F44" s="672"/>
      <c r="G44" s="674"/>
      <c r="H44" s="675"/>
      <c r="I44" s="676"/>
      <c r="J44" s="722"/>
      <c r="K44" s="511"/>
      <c r="L44" s="435"/>
      <c r="M44" s="196"/>
      <c r="N44" s="511"/>
      <c r="O44" s="435"/>
      <c r="P44" s="372"/>
      <c r="Q44" s="659" t="s">
        <v>175</v>
      </c>
      <c r="R44" s="285">
        <v>3</v>
      </c>
      <c r="S44" s="677"/>
      <c r="T44" s="690"/>
      <c r="U44" s="693"/>
      <c r="V44" s="748"/>
      <c r="W44" s="747"/>
      <c r="X44" s="747"/>
      <c r="Y44" s="747"/>
      <c r="Z44" s="748"/>
      <c r="AA44" s="748"/>
      <c r="AB44" s="748"/>
      <c r="AC44" s="748"/>
      <c r="AD44" s="748"/>
      <c r="AE44" s="748"/>
      <c r="AF44" s="748"/>
      <c r="AG44" s="748"/>
      <c r="AH44" s="748"/>
      <c r="AI44" s="748"/>
      <c r="AJ44" s="748"/>
      <c r="AK44" s="748"/>
      <c r="AL44" s="748"/>
    </row>
    <row r="45" spans="1:38" s="271" customFormat="1" ht="29.25" customHeight="1" x14ac:dyDescent="0.2">
      <c r="A45" s="530"/>
      <c r="B45" s="682"/>
      <c r="C45" s="422"/>
      <c r="D45" s="844" t="s">
        <v>139</v>
      </c>
      <c r="E45" s="671"/>
      <c r="F45" s="672"/>
      <c r="G45" s="674"/>
      <c r="H45" s="675"/>
      <c r="I45" s="676"/>
      <c r="J45" s="722"/>
      <c r="K45" s="268"/>
      <c r="L45" s="263"/>
      <c r="M45" s="266"/>
      <c r="N45" s="268"/>
      <c r="O45" s="263"/>
      <c r="P45" s="366"/>
      <c r="Q45" s="659" t="s">
        <v>141</v>
      </c>
      <c r="R45" s="688" t="s">
        <v>179</v>
      </c>
      <c r="S45" s="774">
        <v>25969</v>
      </c>
      <c r="T45" s="775">
        <v>25969</v>
      </c>
      <c r="U45" s="844"/>
      <c r="V45" s="748"/>
      <c r="W45" s="747"/>
      <c r="X45" s="747"/>
      <c r="Y45" s="748"/>
      <c r="Z45" s="748"/>
      <c r="AA45" s="748"/>
      <c r="AB45" s="748"/>
      <c r="AC45" s="748"/>
      <c r="AD45" s="748"/>
      <c r="AE45" s="748"/>
      <c r="AF45" s="748"/>
      <c r="AG45" s="748"/>
      <c r="AH45" s="748"/>
      <c r="AI45" s="748"/>
      <c r="AJ45" s="748"/>
      <c r="AK45" s="748"/>
      <c r="AL45" s="748"/>
    </row>
    <row r="46" spans="1:38" s="1" customFormat="1" ht="27.75" customHeight="1" x14ac:dyDescent="0.2">
      <c r="A46" s="530"/>
      <c r="B46" s="835"/>
      <c r="C46" s="16"/>
      <c r="D46" s="1033" t="s">
        <v>83</v>
      </c>
      <c r="E46" s="17"/>
      <c r="F46" s="87"/>
      <c r="G46" s="122"/>
      <c r="H46" s="156"/>
      <c r="I46" s="393"/>
      <c r="J46" s="516"/>
      <c r="K46" s="156"/>
      <c r="L46" s="393"/>
      <c r="M46" s="364"/>
      <c r="N46" s="156"/>
      <c r="O46" s="393"/>
      <c r="P46" s="372"/>
      <c r="Q46" s="149" t="s">
        <v>137</v>
      </c>
      <c r="R46" s="125">
        <v>6</v>
      </c>
      <c r="S46" s="125">
        <v>6</v>
      </c>
      <c r="T46" s="856">
        <v>6</v>
      </c>
      <c r="U46" s="681"/>
      <c r="V46" s="748"/>
      <c r="W46" s="747"/>
      <c r="X46" s="747"/>
      <c r="Y46" s="747"/>
      <c r="Z46" s="747"/>
      <c r="AA46" s="748"/>
      <c r="AB46" s="748"/>
      <c r="AC46" s="748"/>
      <c r="AD46" s="748"/>
      <c r="AE46" s="748"/>
      <c r="AF46" s="748"/>
      <c r="AG46" s="748"/>
      <c r="AH46" s="748"/>
      <c r="AI46" s="748"/>
      <c r="AJ46" s="748"/>
      <c r="AK46" s="748"/>
      <c r="AL46" s="748"/>
    </row>
    <row r="47" spans="1:38" s="1" customFormat="1" ht="15.75" customHeight="1" thickBot="1" x14ac:dyDescent="0.25">
      <c r="A47" s="531"/>
      <c r="B47" s="836"/>
      <c r="C47" s="21"/>
      <c r="D47" s="1034"/>
      <c r="E47" s="123"/>
      <c r="F47" s="88"/>
      <c r="G47" s="22" t="s">
        <v>18</v>
      </c>
      <c r="H47" s="230">
        <f>SUM(H34:H37)</f>
        <v>4821.1000000000004</v>
      </c>
      <c r="I47" s="363">
        <f>SUM(I34:I37)</f>
        <v>4821.1000000000004</v>
      </c>
      <c r="J47" s="883">
        <f>SUM(J34:J37)</f>
        <v>0</v>
      </c>
      <c r="K47" s="230">
        <f>SUM(K34:K37)</f>
        <v>4601.5999999999995</v>
      </c>
      <c r="L47" s="363">
        <f>SUM(L34:L37)</f>
        <v>4601.5999999999995</v>
      </c>
      <c r="M47" s="79"/>
      <c r="N47" s="230">
        <f>SUM(N34:N37)</f>
        <v>4515.7</v>
      </c>
      <c r="O47" s="363">
        <f>SUM(O34:O37)</f>
        <v>4515.7</v>
      </c>
      <c r="P47" s="654"/>
      <c r="Q47" s="222"/>
      <c r="R47" s="229"/>
      <c r="S47" s="229"/>
      <c r="T47" s="280"/>
      <c r="U47" s="694"/>
      <c r="V47" s="15"/>
    </row>
    <row r="48" spans="1:38" s="1" customFormat="1" ht="15" customHeight="1" x14ac:dyDescent="0.2">
      <c r="A48" s="532" t="s">
        <v>13</v>
      </c>
      <c r="B48" s="834" t="s">
        <v>19</v>
      </c>
      <c r="C48" s="14" t="s">
        <v>19</v>
      </c>
      <c r="D48" s="1043" t="s">
        <v>32</v>
      </c>
      <c r="E48" s="1045"/>
      <c r="F48" s="24" t="s">
        <v>16</v>
      </c>
      <c r="G48" s="25" t="s">
        <v>17</v>
      </c>
      <c r="H48" s="91">
        <v>585.4</v>
      </c>
      <c r="I48" s="945">
        <f>585.4-7.4</f>
        <v>578</v>
      </c>
      <c r="J48" s="941">
        <f>+I48-H48</f>
        <v>-7.3999999999999773</v>
      </c>
      <c r="K48" s="91">
        <v>585.4</v>
      </c>
      <c r="L48" s="191">
        <v>585.4</v>
      </c>
      <c r="M48" s="636"/>
      <c r="N48" s="91">
        <v>585.4</v>
      </c>
      <c r="O48" s="191">
        <v>585.4</v>
      </c>
      <c r="P48" s="655"/>
      <c r="Q48" s="26" t="s">
        <v>33</v>
      </c>
      <c r="R48" s="254">
        <v>80</v>
      </c>
      <c r="S48" s="254">
        <v>80</v>
      </c>
      <c r="T48" s="441">
        <v>80</v>
      </c>
      <c r="U48" s="126"/>
      <c r="W48" s="20"/>
      <c r="X48" s="20"/>
    </row>
    <row r="49" spans="1:25" s="1" customFormat="1" ht="15" customHeight="1" x14ac:dyDescent="0.2">
      <c r="A49" s="533"/>
      <c r="B49" s="835"/>
      <c r="C49" s="16"/>
      <c r="D49" s="1044"/>
      <c r="E49" s="1046"/>
      <c r="F49" s="104"/>
      <c r="G49" s="319" t="s">
        <v>49</v>
      </c>
      <c r="H49" s="449">
        <v>17</v>
      </c>
      <c r="I49" s="486">
        <v>17</v>
      </c>
      <c r="J49" s="485"/>
      <c r="K49" s="78">
        <f>+I49</f>
        <v>17</v>
      </c>
      <c r="L49" s="279">
        <v>17</v>
      </c>
      <c r="M49" s="450"/>
      <c r="N49" s="391">
        <f>+I49</f>
        <v>17</v>
      </c>
      <c r="O49" s="279">
        <v>17</v>
      </c>
      <c r="P49" s="180"/>
      <c r="Q49" s="841"/>
      <c r="R49" s="293"/>
      <c r="S49" s="293"/>
      <c r="T49" s="103"/>
      <c r="U49" s="103"/>
      <c r="W49" s="20"/>
    </row>
    <row r="50" spans="1:25" s="1" customFormat="1" ht="29.25" customHeight="1" x14ac:dyDescent="0.2">
      <c r="A50" s="534"/>
      <c r="B50" s="216"/>
      <c r="C50" s="27"/>
      <c r="D50" s="365" t="s">
        <v>34</v>
      </c>
      <c r="E50" s="1046"/>
      <c r="F50" s="29"/>
      <c r="G50" s="102"/>
      <c r="H50" s="451"/>
      <c r="I50" s="600"/>
      <c r="J50" s="596"/>
      <c r="K50" s="454"/>
      <c r="L50" s="601"/>
      <c r="M50" s="453"/>
      <c r="N50" s="597"/>
      <c r="O50" s="601"/>
      <c r="P50" s="597"/>
      <c r="Q50" s="148" t="s">
        <v>127</v>
      </c>
      <c r="R50" s="147">
        <v>210</v>
      </c>
      <c r="S50" s="147">
        <v>210</v>
      </c>
      <c r="T50" s="41">
        <v>210</v>
      </c>
      <c r="U50" s="41"/>
      <c r="Y50" s="20"/>
    </row>
    <row r="51" spans="1:25" s="1" customFormat="1" ht="42.75" customHeight="1" x14ac:dyDescent="0.2">
      <c r="A51" s="533"/>
      <c r="B51" s="835"/>
      <c r="C51" s="30"/>
      <c r="D51" s="28" t="s">
        <v>35</v>
      </c>
      <c r="E51" s="1046"/>
      <c r="F51" s="31"/>
      <c r="G51" s="19"/>
      <c r="H51" s="451"/>
      <c r="I51" s="600"/>
      <c r="J51" s="596"/>
      <c r="K51" s="454"/>
      <c r="L51" s="601"/>
      <c r="M51" s="453"/>
      <c r="N51" s="597"/>
      <c r="O51" s="601"/>
      <c r="P51" s="597"/>
      <c r="Q51" s="517" t="s">
        <v>126</v>
      </c>
      <c r="R51" s="258">
        <v>60</v>
      </c>
      <c r="S51" s="258">
        <v>60</v>
      </c>
      <c r="T51" s="42">
        <v>60</v>
      </c>
      <c r="U51" s="42"/>
      <c r="W51" s="20"/>
      <c r="X51" s="20" t="s">
        <v>76</v>
      </c>
      <c r="Y51" s="20"/>
    </row>
    <row r="52" spans="1:25" s="1" customFormat="1" ht="39" customHeight="1" x14ac:dyDescent="0.2">
      <c r="A52" s="533"/>
      <c r="B52" s="835"/>
      <c r="C52" s="323"/>
      <c r="D52" s="942" t="s">
        <v>36</v>
      </c>
      <c r="E52" s="843"/>
      <c r="F52" s="31"/>
      <c r="G52" s="102"/>
      <c r="H52" s="454"/>
      <c r="I52" s="601"/>
      <c r="J52" s="597"/>
      <c r="K52" s="454"/>
      <c r="L52" s="601"/>
      <c r="M52" s="453"/>
      <c r="N52" s="597"/>
      <c r="O52" s="601"/>
      <c r="P52" s="597"/>
      <c r="Q52" s="839" t="s">
        <v>128</v>
      </c>
      <c r="R52" s="944" t="s">
        <v>182</v>
      </c>
      <c r="S52" s="147">
        <v>8</v>
      </c>
      <c r="T52" s="41">
        <v>8</v>
      </c>
      <c r="U52" s="1033" t="s">
        <v>189</v>
      </c>
      <c r="X52" s="20"/>
    </row>
    <row r="53" spans="1:25" s="1" customFormat="1" ht="48.75" customHeight="1" x14ac:dyDescent="0.2">
      <c r="A53" s="533"/>
      <c r="B53" s="835"/>
      <c r="C53" s="16"/>
      <c r="D53" s="1047" t="s">
        <v>37</v>
      </c>
      <c r="E53" s="843"/>
      <c r="F53" s="31"/>
      <c r="G53" s="102"/>
      <c r="H53" s="451"/>
      <c r="I53" s="600"/>
      <c r="J53" s="596"/>
      <c r="K53" s="454"/>
      <c r="L53" s="601"/>
      <c r="M53" s="453"/>
      <c r="N53" s="597"/>
      <c r="O53" s="601"/>
      <c r="P53" s="597"/>
      <c r="Q53" s="1013" t="s">
        <v>127</v>
      </c>
      <c r="R53" s="147">
        <v>237</v>
      </c>
      <c r="S53" s="147">
        <v>237</v>
      </c>
      <c r="T53" s="41">
        <v>237</v>
      </c>
      <c r="U53" s="1098"/>
      <c r="X53" s="20"/>
    </row>
    <row r="54" spans="1:25" s="1" customFormat="1" ht="15.75" customHeight="1" thickBot="1" x14ac:dyDescent="0.25">
      <c r="A54" s="535"/>
      <c r="B54" s="836"/>
      <c r="C54" s="21"/>
      <c r="D54" s="1048"/>
      <c r="E54" s="127"/>
      <c r="F54" s="33"/>
      <c r="G54" s="101" t="s">
        <v>18</v>
      </c>
      <c r="H54" s="23">
        <f>SUM(H48:H53)</f>
        <v>602.4</v>
      </c>
      <c r="I54" s="190">
        <f>SUM(I48:I53)</f>
        <v>595</v>
      </c>
      <c r="J54" s="190">
        <f>SUM(J48:J53)</f>
        <v>-7.3999999999999773</v>
      </c>
      <c r="K54" s="23">
        <f>SUM(K48:K53)</f>
        <v>602.4</v>
      </c>
      <c r="L54" s="190">
        <f>SUM(L48:L53)</f>
        <v>602.4</v>
      </c>
      <c r="M54" s="239"/>
      <c r="N54" s="23">
        <f>SUM(N48:N53)</f>
        <v>602.4</v>
      </c>
      <c r="O54" s="190">
        <f>SUM(O48:O53)</f>
        <v>602.4</v>
      </c>
      <c r="P54" s="645"/>
      <c r="Q54" s="1014"/>
      <c r="R54" s="325"/>
      <c r="S54" s="325"/>
      <c r="T54" s="326"/>
      <c r="U54" s="1034"/>
      <c r="X54" s="20"/>
      <c r="Y54" s="20"/>
    </row>
    <row r="55" spans="1:25" s="1" customFormat="1" ht="24.75" customHeight="1" x14ac:dyDescent="0.2">
      <c r="A55" s="536" t="s">
        <v>13</v>
      </c>
      <c r="B55" s="834" t="s">
        <v>19</v>
      </c>
      <c r="C55" s="837" t="s">
        <v>21</v>
      </c>
      <c r="D55" s="1037" t="s">
        <v>148</v>
      </c>
      <c r="E55" s="228" t="s">
        <v>42</v>
      </c>
      <c r="F55" s="327">
        <v>1</v>
      </c>
      <c r="G55" s="9" t="s">
        <v>17</v>
      </c>
      <c r="H55" s="36">
        <v>30</v>
      </c>
      <c r="I55" s="192">
        <v>30</v>
      </c>
      <c r="J55" s="187"/>
      <c r="K55" s="36"/>
      <c r="L55" s="192"/>
      <c r="M55" s="650"/>
      <c r="N55" s="36"/>
      <c r="O55" s="192"/>
      <c r="P55" s="465"/>
      <c r="Q55" s="1020" t="s">
        <v>124</v>
      </c>
      <c r="R55" s="130">
        <v>2</v>
      </c>
      <c r="S55" s="130"/>
      <c r="T55" s="131"/>
      <c r="U55" s="131"/>
    </row>
    <row r="56" spans="1:25" s="1" customFormat="1" ht="17.25" customHeight="1" thickBot="1" x14ac:dyDescent="0.25">
      <c r="A56" s="537"/>
      <c r="B56" s="835"/>
      <c r="C56" s="838"/>
      <c r="D56" s="1049"/>
      <c r="E56" s="427"/>
      <c r="F56" s="133"/>
      <c r="G56" s="255" t="s">
        <v>18</v>
      </c>
      <c r="H56" s="135">
        <f>+H55</f>
        <v>30</v>
      </c>
      <c r="I56" s="193">
        <f>+I55</f>
        <v>30</v>
      </c>
      <c r="J56" s="598"/>
      <c r="K56" s="135"/>
      <c r="L56" s="193"/>
      <c r="M56" s="598"/>
      <c r="N56" s="135"/>
      <c r="O56" s="193"/>
      <c r="P56" s="646"/>
      <c r="Q56" s="1014"/>
      <c r="R56" s="138"/>
      <c r="S56" s="138"/>
      <c r="T56" s="139"/>
      <c r="U56" s="139"/>
    </row>
    <row r="57" spans="1:25" s="1" customFormat="1" ht="42.75" customHeight="1" x14ac:dyDescent="0.2">
      <c r="A57" s="536" t="s">
        <v>13</v>
      </c>
      <c r="B57" s="834" t="s">
        <v>19</v>
      </c>
      <c r="C57" s="425" t="s">
        <v>40</v>
      </c>
      <c r="D57" s="206" t="s">
        <v>98</v>
      </c>
      <c r="E57" s="228" t="s">
        <v>42</v>
      </c>
      <c r="F57" s="128"/>
      <c r="G57" s="4"/>
      <c r="H57" s="129"/>
      <c r="I57" s="429"/>
      <c r="J57" s="379"/>
      <c r="K57" s="129"/>
      <c r="L57" s="429"/>
      <c r="M57" s="379"/>
      <c r="N57" s="129"/>
      <c r="O57" s="429"/>
      <c r="P57" s="379"/>
      <c r="Q57" s="223"/>
      <c r="R57" s="130"/>
      <c r="S57" s="130"/>
      <c r="T57" s="131"/>
      <c r="U57" s="131"/>
    </row>
    <row r="58" spans="1:25" s="1" customFormat="1" ht="15.75" customHeight="1" x14ac:dyDescent="0.2">
      <c r="A58" s="537"/>
      <c r="B58" s="835"/>
      <c r="C58" s="395"/>
      <c r="D58" s="1035" t="s">
        <v>140</v>
      </c>
      <c r="E58" s="428"/>
      <c r="F58" s="432">
        <v>2</v>
      </c>
      <c r="G58" s="67" t="s">
        <v>17</v>
      </c>
      <c r="H58" s="431">
        <v>19.2</v>
      </c>
      <c r="I58" s="430">
        <v>19.2</v>
      </c>
      <c r="J58" s="265"/>
      <c r="K58" s="431"/>
      <c r="L58" s="430"/>
      <c r="M58" s="265"/>
      <c r="N58" s="431"/>
      <c r="O58" s="430"/>
      <c r="P58" s="94"/>
      <c r="Q58" s="1013" t="s">
        <v>138</v>
      </c>
      <c r="R58" s="433">
        <v>2</v>
      </c>
      <c r="S58" s="433"/>
      <c r="T58" s="434"/>
      <c r="U58" s="434"/>
    </row>
    <row r="59" spans="1:25" s="1" customFormat="1" ht="13.5" thickBot="1" x14ac:dyDescent="0.25">
      <c r="A59" s="538"/>
      <c r="B59" s="836"/>
      <c r="C59" s="426"/>
      <c r="D59" s="1036"/>
      <c r="E59" s="132"/>
      <c r="F59" s="140"/>
      <c r="G59" s="134" t="s">
        <v>18</v>
      </c>
      <c r="H59" s="135">
        <f>SUM(H57:H58)</f>
        <v>19.2</v>
      </c>
      <c r="I59" s="193">
        <f>SUM(I57:I58)</f>
        <v>19.2</v>
      </c>
      <c r="J59" s="598"/>
      <c r="K59" s="135"/>
      <c r="L59" s="193"/>
      <c r="M59" s="598"/>
      <c r="N59" s="231"/>
      <c r="O59" s="647"/>
      <c r="P59" s="377"/>
      <c r="Q59" s="1014"/>
      <c r="R59" s="325"/>
      <c r="S59" s="325"/>
      <c r="T59" s="326"/>
      <c r="U59" s="326"/>
    </row>
    <row r="60" spans="1:25" s="1" customFormat="1" ht="26.25" customHeight="1" x14ac:dyDescent="0.2">
      <c r="A60" s="536" t="s">
        <v>13</v>
      </c>
      <c r="B60" s="834" t="s">
        <v>19</v>
      </c>
      <c r="C60" s="425" t="s">
        <v>71</v>
      </c>
      <c r="D60" s="1037" t="s">
        <v>38</v>
      </c>
      <c r="E60" s="37"/>
      <c r="F60" s="128" t="s">
        <v>16</v>
      </c>
      <c r="G60" s="9" t="s">
        <v>17</v>
      </c>
      <c r="H60" s="906">
        <v>576.29999999999995</v>
      </c>
      <c r="I60" s="192">
        <v>576.29999999999995</v>
      </c>
      <c r="J60" s="465">
        <f>+I60-H60</f>
        <v>0</v>
      </c>
      <c r="K60" s="36">
        <v>583.79999999999995</v>
      </c>
      <c r="L60" s="192">
        <v>583.79999999999995</v>
      </c>
      <c r="M60" s="465"/>
      <c r="N60" s="36">
        <v>583.79999999999995</v>
      </c>
      <c r="O60" s="192">
        <v>583.79999999999995</v>
      </c>
      <c r="P60" s="465"/>
      <c r="Q60" s="1020" t="s">
        <v>39</v>
      </c>
      <c r="R60" s="670">
        <v>2904</v>
      </c>
      <c r="S60" s="130">
        <v>3000</v>
      </c>
      <c r="T60" s="131">
        <v>3000</v>
      </c>
      <c r="U60" s="1147"/>
    </row>
    <row r="61" spans="1:25" s="1" customFormat="1" ht="15.75" customHeight="1" thickBot="1" x14ac:dyDescent="0.25">
      <c r="A61" s="537"/>
      <c r="B61" s="835"/>
      <c r="C61" s="395"/>
      <c r="D61" s="1038"/>
      <c r="E61" s="35"/>
      <c r="F61" s="392"/>
      <c r="G61" s="10" t="s">
        <v>18</v>
      </c>
      <c r="H61" s="38">
        <f t="shared" ref="H61" si="10">+H60</f>
        <v>576.29999999999995</v>
      </c>
      <c r="I61" s="194">
        <f t="shared" ref="I61:N61" si="11">+I60</f>
        <v>576.29999999999995</v>
      </c>
      <c r="J61" s="899">
        <f t="shared" si="11"/>
        <v>0</v>
      </c>
      <c r="K61" s="38">
        <f t="shared" si="11"/>
        <v>583.79999999999995</v>
      </c>
      <c r="L61" s="194">
        <f t="shared" ref="L61" si="12">+L60</f>
        <v>583.79999999999995</v>
      </c>
      <c r="M61" s="599"/>
      <c r="N61" s="23">
        <f t="shared" si="11"/>
        <v>583.79999999999995</v>
      </c>
      <c r="O61" s="190">
        <f t="shared" ref="O61" si="13">+O60</f>
        <v>583.79999999999995</v>
      </c>
      <c r="P61" s="189"/>
      <c r="Q61" s="1014"/>
      <c r="R61" s="325"/>
      <c r="S61" s="325"/>
      <c r="T61" s="326"/>
      <c r="U61" s="1148"/>
    </row>
    <row r="62" spans="1:25" s="1" customFormat="1" ht="13.5" thickBot="1" x14ac:dyDescent="0.25">
      <c r="A62" s="528" t="s">
        <v>13</v>
      </c>
      <c r="B62" s="46" t="s">
        <v>19</v>
      </c>
      <c r="C62" s="1023" t="s">
        <v>22</v>
      </c>
      <c r="D62" s="1023"/>
      <c r="E62" s="1023"/>
      <c r="F62" s="1023"/>
      <c r="G62" s="1039"/>
      <c r="H62" s="595">
        <f>+H59+H61+H56+H54+H47</f>
        <v>6049</v>
      </c>
      <c r="I62" s="406">
        <f>+I59+I61+I56+I54+I47</f>
        <v>6041.6</v>
      </c>
      <c r="J62" s="406">
        <f>+J59+J61+J56+J54+J47</f>
        <v>-7.3999999999999773</v>
      </c>
      <c r="K62" s="141">
        <f>+K59+K61+K56+K54+K47</f>
        <v>5787.7999999999993</v>
      </c>
      <c r="L62" s="637">
        <f>+L59+L61+L56+L54+L47</f>
        <v>5787.7999999999993</v>
      </c>
      <c r="M62" s="405"/>
      <c r="N62" s="141">
        <f>+N59+N61+N56+N54+N47</f>
        <v>5701.9</v>
      </c>
      <c r="O62" s="637">
        <f>+O59+O61+O56+O54+O47</f>
        <v>5701.9</v>
      </c>
      <c r="P62" s="405"/>
      <c r="Q62" s="1040"/>
      <c r="R62" s="1041"/>
      <c r="S62" s="1041"/>
      <c r="T62" s="1041"/>
      <c r="U62" s="1042"/>
      <c r="Y62" s="20"/>
    </row>
    <row r="63" spans="1:25" s="1" customFormat="1" ht="15.75" customHeight="1" thickBot="1" x14ac:dyDescent="0.25">
      <c r="A63" s="539" t="s">
        <v>13</v>
      </c>
      <c r="B63" s="39" t="s">
        <v>21</v>
      </c>
      <c r="C63" s="1028" t="s">
        <v>41</v>
      </c>
      <c r="D63" s="1028"/>
      <c r="E63" s="1055"/>
      <c r="F63" s="1055"/>
      <c r="G63" s="1055"/>
      <c r="H63" s="1055"/>
      <c r="I63" s="1055"/>
      <c r="J63" s="1055"/>
      <c r="K63" s="1055"/>
      <c r="L63" s="1055"/>
      <c r="M63" s="1055"/>
      <c r="N63" s="1055"/>
      <c r="O63" s="1055"/>
      <c r="P63" s="1055"/>
      <c r="Q63" s="1028"/>
      <c r="R63" s="1028"/>
      <c r="S63" s="1028"/>
      <c r="T63" s="1028"/>
      <c r="U63" s="1029"/>
      <c r="Y63" s="20"/>
    </row>
    <row r="64" spans="1:25" s="1" customFormat="1" ht="15.75" customHeight="1" x14ac:dyDescent="0.2">
      <c r="A64" s="540" t="s">
        <v>13</v>
      </c>
      <c r="B64" s="218" t="s">
        <v>21</v>
      </c>
      <c r="C64" s="40" t="s">
        <v>13</v>
      </c>
      <c r="D64" s="1043" t="s">
        <v>45</v>
      </c>
      <c r="E64" s="488" t="s">
        <v>42</v>
      </c>
      <c r="F64" s="99" t="s">
        <v>96</v>
      </c>
      <c r="G64" s="884" t="s">
        <v>17</v>
      </c>
      <c r="H64" s="602">
        <v>1793.1</v>
      </c>
      <c r="I64" s="925">
        <f>1793.1-176.6-18</f>
        <v>1598.5</v>
      </c>
      <c r="J64" s="926">
        <f>+I64-H64</f>
        <v>-194.59999999999991</v>
      </c>
      <c r="K64" s="907">
        <f>5790.4-2</f>
        <v>5788.4</v>
      </c>
      <c r="L64" s="935">
        <f>5790.4-2+176.6+18</f>
        <v>5983</v>
      </c>
      <c r="M64" s="936">
        <f>+L64-K64</f>
        <v>194.60000000000036</v>
      </c>
      <c r="N64" s="800">
        <f>3768.1+350+1107.3</f>
        <v>5225.4000000000005</v>
      </c>
      <c r="O64" s="429">
        <f>3768.1+350+1107.3</f>
        <v>5225.4000000000005</v>
      </c>
      <c r="P64" s="379"/>
      <c r="Q64" s="741"/>
      <c r="R64" s="742"/>
      <c r="S64" s="742"/>
      <c r="T64" s="743"/>
      <c r="U64" s="743"/>
      <c r="W64" s="20"/>
      <c r="X64" s="20"/>
    </row>
    <row r="65" spans="1:30" s="1" customFormat="1" ht="15.75" customHeight="1" x14ac:dyDescent="0.2">
      <c r="A65" s="541"/>
      <c r="B65" s="850"/>
      <c r="C65" s="845"/>
      <c r="D65" s="1056"/>
      <c r="E65" s="706"/>
      <c r="F65" s="707"/>
      <c r="G65" s="885" t="s">
        <v>94</v>
      </c>
      <c r="H65" s="784">
        <f>1926.6-350-427.9</f>
        <v>1148.6999999999998</v>
      </c>
      <c r="I65" s="430">
        <f>1926.6-350-427.9</f>
        <v>1148.6999999999998</v>
      </c>
      <c r="J65" s="783"/>
      <c r="K65" s="784">
        <f ca="1">SUMIF(G75:G93,"sb(l)",K75:K91)</f>
        <v>0</v>
      </c>
      <c r="L65" s="430">
        <f ca="1">SUMIF(H75:H93,"sb(l)",L75:L91)</f>
        <v>0</v>
      </c>
      <c r="M65" s="783"/>
      <c r="N65" s="711">
        <f ca="1">SUMIF(G75:G93,"sb(l)",N75:N91)</f>
        <v>0</v>
      </c>
      <c r="O65" s="430">
        <f ca="1">SUMIF(H75:H93,"sb(l)",O75:O91)</f>
        <v>0</v>
      </c>
      <c r="P65" s="708"/>
      <c r="Q65" s="709"/>
      <c r="R65" s="331"/>
      <c r="S65" s="144"/>
      <c r="T65" s="260"/>
      <c r="U65" s="260"/>
      <c r="W65" s="20"/>
      <c r="X65" s="20"/>
    </row>
    <row r="66" spans="1:30" s="1" customFormat="1" ht="15.75" customHeight="1" x14ac:dyDescent="0.2">
      <c r="A66" s="541"/>
      <c r="B66" s="850"/>
      <c r="C66" s="845"/>
      <c r="D66" s="1056"/>
      <c r="E66" s="706"/>
      <c r="F66" s="707"/>
      <c r="G66" s="885" t="s">
        <v>97</v>
      </c>
      <c r="H66" s="592">
        <v>609.29999999999995</v>
      </c>
      <c r="I66" s="605">
        <v>609.29999999999995</v>
      </c>
      <c r="J66" s="498"/>
      <c r="K66" s="497">
        <f ca="1">SUMIF(G75:G94,"sb(es)",K75:K92)</f>
        <v>0</v>
      </c>
      <c r="L66" s="605">
        <f ca="1">SUMIF(H75:H94,"sb(es)",L75:L92)</f>
        <v>0</v>
      </c>
      <c r="M66" s="498"/>
      <c r="N66" s="710">
        <f ca="1">SUMIF(G75:G94,"sb(es)",N75:N92)</f>
        <v>0</v>
      </c>
      <c r="O66" s="605">
        <f ca="1">SUMIF(H75:H94,"sb(es)",O75:O92)</f>
        <v>0</v>
      </c>
      <c r="P66" s="526"/>
      <c r="Q66" s="709"/>
      <c r="R66" s="331"/>
      <c r="S66" s="144"/>
      <c r="T66" s="260"/>
      <c r="U66" s="260"/>
      <c r="V66" s="143"/>
      <c r="W66" s="20"/>
      <c r="X66" s="20"/>
    </row>
    <row r="67" spans="1:30" s="1" customFormat="1" ht="15.75" customHeight="1" x14ac:dyDescent="0.2">
      <c r="A67" s="541"/>
      <c r="B67" s="850"/>
      <c r="C67" s="845"/>
      <c r="D67" s="1056"/>
      <c r="E67" s="706"/>
      <c r="F67" s="707"/>
      <c r="G67" s="885" t="s">
        <v>43</v>
      </c>
      <c r="H67" s="431">
        <v>53.8</v>
      </c>
      <c r="I67" s="430">
        <v>53.8</v>
      </c>
      <c r="J67" s="783"/>
      <c r="K67" s="784"/>
      <c r="L67" s="430"/>
      <c r="M67" s="783"/>
      <c r="N67" s="711">
        <v>1216.0999999999999</v>
      </c>
      <c r="O67" s="430">
        <v>1216.0999999999999</v>
      </c>
      <c r="P67" s="708"/>
      <c r="Q67" s="709"/>
      <c r="R67" s="331"/>
      <c r="S67" s="144"/>
      <c r="T67" s="260"/>
      <c r="U67" s="260"/>
      <c r="W67" s="20"/>
      <c r="X67" s="20"/>
    </row>
    <row r="68" spans="1:30" s="1" customFormat="1" ht="15.75" customHeight="1" x14ac:dyDescent="0.2">
      <c r="A68" s="541"/>
      <c r="B68" s="850"/>
      <c r="C68" s="845"/>
      <c r="D68" s="1056"/>
      <c r="E68" s="706"/>
      <c r="F68" s="707"/>
      <c r="G68" s="886" t="s">
        <v>49</v>
      </c>
      <c r="H68" s="592">
        <v>42.3</v>
      </c>
      <c r="I68" s="605">
        <v>42.3</v>
      </c>
      <c r="J68" s="498"/>
      <c r="K68" s="497">
        <v>102.1</v>
      </c>
      <c r="L68" s="605">
        <v>102.1</v>
      </c>
      <c r="M68" s="498"/>
      <c r="N68" s="710">
        <f ca="1">SUMIF(G75:G96,"lrvb",N75:N94)</f>
        <v>0</v>
      </c>
      <c r="O68" s="605">
        <f ca="1">SUMIF(H75:H96,"lrvb",O75:O94)</f>
        <v>0</v>
      </c>
      <c r="P68" s="526"/>
      <c r="Q68" s="709"/>
      <c r="R68" s="331"/>
      <c r="S68" s="144"/>
      <c r="T68" s="260"/>
      <c r="U68" s="260"/>
      <c r="W68" s="20"/>
      <c r="X68" s="20"/>
    </row>
    <row r="69" spans="1:30" s="1" customFormat="1" ht="15.75" customHeight="1" x14ac:dyDescent="0.2">
      <c r="A69" s="541"/>
      <c r="B69" s="850"/>
      <c r="C69" s="845"/>
      <c r="D69" s="1056"/>
      <c r="E69" s="706"/>
      <c r="F69" s="707"/>
      <c r="G69" s="886" t="s">
        <v>47</v>
      </c>
      <c r="H69" s="431">
        <v>478.9</v>
      </c>
      <c r="I69" s="430">
        <v>478.9</v>
      </c>
      <c r="J69" s="783"/>
      <c r="K69" s="784">
        <v>1156.5</v>
      </c>
      <c r="L69" s="430">
        <v>1156.5</v>
      </c>
      <c r="M69" s="783"/>
      <c r="N69" s="711"/>
      <c r="O69" s="430"/>
      <c r="P69" s="708"/>
      <c r="Q69" s="709"/>
      <c r="R69" s="331"/>
      <c r="S69" s="144"/>
      <c r="T69" s="260"/>
      <c r="U69" s="260"/>
      <c r="W69" s="20"/>
      <c r="X69" s="20"/>
    </row>
    <row r="70" spans="1:30" s="1" customFormat="1" ht="15.75" customHeight="1" x14ac:dyDescent="0.2">
      <c r="A70" s="541"/>
      <c r="B70" s="850"/>
      <c r="C70" s="845"/>
      <c r="D70" s="1056"/>
      <c r="E70" s="706"/>
      <c r="F70" s="707"/>
      <c r="G70" s="886" t="s">
        <v>44</v>
      </c>
      <c r="H70" s="712">
        <v>2.2999999999999998</v>
      </c>
      <c r="I70" s="341">
        <v>2.2999999999999998</v>
      </c>
      <c r="J70" s="343"/>
      <c r="K70" s="367">
        <v>1000</v>
      </c>
      <c r="L70" s="341">
        <v>1000</v>
      </c>
      <c r="M70" s="343"/>
      <c r="N70" s="713">
        <f ca="1">SUMIF(G75:G97,"kt",N75:N95)</f>
        <v>0</v>
      </c>
      <c r="O70" s="341">
        <f ca="1">SUMIF(H75:H97,"kt",O75:O95)</f>
        <v>0</v>
      </c>
      <c r="P70" s="526"/>
      <c r="Q70" s="709"/>
      <c r="R70" s="331"/>
      <c r="S70" s="144"/>
      <c r="T70" s="260"/>
      <c r="U70" s="260"/>
      <c r="W70" s="20"/>
      <c r="X70" s="20"/>
    </row>
    <row r="71" spans="1:30" s="1" customFormat="1" ht="37.5" customHeight="1" x14ac:dyDescent="0.2">
      <c r="A71" s="541"/>
      <c r="B71" s="850"/>
      <c r="C71" s="845"/>
      <c r="D71" s="1047" t="s">
        <v>143</v>
      </c>
      <c r="E71" s="714"/>
      <c r="F71" s="696"/>
      <c r="G71" s="760"/>
      <c r="H71" s="440"/>
      <c r="I71" s="350"/>
      <c r="J71" s="351"/>
      <c r="K71" s="868"/>
      <c r="L71" s="697"/>
      <c r="M71" s="698"/>
      <c r="N71" s="857"/>
      <c r="O71" s="697"/>
      <c r="P71" s="699"/>
      <c r="Q71" s="848" t="s">
        <v>77</v>
      </c>
      <c r="R71" s="281">
        <v>2</v>
      </c>
      <c r="S71" s="744"/>
      <c r="T71" s="745"/>
      <c r="U71" s="496"/>
      <c r="V71" s="1144"/>
      <c r="W71" s="20"/>
      <c r="Z71" s="20"/>
    </row>
    <row r="72" spans="1:30" s="1" customFormat="1" ht="16.5" customHeight="1" x14ac:dyDescent="0.2">
      <c r="A72" s="541"/>
      <c r="B72" s="850"/>
      <c r="C72" s="630"/>
      <c r="D72" s="1038"/>
      <c r="E72" s="714"/>
      <c r="F72" s="696"/>
      <c r="G72" s="757"/>
      <c r="H72" s="93"/>
      <c r="I72" s="362"/>
      <c r="J72" s="375"/>
      <c r="K72" s="869"/>
      <c r="L72" s="700"/>
      <c r="M72" s="701"/>
      <c r="N72" s="858"/>
      <c r="O72" s="700"/>
      <c r="P72" s="702"/>
      <c r="Q72" s="1058"/>
      <c r="R72" s="283"/>
      <c r="S72" s="853"/>
      <c r="T72" s="746"/>
      <c r="U72" s="496"/>
      <c r="V72" s="1144"/>
      <c r="W72" s="20"/>
    </row>
    <row r="73" spans="1:30" s="1" customFormat="1" ht="16.5" customHeight="1" x14ac:dyDescent="0.2">
      <c r="A73" s="541"/>
      <c r="B73" s="850"/>
      <c r="C73" s="845"/>
      <c r="D73" s="1038"/>
      <c r="E73" s="714"/>
      <c r="F73" s="696"/>
      <c r="G73" s="759"/>
      <c r="H73" s="721"/>
      <c r="I73" s="514"/>
      <c r="J73" s="515"/>
      <c r="K73" s="870"/>
      <c r="L73" s="717"/>
      <c r="M73" s="718"/>
      <c r="N73" s="859"/>
      <c r="O73" s="717"/>
      <c r="P73" s="719"/>
      <c r="Q73" s="1145"/>
      <c r="R73" s="283"/>
      <c r="S73" s="853"/>
      <c r="T73" s="746"/>
      <c r="U73" s="496"/>
      <c r="V73" s="691"/>
      <c r="W73" s="747"/>
      <c r="X73" s="748"/>
      <c r="Y73" s="748"/>
      <c r="Z73" s="748"/>
      <c r="AA73" s="748"/>
      <c r="AB73" s="748"/>
      <c r="AC73" s="748"/>
      <c r="AD73" s="748"/>
    </row>
    <row r="74" spans="1:30" s="1" customFormat="1" ht="30.75" customHeight="1" x14ac:dyDescent="0.2">
      <c r="A74" s="541"/>
      <c r="B74" s="850"/>
      <c r="C74" s="845"/>
      <c r="D74" s="952" t="s">
        <v>74</v>
      </c>
      <c r="E74" s="714"/>
      <c r="F74" s="703"/>
      <c r="G74" s="888"/>
      <c r="H74" s="928"/>
      <c r="I74" s="954"/>
      <c r="J74" s="927"/>
      <c r="K74" s="872"/>
      <c r="L74" s="930"/>
      <c r="M74" s="931"/>
      <c r="N74" s="864"/>
      <c r="O74" s="720"/>
      <c r="P74" s="929"/>
      <c r="Q74" s="953" t="s">
        <v>46</v>
      </c>
      <c r="R74" s="330">
        <v>100</v>
      </c>
      <c r="S74" s="345"/>
      <c r="T74" s="618"/>
      <c r="U74" s="951"/>
      <c r="V74" s="749"/>
      <c r="W74" s="749"/>
      <c r="X74" s="749"/>
      <c r="Y74" s="747"/>
      <c r="Z74" s="747"/>
      <c r="AA74" s="747"/>
      <c r="AB74" s="748"/>
      <c r="AC74" s="748"/>
      <c r="AD74" s="748"/>
    </row>
    <row r="75" spans="1:30" s="1" customFormat="1" ht="27" customHeight="1" x14ac:dyDescent="0.2">
      <c r="A75" s="537"/>
      <c r="B75" s="835"/>
      <c r="C75" s="1050"/>
      <c r="D75" s="796" t="s">
        <v>107</v>
      </c>
      <c r="E75" s="1051" t="s">
        <v>48</v>
      </c>
      <c r="F75" s="337"/>
      <c r="G75" s="760"/>
      <c r="H75" s="440"/>
      <c r="I75" s="350"/>
      <c r="J75" s="351"/>
      <c r="K75" s="871"/>
      <c r="L75" s="486"/>
      <c r="M75" s="656"/>
      <c r="N75" s="860"/>
      <c r="O75" s="486"/>
      <c r="P75" s="656"/>
      <c r="Q75" s="799"/>
      <c r="R75" s="338"/>
      <c r="S75" s="310"/>
      <c r="T75" s="339"/>
      <c r="U75" s="658"/>
      <c r="V75" s="749"/>
      <c r="W75" s="748"/>
      <c r="X75" s="747"/>
      <c r="Y75" s="751"/>
      <c r="Z75" s="752"/>
      <c r="AA75" s="747"/>
      <c r="AB75" s="747"/>
      <c r="AC75" s="748"/>
      <c r="AD75" s="748"/>
    </row>
    <row r="76" spans="1:30" s="1" customFormat="1" ht="17.25" customHeight="1" x14ac:dyDescent="0.2">
      <c r="A76" s="537"/>
      <c r="B76" s="835"/>
      <c r="C76" s="1050"/>
      <c r="D76" s="384"/>
      <c r="E76" s="1052"/>
      <c r="F76" s="337"/>
      <c r="G76" s="757"/>
      <c r="H76" s="93"/>
      <c r="I76" s="362"/>
      <c r="J76" s="375"/>
      <c r="K76" s="491"/>
      <c r="L76" s="362"/>
      <c r="M76" s="375"/>
      <c r="N76" s="861"/>
      <c r="O76" s="362"/>
      <c r="P76" s="375"/>
      <c r="Q76" s="797"/>
      <c r="R76" s="333"/>
      <c r="S76" s="334"/>
      <c r="T76" s="335"/>
      <c r="U76" s="795"/>
      <c r="V76" s="749"/>
      <c r="W76" s="748"/>
      <c r="X76" s="747"/>
      <c r="Y76" s="751"/>
      <c r="Z76" s="752"/>
      <c r="AA76" s="747"/>
      <c r="AB76" s="747"/>
      <c r="AC76" s="748"/>
      <c r="AD76" s="748"/>
    </row>
    <row r="77" spans="1:30" s="1" customFormat="1" ht="15.75" customHeight="1" x14ac:dyDescent="0.2">
      <c r="A77" s="537"/>
      <c r="B77" s="835"/>
      <c r="C77" s="1050"/>
      <c r="D77" s="384" t="s">
        <v>106</v>
      </c>
      <c r="E77" s="1052"/>
      <c r="F77" s="337"/>
      <c r="G77" s="887"/>
      <c r="H77" s="872"/>
      <c r="I77" s="720"/>
      <c r="J77" s="908"/>
      <c r="K77" s="872"/>
      <c r="L77" s="720"/>
      <c r="M77" s="493"/>
      <c r="N77" s="862"/>
      <c r="O77" s="600"/>
      <c r="P77" s="493"/>
      <c r="Q77" s="797" t="s">
        <v>46</v>
      </c>
      <c r="R77" s="333">
        <v>10</v>
      </c>
      <c r="S77" s="334">
        <v>80</v>
      </c>
      <c r="T77" s="335">
        <v>100</v>
      </c>
      <c r="U77" s="795"/>
      <c r="V77" s="749"/>
      <c r="W77" s="748"/>
      <c r="X77" s="747"/>
      <c r="Y77" s="751"/>
      <c r="Z77" s="752"/>
      <c r="AA77" s="747"/>
      <c r="AB77" s="747"/>
      <c r="AC77" s="748"/>
      <c r="AD77" s="748"/>
    </row>
    <row r="78" spans="1:30" s="1" customFormat="1" ht="15.75" customHeight="1" x14ac:dyDescent="0.2">
      <c r="A78" s="537"/>
      <c r="B78" s="835"/>
      <c r="C78" s="1050"/>
      <c r="D78" s="384"/>
      <c r="E78" s="1052"/>
      <c r="F78" s="337"/>
      <c r="G78" s="888"/>
      <c r="H78" s="872"/>
      <c r="I78" s="720"/>
      <c r="J78" s="908"/>
      <c r="K78" s="872"/>
      <c r="L78" s="720"/>
      <c r="M78" s="493"/>
      <c r="N78" s="862"/>
      <c r="O78" s="600"/>
      <c r="P78" s="493"/>
      <c r="Q78" s="797"/>
      <c r="R78" s="333"/>
      <c r="S78" s="334"/>
      <c r="T78" s="335"/>
      <c r="U78" s="795"/>
      <c r="V78" s="749"/>
      <c r="W78" s="748"/>
      <c r="X78" s="747"/>
      <c r="Y78" s="751"/>
      <c r="Z78" s="752"/>
      <c r="AA78" s="747"/>
      <c r="AB78" s="747"/>
      <c r="AC78" s="748"/>
      <c r="AD78" s="748"/>
    </row>
    <row r="79" spans="1:30" s="1" customFormat="1" ht="15.75" customHeight="1" x14ac:dyDescent="0.2">
      <c r="A79" s="537"/>
      <c r="B79" s="835"/>
      <c r="C79" s="1050"/>
      <c r="D79" s="384"/>
      <c r="E79" s="1052"/>
      <c r="F79" s="337"/>
      <c r="G79" s="887"/>
      <c r="H79" s="872"/>
      <c r="I79" s="720"/>
      <c r="J79" s="908"/>
      <c r="K79" s="872"/>
      <c r="L79" s="720"/>
      <c r="M79" s="493"/>
      <c r="N79" s="863"/>
      <c r="O79" s="600"/>
      <c r="P79" s="596"/>
      <c r="Q79" s="332"/>
      <c r="R79" s="333"/>
      <c r="S79" s="334"/>
      <c r="T79" s="335"/>
      <c r="U79" s="795"/>
      <c r="V79" s="749"/>
      <c r="W79" s="748"/>
      <c r="X79" s="747"/>
      <c r="Y79" s="751"/>
      <c r="Z79" s="752"/>
      <c r="AA79" s="747"/>
      <c r="AB79" s="747"/>
      <c r="AC79" s="748"/>
      <c r="AD79" s="748"/>
    </row>
    <row r="80" spans="1:30" s="1" customFormat="1" ht="33" customHeight="1" x14ac:dyDescent="0.2">
      <c r="A80" s="537"/>
      <c r="B80" s="835"/>
      <c r="C80" s="1050"/>
      <c r="D80" s="1157" t="s">
        <v>123</v>
      </c>
      <c r="E80" s="1052"/>
      <c r="F80" s="337"/>
      <c r="G80" s="753" t="s">
        <v>180</v>
      </c>
      <c r="H80" s="873">
        <v>742.4</v>
      </c>
      <c r="I80" s="933">
        <v>565.79999999999995</v>
      </c>
      <c r="J80" s="934">
        <f>+I80-H80</f>
        <v>-176.60000000000002</v>
      </c>
      <c r="K80" s="873">
        <v>2062.1</v>
      </c>
      <c r="L80" s="933">
        <v>2238.6999999999998</v>
      </c>
      <c r="M80" s="934">
        <f>+L80-K80</f>
        <v>176.59999999999991</v>
      </c>
      <c r="N80" s="910">
        <v>1638.5</v>
      </c>
      <c r="O80" s="704">
        <v>1638.5</v>
      </c>
      <c r="P80" s="798"/>
      <c r="Q80" s="402" t="s">
        <v>46</v>
      </c>
      <c r="R80" s="338">
        <v>10</v>
      </c>
      <c r="S80" s="310">
        <v>70</v>
      </c>
      <c r="T80" s="339">
        <v>100</v>
      </c>
      <c r="U80" s="1035" t="s">
        <v>186</v>
      </c>
      <c r="V80" s="749"/>
      <c r="W80" s="748"/>
      <c r="X80" s="747"/>
      <c r="Y80" s="750"/>
      <c r="Z80" s="750"/>
      <c r="AA80" s="747"/>
      <c r="AB80" s="747"/>
      <c r="AC80" s="748"/>
      <c r="AD80" s="748"/>
    </row>
    <row r="81" spans="1:30" s="1" customFormat="1" ht="33" customHeight="1" x14ac:dyDescent="0.2">
      <c r="A81" s="537"/>
      <c r="B81" s="835"/>
      <c r="C81" s="845"/>
      <c r="D81" s="1159"/>
      <c r="E81" s="846"/>
      <c r="F81" s="337"/>
      <c r="G81" s="887" t="s">
        <v>184</v>
      </c>
      <c r="H81" s="872"/>
      <c r="I81" s="720"/>
      <c r="J81" s="908"/>
      <c r="K81" s="872">
        <v>1000</v>
      </c>
      <c r="L81" s="720">
        <v>1000</v>
      </c>
      <c r="M81" s="908"/>
      <c r="N81" s="864"/>
      <c r="O81" s="720"/>
      <c r="P81" s="908"/>
      <c r="Q81" s="332"/>
      <c r="R81" s="333"/>
      <c r="S81" s="334"/>
      <c r="T81" s="335"/>
      <c r="U81" s="1154"/>
      <c r="V81" s="749"/>
      <c r="W81" s="748"/>
      <c r="X81" s="747"/>
      <c r="Y81" s="750"/>
      <c r="Z81" s="750"/>
      <c r="AA81" s="747"/>
      <c r="AB81" s="747"/>
      <c r="AC81" s="748"/>
      <c r="AD81" s="748"/>
    </row>
    <row r="82" spans="1:30" s="1" customFormat="1" ht="15" customHeight="1" x14ac:dyDescent="0.2">
      <c r="A82" s="537"/>
      <c r="B82" s="835"/>
      <c r="C82" s="1050"/>
      <c r="D82" s="1053" t="s">
        <v>73</v>
      </c>
      <c r="E82" s="336"/>
      <c r="F82" s="337"/>
      <c r="G82" s="760"/>
      <c r="H82" s="874"/>
      <c r="I82" s="350"/>
      <c r="J82" s="351"/>
      <c r="K82" s="874"/>
      <c r="L82" s="350"/>
      <c r="M82" s="351"/>
      <c r="N82" s="865"/>
      <c r="O82" s="350"/>
      <c r="P82" s="264"/>
      <c r="Q82" s="854" t="s">
        <v>50</v>
      </c>
      <c r="R82" s="338">
        <v>40</v>
      </c>
      <c r="S82" s="310">
        <v>100</v>
      </c>
      <c r="T82" s="339"/>
      <c r="U82" s="1035"/>
      <c r="V82" s="749"/>
      <c r="W82" s="748"/>
      <c r="X82" s="747"/>
      <c r="Y82" s="748"/>
      <c r="Z82" s="747"/>
      <c r="AA82" s="748"/>
      <c r="AB82" s="748"/>
      <c r="AC82" s="748"/>
      <c r="AD82" s="748"/>
    </row>
    <row r="83" spans="1:30" s="1" customFormat="1" ht="15" customHeight="1" x14ac:dyDescent="0.2">
      <c r="A83" s="537"/>
      <c r="B83" s="835"/>
      <c r="C83" s="1050"/>
      <c r="D83" s="1156"/>
      <c r="E83" s="389"/>
      <c r="F83" s="337"/>
      <c r="G83" s="759"/>
      <c r="H83" s="875"/>
      <c r="I83" s="514"/>
      <c r="J83" s="515"/>
      <c r="K83" s="875"/>
      <c r="L83" s="514"/>
      <c r="M83" s="515"/>
      <c r="N83" s="861"/>
      <c r="O83" s="362"/>
      <c r="P83" s="95"/>
      <c r="Q83" s="855"/>
      <c r="R83" s="501"/>
      <c r="S83" s="301"/>
      <c r="T83" s="502"/>
      <c r="U83" s="1154"/>
      <c r="V83" s="749"/>
      <c r="W83" s="748"/>
      <c r="X83" s="747"/>
      <c r="Y83" s="748"/>
      <c r="Z83" s="747"/>
      <c r="AA83" s="748"/>
      <c r="AB83" s="748"/>
      <c r="AC83" s="748"/>
      <c r="AD83" s="748"/>
    </row>
    <row r="84" spans="1:30" s="1" customFormat="1" ht="40.5" customHeight="1" x14ac:dyDescent="0.2">
      <c r="A84" s="537"/>
      <c r="B84" s="835"/>
      <c r="C84" s="1050"/>
      <c r="D84" s="1157" t="s">
        <v>129</v>
      </c>
      <c r="E84" s="716"/>
      <c r="F84" s="337"/>
      <c r="G84" s="887" t="s">
        <v>119</v>
      </c>
      <c r="H84" s="872">
        <v>100</v>
      </c>
      <c r="I84" s="930">
        <v>82</v>
      </c>
      <c r="J84" s="931">
        <f>+I84-H84</f>
        <v>-18</v>
      </c>
      <c r="K84" s="872">
        <v>505.4</v>
      </c>
      <c r="L84" s="930">
        <v>523.4</v>
      </c>
      <c r="M84" s="931">
        <f>+L84-K84</f>
        <v>18</v>
      </c>
      <c r="N84" s="932">
        <v>2094.6</v>
      </c>
      <c r="O84" s="704">
        <v>2094.6</v>
      </c>
      <c r="P84" s="929"/>
      <c r="Q84" s="353" t="s">
        <v>84</v>
      </c>
      <c r="R84" s="333">
        <v>1</v>
      </c>
      <c r="S84" s="334"/>
      <c r="T84" s="335"/>
      <c r="U84" s="1035" t="s">
        <v>187</v>
      </c>
      <c r="V84" s="749"/>
      <c r="W84" s="748"/>
      <c r="X84" s="747"/>
      <c r="Y84" s="748"/>
      <c r="Z84" s="747"/>
      <c r="AA84" s="748"/>
      <c r="AB84" s="748"/>
      <c r="AC84" s="748"/>
      <c r="AD84" s="748"/>
    </row>
    <row r="85" spans="1:30" s="1" customFormat="1" ht="40.5" customHeight="1" x14ac:dyDescent="0.2">
      <c r="A85" s="537"/>
      <c r="B85" s="835"/>
      <c r="C85" s="1050"/>
      <c r="D85" s="1158"/>
      <c r="E85" s="340"/>
      <c r="F85" s="705"/>
      <c r="G85" s="757"/>
      <c r="H85" s="444"/>
      <c r="I85" s="435"/>
      <c r="J85" s="372"/>
      <c r="K85" s="876"/>
      <c r="L85" s="640"/>
      <c r="M85" s="495"/>
      <c r="N85" s="866"/>
      <c r="O85" s="640"/>
      <c r="P85" s="146"/>
      <c r="Q85" s="353" t="s">
        <v>85</v>
      </c>
      <c r="R85" s="333"/>
      <c r="S85" s="334">
        <v>20</v>
      </c>
      <c r="T85" s="335">
        <v>100</v>
      </c>
      <c r="U85" s="1154"/>
      <c r="V85" s="749"/>
      <c r="W85" s="748"/>
      <c r="X85" s="748"/>
      <c r="Y85" s="747"/>
      <c r="Z85" s="748"/>
      <c r="AA85" s="748"/>
      <c r="AB85" s="748"/>
      <c r="AC85" s="748"/>
      <c r="AD85" s="748"/>
    </row>
    <row r="86" spans="1:30" s="1" customFormat="1" ht="20.25" customHeight="1" x14ac:dyDescent="0.2">
      <c r="A86" s="1071"/>
      <c r="B86" s="1072"/>
      <c r="C86" s="1073"/>
      <c r="D86" s="1047" t="s">
        <v>130</v>
      </c>
      <c r="E86" s="1074"/>
      <c r="F86" s="1075"/>
      <c r="G86" s="753"/>
      <c r="H86" s="891"/>
      <c r="I86" s="661"/>
      <c r="J86" s="662"/>
      <c r="K86" s="873"/>
      <c r="L86" s="704"/>
      <c r="M86" s="909"/>
      <c r="N86" s="910"/>
      <c r="O86" s="704"/>
      <c r="P86" s="909"/>
      <c r="Q86" s="355" t="s">
        <v>99</v>
      </c>
      <c r="R86" s="310"/>
      <c r="S86" s="657"/>
      <c r="T86" s="911">
        <v>50</v>
      </c>
      <c r="U86" s="1035"/>
      <c r="V86" s="143"/>
      <c r="W86" s="143"/>
    </row>
    <row r="87" spans="1:30" s="1" customFormat="1" ht="17.25" customHeight="1" x14ac:dyDescent="0.2">
      <c r="A87" s="1071"/>
      <c r="B87" s="1072"/>
      <c r="C87" s="1073"/>
      <c r="D87" s="1049"/>
      <c r="E87" s="1074"/>
      <c r="F87" s="1075"/>
      <c r="G87" s="674"/>
      <c r="H87" s="892"/>
      <c r="I87" s="676"/>
      <c r="J87" s="722"/>
      <c r="K87" s="892"/>
      <c r="L87" s="676"/>
      <c r="M87" s="722"/>
      <c r="N87" s="867"/>
      <c r="O87" s="676"/>
      <c r="P87" s="722"/>
      <c r="Q87" s="659"/>
      <c r="R87" s="301"/>
      <c r="S87" s="301"/>
      <c r="T87" s="912"/>
      <c r="U87" s="1154"/>
      <c r="V87" s="143"/>
      <c r="W87" s="143"/>
    </row>
    <row r="88" spans="1:30" s="1" customFormat="1" ht="29.25" customHeight="1" x14ac:dyDescent="0.2">
      <c r="A88" s="537"/>
      <c r="B88" s="835"/>
      <c r="C88" s="845"/>
      <c r="D88" s="1053" t="s">
        <v>172</v>
      </c>
      <c r="E88" s="877"/>
      <c r="F88" s="337"/>
      <c r="G88" s="753"/>
      <c r="H88" s="873"/>
      <c r="I88" s="704"/>
      <c r="J88" s="909"/>
      <c r="K88" s="873"/>
      <c r="L88" s="704"/>
      <c r="M88" s="909"/>
      <c r="N88" s="910"/>
      <c r="O88" s="704"/>
      <c r="P88" s="798"/>
      <c r="Q88" s="355" t="s">
        <v>171</v>
      </c>
      <c r="R88" s="330"/>
      <c r="S88" s="345">
        <v>1</v>
      </c>
      <c r="T88" s="618"/>
      <c r="U88" s="1035"/>
      <c r="V88" s="143"/>
      <c r="Y88" s="20"/>
    </row>
    <row r="89" spans="1:30" s="1" customFormat="1" ht="30" customHeight="1" x14ac:dyDescent="0.2">
      <c r="A89" s="537"/>
      <c r="B89" s="835"/>
      <c r="C89" s="845"/>
      <c r="D89" s="1054"/>
      <c r="E89" s="877"/>
      <c r="F89" s="337"/>
      <c r="G89" s="725"/>
      <c r="H89" s="913"/>
      <c r="I89" s="727"/>
      <c r="J89" s="728"/>
      <c r="K89" s="726"/>
      <c r="L89" s="727"/>
      <c r="M89" s="728"/>
      <c r="N89" s="914"/>
      <c r="O89" s="727"/>
      <c r="P89" s="915"/>
      <c r="Q89" s="659" t="s">
        <v>84</v>
      </c>
      <c r="R89" s="284"/>
      <c r="S89" s="285"/>
      <c r="T89" s="619">
        <v>0.5</v>
      </c>
      <c r="U89" s="1154"/>
      <c r="V89" s="143"/>
      <c r="Y89" s="20"/>
    </row>
    <row r="90" spans="1:30" s="1" customFormat="1" ht="42.75" customHeight="1" x14ac:dyDescent="0.2">
      <c r="A90" s="541"/>
      <c r="B90" s="850"/>
      <c r="C90" s="845"/>
      <c r="D90" s="1047" t="s">
        <v>136</v>
      </c>
      <c r="E90" s="1175" t="s">
        <v>90</v>
      </c>
      <c r="F90" s="328"/>
      <c r="G90" s="447"/>
      <c r="H90" s="497"/>
      <c r="I90" s="605"/>
      <c r="J90" s="498"/>
      <c r="K90" s="592"/>
      <c r="L90" s="605"/>
      <c r="M90" s="498"/>
      <c r="N90" s="526"/>
      <c r="O90" s="605"/>
      <c r="P90" s="526"/>
      <c r="Q90" s="344" t="s">
        <v>91</v>
      </c>
      <c r="R90" s="330"/>
      <c r="S90" s="345">
        <v>50</v>
      </c>
      <c r="T90" s="246">
        <v>100</v>
      </c>
      <c r="U90" s="618"/>
      <c r="V90" s="143"/>
      <c r="X90" s="20"/>
    </row>
    <row r="91" spans="1:30" s="1" customFormat="1" ht="15" customHeight="1" x14ac:dyDescent="0.2">
      <c r="A91" s="558"/>
      <c r="B91" s="219"/>
      <c r="C91" s="612"/>
      <c r="D91" s="1049"/>
      <c r="E91" s="1176"/>
      <c r="F91" s="328"/>
      <c r="G91" s="889"/>
      <c r="H91" s="893"/>
      <c r="I91" s="347"/>
      <c r="J91" s="371"/>
      <c r="K91" s="723"/>
      <c r="L91" s="347"/>
      <c r="M91" s="371"/>
      <c r="N91" s="348"/>
      <c r="O91" s="347"/>
      <c r="P91" s="371"/>
      <c r="Q91" s="349"/>
      <c r="R91" s="284"/>
      <c r="S91" s="285"/>
      <c r="T91" s="245"/>
      <c r="U91" s="619"/>
      <c r="V91" s="143"/>
    </row>
    <row r="92" spans="1:30" s="1" customFormat="1" ht="27" customHeight="1" x14ac:dyDescent="0.2">
      <c r="A92" s="537"/>
      <c r="B92" s="835"/>
      <c r="C92" s="845"/>
      <c r="D92" s="1038" t="s">
        <v>145</v>
      </c>
      <c r="E92" s="525"/>
      <c r="F92" s="328"/>
      <c r="G92" s="890"/>
      <c r="H92" s="497"/>
      <c r="I92" s="605"/>
      <c r="J92" s="498"/>
      <c r="K92" s="592"/>
      <c r="L92" s="605"/>
      <c r="M92" s="498"/>
      <c r="N92" s="526"/>
      <c r="O92" s="605"/>
      <c r="P92" s="526"/>
      <c r="Q92" s="847" t="s">
        <v>132</v>
      </c>
      <c r="R92" s="144">
        <v>1</v>
      </c>
      <c r="S92" s="125"/>
      <c r="T92" s="126"/>
      <c r="U92" s="126"/>
      <c r="V92" s="143"/>
      <c r="X92" s="20"/>
      <c r="Y92" s="20"/>
      <c r="Z92" s="20"/>
      <c r="AB92" s="20"/>
    </row>
    <row r="93" spans="1:30" s="1" customFormat="1" ht="15.75" customHeight="1" thickBot="1" x14ac:dyDescent="0.25">
      <c r="A93" s="542"/>
      <c r="B93" s="217"/>
      <c r="C93" s="69"/>
      <c r="D93" s="1048"/>
      <c r="E93" s="1088" t="s">
        <v>51</v>
      </c>
      <c r="F93" s="1089"/>
      <c r="G93" s="1089"/>
      <c r="H93" s="368">
        <f t="shared" ref="H93:P93" si="14">SUM(H64:H70)</f>
        <v>4128.3999999999996</v>
      </c>
      <c r="I93" s="363">
        <f t="shared" si="14"/>
        <v>3933.8000000000006</v>
      </c>
      <c r="J93" s="654">
        <f t="shared" si="14"/>
        <v>-194.59999999999991</v>
      </c>
      <c r="K93" s="230">
        <f t="shared" ca="1" si="14"/>
        <v>8047</v>
      </c>
      <c r="L93" s="363">
        <f t="shared" ca="1" si="14"/>
        <v>8241.6</v>
      </c>
      <c r="M93" s="654">
        <f t="shared" si="14"/>
        <v>194.60000000000036</v>
      </c>
      <c r="N93" s="79">
        <f t="shared" ca="1" si="14"/>
        <v>6441.5</v>
      </c>
      <c r="O93" s="363">
        <f t="shared" ca="1" si="14"/>
        <v>6441.5</v>
      </c>
      <c r="P93" s="79">
        <f t="shared" si="14"/>
        <v>0</v>
      </c>
      <c r="Q93" s="71"/>
      <c r="R93" s="151"/>
      <c r="S93" s="150"/>
      <c r="T93" s="247"/>
      <c r="U93" s="247"/>
      <c r="V93" s="143"/>
      <c r="W93" s="143"/>
      <c r="X93" s="143"/>
    </row>
    <row r="94" spans="1:30" s="1" customFormat="1" ht="99" customHeight="1" x14ac:dyDescent="0.2">
      <c r="A94" s="532" t="s">
        <v>13</v>
      </c>
      <c r="B94" s="1001" t="s">
        <v>21</v>
      </c>
      <c r="C94" s="1063" t="s">
        <v>19</v>
      </c>
      <c r="D94" s="1173" t="s">
        <v>121</v>
      </c>
      <c r="E94" s="1067"/>
      <c r="F94" s="1069">
        <v>1</v>
      </c>
      <c r="G94" s="73" t="s">
        <v>17</v>
      </c>
      <c r="H94" s="894">
        <v>207</v>
      </c>
      <c r="I94" s="195">
        <v>207</v>
      </c>
      <c r="J94" s="920"/>
      <c r="K94" s="36"/>
      <c r="L94" s="919">
        <v>44</v>
      </c>
      <c r="M94" s="922">
        <f>+L94-K94</f>
        <v>44</v>
      </c>
      <c r="N94" s="36"/>
      <c r="O94" s="192"/>
      <c r="P94" s="465"/>
      <c r="Q94" s="1076" t="s">
        <v>122</v>
      </c>
      <c r="R94" s="924" t="s">
        <v>183</v>
      </c>
      <c r="S94" s="918">
        <v>100</v>
      </c>
      <c r="T94" s="167"/>
      <c r="U94" s="1037" t="s">
        <v>188</v>
      </c>
    </row>
    <row r="95" spans="1:30" s="1" customFormat="1" ht="33" customHeight="1" thickBot="1" x14ac:dyDescent="0.25">
      <c r="A95" s="535"/>
      <c r="B95" s="1003"/>
      <c r="C95" s="1064"/>
      <c r="D95" s="1174"/>
      <c r="E95" s="1068"/>
      <c r="F95" s="1070"/>
      <c r="G95" s="70" t="s">
        <v>18</v>
      </c>
      <c r="H95" s="895">
        <f t="shared" ref="H95" si="15">SUM(H94:H94)</f>
        <v>207</v>
      </c>
      <c r="I95" s="197">
        <f t="shared" ref="I95:N95" si="16">SUM(I94:I94)</f>
        <v>207</v>
      </c>
      <c r="J95" s="921">
        <f t="shared" si="16"/>
        <v>0</v>
      </c>
      <c r="K95" s="54">
        <f t="shared" si="16"/>
        <v>0</v>
      </c>
      <c r="L95" s="197">
        <f t="shared" ref="L95:M95" si="17">SUM(L94:L94)</f>
        <v>44</v>
      </c>
      <c r="M95" s="923">
        <f t="shared" si="17"/>
        <v>44</v>
      </c>
      <c r="N95" s="54">
        <f t="shared" si="16"/>
        <v>0</v>
      </c>
      <c r="O95" s="197">
        <f t="shared" ref="O95" si="18">SUM(O94:O94)</f>
        <v>0</v>
      </c>
      <c r="P95" s="466"/>
      <c r="Q95" s="1077"/>
      <c r="R95" s="161"/>
      <c r="S95" s="162"/>
      <c r="T95" s="44"/>
      <c r="U95" s="1048"/>
    </row>
    <row r="96" spans="1:30" s="1" customFormat="1" ht="43.5" customHeight="1" x14ac:dyDescent="0.2">
      <c r="A96" s="540" t="s">
        <v>13</v>
      </c>
      <c r="B96" s="218" t="s">
        <v>21</v>
      </c>
      <c r="C96" s="324" t="s">
        <v>21</v>
      </c>
      <c r="D96" s="296" t="s">
        <v>52</v>
      </c>
      <c r="E96" s="731"/>
      <c r="F96" s="732">
        <v>2</v>
      </c>
      <c r="G96" s="733" t="s">
        <v>17</v>
      </c>
      <c r="H96" s="896">
        <v>230.7</v>
      </c>
      <c r="I96" s="735">
        <v>230.7</v>
      </c>
      <c r="J96" s="736"/>
      <c r="K96" s="734">
        <v>300</v>
      </c>
      <c r="L96" s="735">
        <v>300</v>
      </c>
      <c r="M96" s="736"/>
      <c r="N96" s="152"/>
      <c r="O96" s="242"/>
      <c r="P96" s="241"/>
      <c r="Q96" s="72"/>
      <c r="R96" s="154"/>
      <c r="S96" s="153"/>
      <c r="T96" s="248"/>
      <c r="U96" s="441"/>
    </row>
    <row r="97" spans="1:27" s="1" customFormat="1" ht="42.75" customHeight="1" x14ac:dyDescent="0.2">
      <c r="A97" s="541"/>
      <c r="B97" s="850"/>
      <c r="C97" s="630"/>
      <c r="D97" s="1170" t="s">
        <v>80</v>
      </c>
      <c r="E97" s="737"/>
      <c r="F97" s="1172"/>
      <c r="G97" s="447"/>
      <c r="H97" s="491"/>
      <c r="I97" s="362"/>
      <c r="J97" s="375"/>
      <c r="K97" s="93"/>
      <c r="L97" s="362"/>
      <c r="M97" s="375"/>
      <c r="N97" s="603"/>
      <c r="O97" s="606"/>
      <c r="P97" s="467"/>
      <c r="Q97" s="289" t="s">
        <v>142</v>
      </c>
      <c r="R97" s="286">
        <v>7</v>
      </c>
      <c r="S97" s="293"/>
      <c r="T97" s="294"/>
      <c r="U97" s="780"/>
      <c r="V97" s="45"/>
      <c r="X97" s="80"/>
    </row>
    <row r="98" spans="1:27" s="1" customFormat="1" ht="32.25" customHeight="1" x14ac:dyDescent="0.2">
      <c r="A98" s="541"/>
      <c r="B98" s="850"/>
      <c r="C98" s="630"/>
      <c r="D98" s="1171"/>
      <c r="E98" s="737"/>
      <c r="F98" s="1172"/>
      <c r="G98" s="447"/>
      <c r="H98" s="491"/>
      <c r="I98" s="362"/>
      <c r="J98" s="375"/>
      <c r="K98" s="93"/>
      <c r="L98" s="362"/>
      <c r="M98" s="375"/>
      <c r="N98" s="603"/>
      <c r="O98" s="606"/>
      <c r="P98" s="467"/>
      <c r="Q98" s="652" t="s">
        <v>149</v>
      </c>
      <c r="R98" s="300">
        <v>100</v>
      </c>
      <c r="S98" s="301"/>
      <c r="T98" s="294"/>
      <c r="U98" s="695"/>
      <c r="V98" s="45"/>
      <c r="W98" s="83"/>
      <c r="X98" s="20"/>
      <c r="Y98" s="20"/>
    </row>
    <row r="99" spans="1:27" s="1" customFormat="1" ht="43.5" customHeight="1" x14ac:dyDescent="0.2">
      <c r="A99" s="533"/>
      <c r="B99" s="835"/>
      <c r="C99" s="155"/>
      <c r="D99" s="1171"/>
      <c r="E99" s="738"/>
      <c r="F99" s="381"/>
      <c r="G99" s="447"/>
      <c r="H99" s="444"/>
      <c r="I99" s="435"/>
      <c r="J99" s="372"/>
      <c r="K99" s="511"/>
      <c r="L99" s="435"/>
      <c r="M99" s="372"/>
      <c r="N99" s="648"/>
      <c r="O99" s="649"/>
      <c r="P99" s="397"/>
      <c r="Q99" s="653" t="s">
        <v>116</v>
      </c>
      <c r="R99" s="302">
        <v>100</v>
      </c>
      <c r="S99" s="299"/>
      <c r="T99" s="306"/>
      <c r="U99" s="695"/>
      <c r="V99" s="45"/>
      <c r="W99" s="83"/>
      <c r="X99" s="20"/>
      <c r="Y99" s="20"/>
    </row>
    <row r="100" spans="1:27" s="1" customFormat="1" ht="43.5" customHeight="1" x14ac:dyDescent="0.2">
      <c r="A100" s="533"/>
      <c r="B100" s="835"/>
      <c r="C100" s="155"/>
      <c r="D100" s="739"/>
      <c r="E100" s="738"/>
      <c r="F100" s="320"/>
      <c r="G100" s="447"/>
      <c r="H100" s="444"/>
      <c r="I100" s="435"/>
      <c r="J100" s="372"/>
      <c r="K100" s="423"/>
      <c r="L100" s="641"/>
      <c r="M100" s="639"/>
      <c r="N100" s="423"/>
      <c r="O100" s="641"/>
      <c r="P100" s="469"/>
      <c r="Q100" s="404" t="s">
        <v>115</v>
      </c>
      <c r="R100" s="309">
        <v>2</v>
      </c>
      <c r="S100" s="310"/>
      <c r="T100" s="306"/>
      <c r="U100" s="695"/>
      <c r="V100" s="45"/>
    </row>
    <row r="101" spans="1:27" s="1" customFormat="1" ht="27.75" customHeight="1" x14ac:dyDescent="0.2">
      <c r="A101" s="533"/>
      <c r="B101" s="835"/>
      <c r="C101" s="155"/>
      <c r="D101" s="739"/>
      <c r="E101" s="738"/>
      <c r="F101" s="320"/>
      <c r="G101" s="447"/>
      <c r="H101" s="444"/>
      <c r="I101" s="435"/>
      <c r="J101" s="372"/>
      <c r="K101" s="511"/>
      <c r="L101" s="435"/>
      <c r="M101" s="372"/>
      <c r="N101" s="423"/>
      <c r="O101" s="641"/>
      <c r="P101" s="469"/>
      <c r="Q101" s="482" t="s">
        <v>150</v>
      </c>
      <c r="R101" s="309"/>
      <c r="S101" s="310">
        <v>100</v>
      </c>
      <c r="T101" s="311"/>
      <c r="U101" s="695"/>
      <c r="V101" s="45"/>
      <c r="X101" s="80"/>
      <c r="Z101" s="20"/>
    </row>
    <row r="102" spans="1:27" s="1" customFormat="1" ht="29.25" customHeight="1" x14ac:dyDescent="0.2">
      <c r="A102" s="533"/>
      <c r="B102" s="835"/>
      <c r="C102" s="155"/>
      <c r="D102" s="1170" t="s">
        <v>120</v>
      </c>
      <c r="E102" s="738"/>
      <c r="F102" s="381"/>
      <c r="G102" s="447"/>
      <c r="H102" s="444"/>
      <c r="I102" s="435"/>
      <c r="J102" s="372"/>
      <c r="K102" s="93"/>
      <c r="L102" s="362"/>
      <c r="M102" s="375"/>
      <c r="N102" s="603"/>
      <c r="O102" s="606"/>
      <c r="P102" s="467"/>
      <c r="Q102" s="356" t="s">
        <v>151</v>
      </c>
      <c r="R102" s="292">
        <v>100</v>
      </c>
      <c r="S102" s="281"/>
      <c r="T102" s="304"/>
      <c r="U102" s="496"/>
      <c r="V102" s="45"/>
      <c r="W102" s="83"/>
      <c r="X102" s="20"/>
      <c r="Y102" s="20"/>
    </row>
    <row r="103" spans="1:27" s="1" customFormat="1" ht="29.25" customHeight="1" x14ac:dyDescent="0.2">
      <c r="A103" s="533"/>
      <c r="B103" s="835"/>
      <c r="C103" s="155"/>
      <c r="D103" s="1171"/>
      <c r="E103" s="738"/>
      <c r="F103" s="320"/>
      <c r="G103" s="447"/>
      <c r="H103" s="444"/>
      <c r="I103" s="435"/>
      <c r="J103" s="372"/>
      <c r="K103" s="648"/>
      <c r="L103" s="649"/>
      <c r="M103" s="740"/>
      <c r="N103" s="638"/>
      <c r="O103" s="642"/>
      <c r="P103" s="20"/>
      <c r="Q103" s="356" t="s">
        <v>117</v>
      </c>
      <c r="R103" s="281">
        <v>100</v>
      </c>
      <c r="S103" s="281"/>
      <c r="T103" s="306"/>
      <c r="U103" s="496"/>
      <c r="V103" s="45"/>
      <c r="W103" s="83"/>
      <c r="X103" s="20"/>
      <c r="Y103" s="20"/>
      <c r="Z103" s="20"/>
      <c r="AA103" s="20"/>
    </row>
    <row r="104" spans="1:27" s="1" customFormat="1" ht="29.25" customHeight="1" x14ac:dyDescent="0.2">
      <c r="A104" s="533"/>
      <c r="B104" s="835"/>
      <c r="C104" s="155"/>
      <c r="D104" s="739"/>
      <c r="E104" s="738"/>
      <c r="F104" s="422"/>
      <c r="G104" s="447"/>
      <c r="H104" s="444"/>
      <c r="I104" s="435"/>
      <c r="J104" s="372"/>
      <c r="K104" s="423"/>
      <c r="L104" s="641"/>
      <c r="M104" s="639"/>
      <c r="N104" s="423"/>
      <c r="O104" s="641"/>
      <c r="P104" s="469"/>
      <c r="Q104" s="854" t="s">
        <v>118</v>
      </c>
      <c r="R104" s="281">
        <v>100</v>
      </c>
      <c r="S104" s="281"/>
      <c r="T104" s="311"/>
      <c r="U104" s="496"/>
      <c r="V104" s="45"/>
      <c r="Y104" s="20"/>
    </row>
    <row r="105" spans="1:27" s="1" customFormat="1" ht="28.5" customHeight="1" x14ac:dyDescent="0.2">
      <c r="A105" s="530"/>
      <c r="B105" s="835"/>
      <c r="C105" s="158"/>
      <c r="D105" s="1078" t="s">
        <v>92</v>
      </c>
      <c r="E105" s="159"/>
      <c r="F105" s="210"/>
      <c r="G105" s="463"/>
      <c r="H105" s="220"/>
      <c r="I105" s="393"/>
      <c r="J105" s="516"/>
      <c r="K105" s="156"/>
      <c r="L105" s="393"/>
      <c r="M105" s="516"/>
      <c r="N105" s="156"/>
      <c r="O105" s="393"/>
      <c r="P105" s="196"/>
      <c r="Q105" s="1099" t="s">
        <v>152</v>
      </c>
      <c r="R105" s="281"/>
      <c r="S105" s="281">
        <v>100</v>
      </c>
      <c r="T105" s="509"/>
      <c r="U105" s="282"/>
    </row>
    <row r="106" spans="1:27" s="1" customFormat="1" ht="16.5" customHeight="1" x14ac:dyDescent="0.2">
      <c r="A106" s="530"/>
      <c r="B106" s="835"/>
      <c r="C106" s="158"/>
      <c r="D106" s="1081"/>
      <c r="E106" s="159"/>
      <c r="F106" s="210"/>
      <c r="G106" s="464" t="s">
        <v>18</v>
      </c>
      <c r="H106" s="897">
        <f>SUM(H96:H105)</f>
        <v>230.7</v>
      </c>
      <c r="I106" s="243">
        <f>SUM(I96:I105)</f>
        <v>230.7</v>
      </c>
      <c r="J106" s="373"/>
      <c r="K106" s="211">
        <f t="shared" ref="K106:N106" si="19">SUM(K96:K105)</f>
        <v>300</v>
      </c>
      <c r="L106" s="243">
        <f t="shared" ref="L106" si="20">SUM(L96:L105)</f>
        <v>300</v>
      </c>
      <c r="M106" s="373"/>
      <c r="N106" s="211">
        <f t="shared" si="19"/>
        <v>0</v>
      </c>
      <c r="O106" s="243">
        <f t="shared" ref="O106" si="21">SUM(O96:O105)</f>
        <v>0</v>
      </c>
      <c r="P106" s="240"/>
      <c r="Q106" s="1145"/>
      <c r="R106" s="853"/>
      <c r="S106" s="283"/>
      <c r="T106" s="282"/>
      <c r="U106" s="282"/>
      <c r="V106" s="629"/>
      <c r="W106" s="20"/>
      <c r="Z106" s="20"/>
    </row>
    <row r="107" spans="1:27" s="1" customFormat="1" ht="18" customHeight="1" x14ac:dyDescent="0.2">
      <c r="A107" s="537"/>
      <c r="B107" s="835"/>
      <c r="C107" s="630"/>
      <c r="D107" s="344" t="s">
        <v>81</v>
      </c>
      <c r="E107" s="357"/>
      <c r="F107" s="358">
        <v>6</v>
      </c>
      <c r="G107" s="312" t="s">
        <v>17</v>
      </c>
      <c r="H107" s="367">
        <v>154.6</v>
      </c>
      <c r="I107" s="937">
        <f>154.6+3.3</f>
        <v>157.9</v>
      </c>
      <c r="J107" s="938">
        <f>+I107-H107</f>
        <v>3.3000000000000114</v>
      </c>
      <c r="K107" s="712">
        <v>178.1</v>
      </c>
      <c r="L107" s="341">
        <v>178.1</v>
      </c>
      <c r="M107" s="343"/>
      <c r="N107" s="712">
        <v>178.1</v>
      </c>
      <c r="O107" s="341">
        <v>178.1</v>
      </c>
      <c r="P107" s="724"/>
      <c r="Q107" s="729" t="s">
        <v>82</v>
      </c>
      <c r="R107" s="281">
        <v>6</v>
      </c>
      <c r="S107" s="281">
        <v>6</v>
      </c>
      <c r="T107" s="509">
        <v>6</v>
      </c>
      <c r="U107" s="1047" t="s">
        <v>181</v>
      </c>
      <c r="V107" s="86"/>
      <c r="W107" s="20"/>
      <c r="AA107" s="20"/>
    </row>
    <row r="108" spans="1:27" s="1" customFormat="1" ht="18" customHeight="1" x14ac:dyDescent="0.2">
      <c r="A108" s="537"/>
      <c r="B108" s="835"/>
      <c r="C108" s="630"/>
      <c r="D108" s="209"/>
      <c r="E108" s="112"/>
      <c r="F108" s="851"/>
      <c r="G108" s="725" t="s">
        <v>94</v>
      </c>
      <c r="H108" s="913">
        <v>23.5</v>
      </c>
      <c r="I108" s="727">
        <v>23.5</v>
      </c>
      <c r="J108" s="728">
        <f>+I108-H108</f>
        <v>0</v>
      </c>
      <c r="K108" s="726"/>
      <c r="L108" s="727"/>
      <c r="M108" s="728"/>
      <c r="N108" s="726"/>
      <c r="O108" s="727"/>
      <c r="P108" s="526"/>
      <c r="Q108" s="730"/>
      <c r="R108" s="283"/>
      <c r="S108" s="283"/>
      <c r="T108" s="282"/>
      <c r="U108" s="1038"/>
      <c r="V108" s="45"/>
      <c r="Y108" s="20"/>
    </row>
    <row r="109" spans="1:27" s="1" customFormat="1" ht="15.75" customHeight="1" x14ac:dyDescent="0.2">
      <c r="A109" s="537"/>
      <c r="B109" s="835"/>
      <c r="C109" s="630"/>
      <c r="D109" s="209"/>
      <c r="E109" s="204"/>
      <c r="F109" s="212"/>
      <c r="G109" s="462" t="s">
        <v>18</v>
      </c>
      <c r="H109" s="604">
        <f>SUM(H107:H108)</f>
        <v>178.1</v>
      </c>
      <c r="I109" s="607">
        <f>SUM(I107:I108)</f>
        <v>181.4</v>
      </c>
      <c r="J109" s="898">
        <f>SUM(J107:J108)</f>
        <v>3.3000000000000114</v>
      </c>
      <c r="K109" s="604">
        <f t="shared" ref="K109:N109" si="22">SUM(K107:K108)</f>
        <v>178.1</v>
      </c>
      <c r="L109" s="607">
        <f t="shared" ref="L109" si="23">SUM(L107:L108)</f>
        <v>178.1</v>
      </c>
      <c r="M109" s="374"/>
      <c r="N109" s="604">
        <f t="shared" si="22"/>
        <v>178.1</v>
      </c>
      <c r="O109" s="607">
        <f t="shared" ref="O109" si="24">SUM(O107:O108)</f>
        <v>178.1</v>
      </c>
      <c r="P109" s="651"/>
      <c r="Q109" s="730"/>
      <c r="R109" s="283"/>
      <c r="S109" s="283"/>
      <c r="T109" s="282"/>
      <c r="U109" s="1038"/>
      <c r="V109" s="45"/>
    </row>
    <row r="110" spans="1:27" s="1" customFormat="1" ht="13.5" customHeight="1" thickBot="1" x14ac:dyDescent="0.25">
      <c r="A110" s="535"/>
      <c r="B110" s="836"/>
      <c r="C110" s="442"/>
      <c r="D110" s="503"/>
      <c r="E110" s="298" t="s">
        <v>51</v>
      </c>
      <c r="F110" s="295"/>
      <c r="G110" s="852"/>
      <c r="H110" s="8">
        <f>H106+H109</f>
        <v>408.79999999999995</v>
      </c>
      <c r="I110" s="185">
        <f>I106+I109</f>
        <v>412.1</v>
      </c>
      <c r="J110" s="267">
        <f>J106+J109</f>
        <v>3.3000000000000114</v>
      </c>
      <c r="K110" s="8">
        <f t="shared" ref="K110:N110" si="25">K106+K109</f>
        <v>478.1</v>
      </c>
      <c r="L110" s="185">
        <f t="shared" ref="L110" si="26">L106+L109</f>
        <v>478.1</v>
      </c>
      <c r="M110" s="380"/>
      <c r="N110" s="8">
        <f t="shared" si="25"/>
        <v>178.1</v>
      </c>
      <c r="O110" s="185">
        <f t="shared" ref="O110" si="27">O106+O109</f>
        <v>178.1</v>
      </c>
      <c r="P110" s="378"/>
      <c r="Q110" s="71"/>
      <c r="R110" s="162"/>
      <c r="S110" s="161"/>
      <c r="T110" s="249"/>
      <c r="U110" s="1048"/>
      <c r="V110" s="48"/>
    </row>
    <row r="111" spans="1:27" s="1" customFormat="1" ht="14.25" customHeight="1" thickBot="1" x14ac:dyDescent="0.25">
      <c r="A111" s="528" t="s">
        <v>13</v>
      </c>
      <c r="B111" s="46" t="s">
        <v>21</v>
      </c>
      <c r="C111" s="1023" t="s">
        <v>22</v>
      </c>
      <c r="D111" s="1023"/>
      <c r="E111" s="1023"/>
      <c r="F111" s="1023"/>
      <c r="G111" s="1023"/>
      <c r="H111" s="12">
        <f t="shared" ref="H111:P111" si="28">+H110+H93+H95</f>
        <v>4744.2</v>
      </c>
      <c r="I111" s="198">
        <f t="shared" si="28"/>
        <v>4552.9000000000005</v>
      </c>
      <c r="J111" s="198">
        <f t="shared" si="28"/>
        <v>-191.2999999999999</v>
      </c>
      <c r="K111" s="12">
        <f t="shared" ca="1" si="28"/>
        <v>8525.1</v>
      </c>
      <c r="L111" s="198">
        <f t="shared" ca="1" si="28"/>
        <v>8763.7000000000007</v>
      </c>
      <c r="M111" s="198">
        <f t="shared" si="28"/>
        <v>238.60000000000036</v>
      </c>
      <c r="N111" s="12">
        <f t="shared" ca="1" si="28"/>
        <v>6619.6</v>
      </c>
      <c r="O111" s="198">
        <f t="shared" ca="1" si="28"/>
        <v>6619.6</v>
      </c>
      <c r="P111" s="198">
        <f t="shared" si="28"/>
        <v>0</v>
      </c>
      <c r="Q111" s="1091"/>
      <c r="R111" s="1092"/>
      <c r="S111" s="1092"/>
      <c r="T111" s="1092"/>
      <c r="U111" s="1093"/>
      <c r="V111" s="1094"/>
      <c r="X111" s="20"/>
      <c r="AA111" s="20"/>
    </row>
    <row r="112" spans="1:27" s="1" customFormat="1" ht="14.25" customHeight="1" thickBot="1" x14ac:dyDescent="0.25">
      <c r="A112" s="543" t="s">
        <v>13</v>
      </c>
      <c r="B112" s="46" t="s">
        <v>40</v>
      </c>
      <c r="C112" s="1095" t="s">
        <v>53</v>
      </c>
      <c r="D112" s="1096"/>
      <c r="E112" s="1096"/>
      <c r="F112" s="1096"/>
      <c r="G112" s="1096"/>
      <c r="H112" s="1096"/>
      <c r="I112" s="1096"/>
      <c r="J112" s="1096"/>
      <c r="K112" s="1096"/>
      <c r="L112" s="1096"/>
      <c r="M112" s="1096"/>
      <c r="N112" s="1096"/>
      <c r="O112" s="1096"/>
      <c r="P112" s="1096"/>
      <c r="Q112" s="1096"/>
      <c r="R112" s="163"/>
      <c r="S112" s="163"/>
      <c r="T112" s="47"/>
      <c r="U112" s="47"/>
      <c r="V112" s="1094"/>
      <c r="X112" s="20"/>
    </row>
    <row r="113" spans="1:26" s="1" customFormat="1" ht="30.75" customHeight="1" x14ac:dyDescent="0.2">
      <c r="A113" s="532" t="s">
        <v>13</v>
      </c>
      <c r="B113" s="834" t="s">
        <v>40</v>
      </c>
      <c r="C113" s="49" t="s">
        <v>13</v>
      </c>
      <c r="D113" s="1097" t="s">
        <v>54</v>
      </c>
      <c r="E113" s="50"/>
      <c r="F113" s="108" t="s">
        <v>16</v>
      </c>
      <c r="G113" s="479" t="s">
        <v>17</v>
      </c>
      <c r="H113" s="410">
        <v>735.3</v>
      </c>
      <c r="I113" s="593">
        <v>735.3</v>
      </c>
      <c r="J113" s="591"/>
      <c r="K113" s="421">
        <f>+I113-200</f>
        <v>535.29999999999995</v>
      </c>
      <c r="L113" s="411">
        <v>535.29999999999995</v>
      </c>
      <c r="M113" s="412"/>
      <c r="N113" s="421">
        <f>+K113</f>
        <v>535.29999999999995</v>
      </c>
      <c r="O113" s="411">
        <f>+L113</f>
        <v>535.29999999999995</v>
      </c>
      <c r="P113" s="413"/>
      <c r="Q113" s="418" t="s">
        <v>134</v>
      </c>
      <c r="R113" s="154">
        <v>5</v>
      </c>
      <c r="S113" s="419">
        <v>6</v>
      </c>
      <c r="T113" s="420">
        <v>6</v>
      </c>
      <c r="U113" s="816"/>
      <c r="V113" s="1094"/>
    </row>
    <row r="114" spans="1:26" s="1" customFormat="1" ht="28.5" customHeight="1" x14ac:dyDescent="0.2">
      <c r="A114" s="533"/>
      <c r="B114" s="835"/>
      <c r="C114" s="207"/>
      <c r="D114" s="1098"/>
      <c r="E114" s="208"/>
      <c r="F114" s="840"/>
      <c r="G114" s="480"/>
      <c r="H114" s="511"/>
      <c r="I114" s="435"/>
      <c r="J114" s="372"/>
      <c r="K114" s="32"/>
      <c r="L114" s="184"/>
      <c r="M114" s="180"/>
      <c r="N114" s="32"/>
      <c r="O114" s="184"/>
      <c r="P114" s="287"/>
      <c r="Q114" s="1099" t="s">
        <v>135</v>
      </c>
      <c r="R114" s="142">
        <v>1</v>
      </c>
      <c r="S114" s="916"/>
      <c r="T114" s="917"/>
      <c r="U114" s="917"/>
      <c r="V114" s="53"/>
      <c r="W114" s="45"/>
    </row>
    <row r="115" spans="1:26" s="1" customFormat="1" ht="15" customHeight="1" thickBot="1" x14ac:dyDescent="0.25">
      <c r="A115" s="535"/>
      <c r="B115" s="836"/>
      <c r="C115" s="96"/>
      <c r="D115" s="314"/>
      <c r="E115" s="97"/>
      <c r="F115" s="109"/>
      <c r="G115" s="481" t="s">
        <v>18</v>
      </c>
      <c r="H115" s="8">
        <f>SUM(H113:H114)</f>
        <v>735.3</v>
      </c>
      <c r="I115" s="185">
        <f>SUM(I113:I114)</f>
        <v>735.3</v>
      </c>
      <c r="J115" s="380"/>
      <c r="K115" s="8">
        <f t="shared" ref="K115:N115" si="29">SUM(K113:K114)</f>
        <v>535.29999999999995</v>
      </c>
      <c r="L115" s="185">
        <f t="shared" ref="L115" si="30">SUM(L113:L114)</f>
        <v>535.29999999999995</v>
      </c>
      <c r="M115" s="238"/>
      <c r="N115" s="8">
        <f t="shared" si="29"/>
        <v>535.29999999999995</v>
      </c>
      <c r="O115" s="185">
        <f t="shared" ref="O115" si="31">SUM(O113:O114)</f>
        <v>535.29999999999995</v>
      </c>
      <c r="P115" s="380"/>
      <c r="Q115" s="1100"/>
      <c r="R115" s="164"/>
      <c r="S115" s="416"/>
      <c r="T115" s="417"/>
      <c r="U115" s="417"/>
      <c r="V115" s="624"/>
      <c r="W115" s="45"/>
      <c r="Y115" s="20"/>
    </row>
    <row r="116" spans="1:26" s="1" customFormat="1" ht="44.25" customHeight="1" x14ac:dyDescent="0.2">
      <c r="A116" s="532" t="s">
        <v>13</v>
      </c>
      <c r="B116" s="1001" t="s">
        <v>40</v>
      </c>
      <c r="C116" s="1063" t="s">
        <v>19</v>
      </c>
      <c r="D116" s="1065" t="s">
        <v>55</v>
      </c>
      <c r="E116" s="1067"/>
      <c r="F116" s="1069" t="s">
        <v>16</v>
      </c>
      <c r="G116" s="73" t="s">
        <v>17</v>
      </c>
      <c r="H116" s="51">
        <v>20</v>
      </c>
      <c r="I116" s="195">
        <v>20</v>
      </c>
      <c r="J116" s="376"/>
      <c r="K116" s="36">
        <v>20</v>
      </c>
      <c r="L116" s="192">
        <v>20</v>
      </c>
      <c r="M116" s="650"/>
      <c r="N116" s="36">
        <v>20</v>
      </c>
      <c r="O116" s="192">
        <v>20</v>
      </c>
      <c r="P116" s="465"/>
      <c r="Q116" s="1076" t="s">
        <v>56</v>
      </c>
      <c r="R116" s="166">
        <v>14</v>
      </c>
      <c r="S116" s="278">
        <v>14</v>
      </c>
      <c r="T116" s="167">
        <v>14</v>
      </c>
      <c r="U116" s="167"/>
      <c r="Y116" s="20"/>
      <c r="Z116" s="20"/>
    </row>
    <row r="117" spans="1:26" s="1" customFormat="1" ht="13.5" thickBot="1" x14ac:dyDescent="0.25">
      <c r="A117" s="535"/>
      <c r="B117" s="1003"/>
      <c r="C117" s="1064"/>
      <c r="D117" s="1066"/>
      <c r="E117" s="1068"/>
      <c r="F117" s="1070"/>
      <c r="G117" s="70" t="s">
        <v>18</v>
      </c>
      <c r="H117" s="54">
        <f t="shared" ref="H117" si="32">SUM(H116:H116)</f>
        <v>20</v>
      </c>
      <c r="I117" s="197">
        <f t="shared" ref="I117:N117" si="33">SUM(I116:I116)</f>
        <v>20</v>
      </c>
      <c r="J117" s="466"/>
      <c r="K117" s="54">
        <f t="shared" si="33"/>
        <v>20</v>
      </c>
      <c r="L117" s="197">
        <f t="shared" ref="L117" si="34">SUM(L116:L116)</f>
        <v>20</v>
      </c>
      <c r="M117" s="378"/>
      <c r="N117" s="54">
        <f t="shared" si="33"/>
        <v>20</v>
      </c>
      <c r="O117" s="197">
        <f t="shared" ref="O117" si="35">SUM(O116:O116)</f>
        <v>20</v>
      </c>
      <c r="P117" s="466"/>
      <c r="Q117" s="1077"/>
      <c r="R117" s="161"/>
      <c r="S117" s="162"/>
      <c r="T117" s="44"/>
      <c r="U117" s="44"/>
    </row>
    <row r="118" spans="1:26" s="1" customFormat="1" ht="13.5" thickBot="1" x14ac:dyDescent="0.25">
      <c r="A118" s="528" t="s">
        <v>13</v>
      </c>
      <c r="B118" s="46" t="s">
        <v>40</v>
      </c>
      <c r="C118" s="1023" t="s">
        <v>22</v>
      </c>
      <c r="D118" s="1023"/>
      <c r="E118" s="1023"/>
      <c r="F118" s="1023"/>
      <c r="G118" s="1023"/>
      <c r="H118" s="12">
        <f>H117+H115</f>
        <v>755.3</v>
      </c>
      <c r="I118" s="198">
        <f>I117+I115</f>
        <v>755.3</v>
      </c>
      <c r="J118" s="257"/>
      <c r="K118" s="12">
        <f t="shared" ref="K118:N118" si="36">K117+K115</f>
        <v>555.29999999999995</v>
      </c>
      <c r="L118" s="198">
        <f t="shared" ref="L118" si="37">L117+L115</f>
        <v>555.29999999999995</v>
      </c>
      <c r="M118" s="257"/>
      <c r="N118" s="12">
        <f t="shared" si="36"/>
        <v>555.29999999999995</v>
      </c>
      <c r="O118" s="198">
        <f t="shared" ref="O118" si="38">O117+O115</f>
        <v>555.29999999999995</v>
      </c>
      <c r="P118" s="318"/>
      <c r="Q118" s="1091"/>
      <c r="R118" s="1092"/>
      <c r="S118" s="1092"/>
      <c r="T118" s="1092"/>
      <c r="U118" s="1093"/>
    </row>
    <row r="119" spans="1:26" s="271" customFormat="1" ht="13.5" thickBot="1" x14ac:dyDescent="0.25">
      <c r="A119" s="528" t="s">
        <v>13</v>
      </c>
      <c r="B119" s="1115" t="s">
        <v>57</v>
      </c>
      <c r="C119" s="1116"/>
      <c r="D119" s="1116"/>
      <c r="E119" s="1116"/>
      <c r="F119" s="1116"/>
      <c r="G119" s="1116"/>
      <c r="H119" s="544">
        <f t="shared" ref="H119:P119" si="39">H111+H62+H32+H118</f>
        <v>12003</v>
      </c>
      <c r="I119" s="560">
        <f t="shared" si="39"/>
        <v>11811.699999999999</v>
      </c>
      <c r="J119" s="560">
        <f t="shared" si="39"/>
        <v>-191.29999999999987</v>
      </c>
      <c r="K119" s="544">
        <f t="shared" ca="1" si="39"/>
        <v>15129.999999999998</v>
      </c>
      <c r="L119" s="560">
        <f t="shared" ca="1" si="39"/>
        <v>15368.599999999999</v>
      </c>
      <c r="M119" s="560">
        <f t="shared" si="39"/>
        <v>238.60000000000036</v>
      </c>
      <c r="N119" s="544">
        <f t="shared" ca="1" si="39"/>
        <v>13235.599999999999</v>
      </c>
      <c r="O119" s="560">
        <f t="shared" ca="1" si="39"/>
        <v>13235.599999999999</v>
      </c>
      <c r="P119" s="560">
        <f t="shared" si="39"/>
        <v>0</v>
      </c>
      <c r="Q119" s="546"/>
      <c r="R119" s="547"/>
      <c r="S119" s="547"/>
      <c r="T119" s="547"/>
      <c r="U119" s="548"/>
    </row>
    <row r="120" spans="1:26" s="271" customFormat="1" ht="13.5" thickBot="1" x14ac:dyDescent="0.25">
      <c r="A120" s="549" t="s">
        <v>58</v>
      </c>
      <c r="B120" s="1117" t="s">
        <v>59</v>
      </c>
      <c r="C120" s="1118"/>
      <c r="D120" s="1118"/>
      <c r="E120" s="1118"/>
      <c r="F120" s="1118"/>
      <c r="G120" s="1118"/>
      <c r="H120" s="550">
        <f>H119</f>
        <v>12003</v>
      </c>
      <c r="I120" s="561">
        <f>I119</f>
        <v>11811.699999999999</v>
      </c>
      <c r="J120" s="561">
        <f>J119</f>
        <v>-191.29999999999987</v>
      </c>
      <c r="K120" s="550">
        <f t="shared" ref="K120:N120" ca="1" si="40">K119</f>
        <v>15129.999999999998</v>
      </c>
      <c r="L120" s="561">
        <f t="shared" ref="L120:M120" ca="1" si="41">L119</f>
        <v>15368.599999999999</v>
      </c>
      <c r="M120" s="561">
        <f t="shared" si="41"/>
        <v>238.60000000000036</v>
      </c>
      <c r="N120" s="550">
        <f t="shared" ca="1" si="40"/>
        <v>13235.599999999999</v>
      </c>
      <c r="O120" s="561">
        <f t="shared" ref="O120:P120" ca="1" si="42">O119</f>
        <v>13235.599999999999</v>
      </c>
      <c r="P120" s="561">
        <f t="shared" si="42"/>
        <v>0</v>
      </c>
      <c r="Q120" s="551"/>
      <c r="R120" s="552"/>
      <c r="S120" s="552"/>
      <c r="T120" s="552"/>
      <c r="U120" s="553"/>
    </row>
    <row r="121" spans="1:26" s="1" customFormat="1" ht="22.5" customHeight="1" x14ac:dyDescent="0.2">
      <c r="A121" s="1168"/>
      <c r="B121" s="1168"/>
      <c r="C121" s="1168"/>
      <c r="D121" s="1168"/>
      <c r="E121" s="1168"/>
      <c r="F121" s="1168"/>
      <c r="G121" s="1168"/>
      <c r="H121" s="1168"/>
      <c r="I121" s="1168"/>
      <c r="J121" s="1168"/>
      <c r="K121" s="1168"/>
      <c r="L121" s="1168"/>
      <c r="M121" s="1168"/>
      <c r="N121" s="1168"/>
      <c r="O121" s="1168"/>
      <c r="P121" s="1168"/>
      <c r="Q121" s="1168"/>
      <c r="R121" s="1168"/>
      <c r="S121" s="1168"/>
      <c r="T121" s="1168"/>
      <c r="U121" s="1168"/>
      <c r="V121" s="1168"/>
      <c r="W121" s="1169"/>
      <c r="X121" s="1169"/>
      <c r="Y121" s="1169"/>
    </row>
    <row r="122" spans="1:26" s="1" customFormat="1" ht="13.5" customHeight="1" thickBot="1" x14ac:dyDescent="0.25">
      <c r="A122" s="55"/>
      <c r="B122" s="1119" t="s">
        <v>60</v>
      </c>
      <c r="C122" s="1119"/>
      <c r="D122" s="1119"/>
      <c r="E122" s="1119"/>
      <c r="F122" s="1119"/>
      <c r="G122" s="1119"/>
      <c r="H122" s="1119"/>
      <c r="I122" s="1119"/>
      <c r="J122" s="1119"/>
      <c r="K122" s="1119"/>
      <c r="L122" s="1119"/>
      <c r="M122" s="1119"/>
      <c r="N122" s="1119"/>
      <c r="O122" s="1119"/>
      <c r="P122" s="1119"/>
      <c r="Q122" s="57"/>
      <c r="R122" s="58"/>
      <c r="S122" s="58"/>
      <c r="T122" s="58"/>
      <c r="U122" s="58"/>
      <c r="V122" s="748"/>
    </row>
    <row r="123" spans="1:26" s="1" customFormat="1" ht="71.25" x14ac:dyDescent="0.2">
      <c r="A123" s="56"/>
      <c r="B123" s="1120" t="s">
        <v>61</v>
      </c>
      <c r="C123" s="1121"/>
      <c r="D123" s="1121"/>
      <c r="E123" s="1121"/>
      <c r="F123" s="1121"/>
      <c r="G123" s="1122"/>
      <c r="H123" s="608" t="s">
        <v>155</v>
      </c>
      <c r="I123" s="609" t="s">
        <v>161</v>
      </c>
      <c r="J123" s="610" t="s">
        <v>158</v>
      </c>
      <c r="K123" s="608" t="s">
        <v>164</v>
      </c>
      <c r="L123" s="609" t="s">
        <v>165</v>
      </c>
      <c r="M123" s="610" t="s">
        <v>158</v>
      </c>
      <c r="N123" s="608" t="s">
        <v>166</v>
      </c>
      <c r="O123" s="609" t="s">
        <v>167</v>
      </c>
      <c r="P123" s="635" t="s">
        <v>158</v>
      </c>
      <c r="Q123" s="790"/>
      <c r="R123" s="794"/>
      <c r="S123" s="794"/>
      <c r="T123" s="794"/>
      <c r="U123" s="794"/>
      <c r="V123" s="748"/>
    </row>
    <row r="124" spans="1:26" s="1" customFormat="1" ht="12.75" customHeight="1" x14ac:dyDescent="0.2">
      <c r="A124" s="56"/>
      <c r="B124" s="1101" t="s">
        <v>62</v>
      </c>
      <c r="C124" s="1102"/>
      <c r="D124" s="1102"/>
      <c r="E124" s="1102"/>
      <c r="F124" s="1102"/>
      <c r="G124" s="1103"/>
      <c r="H124" s="554">
        <f>SUM(H125:H130)</f>
        <v>11437.499999999998</v>
      </c>
      <c r="I124" s="564">
        <f>SUM(I125:I130)</f>
        <v>11246.199999999997</v>
      </c>
      <c r="J124" s="564">
        <f>SUM(J125:J130)</f>
        <v>-191.30000000000109</v>
      </c>
      <c r="K124" s="562">
        <f>SUM(K125:K130)</f>
        <v>12854.399999999998</v>
      </c>
      <c r="L124" s="564">
        <f>SUM(L125:L129)</f>
        <v>13093</v>
      </c>
      <c r="M124" s="564">
        <f>SUM(M125:M129)</f>
        <v>238.60000000000218</v>
      </c>
      <c r="N124" s="562">
        <f>SUM(N125:N129)</f>
        <v>13218.6</v>
      </c>
      <c r="O124" s="564">
        <f>SUM(O125:O129)</f>
        <v>13218.6</v>
      </c>
      <c r="P124" s="563">
        <f>SUM(P125:P129)</f>
        <v>0</v>
      </c>
      <c r="Q124" s="57"/>
      <c r="R124" s="1165"/>
      <c r="S124" s="1165"/>
      <c r="T124" s="1165"/>
      <c r="U124" s="1165"/>
      <c r="V124" s="748"/>
      <c r="X124" s="20"/>
    </row>
    <row r="125" spans="1:26" s="1" customFormat="1" ht="12.75" customHeight="1" x14ac:dyDescent="0.2">
      <c r="A125" s="56"/>
      <c r="B125" s="1105" t="s">
        <v>63</v>
      </c>
      <c r="C125" s="1106"/>
      <c r="D125" s="1106"/>
      <c r="E125" s="1106"/>
      <c r="F125" s="1106"/>
      <c r="G125" s="1107"/>
      <c r="H125" s="272">
        <f>SUMIF(G13:G116,"sb",H13:H116)</f>
        <v>9158.1</v>
      </c>
      <c r="I125" s="663">
        <f>SUMIF(G13:G116,"sb",I13:I116)</f>
        <v>8966.7999999999993</v>
      </c>
      <c r="J125" s="664">
        <f>+I125-H125</f>
        <v>-191.30000000000109</v>
      </c>
      <c r="K125" s="170">
        <f>SUMIF(G13:G116,"sb",K13:K116)</f>
        <v>12492.999999999998</v>
      </c>
      <c r="L125" s="663">
        <f>SUMIF(G13:G116,"sb",L13:L116)</f>
        <v>12731.6</v>
      </c>
      <c r="M125" s="666">
        <f>+L125-K125</f>
        <v>238.60000000000218</v>
      </c>
      <c r="N125" s="170">
        <f>SUMIF(G13:G116,"sb",N13:N116)</f>
        <v>11641.1</v>
      </c>
      <c r="O125" s="663">
        <f>SUMIF(G13:G116,"sb",O13:O116)</f>
        <v>11641.1</v>
      </c>
      <c r="P125" s="667">
        <f>+O125-N125</f>
        <v>0</v>
      </c>
      <c r="Q125" s="791"/>
      <c r="R125" s="1166"/>
      <c r="S125" s="1166"/>
      <c r="T125" s="1166"/>
      <c r="U125" s="1166"/>
      <c r="V125" s="748"/>
    </row>
    <row r="126" spans="1:26" s="1" customFormat="1" ht="15" customHeight="1" x14ac:dyDescent="0.2">
      <c r="A126" s="56"/>
      <c r="B126" s="1109" t="s">
        <v>95</v>
      </c>
      <c r="C126" s="1110"/>
      <c r="D126" s="1110"/>
      <c r="E126" s="1110"/>
      <c r="F126" s="1110"/>
      <c r="G126" s="1111"/>
      <c r="H126" s="439">
        <f>SUMIF(G17:G117,"sb(l)",H17:H117)</f>
        <v>1203.9999999999998</v>
      </c>
      <c r="I126" s="665">
        <f>SUMIF(G17:G117,"sb(l)",I17:I117)</f>
        <v>1203.9999999999998</v>
      </c>
      <c r="J126" s="664">
        <f>+I126-H126</f>
        <v>0</v>
      </c>
      <c r="K126" s="170"/>
      <c r="L126" s="199"/>
      <c r="M126" s="643"/>
      <c r="N126" s="170"/>
      <c r="O126" s="199"/>
      <c r="P126" s="269"/>
      <c r="Q126" s="687"/>
      <c r="R126" s="691"/>
      <c r="S126" s="691"/>
      <c r="T126" s="691"/>
      <c r="U126" s="691"/>
      <c r="V126" s="748"/>
    </row>
    <row r="127" spans="1:26" s="1" customFormat="1" ht="15" customHeight="1" x14ac:dyDescent="0.2">
      <c r="A127" s="56"/>
      <c r="B127" s="1112" t="s">
        <v>64</v>
      </c>
      <c r="C127" s="1113"/>
      <c r="D127" s="1113"/>
      <c r="E127" s="1113"/>
      <c r="F127" s="1113"/>
      <c r="G127" s="1114"/>
      <c r="H127" s="273">
        <f>SUMIF(G13:G116,"sb(sp)",H13:H116)</f>
        <v>361.4</v>
      </c>
      <c r="I127" s="200">
        <f>SUMIF(G13:G116,"sb(sp)",I13:I116)</f>
        <v>361.4</v>
      </c>
      <c r="J127" s="385"/>
      <c r="K127" s="171">
        <f>SUMIF(G13:G111,"sb(sp)",K13:K111)</f>
        <v>361.4</v>
      </c>
      <c r="L127" s="200">
        <f>SUMIF(G13:G111,"sb(sp)",L13:L111)</f>
        <v>361.4</v>
      </c>
      <c r="M127" s="643"/>
      <c r="N127" s="171">
        <f>SUMIF(G13:G116,"sb(sp)",N13:N116)</f>
        <v>361.4</v>
      </c>
      <c r="O127" s="200">
        <f>SUMIF(G13:G116,"sb(sp)",O13:O116)</f>
        <v>361.4</v>
      </c>
      <c r="P127" s="269"/>
      <c r="Q127" s="687"/>
      <c r="R127" s="1166"/>
      <c r="S127" s="1166"/>
      <c r="T127" s="1166"/>
      <c r="U127" s="1166"/>
      <c r="V127" s="748"/>
    </row>
    <row r="128" spans="1:26" s="1" customFormat="1" ht="15.75" customHeight="1" x14ac:dyDescent="0.2">
      <c r="A128" s="56"/>
      <c r="B128" s="1112" t="s">
        <v>162</v>
      </c>
      <c r="C128" s="1113"/>
      <c r="D128" s="1113"/>
      <c r="E128" s="1113"/>
      <c r="F128" s="1113"/>
      <c r="G128" s="1114"/>
      <c r="H128" s="273">
        <f>SUMIF(G14:G117,"sb(spl)",H14:H117)</f>
        <v>50.9</v>
      </c>
      <c r="I128" s="200">
        <f>SUMIF(G14:G117,"sb(spl)",I14:I117)</f>
        <v>50.9</v>
      </c>
      <c r="J128" s="385">
        <f>+I128-H128</f>
        <v>0</v>
      </c>
      <c r="K128" s="171"/>
      <c r="L128" s="200"/>
      <c r="M128" s="946"/>
      <c r="N128" s="171"/>
      <c r="O128" s="200"/>
      <c r="P128" s="269"/>
      <c r="Q128" s="687"/>
      <c r="R128" s="691"/>
      <c r="S128" s="691"/>
      <c r="T128" s="691"/>
      <c r="U128" s="691"/>
      <c r="V128" s="748"/>
    </row>
    <row r="129" spans="1:30" s="1" customFormat="1" ht="28.5" customHeight="1" x14ac:dyDescent="0.2">
      <c r="A129" s="56"/>
      <c r="B129" s="1112" t="s">
        <v>65</v>
      </c>
      <c r="C129" s="1113"/>
      <c r="D129" s="1113"/>
      <c r="E129" s="1113"/>
      <c r="F129" s="1113"/>
      <c r="G129" s="1114"/>
      <c r="H129" s="274">
        <f>SUMIF(G13:G116,"SB(VB)",H13:H116)</f>
        <v>53.8</v>
      </c>
      <c r="I129" s="200">
        <f>SUMIF(G13:G116,"SB(VB)",I13:I116)</f>
        <v>53.8</v>
      </c>
      <c r="J129" s="385"/>
      <c r="K129" s="171">
        <f>SUMIF(G13:G116,"SB(VB)",K13:K116)</f>
        <v>0</v>
      </c>
      <c r="L129" s="200">
        <f>SUMIF(G13:G116,"SB(VB)",L13:L116)</f>
        <v>0</v>
      </c>
      <c r="M129" s="946">
        <f t="shared" ref="M129" si="43">+L129-K129</f>
        <v>0</v>
      </c>
      <c r="N129" s="172">
        <f>SUMIF(G13:G116,"sb(vb)",N13:N116)</f>
        <v>1216.0999999999999</v>
      </c>
      <c r="O129" s="201">
        <f>SUMIF(G13:G116,"sb(vb)",O13:O116)</f>
        <v>1216.0999999999999</v>
      </c>
      <c r="P129" s="269"/>
      <c r="Q129" s="687"/>
      <c r="R129" s="691"/>
      <c r="S129" s="691"/>
      <c r="T129" s="691"/>
      <c r="U129" s="691"/>
      <c r="V129" s="748"/>
      <c r="AD129" s="20"/>
    </row>
    <row r="130" spans="1:30" s="1" customFormat="1" ht="27" customHeight="1" x14ac:dyDescent="0.2">
      <c r="A130" s="56"/>
      <c r="B130" s="1112" t="s">
        <v>153</v>
      </c>
      <c r="C130" s="1113"/>
      <c r="D130" s="1113"/>
      <c r="E130" s="1113"/>
      <c r="F130" s="1113"/>
      <c r="G130" s="1114"/>
      <c r="H130" s="274">
        <f>SUMIF(G17:G117,"SB(ES)",H17:H117)</f>
        <v>609.29999999999995</v>
      </c>
      <c r="I130" s="201">
        <f>SUMIF(G17:G117,"SB(ES)",I17:I117)</f>
        <v>609.29999999999995</v>
      </c>
      <c r="J130" s="386"/>
      <c r="K130" s="172"/>
      <c r="L130" s="201"/>
      <c r="M130" s="643"/>
      <c r="N130" s="172"/>
      <c r="O130" s="201"/>
      <c r="P130" s="269"/>
      <c r="Q130" s="687"/>
      <c r="R130" s="691"/>
      <c r="S130" s="691"/>
      <c r="T130" s="691"/>
      <c r="U130" s="691"/>
      <c r="V130" s="748"/>
    </row>
    <row r="131" spans="1:30" s="1" customFormat="1" x14ac:dyDescent="0.2">
      <c r="A131" s="56"/>
      <c r="B131" s="1128" t="s">
        <v>66</v>
      </c>
      <c r="C131" s="1129"/>
      <c r="D131" s="1129"/>
      <c r="E131" s="1129"/>
      <c r="F131" s="1129"/>
      <c r="G131" s="1130"/>
      <c r="H131" s="556">
        <f t="shared" ref="H131" si="44">SUM(H132:H134)</f>
        <v>565.49999999999989</v>
      </c>
      <c r="I131" s="567">
        <f t="shared" ref="I131:N131" si="45">SUM(I132:I134)</f>
        <v>565.49999999999989</v>
      </c>
      <c r="J131" s="568"/>
      <c r="K131" s="565">
        <f t="shared" si="45"/>
        <v>2275.6</v>
      </c>
      <c r="L131" s="567">
        <f t="shared" ref="L131:M131" si="46">SUM(L132:L134)</f>
        <v>2275.6</v>
      </c>
      <c r="M131" s="567">
        <f t="shared" si="46"/>
        <v>0</v>
      </c>
      <c r="N131" s="565">
        <f t="shared" ca="1" si="45"/>
        <v>17</v>
      </c>
      <c r="O131" s="567">
        <f t="shared" ref="O131:P131" ca="1" si="47">SUM(O132:O134)</f>
        <v>17</v>
      </c>
      <c r="P131" s="566">
        <f t="shared" si="47"/>
        <v>0</v>
      </c>
      <c r="Q131" s="57"/>
      <c r="R131" s="1165"/>
      <c r="S131" s="1165"/>
      <c r="T131" s="1165"/>
      <c r="U131" s="1165"/>
      <c r="V131" s="748"/>
    </row>
    <row r="132" spans="1:30" s="1" customFormat="1" x14ac:dyDescent="0.2">
      <c r="A132" s="56"/>
      <c r="B132" s="1109" t="s">
        <v>67</v>
      </c>
      <c r="C132" s="1110"/>
      <c r="D132" s="1110"/>
      <c r="E132" s="1110"/>
      <c r="F132" s="1110"/>
      <c r="G132" s="1111"/>
      <c r="H132" s="275">
        <f>SUMIF(G13:G116,"es",H13:H116)</f>
        <v>478.9</v>
      </c>
      <c r="I132" s="202">
        <f>SUMIF(G13:G116,"es",I13:I116)</f>
        <v>478.9</v>
      </c>
      <c r="J132" s="387"/>
      <c r="K132" s="173">
        <f>SUMIF(G13:G111,"es",K13:K111)</f>
        <v>1156.5</v>
      </c>
      <c r="L132" s="202">
        <f>SUMIF(G13:G111,"es",L13:L111)</f>
        <v>1156.5</v>
      </c>
      <c r="M132" s="644"/>
      <c r="N132" s="173">
        <f>SUMIF(G13:G116,"es",N13:N116)</f>
        <v>0</v>
      </c>
      <c r="O132" s="202">
        <f>SUMIF(H13:H116,"es",O13:O116)</f>
        <v>0</v>
      </c>
      <c r="P132" s="270"/>
      <c r="Q132" s="687"/>
      <c r="R132" s="1166"/>
      <c r="S132" s="1166"/>
      <c r="T132" s="1166"/>
      <c r="U132" s="1166"/>
      <c r="V132" s="748"/>
      <c r="AA132" s="20"/>
    </row>
    <row r="133" spans="1:30" x14ac:dyDescent="0.2">
      <c r="A133" s="56"/>
      <c r="B133" s="1105" t="s">
        <v>68</v>
      </c>
      <c r="C133" s="1106"/>
      <c r="D133" s="1106"/>
      <c r="E133" s="1106"/>
      <c r="F133" s="1106"/>
      <c r="G133" s="1107"/>
      <c r="H133" s="275">
        <f>SUMIF(G13:G116,"lrvb",H13:H116)</f>
        <v>59.3</v>
      </c>
      <c r="I133" s="202">
        <f>SUMIF(G13:G116,"lrvb",I13:I116)</f>
        <v>59.3</v>
      </c>
      <c r="J133" s="387"/>
      <c r="K133" s="173">
        <f>SUMIF(G13:G110,"lrvb",K13:K110)</f>
        <v>119.1</v>
      </c>
      <c r="L133" s="202">
        <f>SUMIF(G13:G110,"lrvb",L13:L110)</f>
        <v>119.1</v>
      </c>
      <c r="M133" s="644"/>
      <c r="N133" s="173">
        <f ca="1">SUMIF(G13:G116,"lrvb",N13:N116)</f>
        <v>17</v>
      </c>
      <c r="O133" s="202">
        <f ca="1">SUMIF(G13:G116,"lrvb",O13:O116)</f>
        <v>17</v>
      </c>
      <c r="P133" s="270"/>
      <c r="Q133" s="687"/>
      <c r="R133" s="691"/>
      <c r="S133" s="691"/>
      <c r="T133" s="691"/>
      <c r="U133" s="691"/>
      <c r="V133" s="748"/>
      <c r="W133" s="1"/>
      <c r="X133" s="1"/>
      <c r="Y133" s="1"/>
    </row>
    <row r="134" spans="1:30" x14ac:dyDescent="0.2">
      <c r="A134" s="56"/>
      <c r="B134" s="1109" t="s">
        <v>69</v>
      </c>
      <c r="C134" s="1110"/>
      <c r="D134" s="1110"/>
      <c r="E134" s="1110"/>
      <c r="F134" s="1110"/>
      <c r="G134" s="1111"/>
      <c r="H134" s="275">
        <f>SUMIF(G13:G116,"kt",H13:H116)</f>
        <v>27.3</v>
      </c>
      <c r="I134" s="202">
        <f>SUMIF(G13:G116,"kt",I13:I116)</f>
        <v>27.3</v>
      </c>
      <c r="J134" s="387"/>
      <c r="K134" s="173">
        <f>SUMIF(G13:G111,"kt",K13:K111)</f>
        <v>1000</v>
      </c>
      <c r="L134" s="202">
        <f>SUMIF(G13:G111,"kt",L13:L111)</f>
        <v>1000</v>
      </c>
      <c r="M134" s="644"/>
      <c r="N134" s="173">
        <f ca="1">SUMIF(G13:G116,"kt",N13:N116)</f>
        <v>0</v>
      </c>
      <c r="O134" s="202">
        <f>SUMIF(H13:H116,"kt",O13:O116)</f>
        <v>0</v>
      </c>
      <c r="P134" s="270"/>
      <c r="Q134" s="687"/>
      <c r="R134" s="691"/>
      <c r="S134" s="691"/>
      <c r="T134" s="691"/>
      <c r="U134" s="691"/>
      <c r="V134" s="792"/>
    </row>
    <row r="135" spans="1:30" ht="13.5" thickBot="1" x14ac:dyDescent="0.25">
      <c r="A135" s="65"/>
      <c r="B135" s="1124" t="s">
        <v>18</v>
      </c>
      <c r="C135" s="1125"/>
      <c r="D135" s="1125"/>
      <c r="E135" s="1125"/>
      <c r="F135" s="1125"/>
      <c r="G135" s="1126"/>
      <c r="H135" s="239">
        <f t="shared" ref="H135:P135" si="48">H131+H124</f>
        <v>12002.999999999998</v>
      </c>
      <c r="I135" s="190">
        <f t="shared" si="48"/>
        <v>11811.699999999997</v>
      </c>
      <c r="J135" s="190">
        <f t="shared" si="48"/>
        <v>-191.30000000000109</v>
      </c>
      <c r="K135" s="23">
        <f t="shared" si="48"/>
        <v>15129.999999999998</v>
      </c>
      <c r="L135" s="190">
        <f t="shared" si="48"/>
        <v>15368.6</v>
      </c>
      <c r="M135" s="190">
        <f t="shared" si="48"/>
        <v>238.60000000000218</v>
      </c>
      <c r="N135" s="23">
        <f t="shared" ca="1" si="48"/>
        <v>13235.6</v>
      </c>
      <c r="O135" s="190">
        <f t="shared" ca="1" si="48"/>
        <v>13235.6</v>
      </c>
      <c r="P135" s="227">
        <f t="shared" si="48"/>
        <v>0</v>
      </c>
      <c r="Q135" s="793"/>
      <c r="R135" s="1167"/>
      <c r="S135" s="1167"/>
      <c r="T135" s="1167"/>
      <c r="U135" s="1167"/>
      <c r="V135" s="792"/>
    </row>
    <row r="136" spans="1:30" x14ac:dyDescent="0.2">
      <c r="H136" s="85"/>
      <c r="I136" s="85"/>
      <c r="J136" s="85"/>
      <c r="Q136" s="792"/>
      <c r="R136" s="792"/>
      <c r="S136" s="792"/>
      <c r="T136" s="792"/>
      <c r="U136" s="792"/>
      <c r="V136" s="792"/>
    </row>
    <row r="137" spans="1:30" x14ac:dyDescent="0.2">
      <c r="H137" s="407"/>
      <c r="I137" s="407"/>
      <c r="J137" s="407"/>
      <c r="K137" s="407"/>
      <c r="L137" s="407"/>
      <c r="M137" s="407"/>
      <c r="N137" s="407"/>
      <c r="O137" s="407"/>
      <c r="P137" s="407"/>
    </row>
    <row r="138" spans="1:30" x14ac:dyDescent="0.2">
      <c r="F138" s="1160" t="s">
        <v>154</v>
      </c>
      <c r="G138" s="1160"/>
      <c r="H138" s="1160"/>
      <c r="I138" s="1160"/>
      <c r="J138" s="1160"/>
      <c r="K138" s="1160"/>
      <c r="L138" s="631"/>
      <c r="M138" s="631"/>
    </row>
    <row r="140" spans="1:30" x14ac:dyDescent="0.2">
      <c r="L140" s="85"/>
      <c r="O140" s="85"/>
    </row>
  </sheetData>
  <mergeCells count="168">
    <mergeCell ref="D92:D93"/>
    <mergeCell ref="E93:G93"/>
    <mergeCell ref="D88:D89"/>
    <mergeCell ref="U88:U89"/>
    <mergeCell ref="U86:U87"/>
    <mergeCell ref="A27:A28"/>
    <mergeCell ref="V13:X16"/>
    <mergeCell ref="Q30:Q31"/>
    <mergeCell ref="A29:A31"/>
    <mergeCell ref="B29:B31"/>
    <mergeCell ref="C29:C31"/>
    <mergeCell ref="D29:D31"/>
    <mergeCell ref="E29:E31"/>
    <mergeCell ref="U29:U31"/>
    <mergeCell ref="V111:V113"/>
    <mergeCell ref="C112:Q112"/>
    <mergeCell ref="D113:D114"/>
    <mergeCell ref="Q114:Q115"/>
    <mergeCell ref="Q94:Q95"/>
    <mergeCell ref="D97:D99"/>
    <mergeCell ref="F97:F98"/>
    <mergeCell ref="D102:D103"/>
    <mergeCell ref="D105:D106"/>
    <mergeCell ref="Q105:Q106"/>
    <mergeCell ref="C94:C95"/>
    <mergeCell ref="D94:D95"/>
    <mergeCell ref="E94:E95"/>
    <mergeCell ref="F94:F95"/>
    <mergeCell ref="U107:U110"/>
    <mergeCell ref="C111:G111"/>
    <mergeCell ref="Q111:U111"/>
    <mergeCell ref="B134:G134"/>
    <mergeCell ref="B135:G135"/>
    <mergeCell ref="R135:U135"/>
    <mergeCell ref="B123:G123"/>
    <mergeCell ref="B116:B117"/>
    <mergeCell ref="C116:C117"/>
    <mergeCell ref="D116:D117"/>
    <mergeCell ref="E116:E117"/>
    <mergeCell ref="F116:F117"/>
    <mergeCell ref="Q116:Q117"/>
    <mergeCell ref="B128:G128"/>
    <mergeCell ref="A121:Y121"/>
    <mergeCell ref="B122:P122"/>
    <mergeCell ref="F138:K138"/>
    <mergeCell ref="Q6:T6"/>
    <mergeCell ref="R7:T7"/>
    <mergeCell ref="U6:U8"/>
    <mergeCell ref="H6:H8"/>
    <mergeCell ref="J6:J8"/>
    <mergeCell ref="B129:G129"/>
    <mergeCell ref="B130:G130"/>
    <mergeCell ref="B131:G131"/>
    <mergeCell ref="R131:U131"/>
    <mergeCell ref="B132:G132"/>
    <mergeCell ref="R132:U132"/>
    <mergeCell ref="B124:G124"/>
    <mergeCell ref="R124:U124"/>
    <mergeCell ref="B125:G125"/>
    <mergeCell ref="R125:U125"/>
    <mergeCell ref="B126:G126"/>
    <mergeCell ref="B127:G127"/>
    <mergeCell ref="R127:U127"/>
    <mergeCell ref="C118:G118"/>
    <mergeCell ref="Q118:U118"/>
    <mergeCell ref="B119:G119"/>
    <mergeCell ref="B120:G120"/>
    <mergeCell ref="B133:G133"/>
    <mergeCell ref="A86:A87"/>
    <mergeCell ref="B86:B87"/>
    <mergeCell ref="C86:C87"/>
    <mergeCell ref="D86:D87"/>
    <mergeCell ref="E86:E87"/>
    <mergeCell ref="F86:F87"/>
    <mergeCell ref="C75:C80"/>
    <mergeCell ref="E75:E80"/>
    <mergeCell ref="C82:C83"/>
    <mergeCell ref="D82:D83"/>
    <mergeCell ref="C84:C85"/>
    <mergeCell ref="D84:D85"/>
    <mergeCell ref="D80:D81"/>
    <mergeCell ref="B94:B95"/>
    <mergeCell ref="Q34:Q36"/>
    <mergeCell ref="D46:D47"/>
    <mergeCell ref="D64:D70"/>
    <mergeCell ref="C19:C21"/>
    <mergeCell ref="D19:D21"/>
    <mergeCell ref="E19:E21"/>
    <mergeCell ref="F19:F21"/>
    <mergeCell ref="U19:U21"/>
    <mergeCell ref="C27:C28"/>
    <mergeCell ref="D27:D28"/>
    <mergeCell ref="E27:E28"/>
    <mergeCell ref="F27:F28"/>
    <mergeCell ref="Q20:Q21"/>
    <mergeCell ref="U27:U28"/>
    <mergeCell ref="U84:U85"/>
    <mergeCell ref="U80:U81"/>
    <mergeCell ref="U94:U95"/>
    <mergeCell ref="B27:B28"/>
    <mergeCell ref="U22:U23"/>
    <mergeCell ref="C63:U63"/>
    <mergeCell ref="U82:U83"/>
    <mergeCell ref="D90:D91"/>
    <mergeCell ref="E90:E91"/>
    <mergeCell ref="V71:V72"/>
    <mergeCell ref="Q72:Q73"/>
    <mergeCell ref="D48:D49"/>
    <mergeCell ref="E48:E51"/>
    <mergeCell ref="D53:D54"/>
    <mergeCell ref="Q53:Q54"/>
    <mergeCell ref="D55:D56"/>
    <mergeCell ref="Q55:Q56"/>
    <mergeCell ref="C32:G32"/>
    <mergeCell ref="Q62:U62"/>
    <mergeCell ref="U60:U61"/>
    <mergeCell ref="D71:D73"/>
    <mergeCell ref="Q32:U32"/>
    <mergeCell ref="U52:U54"/>
    <mergeCell ref="D58:D59"/>
    <mergeCell ref="Q58:Q59"/>
    <mergeCell ref="D60:D61"/>
    <mergeCell ref="Q60:Q61"/>
    <mergeCell ref="C62:G62"/>
    <mergeCell ref="U34:U42"/>
    <mergeCell ref="C33:U33"/>
    <mergeCell ref="D34:D36"/>
    <mergeCell ref="A9:U9"/>
    <mergeCell ref="A10:U10"/>
    <mergeCell ref="U24:U26"/>
    <mergeCell ref="B11:U11"/>
    <mergeCell ref="C12:U12"/>
    <mergeCell ref="A13:A18"/>
    <mergeCell ref="B13:B18"/>
    <mergeCell ref="C13:C18"/>
    <mergeCell ref="D13:D18"/>
    <mergeCell ref="E13:E18"/>
    <mergeCell ref="Q17:Q18"/>
    <mergeCell ref="A22:A26"/>
    <mergeCell ref="B22:B26"/>
    <mergeCell ref="C22:C26"/>
    <mergeCell ref="D22:D26"/>
    <mergeCell ref="E22:E26"/>
    <mergeCell ref="Q22:Q23"/>
    <mergeCell ref="Q25:Q26"/>
    <mergeCell ref="A19:A21"/>
    <mergeCell ref="B19:B21"/>
    <mergeCell ref="U13:U17"/>
    <mergeCell ref="Q1:U1"/>
    <mergeCell ref="A2:U2"/>
    <mergeCell ref="A3:U3"/>
    <mergeCell ref="A4:U4"/>
    <mergeCell ref="R5:U5"/>
    <mergeCell ref="A6:A8"/>
    <mergeCell ref="B6:B8"/>
    <mergeCell ref="C6:C8"/>
    <mergeCell ref="D6:D8"/>
    <mergeCell ref="E6:E8"/>
    <mergeCell ref="L6:L8"/>
    <mergeCell ref="M6:M8"/>
    <mergeCell ref="O6:O8"/>
    <mergeCell ref="P6:P8"/>
    <mergeCell ref="F6:F8"/>
    <mergeCell ref="G6:G8"/>
    <mergeCell ref="I6:I8"/>
    <mergeCell ref="K6:K8"/>
    <mergeCell ref="N6:N8"/>
    <mergeCell ref="Q7:Q8"/>
  </mergeCells>
  <printOptions horizontalCentered="1"/>
  <pageMargins left="0.31496062992125984" right="0.31496062992125984" top="0.74803149606299213" bottom="0.35433070866141736" header="0.31496062992125984" footer="0.31496062992125984"/>
  <pageSetup paperSize="9" scale="72" orientation="landscape" r:id="rId1"/>
  <rowBreaks count="4" manualBreakCount="4">
    <brk id="26" max="20" man="1"/>
    <brk id="51" max="20" man="1"/>
    <brk id="97" max="20" man="1"/>
    <brk id="120"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11 programa</vt:lpstr>
      <vt:lpstr>Lyginamasis</vt:lpstr>
      <vt:lpstr>'11 programa'!Print_Area</vt:lpstr>
      <vt:lpstr>Lyginamasis!Print_Area</vt:lpstr>
      <vt:lpstr>'11 programa'!Print_Titles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2018-10-08T08:07:16Z</cp:lastPrinted>
  <dcterms:created xsi:type="dcterms:W3CDTF">2015-11-25T08:18:21Z</dcterms:created>
  <dcterms:modified xsi:type="dcterms:W3CDTF">2018-10-09T07:55:29Z</dcterms:modified>
</cp:coreProperties>
</file>