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1-239pr\"/>
    </mc:Choice>
  </mc:AlternateContent>
  <bookViews>
    <workbookView xWindow="480" yWindow="870" windowWidth="27795" windowHeight="11550"/>
  </bookViews>
  <sheets>
    <sheet name="5 programa" sheetId="4" r:id="rId1"/>
    <sheet name="Lyginamasis variantas" sheetId="5" r:id="rId2"/>
    <sheet name="Aiškinamoji lentelė" sheetId="2" state="hidden" r:id="rId3"/>
  </sheets>
  <definedNames>
    <definedName name="_xlnm.Print_Area" localSheetId="0">'5 programa'!$A$1:$N$144</definedName>
    <definedName name="_xlnm.Print_Area" localSheetId="2">'Aiškinamoji lentelė'!$A$1:$S$142</definedName>
    <definedName name="_xlnm.Print_Area" localSheetId="1">'Lyginamasis variantas'!$A$1:$U$148</definedName>
    <definedName name="_xlnm.Print_Titles" localSheetId="0">'5 programa'!$7:$9</definedName>
    <definedName name="_xlnm.Print_Titles" localSheetId="2">'Aiškinamoji lentelė'!$6:$8</definedName>
    <definedName name="_xlnm.Print_Titles" localSheetId="1">'Lyginamasis variantas'!$8:$10</definedName>
  </definedNames>
  <calcPr calcId="162913"/>
</workbook>
</file>

<file path=xl/calcChain.xml><?xml version="1.0" encoding="utf-8"?>
<calcChain xmlns="http://schemas.openxmlformats.org/spreadsheetml/2006/main">
  <c r="M81" i="2" l="1"/>
  <c r="J69" i="4"/>
  <c r="H69" i="4"/>
  <c r="O71" i="5"/>
  <c r="I71" i="5"/>
  <c r="K81" i="2"/>
  <c r="H113" i="4" l="1"/>
  <c r="M117" i="5"/>
  <c r="M119" i="5" s="1"/>
  <c r="K113" i="2"/>
  <c r="J117" i="5"/>
  <c r="I117" i="5"/>
  <c r="M79" i="2"/>
  <c r="O72" i="5"/>
  <c r="L72" i="5"/>
  <c r="J70" i="4"/>
  <c r="I70" i="4"/>
  <c r="H70" i="4"/>
  <c r="I72" i="5"/>
  <c r="K79" i="2"/>
  <c r="K74" i="2"/>
  <c r="K69" i="2" l="1"/>
  <c r="H74" i="4" l="1"/>
  <c r="I76" i="5"/>
  <c r="K67" i="2"/>
  <c r="I83" i="4" l="1"/>
  <c r="H83" i="4"/>
  <c r="L90" i="2"/>
  <c r="K90" i="2"/>
  <c r="M96" i="5"/>
  <c r="J96" i="5"/>
  <c r="L126" i="2" l="1"/>
  <c r="K87" i="5" l="1"/>
  <c r="L87" i="5"/>
  <c r="N72" i="5"/>
  <c r="P72" i="5" s="1"/>
  <c r="N71" i="5"/>
  <c r="P71" i="5" s="1"/>
  <c r="L71" i="5"/>
  <c r="L70" i="5"/>
  <c r="K72" i="5"/>
  <c r="M72" i="5" s="1"/>
  <c r="K71" i="5"/>
  <c r="K70" i="5"/>
  <c r="I75" i="5"/>
  <c r="I70" i="5"/>
  <c r="H76" i="5"/>
  <c r="J76" i="5" s="1"/>
  <c r="H75" i="5"/>
  <c r="H72" i="5"/>
  <c r="J72" i="5" s="1"/>
  <c r="H71" i="5"/>
  <c r="J71" i="5" s="1"/>
  <c r="H70" i="5"/>
  <c r="H73" i="4" l="1"/>
  <c r="K82" i="2" l="1"/>
  <c r="K54" i="2"/>
  <c r="K46" i="2"/>
  <c r="N140" i="2"/>
  <c r="M140" i="2"/>
  <c r="N139" i="2"/>
  <c r="M139" i="2"/>
  <c r="N138" i="2"/>
  <c r="M138" i="2"/>
  <c r="N136" i="2"/>
  <c r="M136" i="2"/>
  <c r="N135" i="2"/>
  <c r="M135" i="2"/>
  <c r="N134" i="2"/>
  <c r="M134" i="2"/>
  <c r="L134" i="2"/>
  <c r="N133" i="2"/>
  <c r="M133" i="2"/>
  <c r="N132" i="2"/>
  <c r="M132" i="2"/>
  <c r="N131" i="2"/>
  <c r="M131" i="2"/>
  <c r="N130" i="2"/>
  <c r="M130" i="2"/>
  <c r="N129" i="2"/>
  <c r="M129" i="2"/>
  <c r="L129" i="2"/>
  <c r="N128" i="2"/>
  <c r="M128" i="2"/>
  <c r="L128" i="2"/>
  <c r="M127" i="2"/>
  <c r="M126" i="2"/>
  <c r="M125" i="2"/>
  <c r="K134" i="2" l="1"/>
  <c r="K135" i="2"/>
  <c r="L135" i="2"/>
  <c r="M110" i="5" l="1"/>
  <c r="P110" i="5" l="1"/>
  <c r="L84" i="2"/>
  <c r="L81" i="2"/>
  <c r="L79" i="2"/>
  <c r="L78" i="2" l="1"/>
  <c r="L82" i="2" s="1"/>
  <c r="M82" i="2" l="1"/>
  <c r="N82" i="2"/>
  <c r="K77" i="2"/>
  <c r="L54" i="2"/>
  <c r="L28" i="2"/>
  <c r="M28" i="2"/>
  <c r="K28" i="2"/>
  <c r="M115" i="2" l="1"/>
  <c r="M111" i="2"/>
  <c r="M105" i="2"/>
  <c r="M95" i="2"/>
  <c r="M54" i="2"/>
  <c r="M45" i="2"/>
  <c r="M46" i="2" s="1"/>
  <c r="M34" i="2"/>
  <c r="M31" i="2"/>
  <c r="M25" i="2"/>
  <c r="M18" i="2"/>
  <c r="M116" i="2" l="1"/>
  <c r="M35" i="2"/>
  <c r="M106" i="2"/>
  <c r="M137" i="2"/>
  <c r="M124" i="2"/>
  <c r="M123" i="2" l="1"/>
  <c r="M141" i="2" s="1"/>
  <c r="M117" i="2"/>
  <c r="M118" i="2" s="1"/>
  <c r="I68" i="4" l="1"/>
  <c r="H68" i="4" l="1"/>
  <c r="L101" i="5" l="1"/>
  <c r="M101" i="5"/>
  <c r="J101" i="5"/>
  <c r="I41" i="5" l="1"/>
  <c r="M49" i="5"/>
  <c r="I69" i="4" l="1"/>
  <c r="I82" i="4" s="1"/>
  <c r="H40" i="4" l="1"/>
  <c r="J49" i="5"/>
  <c r="I30" i="4"/>
  <c r="J30" i="4"/>
  <c r="H30" i="4"/>
  <c r="L31" i="5"/>
  <c r="M59" i="5"/>
  <c r="J36" i="4"/>
  <c r="I36" i="4"/>
  <c r="H36" i="4"/>
  <c r="M37" i="5"/>
  <c r="J37" i="5"/>
  <c r="P37" i="5"/>
  <c r="O37" i="5"/>
  <c r="N37" i="5"/>
  <c r="L37" i="5"/>
  <c r="K37" i="5"/>
  <c r="I37" i="5"/>
  <c r="H37" i="5"/>
  <c r="K31" i="5"/>
  <c r="I31" i="5"/>
  <c r="M31" i="5"/>
  <c r="J31" i="5"/>
  <c r="L86" i="5" l="1"/>
  <c r="M86" i="5" l="1"/>
  <c r="I86" i="5"/>
  <c r="M34" i="5"/>
  <c r="M38" i="5" s="1"/>
  <c r="N133" i="5"/>
  <c r="N140" i="5"/>
  <c r="N144" i="5"/>
  <c r="N143" i="5"/>
  <c r="N142" i="5"/>
  <c r="N139" i="5"/>
  <c r="N138" i="5"/>
  <c r="N137" i="5"/>
  <c r="N136" i="5"/>
  <c r="N135" i="5"/>
  <c r="N134" i="5"/>
  <c r="N132" i="5"/>
  <c r="N131" i="5"/>
  <c r="N130" i="5"/>
  <c r="N129" i="5"/>
  <c r="N20" i="5"/>
  <c r="N28" i="5"/>
  <c r="N31" i="5"/>
  <c r="N34" i="5"/>
  <c r="N49" i="5"/>
  <c r="N50" i="5" s="1"/>
  <c r="N59" i="5"/>
  <c r="N86" i="5"/>
  <c r="N101" i="5"/>
  <c r="N110" i="5"/>
  <c r="N115" i="5"/>
  <c r="N119" i="5"/>
  <c r="O129" i="5"/>
  <c r="O144" i="5"/>
  <c r="O143" i="5"/>
  <c r="O142" i="5"/>
  <c r="O140" i="5"/>
  <c r="O139" i="5"/>
  <c r="O138" i="5"/>
  <c r="O137" i="5"/>
  <c r="O136" i="5"/>
  <c r="O135" i="5"/>
  <c r="O134" i="5"/>
  <c r="O133" i="5"/>
  <c r="O132" i="5"/>
  <c r="O131" i="5"/>
  <c r="O130" i="5"/>
  <c r="O119" i="5"/>
  <c r="O115" i="5"/>
  <c r="O110" i="5"/>
  <c r="O101" i="5"/>
  <c r="O86" i="5"/>
  <c r="O59" i="5"/>
  <c r="O49" i="5"/>
  <c r="O50" i="5" s="1"/>
  <c r="O34" i="5"/>
  <c r="O31" i="5"/>
  <c r="O28" i="5"/>
  <c r="O20" i="5"/>
  <c r="J34" i="5"/>
  <c r="J38" i="5" s="1"/>
  <c r="N120" i="5" l="1"/>
  <c r="N111" i="5"/>
  <c r="N38" i="5"/>
  <c r="O38" i="5"/>
  <c r="O141" i="5"/>
  <c r="N141" i="5"/>
  <c r="N128" i="5"/>
  <c r="N127" i="5" s="1"/>
  <c r="O120" i="5"/>
  <c r="O111" i="5"/>
  <c r="O128" i="5"/>
  <c r="O127" i="5" s="1"/>
  <c r="N121" i="5" l="1"/>
  <c r="N122" i="5" s="1"/>
  <c r="O145" i="5"/>
  <c r="O121" i="5"/>
  <c r="O122" i="5" s="1"/>
  <c r="N145" i="5"/>
  <c r="J132" i="4"/>
  <c r="I132" i="4"/>
  <c r="H132" i="4"/>
  <c r="I136" i="5"/>
  <c r="J110" i="5" l="1"/>
  <c r="J119" i="5"/>
  <c r="P136" i="5"/>
  <c r="L136" i="5"/>
  <c r="K136" i="5"/>
  <c r="H136" i="5"/>
  <c r="M136" i="5" l="1"/>
  <c r="J136" i="5"/>
  <c r="M50" i="5" l="1"/>
  <c r="J50" i="5"/>
  <c r="M111" i="5"/>
  <c r="M120" i="5"/>
  <c r="J120" i="5"/>
  <c r="M121" i="5" l="1"/>
  <c r="M122" i="5" s="1"/>
  <c r="J86" i="5" l="1"/>
  <c r="H82" i="4" l="1"/>
  <c r="J111" i="5"/>
  <c r="J121" i="5" s="1"/>
  <c r="J122" i="5" s="1"/>
  <c r="L144" i="5" l="1"/>
  <c r="L143" i="5"/>
  <c r="L142" i="5"/>
  <c r="L140" i="5"/>
  <c r="L139" i="5"/>
  <c r="L138" i="5"/>
  <c r="L137" i="5"/>
  <c r="L135" i="5"/>
  <c r="L134" i="5"/>
  <c r="L133" i="5"/>
  <c r="L132" i="5"/>
  <c r="L131" i="5"/>
  <c r="L130" i="5"/>
  <c r="L129" i="5"/>
  <c r="I138" i="5"/>
  <c r="I144" i="5"/>
  <c r="I143" i="5"/>
  <c r="I142" i="5"/>
  <c r="I139" i="5"/>
  <c r="I137" i="5"/>
  <c r="I135" i="5"/>
  <c r="I134" i="5"/>
  <c r="I133" i="5"/>
  <c r="I132" i="5"/>
  <c r="I131" i="5"/>
  <c r="I130" i="5"/>
  <c r="L119" i="5"/>
  <c r="L115" i="5"/>
  <c r="L110" i="5"/>
  <c r="L59" i="5"/>
  <c r="L49" i="5"/>
  <c r="L50" i="5" s="1"/>
  <c r="L34" i="5"/>
  <c r="L28" i="5"/>
  <c r="L20" i="5"/>
  <c r="I119" i="5"/>
  <c r="I115" i="5"/>
  <c r="I110" i="5"/>
  <c r="I87" i="5"/>
  <c r="I101" i="5" s="1"/>
  <c r="I140" i="5"/>
  <c r="I59" i="5"/>
  <c r="I49" i="5"/>
  <c r="I50" i="5" s="1"/>
  <c r="I34" i="5"/>
  <c r="I28" i="5"/>
  <c r="I20" i="5"/>
  <c r="P144" i="5"/>
  <c r="K144" i="5"/>
  <c r="H144" i="5"/>
  <c r="P143" i="5"/>
  <c r="K143" i="5"/>
  <c r="H143" i="5"/>
  <c r="P142" i="5"/>
  <c r="K142" i="5"/>
  <c r="H142" i="5"/>
  <c r="P140" i="5"/>
  <c r="K140" i="5"/>
  <c r="P139" i="5"/>
  <c r="K139" i="5"/>
  <c r="H139" i="5"/>
  <c r="P138" i="5"/>
  <c r="K138" i="5"/>
  <c r="H138" i="5"/>
  <c r="P137" i="5"/>
  <c r="K137" i="5"/>
  <c r="H137" i="5"/>
  <c r="P135" i="5"/>
  <c r="K135" i="5"/>
  <c r="H135" i="5"/>
  <c r="P134" i="5"/>
  <c r="K134" i="5"/>
  <c r="H134" i="5"/>
  <c r="P133" i="5"/>
  <c r="K133" i="5"/>
  <c r="H133" i="5"/>
  <c r="P132" i="5"/>
  <c r="K132" i="5"/>
  <c r="H132" i="5"/>
  <c r="P131" i="5"/>
  <c r="K131" i="5"/>
  <c r="H131" i="5"/>
  <c r="P130" i="5"/>
  <c r="K130" i="5"/>
  <c r="H130" i="5"/>
  <c r="P129" i="5"/>
  <c r="K129" i="5"/>
  <c r="P119" i="5"/>
  <c r="K119" i="5"/>
  <c r="H119" i="5"/>
  <c r="P115" i="5"/>
  <c r="K115" i="5"/>
  <c r="H115" i="5"/>
  <c r="K110" i="5"/>
  <c r="H110" i="5"/>
  <c r="P101" i="5"/>
  <c r="K101" i="5"/>
  <c r="H87" i="5"/>
  <c r="H101" i="5" s="1"/>
  <c r="P86" i="5"/>
  <c r="K86" i="5"/>
  <c r="H140" i="5"/>
  <c r="P59" i="5"/>
  <c r="K59" i="5"/>
  <c r="H59" i="5"/>
  <c r="P49" i="5"/>
  <c r="P50" i="5" s="1"/>
  <c r="K49" i="5"/>
  <c r="K50" i="5" s="1"/>
  <c r="H49" i="5"/>
  <c r="H50" i="5" s="1"/>
  <c r="P34" i="5"/>
  <c r="K34" i="5"/>
  <c r="H34" i="5"/>
  <c r="P31" i="5"/>
  <c r="H31" i="5"/>
  <c r="P28" i="5"/>
  <c r="K28" i="5"/>
  <c r="H28" i="5"/>
  <c r="P20" i="5"/>
  <c r="K20" i="5"/>
  <c r="H20" i="5"/>
  <c r="L38" i="5" l="1"/>
  <c r="K38" i="5"/>
  <c r="P38" i="5"/>
  <c r="I38" i="5"/>
  <c r="H38" i="5"/>
  <c r="M131" i="5"/>
  <c r="M135" i="5"/>
  <c r="M140" i="5"/>
  <c r="M132" i="5"/>
  <c r="M137" i="5"/>
  <c r="M142" i="5"/>
  <c r="M129" i="5"/>
  <c r="M133" i="5"/>
  <c r="M138" i="5"/>
  <c r="M143" i="5"/>
  <c r="M130" i="5"/>
  <c r="M134" i="5"/>
  <c r="M139" i="5"/>
  <c r="M144" i="5"/>
  <c r="I141" i="5"/>
  <c r="K120" i="5"/>
  <c r="H129" i="5"/>
  <c r="H128" i="5" s="1"/>
  <c r="H127" i="5" s="1"/>
  <c r="I111" i="5"/>
  <c r="I120" i="5"/>
  <c r="I129" i="5"/>
  <c r="I128" i="5" s="1"/>
  <c r="I127" i="5" s="1"/>
  <c r="P111" i="5"/>
  <c r="H120" i="5"/>
  <c r="L111" i="5"/>
  <c r="H86" i="5"/>
  <c r="H111" i="5" s="1"/>
  <c r="K111" i="5"/>
  <c r="K121" i="5" s="1"/>
  <c r="K122" i="5" s="1"/>
  <c r="P120" i="5"/>
  <c r="L120" i="5"/>
  <c r="J133" i="5"/>
  <c r="J139" i="5"/>
  <c r="J144" i="5"/>
  <c r="J130" i="5"/>
  <c r="J134" i="5"/>
  <c r="J140" i="5"/>
  <c r="J138" i="5"/>
  <c r="J131" i="5"/>
  <c r="J135" i="5"/>
  <c r="J142" i="5"/>
  <c r="J132" i="5"/>
  <c r="J137" i="5"/>
  <c r="J143" i="5"/>
  <c r="L141" i="5"/>
  <c r="H141" i="5"/>
  <c r="P141" i="5"/>
  <c r="K128" i="5"/>
  <c r="K127" i="5" s="1"/>
  <c r="P128" i="5"/>
  <c r="P127" i="5" s="1"/>
  <c r="K141" i="5"/>
  <c r="M141" i="5" l="1"/>
  <c r="L121" i="5"/>
  <c r="L122" i="5" s="1"/>
  <c r="I121" i="5"/>
  <c r="I122" i="5" s="1"/>
  <c r="J129" i="5"/>
  <c r="P121" i="5"/>
  <c r="P122" i="5" s="1"/>
  <c r="H121" i="5"/>
  <c r="H122" i="5" s="1"/>
  <c r="K145" i="5"/>
  <c r="H145" i="5"/>
  <c r="P145" i="5"/>
  <c r="L128" i="5" l="1"/>
  <c r="J141" i="5"/>
  <c r="L127" i="5" l="1"/>
  <c r="M127" i="5" s="1"/>
  <c r="M128" i="5"/>
  <c r="J128" i="5"/>
  <c r="L145" i="5" l="1"/>
  <c r="M145" i="5" s="1"/>
  <c r="I145" i="5"/>
  <c r="J145" i="5" s="1"/>
  <c r="J127" i="5"/>
  <c r="J82" i="4"/>
  <c r="H106" i="4" l="1"/>
  <c r="N34" i="2" l="1"/>
  <c r="L34" i="2"/>
  <c r="K34" i="2"/>
  <c r="K45" i="2" l="1"/>
  <c r="K131" i="2"/>
  <c r="K115" i="2"/>
  <c r="K25" i="2" l="1"/>
  <c r="H115" i="4" l="1"/>
  <c r="H47" i="4"/>
  <c r="H134" i="4" l="1"/>
  <c r="J128" i="4" l="1"/>
  <c r="J129" i="4"/>
  <c r="J106" i="4"/>
  <c r="H19" i="4"/>
  <c r="I106" i="4"/>
  <c r="L95" i="2"/>
  <c r="I97" i="4"/>
  <c r="J97" i="4"/>
  <c r="H97" i="4"/>
  <c r="H48" i="4"/>
  <c r="H57" i="4"/>
  <c r="J57" i="4"/>
  <c r="I57" i="4"/>
  <c r="I47" i="4"/>
  <c r="I48" i="4" s="1"/>
  <c r="J47" i="4"/>
  <c r="J48" i="4" s="1"/>
  <c r="J107" i="4" l="1"/>
  <c r="I107" i="4"/>
  <c r="J140" i="4"/>
  <c r="I140" i="4"/>
  <c r="H140" i="4"/>
  <c r="J139" i="4"/>
  <c r="I139" i="4"/>
  <c r="H139" i="4"/>
  <c r="J138" i="4"/>
  <c r="I138" i="4"/>
  <c r="H138" i="4"/>
  <c r="J136" i="4"/>
  <c r="I136" i="4"/>
  <c r="H136" i="4"/>
  <c r="J135" i="4"/>
  <c r="I135" i="4"/>
  <c r="H135" i="4"/>
  <c r="J134" i="4"/>
  <c r="I134" i="4"/>
  <c r="J133" i="4"/>
  <c r="I133" i="4"/>
  <c r="H133" i="4"/>
  <c r="J131" i="4"/>
  <c r="I131" i="4"/>
  <c r="H131" i="4"/>
  <c r="J130" i="4"/>
  <c r="I130" i="4"/>
  <c r="H130" i="4"/>
  <c r="I129" i="4"/>
  <c r="H129" i="4"/>
  <c r="I128" i="4"/>
  <c r="H128" i="4"/>
  <c r="H127" i="4"/>
  <c r="J126" i="4"/>
  <c r="I126" i="4"/>
  <c r="H126" i="4"/>
  <c r="J125" i="4"/>
  <c r="I125" i="4"/>
  <c r="J115" i="4"/>
  <c r="I115" i="4"/>
  <c r="J111" i="4"/>
  <c r="I111" i="4"/>
  <c r="H111" i="4"/>
  <c r="J33" i="4"/>
  <c r="I33" i="4"/>
  <c r="H33" i="4"/>
  <c r="H37" i="4" s="1"/>
  <c r="J27" i="4"/>
  <c r="I27" i="4"/>
  <c r="H27" i="4"/>
  <c r="J19" i="4"/>
  <c r="I127" i="4"/>
  <c r="J37" i="4" l="1"/>
  <c r="I124" i="4"/>
  <c r="I123" i="4" s="1"/>
  <c r="H107" i="4"/>
  <c r="H125" i="4"/>
  <c r="H124" i="4" s="1"/>
  <c r="H123" i="4" s="1"/>
  <c r="I116" i="4"/>
  <c r="H116" i="4"/>
  <c r="J116" i="4"/>
  <c r="J137" i="4"/>
  <c r="I137" i="4"/>
  <c r="J127" i="4"/>
  <c r="H137" i="4"/>
  <c r="I19" i="4"/>
  <c r="I37" i="4" s="1"/>
  <c r="J124" i="4" l="1"/>
  <c r="J123" i="4" s="1"/>
  <c r="I141" i="4"/>
  <c r="H141" i="4"/>
  <c r="J117" i="4"/>
  <c r="J118" i="4" s="1"/>
  <c r="I117" i="4"/>
  <c r="I118" i="4" s="1"/>
  <c r="H117" i="4"/>
  <c r="H118" i="4" s="1"/>
  <c r="J141" i="4" l="1"/>
  <c r="K18" i="2" l="1"/>
  <c r="K84" i="2" l="1"/>
  <c r="K125" i="2" l="1"/>
  <c r="K95" i="2"/>
  <c r="K111" i="2" l="1"/>
  <c r="K116" i="2" s="1"/>
  <c r="N111" i="2"/>
  <c r="L111" i="2"/>
  <c r="N115" i="2"/>
  <c r="N116" i="2" s="1"/>
  <c r="L115" i="2"/>
  <c r="L116" i="2" l="1"/>
  <c r="N95" i="2"/>
  <c r="L132" i="2" l="1"/>
  <c r="K132" i="2"/>
  <c r="K126" i="2" l="1"/>
  <c r="L45" i="2" l="1"/>
  <c r="L46" i="2" s="1"/>
  <c r="N45" i="2"/>
  <c r="N46" i="2" s="1"/>
  <c r="N18" i="2" l="1"/>
  <c r="L18" i="2"/>
  <c r="N126" i="2" l="1"/>
  <c r="N25" i="2" l="1"/>
  <c r="L25" i="2"/>
  <c r="L136" i="2" l="1"/>
  <c r="K136" i="2"/>
  <c r="L133" i="2"/>
  <c r="K133" i="2"/>
  <c r="L138" i="2"/>
  <c r="L130" i="2"/>
  <c r="K130" i="2"/>
  <c r="L105" i="2" l="1"/>
  <c r="N105" i="2"/>
  <c r="K138" i="2"/>
  <c r="N54" i="2"/>
  <c r="N106" i="2" l="1"/>
  <c r="K105" i="2"/>
  <c r="K106" i="2" s="1"/>
  <c r="L106" i="2"/>
  <c r="L131" i="2" l="1"/>
  <c r="N28" i="2" l="1"/>
  <c r="K31" i="2" l="1"/>
  <c r="K35" i="2" s="1"/>
  <c r="K117" i="2" l="1"/>
  <c r="K118" i="2" s="1"/>
  <c r="N137" i="2" l="1"/>
  <c r="N127" i="2"/>
  <c r="N125" i="2"/>
  <c r="L127" i="2"/>
  <c r="L31" i="2"/>
  <c r="L35" i="2" s="1"/>
  <c r="L140" i="2"/>
  <c r="L139" i="2"/>
  <c r="L125" i="2"/>
  <c r="K127" i="2"/>
  <c r="K128" i="2"/>
  <c r="K129" i="2"/>
  <c r="K140" i="2"/>
  <c r="K139" i="2"/>
  <c r="K137" i="2" l="1"/>
  <c r="L137" i="2"/>
  <c r="K124" i="2"/>
  <c r="K123" i="2" s="1"/>
  <c r="L124" i="2"/>
  <c r="L123" i="2" s="1"/>
  <c r="K141" i="2" l="1"/>
  <c r="L141" i="2"/>
  <c r="L117" i="2" l="1"/>
  <c r="N31" i="2"/>
  <c r="N35" i="2" s="1"/>
  <c r="N117" i="2" l="1"/>
  <c r="N118" i="2" s="1"/>
  <c r="L118" i="2"/>
  <c r="N124" i="2" l="1"/>
  <c r="N123" i="2" l="1"/>
  <c r="N141" i="2" s="1"/>
</calcChain>
</file>

<file path=xl/comments1.xml><?xml version="1.0" encoding="utf-8"?>
<comments xmlns="http://schemas.openxmlformats.org/spreadsheetml/2006/main">
  <authors>
    <author>Audra Cepiene</author>
  </authors>
  <commentList>
    <comment ref="K25" authorId="0" shapeId="0">
      <text>
        <r>
          <rPr>
            <sz val="9"/>
            <color indexed="81"/>
            <rFont val="Tahoma"/>
            <family val="2"/>
            <charset val="186"/>
          </rPr>
          <t xml:space="preserve">
Atliekami darbai: mazuto iš 10 betoninių talpų utilizavimas, pačių talpų išardymas ir transportavimas, užteršto grunto iškasimas ir išvežimas (315 m2), statybinio laužo surinkimas ir išvežimas ir kt.</t>
        </r>
      </text>
    </comment>
    <comment ref="E31"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D42" authorId="0" shapeId="0">
      <text>
        <r>
          <rPr>
            <sz val="9"/>
            <color indexed="81"/>
            <rFont val="Tahoma"/>
            <family val="2"/>
            <charset val="186"/>
          </rPr>
          <t xml:space="preserve">
pagal taryboje patvirtintą 2017-2021 m. programą</t>
        </r>
      </text>
    </comment>
    <comment ref="E42"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E44" authorId="0" shapeId="0">
      <text>
        <r>
          <rPr>
            <b/>
            <sz val="9"/>
            <color indexed="81"/>
            <rFont val="Tahoma"/>
            <family val="2"/>
            <charset val="186"/>
          </rPr>
          <t xml:space="preserve">KSP 2.3.3.2. </t>
        </r>
        <r>
          <rPr>
            <sz val="9"/>
            <color indexed="81"/>
            <rFont val="Tahoma"/>
            <family val="2"/>
            <charset val="186"/>
          </rPr>
          <t xml:space="preserve">Vykdyti visuomenės aplinkosauginį švietimą 
</t>
        </r>
      </text>
    </comment>
    <comment ref="K45" authorId="0" shapeId="0">
      <text>
        <r>
          <rPr>
            <sz val="9"/>
            <color indexed="81"/>
            <rFont val="Tahoma"/>
            <family val="2"/>
            <charset val="186"/>
          </rPr>
          <t xml:space="preserve">2016 m. lapkričio 1 d. įsigaliojo Triukšmo valdymo įstatymo  Nr. IX-2499 2, 5, 7, 8, 9, 11, 13, 14, 17, 18, 24, 26, 27, 29 straipsnių pakeitimo ir 19, 20 straipsnių pripažinimo netekusiais galios įstatymas, pagal kurio nuostatas iki šio įstatymo įsigaliojimo dienos sudaryti ir patvirtinti strateginiai triukšmo žemėlapiai galioja iki 2017 m. birželio 30 d. Nauji strateginiai triukšmo žemėlapiai turi būti sudaryti pagal 2016 m. duomenis ir patvirtinti ne vėliau kaip iki 2017 m. birželio 30 d. 
Klaipėdos miesto strateginiai triukšmo žemėlapiai yra patvirtinti Klaipėdos miesto savivaldybės tarybos 2012 m. liepos 26 d. sprendimu Nr. T2-199. Pagal pakeistas Triukšmo valdymo įstatymo nuostatas Klaipėdos miesto savivaldybei atsirado pareiga sudaryti naujus strateginius triukšmo žemėlapius. Kadangi šie darbai yra didelės apimties, viešasis pirkimas planuojamas 2017 m., žemėlapių sudarymas, derinimas ir tvirtinimas – 2018 m. 
Pagal analogišką pirkimą (2010-08-17 d. sutartis Nr. J12-169) valstybės dotacijos lėšomis  už Klaipėdos miesto aglomeracijos strateginių triukšmo žemėlapių parengimo paslaugą buvo sumokėta 68 325,33 Eur . Atsižvelgiant į esamą reglamentavimą,  planuojamos paslaugos apimtys bus ženkliai didesnės, todėl tikėtinas priemonės „Strateginių triukšmo žemėlapių parengimas“ lėšų poreikis SB lėšomis 2018 m. – 100 000 Eur. 
</t>
        </r>
      </text>
    </comment>
    <comment ref="E52" authorId="0" shapeId="0">
      <text>
        <r>
          <rPr>
            <b/>
            <sz val="9"/>
            <color indexed="81"/>
            <rFont val="Tahoma"/>
            <family val="2"/>
            <charset val="186"/>
          </rPr>
          <t>KSP 2.3.1.4.</t>
        </r>
        <r>
          <rPr>
            <sz val="9"/>
            <color indexed="81"/>
            <rFont val="Tahoma"/>
            <family val="2"/>
            <charset val="186"/>
          </rPr>
          <t xml:space="preserve">
Išvalyti užterštus ir rekultivuoti apleistus vandens telkinius, vykdyti jų stebėseną</t>
        </r>
      </text>
    </comment>
    <comment ref="K52" authorId="0" shapeId="0">
      <text>
        <r>
          <rPr>
            <sz val="9"/>
            <color indexed="81"/>
            <rFont val="Tahoma"/>
            <family val="2"/>
            <charset val="186"/>
          </rPr>
          <t>periodiškumas  - trys kartai per savaitę 
Prižiūrima 17 vnt.  miesto vandens telkinių balandžio- spalio mėnesiais, vykdant atliekų šalinimą iš vandens telkinių 281957 m², atliekų šalinimą nuo žaliųjų plotų prie vandens telkinio iki 20 m nuo kranto 181893 m²</t>
        </r>
      </text>
    </comment>
    <comment ref="L54" authorId="0" shapeId="0">
      <text>
        <r>
          <rPr>
            <sz val="9"/>
            <color indexed="81"/>
            <rFont val="Tahoma"/>
            <family val="2"/>
            <charset val="186"/>
          </rPr>
          <t>Mažojo Žardės tvenkinio (projektas 4 tūkst. Eur, tvarkymo darbai 60 tūkst. Eur) ir Danės upės senvagės (projektas 9 tūkst. Eur, tvarkymo darbai 100 tūkst. Eur), Žardės Kuncų piliakalnio telkinio (projektas 10 tūkst. eur ir 90 tūkst. eur)</t>
        </r>
      </text>
    </comment>
    <comment ref="N54" authorId="0" shapeId="0">
      <text>
        <r>
          <rPr>
            <sz val="9"/>
            <color indexed="81"/>
            <rFont val="Tahoma"/>
            <family val="2"/>
            <charset val="186"/>
          </rPr>
          <t>2019 m. bus rengiamas Kretingos g. telkinio techn. projektas</t>
        </r>
      </text>
    </comment>
    <comment ref="D58" authorId="0" shapeId="0">
      <text>
        <r>
          <rPr>
            <b/>
            <sz val="9"/>
            <color indexed="81"/>
            <rFont val="Tahoma"/>
            <family val="2"/>
            <charset val="186"/>
          </rPr>
          <t>Priemonė. Želdynų ir želdinių apsaugos, tvarkymo ir kūrimo valdymas savivaldybėse</t>
        </r>
        <r>
          <rPr>
            <sz val="9"/>
            <color indexed="81"/>
            <rFont val="Tahoma"/>
            <family val="2"/>
            <charset val="186"/>
          </rPr>
          <t xml:space="preserve">
KSP 2.3.1 uždavinys užtikrinti žaliųjų miesto plotų vystymą</t>
        </r>
      </text>
    </comment>
    <comment ref="E61"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G61" authorId="0" shapeId="0">
      <text>
        <r>
          <rPr>
            <sz val="9"/>
            <color indexed="81"/>
            <rFont val="Tahoma"/>
            <family val="2"/>
            <charset val="186"/>
          </rPr>
          <t>Laivų krovos AB „Klaipėdos Smeltė“, pagal 2013-04-26 partnerystės sutartį Nr. J9-470 pervedė 2016 m. - 22 734 Eur. Pagal sutartį toliau kasmet pervedinės  po 22 tūkst eur (nuo 2017 iki 2025 m.) Kadangi lėšos dar nebuvo panaudotos, tai</t>
        </r>
        <r>
          <rPr>
            <b/>
            <sz val="9"/>
            <color indexed="81"/>
            <rFont val="Tahoma"/>
            <family val="2"/>
            <charset val="186"/>
          </rPr>
          <t xml:space="preserve"> 2018 m. planuojamas trejų metų nepanaudotų lėšų suma 66,7 tūkst. eur. (nuo 2016 m. iki 2018 m.)</t>
        </r>
      </text>
    </comment>
    <comment ref="E64"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E69"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E72"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E76"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80"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D83"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E87"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K90" authorId="0" shapeId="0">
      <text>
        <r>
          <rPr>
            <sz val="9"/>
            <color indexed="81"/>
            <rFont val="Tahoma"/>
            <family val="2"/>
            <charset val="186"/>
          </rPr>
          <t xml:space="preserve">Žemėtvarkos skyrius parengs  Žemės sklypo pertvarkymo ir formavimo projektą iš 1 programoje suplanuotų lėšų. </t>
        </r>
      </text>
    </comment>
    <comment ref="E101"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E103"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D109" authorId="0" shapeId="0">
      <text>
        <r>
          <rPr>
            <sz val="9"/>
            <color indexed="81"/>
            <rFont val="Tahoma"/>
            <family val="2"/>
            <charset val="186"/>
          </rPr>
          <t xml:space="preserve">Projektas Nr. 05.1.1-APVA-R-007-31-0001 „Paviršinių nuotekų sistemų tvarkymas Klaipėdos mieste“ prisidėjimo sumos – 1 528 409,00 Eur. 2017-07-05 Papildomam susitarime Nr. J9-1580 nurodyta nominali akcijos vertė – 28,96 Eur </t>
        </r>
      </text>
    </comment>
    <comment ref="H126" authorId="0" shapeId="0">
      <text>
        <r>
          <rPr>
            <b/>
            <sz val="9"/>
            <color indexed="81"/>
            <rFont val="Tahoma"/>
            <family val="2"/>
            <charset val="186"/>
          </rPr>
          <t>420</t>
        </r>
        <r>
          <rPr>
            <sz val="9"/>
            <color indexed="81"/>
            <rFont val="Tahoma"/>
            <family val="2"/>
            <charset val="186"/>
          </rPr>
          <t xml:space="preserve">
</t>
        </r>
      </text>
    </comment>
    <comment ref="H134" authorId="0" shapeId="0">
      <text>
        <r>
          <rPr>
            <b/>
            <sz val="9"/>
            <color indexed="81"/>
            <rFont val="Tahoma"/>
            <family val="2"/>
            <charset val="186"/>
          </rPr>
          <t>188,9</t>
        </r>
      </text>
    </comment>
  </commentList>
</comments>
</file>

<file path=xl/comments2.xml><?xml version="1.0" encoding="utf-8"?>
<comments xmlns="http://schemas.openxmlformats.org/spreadsheetml/2006/main">
  <authors>
    <author>Audra Cepiene</author>
  </authors>
  <commentList>
    <comment ref="Q26" authorId="0" shapeId="0">
      <text>
        <r>
          <rPr>
            <sz val="9"/>
            <color indexed="81"/>
            <rFont val="Tahoma"/>
            <family val="2"/>
            <charset val="186"/>
          </rPr>
          <t xml:space="preserve">
Atliekami darbai: mazuto iš 10 betoninių talpų utilizavimas, pačių talpų išardymas ir transportavimas, užteršto grunto iškasimas ir išvežimas (315 m2), statybinio laužo surinkimas ir išvežimas ir kt.</t>
        </r>
      </text>
    </comment>
    <comment ref="E32"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D44" authorId="0" shapeId="0">
      <text>
        <r>
          <rPr>
            <sz val="9"/>
            <color indexed="81"/>
            <rFont val="Tahoma"/>
            <family val="2"/>
            <charset val="186"/>
          </rPr>
          <t xml:space="preserve">
pagal taryboje patvirtintą 2017-2021 m. programą</t>
        </r>
      </text>
    </comment>
    <comment ref="E44"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E46" authorId="0" shapeId="0">
      <text>
        <r>
          <rPr>
            <b/>
            <sz val="9"/>
            <color indexed="81"/>
            <rFont val="Tahoma"/>
            <family val="2"/>
            <charset val="186"/>
          </rPr>
          <t xml:space="preserve">KSP 2.3.3.2. </t>
        </r>
        <r>
          <rPr>
            <sz val="9"/>
            <color indexed="81"/>
            <rFont val="Tahoma"/>
            <family val="2"/>
            <charset val="186"/>
          </rPr>
          <t xml:space="preserve">Vykdyti visuomenės aplinkosauginį švietimą 
</t>
        </r>
      </text>
    </comment>
    <comment ref="Q47" authorId="0" shapeId="0">
      <text>
        <r>
          <rPr>
            <sz val="9"/>
            <color indexed="81"/>
            <rFont val="Tahoma"/>
            <family val="2"/>
            <charset val="186"/>
          </rPr>
          <t xml:space="preserve">2016 m. lapkričio 1 d. įsigaliojo Triukšmo valdymo įstatymo  Nr. IX-2499 2, 5, 7, 8, 9, 11, 13, 14, 17, 18, 24, 26, 27, 29 straipsnių pakeitimo ir 19, 20 straipsnių pripažinimo netekusiais galios įstatymas, pagal kurio nuostatas iki šio įstatymo įsigaliojimo dienos sudaryti ir patvirtinti strateginiai triukšmo žemėlapiai galioja iki 2017 m. birželio 30 d. Nauji strateginiai triukšmo žemėlapiai turi būti sudaryti pagal 2016 m. duomenis ir patvirtinti ne vėliau kaip iki 2017 m. birželio 30 d. 
Klaipėdos miesto strateginiai triukšmo žemėlapiai yra patvirtinti Klaipėdos miesto savivaldybės tarybos 2012 m. liepos 26 d. sprendimu Nr. T2-199. Pagal pakeistas Triukšmo valdymo įstatymo nuostatas Klaipėdos miesto savivaldybei atsirado pareiga sudaryti naujus strateginius triukšmo žemėlapius. Kadangi šie darbai yra didelės apimties, viešasis pirkimas planuojamas 2017 m., žemėlapių sudarymas, derinimas ir tvirtinimas – 2018 m. 
Pagal analogišką pirkimą (2010-08-17 d. sutartis Nr. J12-169) valstybės dotacijos lėšomis  už Klaipėdos miesto aglomeracijos strateginių triukšmo žemėlapių parengimo paslaugą buvo sumokėta 68 325,33 Eur . Atsižvelgiant į esamą reglamentavimą,  planuojamos paslaugos apimtys bus ženkliai didesnės, todėl tikėtinas priemonės „Strateginių triukšmo žemėlapių parengimas“ lėšų poreikis SB lėšomis 2018 m. – 100 000 Eur. 
</t>
        </r>
      </text>
    </comment>
    <comment ref="E54" authorId="0" shapeId="0">
      <text>
        <r>
          <rPr>
            <b/>
            <sz val="9"/>
            <color indexed="81"/>
            <rFont val="Tahoma"/>
            <family val="2"/>
            <charset val="186"/>
          </rPr>
          <t>KSP 2.3.1.4.</t>
        </r>
        <r>
          <rPr>
            <sz val="9"/>
            <color indexed="81"/>
            <rFont val="Tahoma"/>
            <family val="2"/>
            <charset val="186"/>
          </rPr>
          <t xml:space="preserve">
Išvalyti užterštus ir rekultivuoti apleistus vandens telkinius, vykdyti jų stebėseną</t>
        </r>
      </text>
    </comment>
    <comment ref="Q54" authorId="0" shapeId="0">
      <text>
        <r>
          <rPr>
            <sz val="9"/>
            <color indexed="81"/>
            <rFont val="Tahoma"/>
            <family val="2"/>
            <charset val="186"/>
          </rPr>
          <t>periodiškumas  - trys kartai per savaitę 
Prižiūrima 17 vnt.  miesto vandens telkinių balandžio- spalio mėnesiais, vykdant atliekų šalinimą iš vandens telkinių 281957 m², atliekų šalinimą nuo žaliųjų plotų prie vandens telkinio iki 20 m nuo kranto 181893 m²</t>
        </r>
      </text>
    </comment>
    <comment ref="R56" authorId="0" shapeId="0">
      <text>
        <r>
          <rPr>
            <sz val="9"/>
            <color indexed="81"/>
            <rFont val="Tahoma"/>
            <family val="2"/>
            <charset val="186"/>
          </rPr>
          <t>Mažojo Žardės tvenkinio (projektas 4 tūkst. Eur, tvarkymo darbai 60 tūkst. Eur) ir Danės upės senvagės (projektas 9 tūkst. Eur, tvarkymo darbai 100 tūkst. Eur), Žardės Kuncų piliakalnio telkinio (projektas 10 tūkst. eur ir 90 tūkst. eur)</t>
        </r>
      </text>
    </comment>
    <comment ref="T56" authorId="0" shapeId="0">
      <text>
        <r>
          <rPr>
            <sz val="9"/>
            <color indexed="81"/>
            <rFont val="Tahoma"/>
            <family val="2"/>
            <charset val="186"/>
          </rPr>
          <t>2019 m. bus rengiamas Kretingos g. telkinio techn. projektas</t>
        </r>
      </text>
    </comment>
    <comment ref="D60" authorId="0" shapeId="0">
      <text>
        <r>
          <rPr>
            <b/>
            <sz val="9"/>
            <color indexed="81"/>
            <rFont val="Tahoma"/>
            <family val="2"/>
            <charset val="186"/>
          </rPr>
          <t>Priemonė. Želdynų ir želdinių apsaugos, tvarkymo ir kūrimo valdymas savivaldybėse</t>
        </r>
        <r>
          <rPr>
            <sz val="9"/>
            <color indexed="81"/>
            <rFont val="Tahoma"/>
            <family val="2"/>
            <charset val="186"/>
          </rPr>
          <t xml:space="preserve">
KSP 2.3.1 uždavinys užtikrinti žaliųjų miesto plotų vystymą</t>
        </r>
      </text>
    </comment>
    <comment ref="E63"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G63" authorId="0" shapeId="0">
      <text>
        <r>
          <rPr>
            <sz val="9"/>
            <color indexed="81"/>
            <rFont val="Tahoma"/>
            <family val="2"/>
            <charset val="186"/>
          </rPr>
          <t>Laivų krovos AB „Klaipėdos Smeltė“, pagal 2013-04-26 partnerystės sutartį Nr. J9-470 pervedė 2016 m. - 22 734 Eur. Pagal sutartį toliau kasmet pervedinės  po 22 tūkst eur (nuo 2017 iki 2025 m.) Kadangi lėšos dar nebuvo panaudotos, tai</t>
        </r>
        <r>
          <rPr>
            <b/>
            <sz val="9"/>
            <color indexed="81"/>
            <rFont val="Tahoma"/>
            <family val="2"/>
            <charset val="186"/>
          </rPr>
          <t xml:space="preserve"> 2018 m. planuojamas trejų metų nepanaudotų lėšų suma 66,7 tūkst. eur. (nuo 2016 m. iki 2018 m.)</t>
        </r>
      </text>
    </comment>
    <comment ref="E66"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E72"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U76" authorId="0" shapeId="0">
      <text>
        <r>
          <rPr>
            <b/>
            <sz val="9"/>
            <color indexed="81"/>
            <rFont val="Tahoma"/>
            <family val="2"/>
            <charset val="186"/>
          </rPr>
          <t xml:space="preserve">SB(VB) </t>
        </r>
        <r>
          <rPr>
            <sz val="9"/>
            <color indexed="81"/>
            <rFont val="Tahoma"/>
            <family val="2"/>
            <charset val="186"/>
          </rPr>
          <t xml:space="preserve">Valstybės biudžeto specialiosios tikslinės dotacijos lėšos;
</t>
        </r>
        <r>
          <rPr>
            <b/>
            <sz val="9"/>
            <color indexed="81"/>
            <rFont val="Tahoma"/>
            <family val="2"/>
            <charset val="186"/>
          </rPr>
          <t>SB(ES)</t>
        </r>
        <r>
          <rPr>
            <sz val="9"/>
            <color indexed="81"/>
            <rFont val="Tahoma"/>
            <family val="2"/>
            <charset val="186"/>
          </rPr>
          <t xml:space="preserve"> Europos Sąjungos paramos lėšos, kurios įtrauktos į savivaldybės biudžetą </t>
        </r>
      </text>
    </comment>
    <comment ref="E78"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U80" authorId="0" shapeId="0">
      <text>
        <r>
          <rPr>
            <b/>
            <sz val="9"/>
            <color indexed="81"/>
            <rFont val="Tahoma"/>
            <family val="2"/>
            <charset val="186"/>
          </rPr>
          <t xml:space="preserve">SB(VB) </t>
        </r>
        <r>
          <rPr>
            <sz val="9"/>
            <color indexed="81"/>
            <rFont val="Tahoma"/>
            <family val="2"/>
            <charset val="186"/>
          </rPr>
          <t xml:space="preserve">Valstybės biudžeto specialiosios tikslinės dotacijos lėšos;
</t>
        </r>
        <r>
          <rPr>
            <b/>
            <sz val="9"/>
            <color indexed="81"/>
            <rFont val="Tahoma"/>
            <family val="2"/>
            <charset val="186"/>
          </rPr>
          <t>SB(ES)</t>
        </r>
        <r>
          <rPr>
            <sz val="9"/>
            <color indexed="81"/>
            <rFont val="Tahoma"/>
            <family val="2"/>
            <charset val="186"/>
          </rPr>
          <t xml:space="preserve"> Europos Sąjungos paramos lėšos, kurios įtrauktos į savivaldybės biudžetą </t>
        </r>
      </text>
    </comment>
    <comment ref="E81"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U84" authorId="0" shapeId="0">
      <text>
        <r>
          <rPr>
            <b/>
            <sz val="9"/>
            <color indexed="81"/>
            <rFont val="Tahoma"/>
            <family val="2"/>
            <charset val="186"/>
          </rPr>
          <t xml:space="preserve">SB(VB) </t>
        </r>
        <r>
          <rPr>
            <sz val="9"/>
            <color indexed="81"/>
            <rFont val="Tahoma"/>
            <family val="2"/>
            <charset val="186"/>
          </rPr>
          <t xml:space="preserve">Valstybės biudžeto specialiosios tikslinės dotacijos lėšos;
</t>
        </r>
        <r>
          <rPr>
            <b/>
            <sz val="9"/>
            <color indexed="81"/>
            <rFont val="Tahoma"/>
            <family val="2"/>
            <charset val="186"/>
          </rPr>
          <t>SB(ES)</t>
        </r>
        <r>
          <rPr>
            <sz val="9"/>
            <color indexed="81"/>
            <rFont val="Tahoma"/>
            <family val="2"/>
            <charset val="186"/>
          </rPr>
          <t xml:space="preserve"> Europos Sąjungos paramos lėšos, kurios įtrauktos į savivaldybės biudžetą </t>
        </r>
      </text>
    </comment>
    <comment ref="E85"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D87"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E91"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Q94" authorId="0" shapeId="0">
      <text>
        <r>
          <rPr>
            <sz val="9"/>
            <color indexed="81"/>
            <rFont val="Tahoma"/>
            <family val="2"/>
            <charset val="186"/>
          </rPr>
          <t xml:space="preserve">Žemėtvarkos skyrius parengs  Žemės sklypo pertvarkymo ir formavimo projektą iš 1 programoje suplanuotų lėšų. </t>
        </r>
      </text>
    </comment>
    <comment ref="E105"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E107"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D113" authorId="0" shapeId="0">
      <text>
        <r>
          <rPr>
            <sz val="9"/>
            <color indexed="81"/>
            <rFont val="Tahoma"/>
            <family val="2"/>
            <charset val="186"/>
          </rPr>
          <t xml:space="preserve">Projektas Nr. 05.1.1-APVA-R-007-31-0001 „Paviršinių nuotekų sistemų tvarkymas Klaipėdos mieste“ prisidėjimo sumos – 1 528 409,00 Eur. 2017-07-05 Papildomam susitarime Nr. J9-1580 nurodyta nominali akcijos vertė – 28,96 Eur </t>
        </r>
      </text>
    </comment>
    <comment ref="I128" authorId="0" shapeId="0">
      <text>
        <r>
          <rPr>
            <b/>
            <sz val="9"/>
            <color indexed="81"/>
            <rFont val="Tahoma"/>
            <family val="2"/>
            <charset val="186"/>
          </rPr>
          <t xml:space="preserve">7301,7
</t>
        </r>
        <r>
          <rPr>
            <sz val="9"/>
            <color indexed="81"/>
            <rFont val="Tahoma"/>
            <family val="2"/>
            <charset val="186"/>
          </rPr>
          <t xml:space="preserve">
</t>
        </r>
      </text>
    </comment>
    <comment ref="H130" authorId="0" shapeId="0">
      <text>
        <r>
          <rPr>
            <b/>
            <sz val="9"/>
            <color indexed="81"/>
            <rFont val="Tahoma"/>
            <family val="2"/>
            <charset val="186"/>
          </rPr>
          <t>420</t>
        </r>
        <r>
          <rPr>
            <sz val="9"/>
            <color indexed="81"/>
            <rFont val="Tahoma"/>
            <family val="2"/>
            <charset val="186"/>
          </rPr>
          <t xml:space="preserve">
</t>
        </r>
      </text>
    </comment>
    <comment ref="I130" authorId="0" shapeId="0">
      <text>
        <r>
          <rPr>
            <b/>
            <sz val="9"/>
            <color indexed="81"/>
            <rFont val="Tahoma"/>
            <family val="2"/>
            <charset val="186"/>
          </rPr>
          <t>420</t>
        </r>
        <r>
          <rPr>
            <sz val="9"/>
            <color indexed="81"/>
            <rFont val="Tahoma"/>
            <family val="2"/>
            <charset val="186"/>
          </rPr>
          <t xml:space="preserve">
</t>
        </r>
      </text>
    </comment>
  </commentList>
</comments>
</file>

<file path=xl/comments3.xml><?xml version="1.0" encoding="utf-8"?>
<comments xmlns="http://schemas.openxmlformats.org/spreadsheetml/2006/main">
  <authors>
    <author>Audra Cepiene</author>
  </authors>
  <commentList>
    <comment ref="O23" authorId="0" shapeId="0">
      <text>
        <r>
          <rPr>
            <sz val="9"/>
            <color indexed="81"/>
            <rFont val="Tahoma"/>
            <family val="2"/>
            <charset val="186"/>
          </rPr>
          <t xml:space="preserve">
Atliekami darbai: mazuto iš 10 betoninių talpų utilizavimas, pačių talpų išardymas ir transportavimas, užteršto grunto iškasimas ir išvežimas (315 m2), statybinio laužo surinkimas ir išvežimas ir kt.</t>
        </r>
      </text>
    </comment>
    <comment ref="F29"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L29" authorId="0" shapeId="0">
      <text>
        <r>
          <rPr>
            <b/>
            <sz val="9"/>
            <color indexed="81"/>
            <rFont val="Tahoma"/>
            <family val="2"/>
            <charset val="186"/>
          </rPr>
          <t xml:space="preserve">690,7
</t>
        </r>
      </text>
    </comment>
    <comment ref="E38" authorId="0" shapeId="0">
      <text>
        <r>
          <rPr>
            <sz val="9"/>
            <color indexed="81"/>
            <rFont val="Tahoma"/>
            <family val="2"/>
            <charset val="186"/>
          </rPr>
          <t xml:space="preserve">
pagal taryboje patvirtintą 2017-2021 m. programą</t>
        </r>
      </text>
    </comment>
    <comment ref="F38"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L39" authorId="0" shapeId="0">
      <text>
        <r>
          <rPr>
            <b/>
            <sz val="9"/>
            <color indexed="81"/>
            <rFont val="Tahoma"/>
            <family val="2"/>
            <charset val="186"/>
          </rPr>
          <t>Audra Cepiene:</t>
        </r>
        <r>
          <rPr>
            <sz val="9"/>
            <color indexed="81"/>
            <rFont val="Tahoma"/>
            <family val="2"/>
            <charset val="186"/>
          </rPr>
          <t xml:space="preserve">
pasiūlyta numatyti papildomas lėšas aplinkosaugos tyrimams Smiltynės teritorijoje. Aplinkos oro  tyrimai šioje teritorijoje būtų atliekami 4 kartus per metus, triukšmo tyrimai būtų atliekami 3 kartus per metus </t>
        </r>
      </text>
    </comment>
    <comment ref="F40" authorId="0" shapeId="0">
      <text>
        <r>
          <rPr>
            <b/>
            <sz val="9"/>
            <color indexed="81"/>
            <rFont val="Tahoma"/>
            <family val="2"/>
            <charset val="186"/>
          </rPr>
          <t xml:space="preserve">KSP 2.3.3.2. </t>
        </r>
        <r>
          <rPr>
            <sz val="9"/>
            <color indexed="81"/>
            <rFont val="Tahoma"/>
            <family val="2"/>
            <charset val="186"/>
          </rPr>
          <t xml:space="preserve">Vykdyti visuomenės aplinkosauginį švietimą 
</t>
        </r>
      </text>
    </comment>
    <comment ref="O43" authorId="0" shapeId="0">
      <text>
        <r>
          <rPr>
            <sz val="9"/>
            <color indexed="81"/>
            <rFont val="Tahoma"/>
            <family val="2"/>
            <charset val="186"/>
          </rPr>
          <t xml:space="preserve">2016 m. lapkričio 1 d. įsigaliojo Triukšmo valdymo įstatymo  Nr. IX-2499 2, 5, 7, 8, 9, 11, 13, 14, 17, 18, 24, 26, 27, 29 straipsnių pakeitimo ir 19, 20 straipsnių pripažinimo netekusiais galios įstatymas, pagal kurio nuostatas iki šio įstatymo įsigaliojimo dienos sudaryti ir patvirtinti strateginiai triukšmo žemėlapiai galioja iki 2017 m. birželio 30 d. Nauji strateginiai triukšmo žemėlapiai turi būti sudaryti pagal 2016 m. duomenis ir patvirtinti ne vėliau kaip iki 2017 m. birželio 30 d. 
Klaipėdos miesto strateginiai triukšmo žemėlapiai yra patvirtinti Klaipėdos miesto savivaldybės tarybos 2012 m. liepos 26 d. sprendimu Nr. T2-199. Pagal pakeistas Triukšmo valdymo įstatymo nuostatas Klaipėdos miesto savivaldybei atsirado pareiga sudaryti naujus strateginius triukšmo žemėlapius. Kadangi šie darbai yra didelės apimties, viešasis pirkimas planuojamas 2017 m., žemėlapių sudarymas, derinimas ir tvirtinimas – 2018 m. 
Pagal analogišką pirkimą (2010-08-17 d. sutartis Nr. J12-169) valstybės dotacijos lėšomis  už Klaipėdos miesto aglomeracijos strateginių triukšmo žemėlapių parengimo paslaugą buvo sumokėta 68 325,33 Eur . Atsižvelgiant į esamą reglamentavimą,  planuojamos paslaugos apimtys bus ženkliai didesnės, todėl tikėtinas priemonės „Strateginių triukšmo žemėlapių parengimas“ lėšų poreikis SB lėšomis 2018 m. – 100 000 Eur. 
</t>
        </r>
      </text>
    </comment>
    <comment ref="F49" authorId="0" shapeId="0">
      <text>
        <r>
          <rPr>
            <b/>
            <sz val="9"/>
            <color indexed="81"/>
            <rFont val="Tahoma"/>
            <family val="2"/>
            <charset val="186"/>
          </rPr>
          <t>KSP 2.3.1.4.</t>
        </r>
        <r>
          <rPr>
            <sz val="9"/>
            <color indexed="81"/>
            <rFont val="Tahoma"/>
            <family val="2"/>
            <charset val="186"/>
          </rPr>
          <t xml:space="preserve">
Išvalyti užterštus ir rekultivuoti apleistus vandens telkinius, vykdyti jų stebėseną</t>
        </r>
      </text>
    </comment>
    <comment ref="O49" authorId="0" shapeId="0">
      <text>
        <r>
          <rPr>
            <sz val="9"/>
            <color indexed="81"/>
            <rFont val="Tahoma"/>
            <family val="2"/>
            <charset val="186"/>
          </rPr>
          <t>periodiškumas  - trys kartai per savaitę 
Prižiūrima 17 vnt.  miesto vandens telkinių balandžio- spalio mėnesiais, vykdant atliekų šalinimą iš vandens telkinių 281957 m², atliekų šalinimą nuo žaliųjų plotų prie vandens telkinio iki 20 m nuo kranto 181893 m²</t>
        </r>
      </text>
    </comment>
    <comment ref="P51" authorId="0" shapeId="0">
      <text>
        <r>
          <rPr>
            <sz val="9"/>
            <color indexed="81"/>
            <rFont val="Tahoma"/>
            <family val="2"/>
            <charset val="186"/>
          </rPr>
          <t>Mažojo Žardės tvenkinio (projektas 4 tūkst. Eur, tvarkymo darbai 60 tūkst. Eur) ir Danės upės senvagės (projektas 9 tūkst. Eur, tvarkymo darbai 100 tūkst. Eur), Žardės Kuncų piliakalnio telkinio (projektas 10 tūkst. eur ir 90 tūkst. eur)</t>
        </r>
      </text>
    </comment>
    <comment ref="R51" authorId="0" shapeId="0">
      <text>
        <r>
          <rPr>
            <sz val="9"/>
            <color indexed="81"/>
            <rFont val="Tahoma"/>
            <family val="2"/>
            <charset val="186"/>
          </rPr>
          <t>2019 m. bus rengiamas Kretingos g. telkinio techn. projektas</t>
        </r>
      </text>
    </comment>
    <comment ref="S51" authorId="0" shapeId="0">
      <text>
        <r>
          <rPr>
            <sz val="9"/>
            <color indexed="81"/>
            <rFont val="Tahoma"/>
            <family val="2"/>
            <charset val="186"/>
          </rPr>
          <t>2019 m. bus rengiamas Kretingos g. telkinio techn. projektas</t>
        </r>
      </text>
    </comment>
    <comment ref="E55" authorId="0" shapeId="0">
      <text>
        <r>
          <rPr>
            <b/>
            <sz val="9"/>
            <color indexed="81"/>
            <rFont val="Tahoma"/>
            <family val="2"/>
            <charset val="186"/>
          </rPr>
          <t>Priemonė. Želdynų ir želdinių apsaugos, tvarkymo ir kūrimo valdymas savivaldybėse</t>
        </r>
        <r>
          <rPr>
            <sz val="9"/>
            <color indexed="81"/>
            <rFont val="Tahoma"/>
            <family val="2"/>
            <charset val="186"/>
          </rPr>
          <t xml:space="preserve">
KSP 2.3.1 uždavinys užtikrinti žaliųjų miesto plotų vystymą</t>
        </r>
      </text>
    </comment>
    <comment ref="F57"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J58" authorId="0" shapeId="0">
      <text>
        <r>
          <rPr>
            <sz val="9"/>
            <color indexed="81"/>
            <rFont val="Tahoma"/>
            <family val="2"/>
            <charset val="186"/>
          </rPr>
          <t>Laivų krovos AB „Klaipėdos Smeltė“, pagal 2013-04-26 partnerystės sutartį Nr. J9-470 pervedė 2016 m. - 22 734 Eur. Pagal sutartį toliau kasmet pervedinės  po 22 tūkst eur (nuo 2017 iki 2025 m.) Kadangi lėšos dar nebuvo panaudotos, tai</t>
        </r>
        <r>
          <rPr>
            <b/>
            <sz val="9"/>
            <color indexed="81"/>
            <rFont val="Tahoma"/>
            <family val="2"/>
            <charset val="186"/>
          </rPr>
          <t xml:space="preserve"> 2018 m. planuojamas trejų metų nepanaudotų lėšų suma 66,7 tūkst. eur. (nuo 2016 m. iki 2018 m.)</t>
        </r>
      </text>
    </comment>
    <comment ref="F60"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O60" authorId="0" shapeId="0">
      <text>
        <r>
          <rPr>
            <sz val="9"/>
            <color indexed="81"/>
            <rFont val="Tahoma"/>
            <family val="2"/>
            <charset val="186"/>
          </rPr>
          <t>2018 m. darbai. Medžiai ir dekoratyviniai augalai. Išbraukta – Puodžių g., želdiniai bus atnaujinami kartu su gatvės rekonstrukcija, darys Statybos skyrius, Zauerveino atliktas želdinių tvarkymas 2017 m. be atsodinimo,  S. Daukanto ir Puodžių skveruose bus atliekami darbai, kai bus parengti apželdinimo projektai.
 Siūlomos naujos teritorijos – Bijūnų g., Jaunystės g. vandens telkinio teritorijoje, Taikos pr. 76 prie poliklinikos, Taikos pr./Kauno g. skveras, Gintaro g., Žardės aikštė, nes dauguma atvejų tai tęstiniai darbai iš 2017 m. 
- Jaunystės tvenkinys – medžių kirtimo darbai atlikti 2017 m. pagal naujai parengtą apželdinimo projektą, medžių sodinimas vyks 2018 m.;
- Taikos pr. 76 prie poliklinikos – pagal projektą teritorijos tvarkymo darbai atlikti 2017 m. pabaigoje, želdinių pasodinimas vyks 2018 m. pavasarį;
- Taikos /Kauno g. skveras – želdiniai sutvarkyti 2017 m. pabaigoje, pagal projektą, kurį parengs Architektūros skyrius, želdiniai bus pasodinti 2018 m. pavasarį;
- Žardės aikštė – pagal projektą teritorijos tvarkymo darbai atlikti 2017 m. pabaigoje, želdinių pasodinimas vyks 2018 m. pavasarį;
- Gintaro g. ir Bijūnų g.  želdinių atnaujinimas vyks su šaligatvių tvarkymo darbais pagal želdinių komisijos protokolą.
daugiamečiai augalai – Jūrininkų prospekte prie garso izoliacinių sienučių, Priestočio g., Sportininkų g.;
gyvatvorės – Šilutės plente;</t>
        </r>
      </text>
    </comment>
    <comment ref="O62" authorId="0" shapeId="0">
      <text>
        <r>
          <rPr>
            <sz val="9"/>
            <color indexed="81"/>
            <rFont val="Tahoma"/>
            <family val="2"/>
            <charset val="186"/>
          </rPr>
          <t>(2018 m. Labrenciškių dviračių take,  Draugystės parke, Kretingos g., Lideikio g., Šiaurės rage, Danės krantinėje, parke tarp Baltijos pr. ir Debreceno g.)</t>
        </r>
      </text>
    </comment>
    <comment ref="O63" authorId="0" shapeId="0">
      <text>
        <r>
          <rPr>
            <sz val="9"/>
            <color indexed="81"/>
            <rFont val="Tahoma"/>
            <family val="2"/>
            <charset val="186"/>
          </rPr>
          <t>Puodžių skvere pagal pateiktą projektinę sąmatą bus pasodinta:
-27 vnt. naujų medžių,
- 409 vnt. krūmų,
- 1093 vnt. daugiamečių gėlių,
- 2160 vnt. svogūninių augalų,
- 887 kv.m. vejos.</t>
        </r>
      </text>
    </comment>
    <comment ref="O64" authorId="0" shapeId="0">
      <text>
        <r>
          <rPr>
            <sz val="9"/>
            <color indexed="81"/>
            <rFont val="Tahoma"/>
            <family val="2"/>
            <charset val="186"/>
          </rPr>
          <t>2018 m.  Debreceno  g., Statybininkų pr.</t>
        </r>
      </text>
    </comment>
    <comment ref="F66"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F69"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F74"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83"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F84"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L84" authorId="0" shapeId="0">
      <text>
        <r>
          <rPr>
            <b/>
            <sz val="9"/>
            <color indexed="81"/>
            <rFont val="Tahoma"/>
            <family val="2"/>
            <charset val="186"/>
          </rPr>
          <t>Audra Cepiene:</t>
        </r>
        <r>
          <rPr>
            <sz val="9"/>
            <color indexed="81"/>
            <rFont val="Tahoma"/>
            <family val="2"/>
            <charset val="186"/>
          </rPr>
          <t xml:space="preserve">
Dėl kainodaros taisyklių metodikos patvirtinimo“) 17.2 punktą, prieš pirkimo pradžią rengiamuose dokumentuose turi būti numatyta pradinė sutarties vertė. Siūloma padidinti šio investicinio projekto vertę, suformuojant 10 proc. rezervą rangos darbams. </t>
        </r>
      </text>
    </comment>
    <comment ref="O87" authorId="0" shapeId="0">
      <text>
        <r>
          <rPr>
            <sz val="9"/>
            <color indexed="81"/>
            <rFont val="Tahoma"/>
            <family val="2"/>
            <charset val="186"/>
          </rPr>
          <t xml:space="preserve">Žemėtvarkos skyrius parengs  Žemės sklypo pertvarkymo ir formavimo projektą iš 1 programoje suplanuotų lėšų. </t>
        </r>
      </text>
    </comment>
    <comment ref="F97"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F100"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E108" authorId="0" shapeId="0">
      <text>
        <r>
          <rPr>
            <sz val="9"/>
            <color indexed="81"/>
            <rFont val="Tahoma"/>
            <family val="2"/>
            <charset val="186"/>
          </rPr>
          <t xml:space="preserve">Projektas Nr. 05.1.1-APVA-R-007-31-0001 „Paviršinių nuotekų sistemų tvarkymas Klaipėdos mieste“ prisidėjimo sumos – 1 528 409,00 Eur. 2017-07-05 Papildomam susitarime Nr. J9-1580 nurodyta nominali akcijos vertė – 28,96 Eur </t>
        </r>
      </text>
    </comment>
    <comment ref="K124" authorId="0" shapeId="0">
      <text>
        <r>
          <rPr>
            <b/>
            <sz val="9"/>
            <color indexed="81"/>
            <rFont val="Tahoma"/>
            <family val="2"/>
            <charset val="186"/>
          </rPr>
          <t>7301,7</t>
        </r>
        <r>
          <rPr>
            <sz val="9"/>
            <color indexed="81"/>
            <rFont val="Tahoma"/>
            <family val="2"/>
            <charset val="186"/>
          </rPr>
          <t xml:space="preserve">
</t>
        </r>
      </text>
    </comment>
  </commentList>
</comments>
</file>

<file path=xl/sharedStrings.xml><?xml version="1.0" encoding="utf-8"?>
<sst xmlns="http://schemas.openxmlformats.org/spreadsheetml/2006/main" count="989" uniqueCount="257">
  <si>
    <t>APLINKOS APSAUGOS PROGRAMOS (NR. 05)</t>
  </si>
  <si>
    <t xml:space="preserve"> TIKSLŲ, UŽDAVINIŲ, PRIEMONIŲ, PRIEMONIŲ IŠLAIDŲ IR PRODUKTO KRITERIJŲ SUVESTINĖ</t>
  </si>
  <si>
    <t>Veiklos plano tikslo kodas</t>
  </si>
  <si>
    <t>Uždavinio kodas</t>
  </si>
  <si>
    <t>Priemonės kodas</t>
  </si>
  <si>
    <t>Papriemonės kodas</t>
  </si>
  <si>
    <t>Pavadinimas</t>
  </si>
  <si>
    <t>Priemonės požymis</t>
  </si>
  <si>
    <t>Asignavimų valdytojo kodas</t>
  </si>
  <si>
    <t>Vykdytojas (skyrius / asmuo)</t>
  </si>
  <si>
    <t>Finansavimo šaltinis</t>
  </si>
  <si>
    <t>Produkto kriterijaus</t>
  </si>
  <si>
    <t>Strateginis tikslas 02. Kurti mieste patrauklią, švarią ir saugią gyvenamąją aplinką</t>
  </si>
  <si>
    <t>05 Aplinkos apsaugos programa</t>
  </si>
  <si>
    <t>01</t>
  </si>
  <si>
    <t>Siekti subalansuotos ir kokybiškos aplinkos Klaipėdos mieste</t>
  </si>
  <si>
    <t>Tobulinti atliekų tvarkymo sistemą</t>
  </si>
  <si>
    <t>Komunalinių atliekų tvarkymo organizavimas:</t>
  </si>
  <si>
    <t>P3</t>
  </si>
  <si>
    <t>05</t>
  </si>
  <si>
    <t>6</t>
  </si>
  <si>
    <t>Komunalinių atliekų surinkimas ir tvarkymas</t>
  </si>
  <si>
    <t>MŪD Aplinkos kokybės sk.</t>
  </si>
  <si>
    <t>SB(VR)</t>
  </si>
  <si>
    <t>SB(VRL)</t>
  </si>
  <si>
    <t>Komunalinių atliekų surinkimas ir tvarkymas Lėbartų kapinėse</t>
  </si>
  <si>
    <t>MŪD Kapinių priežiūros sk.</t>
  </si>
  <si>
    <t>Iš viso:</t>
  </si>
  <si>
    <t>02</t>
  </si>
  <si>
    <t>Atliekų, kurių turėtojo nustatyti neįmanoma arba kuris nebeegzistuoja, tvarkymas:</t>
  </si>
  <si>
    <t>SB(AA)</t>
  </si>
  <si>
    <t>Savavališkai užterštų teritorijų sutvarkymas</t>
  </si>
  <si>
    <t xml:space="preserve"> MŪD Miesto tvarkymo skyrius </t>
  </si>
  <si>
    <t>Išvežta padangų, t</t>
  </si>
  <si>
    <t>Pavojingų atliekų šalinimas</t>
  </si>
  <si>
    <t>SB(AAL)</t>
  </si>
  <si>
    <t>03</t>
  </si>
  <si>
    <t xml:space="preserve">Visuomenės švietimo atliekų tvarkymo klausimais vykdymas </t>
  </si>
  <si>
    <t>04</t>
  </si>
  <si>
    <t>I</t>
  </si>
  <si>
    <t>P2.1.3.17</t>
  </si>
  <si>
    <t>ES</t>
  </si>
  <si>
    <t>SB</t>
  </si>
  <si>
    <t>IED Projektų skyrius</t>
  </si>
  <si>
    <t>Iš viso uždaviniui:</t>
  </si>
  <si>
    <t xml:space="preserve">Vykdyti gamtinės aplinkos stebėsenos ir gyventojų ekologinio švietimo priemones </t>
  </si>
  <si>
    <t xml:space="preserve">P5, P2.3.3.1. </t>
  </si>
  <si>
    <t>Klaipėdos miesto savivaldybės aplinkos monitoringo vykdymas</t>
  </si>
  <si>
    <t>Parengta ataskaitų, vnt.</t>
  </si>
  <si>
    <t>Visuomenės ekologinis švietimas</t>
  </si>
  <si>
    <t xml:space="preserve">Prižiūrėti, saugoti ir gausinti miesto poilsio zonų gamtinę aplinką </t>
  </si>
  <si>
    <t xml:space="preserve">MŪD Miesto tvarkymo skyrius </t>
  </si>
  <si>
    <t>Sanitarinis vandens telkinių valymas</t>
  </si>
  <si>
    <t>P2.3.1.4</t>
  </si>
  <si>
    <t>Helofitų (nendrių, švendrių) šalinimas iš vandens telkinių</t>
  </si>
  <si>
    <t>Miesto želdynų ir želdinių tvarkymas ir kūrimas:</t>
  </si>
  <si>
    <t>Naujų ir esamų želdynų tvarkymas ir kūrimas</t>
  </si>
  <si>
    <t>P.2.3.1.1.</t>
  </si>
  <si>
    <t>P2.1.2.7</t>
  </si>
  <si>
    <t xml:space="preserve">IED Projektų skyrius </t>
  </si>
  <si>
    <t xml:space="preserve">IED Projekto vadovas 
G. Dovidaitis 
</t>
  </si>
  <si>
    <t>Pajūrio juostos priežiūra ir apsauga:</t>
  </si>
  <si>
    <t>P2.3.1.2</t>
  </si>
  <si>
    <t xml:space="preserve"> MŪD BĮ "Klaipėdos paplūdimiai" </t>
  </si>
  <si>
    <t xml:space="preserve">Projekto „Aplinkos pritaikymo ir aplinkosaugos priemonių įgyvendinimas Baltijos jūros paplūdimių zonoje“  įgyvendinimas </t>
  </si>
  <si>
    <t>SB(VB)</t>
  </si>
  <si>
    <t>UPD Architektūros ir miesto planavimo sk.</t>
  </si>
  <si>
    <t>Iš viso tikslui:</t>
  </si>
  <si>
    <t xml:space="preserve">Iš viso  programai: </t>
  </si>
  <si>
    <t>Finansavimo šaltinių suvestinė</t>
  </si>
  <si>
    <t>Finansavimo šaltiniai</t>
  </si>
  <si>
    <t>SAVIVALDYBĖS  LĖŠOS, IŠ VISO:</t>
  </si>
  <si>
    <t xml:space="preserve">Savivaldybės biudžetas, iš jo: </t>
  </si>
  <si>
    <r>
      <t xml:space="preserve">Savivaldybės biudžeto lėšos </t>
    </r>
    <r>
      <rPr>
        <b/>
        <sz val="10"/>
        <rFont val="Times New Roman"/>
        <family val="1"/>
        <charset val="186"/>
      </rPr>
      <t>SB</t>
    </r>
  </si>
  <si>
    <r>
      <t xml:space="preserve">Savivaldybės aplinkos apsaugos rėmimo specialiosios programos lėšos </t>
    </r>
    <r>
      <rPr>
        <b/>
        <sz val="10"/>
        <rFont val="Times New Roman"/>
        <family val="1"/>
        <charset val="186"/>
      </rPr>
      <t>SB(AA)</t>
    </r>
  </si>
  <si>
    <r>
      <t xml:space="preserve">Vietinių rinkliavų lėšos </t>
    </r>
    <r>
      <rPr>
        <b/>
        <sz val="10"/>
        <rFont val="Times New Roman"/>
        <family val="1"/>
        <charset val="186"/>
      </rPr>
      <t>SB(VR)</t>
    </r>
  </si>
  <si>
    <r>
      <t xml:space="preserve">Paskolos lėšos </t>
    </r>
    <r>
      <rPr>
        <b/>
        <sz val="10"/>
        <rFont val="Times New Roman"/>
        <family val="1"/>
        <charset val="186"/>
      </rPr>
      <t>SB(P)</t>
    </r>
  </si>
  <si>
    <r>
      <t xml:space="preserve">Valstybės biudžeto specialiosios tikslinės dotacijos lėšos </t>
    </r>
    <r>
      <rPr>
        <b/>
        <sz val="10"/>
        <rFont val="Times New Roman"/>
        <family val="1"/>
        <charset val="186"/>
      </rPr>
      <t>SB(VB)</t>
    </r>
  </si>
  <si>
    <r>
      <t xml:space="preserve">Savivaldybės aplinkos apsaugos rėmimo specialiosios programos lėšų likutis </t>
    </r>
    <r>
      <rPr>
        <b/>
        <sz val="10"/>
        <rFont val="Times New Roman"/>
        <family val="1"/>
        <charset val="186"/>
      </rPr>
      <t>SB(AAL)</t>
    </r>
  </si>
  <si>
    <r>
      <t>Programų lėšų likučių laikinai laisvos lėšos</t>
    </r>
    <r>
      <rPr>
        <b/>
        <sz val="10"/>
        <rFont val="Times New Roman"/>
        <family val="1"/>
        <charset val="186"/>
      </rPr>
      <t xml:space="preserve"> SB(VRL) </t>
    </r>
    <r>
      <rPr>
        <sz val="10"/>
        <rFont val="Times New Roman"/>
        <family val="1"/>
        <charset val="186"/>
      </rPr>
      <t>- rinkliavos likutis</t>
    </r>
  </si>
  <si>
    <t>KITI ŠALTINIAI, IŠ VISO:</t>
  </si>
  <si>
    <r>
      <t xml:space="preserve">Europos Sąjungos paramos lėšos </t>
    </r>
    <r>
      <rPr>
        <b/>
        <sz val="10"/>
        <rFont val="Times New Roman"/>
        <family val="1"/>
        <charset val="186"/>
      </rPr>
      <t>ES</t>
    </r>
  </si>
  <si>
    <r>
      <t xml:space="preserve">Valstybės biudžeto lėšos </t>
    </r>
    <r>
      <rPr>
        <b/>
        <sz val="10"/>
        <rFont val="Times New Roman"/>
        <family val="1"/>
        <charset val="186"/>
      </rPr>
      <t>LRVB</t>
    </r>
  </si>
  <si>
    <r>
      <t xml:space="preserve">Kitos lėšos </t>
    </r>
    <r>
      <rPr>
        <b/>
        <sz val="10"/>
        <rFont val="Times New Roman"/>
        <family val="1"/>
        <charset val="186"/>
      </rPr>
      <t>Kt</t>
    </r>
  </si>
  <si>
    <t>IŠ VISO:</t>
  </si>
  <si>
    <t xml:space="preserve">Sutvarkyta vandens telkinių, vnt.  </t>
  </si>
  <si>
    <t>tūkst. Eur</t>
  </si>
  <si>
    <t>Informuota asmenų, tūkst.</t>
  </si>
  <si>
    <t xml:space="preserve">Sąjūdžio parko reprezentacinės dalies ir prieigų sutvarkymas </t>
  </si>
  <si>
    <t>Atlikta techninio projekto korektūra, vnt.</t>
  </si>
  <si>
    <t xml:space="preserve">Parengtas darbų projektas, vnt. </t>
  </si>
  <si>
    <t>Miesto vandens telkinių priežiūra:</t>
  </si>
  <si>
    <t>Medinių laiptų ir takų, vedančių per apsauginį kopagūbrį, remontas</t>
  </si>
  <si>
    <t>Surinkta pavojingų atliekų, kg</t>
  </si>
  <si>
    <t>Apskaitos kodas</t>
  </si>
  <si>
    <t>5.01010200</t>
  </si>
  <si>
    <t>05.010104</t>
  </si>
  <si>
    <t>05.020103</t>
  </si>
  <si>
    <t>05.020104</t>
  </si>
  <si>
    <t>05.010105</t>
  </si>
  <si>
    <t>05.020115</t>
  </si>
  <si>
    <t>5.020301</t>
  </si>
  <si>
    <t>05.020101</t>
  </si>
  <si>
    <t>P2.3.3.2</t>
  </si>
  <si>
    <t>Gamtinės aplinkos stebėsenos ir ekologinio švietimo vykdymas:</t>
  </si>
  <si>
    <t>05.020202</t>
  </si>
  <si>
    <t>05.020117</t>
  </si>
  <si>
    <t>05.020205</t>
  </si>
  <si>
    <t>05.020209</t>
  </si>
  <si>
    <t>05.020215</t>
  </si>
  <si>
    <t>05.020405</t>
  </si>
  <si>
    <t xml:space="preserve">Parengtas techninis projektas, vnt. </t>
  </si>
  <si>
    <t xml:space="preserve">MŪD Miesto tvarkymo skyrius 
</t>
  </si>
  <si>
    <t>2019-ųjų metų lėšų projektas</t>
  </si>
  <si>
    <t>2018-ieji metai</t>
  </si>
  <si>
    <t>2019-ieji metai</t>
  </si>
  <si>
    <t>Įsigyta valymo mašinų, vnt.</t>
  </si>
  <si>
    <t>100</t>
  </si>
  <si>
    <t>Aiškinamojo rašto priedas Nr.3</t>
  </si>
  <si>
    <t>Pakeista Bendrojo plano (kraštovaizdžio dalies) sprendinių, proc.</t>
  </si>
  <si>
    <t>Priimta į sąvartyną atliekų, tūkst. t</t>
  </si>
  <si>
    <t>Valoma vandens telkinių, vnt.</t>
  </si>
  <si>
    <t>Parengtas techninis projektas, vnt.</t>
  </si>
  <si>
    <t>Įgyvendinta aplinkosauginių švietimo priemonių, vnt.</t>
  </si>
  <si>
    <t xml:space="preserve">IED Statybos ir infrastruktūros plėtros skyrius
</t>
  </si>
  <si>
    <t>Išvežta statybinių, biologiškai skaidžių šiukšlių, tūkst. t</t>
  </si>
  <si>
    <t>Pakeista medinių takų ir laiptų , tūkst. kv. m</t>
  </si>
  <si>
    <t>Kt</t>
  </si>
  <si>
    <t>Išvalyta nuo helofitų Žardės ir Draugystės vandens telkinių ploto, ha</t>
  </si>
  <si>
    <t>Dviračių ir pėsčiųjų tako nuo Paryžiaus Komunos g. iki Jono kalnelio tiltelio įrengimas</t>
  </si>
  <si>
    <t>Mažinti aplinkos taršą vykdant infrastruktūros plėtros priemones</t>
  </si>
  <si>
    <t>Parengta triukšmo (kelių, geležinkelių, pramonės veiklos zonų)  žemėlapių, kuriose bus renkami dienos, vakaro, nakties ir paros rodilkiai, vnt.</t>
  </si>
  <si>
    <t>Strateginio triukšmo žemėlapio parengimas (atnaujinimas)</t>
  </si>
  <si>
    <t>Sutvirtinta kopagūbrio žabų klojiniais, tūkst. kv. m</t>
  </si>
  <si>
    <t>Atlikti parko įrengimo darbai. Užbaigtumas, proc.</t>
  </si>
  <si>
    <t>Sakurų parko įrengimas teritorijoje tarp Žvejų rūmų, Taikos pr., Naikupės g. ir įvažiuojamojo kelio į Žvejų rūmus</t>
  </si>
  <si>
    <t>Įrengta infrastruktūra Sąjūdžio parke (teritorijos plotas – 27103 m²), įrengtas riedlenčių parkas ir BMX dviračių trasa. Užbaigtumas, proc.</t>
  </si>
  <si>
    <t>SB(L)</t>
  </si>
  <si>
    <r>
      <t xml:space="preserve">Programų lėšų likučių laikinai laisvos lėšos </t>
    </r>
    <r>
      <rPr>
        <b/>
        <sz val="10"/>
        <rFont val="Times New Roman"/>
        <family val="1"/>
        <charset val="186"/>
      </rPr>
      <t>SB(L)</t>
    </r>
  </si>
  <si>
    <t>SB(ES)</t>
  </si>
  <si>
    <r>
      <t xml:space="preserve">Europos Sąjungos paramos lėšos, kurios įtrauktos į Savivaldybės biudžetą </t>
    </r>
    <r>
      <rPr>
        <b/>
        <sz val="10"/>
        <rFont val="Times New Roman"/>
        <family val="1"/>
        <charset val="186"/>
      </rPr>
      <t>SB(ES)</t>
    </r>
  </si>
  <si>
    <r>
      <t xml:space="preserve">Savivaldybės biudžeto apyvartos lėšos ES finansinės paramos programų laikinam lėšų stygiui dengti  </t>
    </r>
    <r>
      <rPr>
        <b/>
        <sz val="10"/>
        <rFont val="Times New Roman"/>
        <family val="1"/>
        <charset val="186"/>
      </rPr>
      <t>SB(ESA)</t>
    </r>
  </si>
  <si>
    <t>Įgyvendinta visuomenės informavimo kampanija, proc.</t>
  </si>
  <si>
    <t>Sutvirtinta kopagūbrio, pinant tvoreles iš žabų, m.</t>
  </si>
  <si>
    <t>2020-ųjų metų lėšų projektas</t>
  </si>
  <si>
    <t>2020-ieji metai</t>
  </si>
  <si>
    <t>Atlikta parko (1,1 ha) įrengimo darbų. Užbaigtumas, proc.</t>
  </si>
  <si>
    <t xml:space="preserve"> 05.020219
05.020219 </t>
  </si>
  <si>
    <t>05.020221</t>
  </si>
  <si>
    <t>05.020217</t>
  </si>
  <si>
    <t>05.020124</t>
  </si>
  <si>
    <t>65</t>
  </si>
  <si>
    <t>2</t>
  </si>
  <si>
    <t>1,04</t>
  </si>
  <si>
    <t>Detalus (instrumentinis) medžio būklės vertinimas</t>
  </si>
  <si>
    <t>Ištirtų medžių kiekis, vnt.</t>
  </si>
  <si>
    <t>3,7</t>
  </si>
  <si>
    <t xml:space="preserve">Parengti tvarkymo projektai, vnt. </t>
  </si>
  <si>
    <t>8</t>
  </si>
  <si>
    <t>IED  Statybos ir infrastruktūros plėtros skyrius</t>
  </si>
  <si>
    <t>Parengtas projektinis pasiūlymas, vnt.</t>
  </si>
  <si>
    <t>SB(ŽPL)</t>
  </si>
  <si>
    <t>Pėsčiųjų ir dviračių takų Minijos g. nuo Baltijos pr., Pilies g., Naujojoje Uosto g. įrengimas</t>
  </si>
  <si>
    <t>Nutiesta dviračių tako. Užbaigtumas, proc.</t>
  </si>
  <si>
    <r>
      <t xml:space="preserve">Žemės pardavimų likučio lėšos </t>
    </r>
    <r>
      <rPr>
        <b/>
        <sz val="10"/>
        <rFont val="Times New Roman"/>
        <family val="1"/>
        <charset val="186"/>
      </rPr>
      <t>SB(ŽPL)</t>
    </r>
  </si>
  <si>
    <t>Įrengtas pėsčiųjų ir dviračių tiltas. Užbaigtumas, proc.</t>
  </si>
  <si>
    <t>Dviračių ir pėsčiųjų takų  plėtra:</t>
  </si>
  <si>
    <r>
      <t>Projekto „Klaipėdos miesto bendrojo plano kraštovaizdžio dalies keitimas ir Melnragės parko įrengimas“ įgyvendinimas</t>
    </r>
    <r>
      <rPr>
        <sz val="10"/>
        <color rgb="FFFF0000"/>
        <rFont val="Times New Roman"/>
        <family val="1"/>
        <charset val="186"/>
      </rPr>
      <t xml:space="preserve"> </t>
    </r>
  </si>
  <si>
    <t xml:space="preserve">Oro taršos kietosiomis dalelėmis mažinimas, atnaujinant gatvių priežiūros ir valymo technologijas </t>
  </si>
  <si>
    <t>03.020102</t>
  </si>
  <si>
    <t>FTD Turto skyrius</t>
  </si>
  <si>
    <t>Pėsčiųjų ir dviračių tilto tarp Tauralaukio ir Žolynų kvartalo įrengimas (su galimybe restauruoti Klaipėdos geležinkelio stoties demontuotą pėsčiųjų tiltą (unikalus kodas Kultūros vertybių registre Nr. 32423))</t>
  </si>
  <si>
    <t xml:space="preserve">Dviračių ir pėsčiųjų tako Danės upės slėnio teritorijoje nuo Klaipėdos g. tilto iki miesto ribos įrengimas </t>
  </si>
  <si>
    <t>Padidintas AB "Klaipėdos vanduo" įstatinis kapitalas, proc.</t>
  </si>
  <si>
    <t xml:space="preserve">2018-ųjų metų asignavimų planas
</t>
  </si>
  <si>
    <t>Atliekų, kurių turėtojo nustatyti neįmanoma arba kuris nebeegzistuoja, tvarkymas</t>
  </si>
  <si>
    <t>Komunalinių atliekų tvarkymo organizavimas</t>
  </si>
  <si>
    <t xml:space="preserve">Parengti tvarkymo aprašai (projektai), vnt. </t>
  </si>
  <si>
    <t xml:space="preserve">Ąžuolyno giraitės sutvarkymas, gerinant gamtinę aplinką ir skatinant aktyvų laisvalaikį ir lankytojų srautus  </t>
  </si>
  <si>
    <t>P2.4.2.2</t>
  </si>
  <si>
    <t>07.010604</t>
  </si>
  <si>
    <t xml:space="preserve">Atlikta viešosios erdvės (86 027 m²)  sutvarkymo darbų. Užbaigtumas, proc. </t>
  </si>
  <si>
    <t>LRVB</t>
  </si>
  <si>
    <r>
      <t>Malūno parko teritorijos sutvarkymas, gerinant gamtinę aplinką ir skatinant lankytojų srautus</t>
    </r>
    <r>
      <rPr>
        <sz val="10"/>
        <color rgb="FFFF0000"/>
        <rFont val="Times New Roman"/>
        <family val="1"/>
        <charset val="186"/>
      </rPr>
      <t xml:space="preserve"> </t>
    </r>
  </si>
  <si>
    <t>07.010606</t>
  </si>
  <si>
    <t xml:space="preserve">Atlikta I-etapo teritorijos sutvarkymo darbų. Užbaigtumas, proc. </t>
  </si>
  <si>
    <t>06</t>
  </si>
  <si>
    <t>P.2.3.1.1</t>
  </si>
  <si>
    <t>Vandens telkinių dugno valymas ir aplinkos apželdinimas (2018 m. bus rengiami Žardės tvenkinio, Žardės Kuncų piliakalnio telkinio bei Danės upės senvagės projektai; 2019 m. vykdomi darbai)</t>
  </si>
  <si>
    <t>1860</t>
  </si>
  <si>
    <t xml:space="preserve">Užterštos teritorijos  Šilutės pl. tvarkymo plano įgyvendinimas </t>
  </si>
  <si>
    <t>Įgyvendintas tvarkymo planas. Užbaigtumas, proc.</t>
  </si>
  <si>
    <t xml:space="preserve">Užterštos teritorijos Šilutės pl. tvarkymo plano įgyvendinimas </t>
  </si>
  <si>
    <t>Nutiesta dviračių tako (1,539 km). Užbaigtumas, proc.</t>
  </si>
  <si>
    <t>Pakeista medinių takų ir laiptų, tūkst. kv. m</t>
  </si>
  <si>
    <t xml:space="preserve">AB „Klaipėdos vanduo“ įstatinio kapitalo didinimas įgyvendinant ES lėšomis finansuojamą projektą "Paviršinių nuotekų sistemų tvarkymas Klaipėdos mieste" įgyvendinimas (projekto vykdytojas - AB "Klaipėdos vanduo") </t>
  </si>
  <si>
    <t>Parengta triukšmo (kelių, geležinkelių, pramonės veiklos zonų)  žemėlapių, kuriuose bus renkami dienos, vakaro, nakties ir paros rodilkiai, vnt.</t>
  </si>
  <si>
    <t>Vandens telkinių dugno valymas ir aplinkos apželdinimas (2018 m. bus rengiami Žardės tvenkinio, Žardės (Kuncų) piliakalnio telkinio bei Danės upės senvagės techniniai projektai; 2019 m. vykdomi darbai)</t>
  </si>
  <si>
    <t>Pašalinta helofitų iš Žardės ir Draugystės vandens telkinių, plotas ha</t>
  </si>
  <si>
    <t>Padidintas AB „Klaipėdos vanduo“ įstatinis kapitalas, proc.</t>
  </si>
  <si>
    <r>
      <t xml:space="preserve">Europos Sąjungos paramos lėšos, kurios įtrauktos į savivaldybės biudžetą </t>
    </r>
    <r>
      <rPr>
        <b/>
        <sz val="10"/>
        <rFont val="Times New Roman"/>
        <family val="1"/>
        <charset val="186"/>
      </rPr>
      <t>SB(ES)</t>
    </r>
  </si>
  <si>
    <r>
      <t>Programų lėšų likučių laikinai laisvos lėšos</t>
    </r>
    <r>
      <rPr>
        <b/>
        <sz val="10"/>
        <rFont val="Times New Roman"/>
        <family val="1"/>
        <charset val="186"/>
      </rPr>
      <t xml:space="preserve"> SB(VRL) </t>
    </r>
    <r>
      <rPr>
        <sz val="10"/>
        <rFont val="Times New Roman"/>
        <family val="1"/>
        <charset val="186"/>
      </rPr>
      <t>– rinkliavos likutis</t>
    </r>
  </si>
  <si>
    <t>______________________________</t>
  </si>
  <si>
    <t>2018-ųjų metų asigna-vimų planas</t>
  </si>
  <si>
    <t xml:space="preserve">Klaipėdos miesto savivaldybės aplinkos                                            apsaugos programos (Nr. 05) aprašymo                                             priedas
</t>
  </si>
  <si>
    <t xml:space="preserve">2018–2020 M. KLAIPĖDOS MIESTO SAVIVALDYBĖS </t>
  </si>
  <si>
    <t>2018-ųjų metų asignavimų planas</t>
  </si>
  <si>
    <t>Siūlomas keisti 2018-ųjų metų asignavimų planas</t>
  </si>
  <si>
    <t>Skirtumas</t>
  </si>
  <si>
    <t>Siūlomas keisti 2019-ųjų metų  lėšų projektas</t>
  </si>
  <si>
    <t>Planas</t>
  </si>
  <si>
    <t>Paaiškinimas</t>
  </si>
  <si>
    <t>Lyginamasis variantas</t>
  </si>
  <si>
    <t>Siūlomas keisti 2018 metų  asignavimų planas</t>
  </si>
  <si>
    <t xml:space="preserve">AB „Klaipėdos vanduo“ įstatinio kapitalo didinimas įgyvendinant ES lėšomis finansuojamą projektą „Paviršinių nuotekų sistemų tvarkymas Klaipėdos mieste“ (projekto vykdytoja – AB „Klaipėdos vanduo“) </t>
  </si>
  <si>
    <t xml:space="preserve">AB „Klaipėdos vanduo“ įstatinio kapitalo didinimas įgyvendinant ES lėšomis finansuojamą projektą „Paviršinių nuotekų sistemų tvarkymas Klaipėdos mieste“  (projekto vykdytoja – AB „Klaipėdos vanduo“) </t>
  </si>
  <si>
    <t>Įrengta pusiau požeminių konteinerių aikštelių, vnt.</t>
  </si>
  <si>
    <t>Įrengta požeminių konteinerių aikštelių, vnt.</t>
  </si>
  <si>
    <t>Komunalinių atliekų tvarkymo infrastruktūros plėtra Klaipėdos miesto, Skuodo ir Kretingos rajonų bei Neringos savivaldybėse</t>
  </si>
  <si>
    <t>Pėsčiųjų ir dviračių tilto tarp Tauralaukio ir Žolynų kvartalo įrengimas</t>
  </si>
  <si>
    <r>
      <t>Europos Sąjungos paramos lėšų likutis, kuris įtrauktas į Savivaldybės biudžetą</t>
    </r>
    <r>
      <rPr>
        <b/>
        <sz val="10"/>
        <rFont val="Times New Roman"/>
        <family val="1"/>
        <charset val="186"/>
      </rPr>
      <t xml:space="preserve"> SB(ESL)</t>
    </r>
  </si>
  <si>
    <t>SB(ESL)</t>
  </si>
  <si>
    <t>Atnaujinta želdynų prie magistralinių miesto gatvių, vnt.</t>
  </si>
  <si>
    <t xml:space="preserve">Atlikta viešosios erdvės (90767 m²)  sutvarkymo darbų. Užbaigtumas, proc. </t>
  </si>
  <si>
    <t xml:space="preserve">Atlikta I etapo teritorijos (155697 m²) sutvarkymo darbų. Užbaigtumas, proc. </t>
  </si>
  <si>
    <t>Siūlomas keisti 2020-ųjų metų  lėšų projektas</t>
  </si>
  <si>
    <t>Įrengta informacinių stendų prie atliekų surinkimo konteinerių aikštelių, vnt.</t>
  </si>
  <si>
    <t>Informuota asmenų, tūkst. vnt.</t>
  </si>
  <si>
    <t>Asbesto turinčių gaminių atliekų surinkimas apvažiavimo būdu, transportavimas ir šalinimas iš gyvenamųjų bei viešosios paskirties pastatų</t>
  </si>
  <si>
    <t>Sutvarkyta asbesto gaminių atliekų, t</t>
  </si>
  <si>
    <t>1840</t>
  </si>
  <si>
    <t>Sutvarkyta želdinių prie dviračių takų, vnt.</t>
  </si>
  <si>
    <t>Atnaujinta medžių ir krūmų skvere tarp Puodžių g. ir Bokštų g., vnt.</t>
  </si>
  <si>
    <t>0</t>
  </si>
  <si>
    <t>Atlikta parko įrengimo darbų. Užbaigtumas, proc.</t>
  </si>
  <si>
    <t>_______________________________________________</t>
  </si>
  <si>
    <t xml:space="preserve">2018–2021 M. KLAIPĖDOS MIESTO SAVIVALDYBĖS     </t>
  </si>
  <si>
    <t>2021-ųjų metų lėšų projektas</t>
  </si>
  <si>
    <t>2021-ieji metai</t>
  </si>
  <si>
    <t>Iškirsta tuopų ir keičiama naujais želdiniais, vnt.</t>
  </si>
  <si>
    <t>Iškirsta tuopų ir keičiama naujais želdiniais, vnt., vnt.</t>
  </si>
  <si>
    <r>
      <t xml:space="preserve">Savivaldybės biudžeto apyvartos lėšos ES finansinės paramos programų laikinam lėšų stygiui dengti </t>
    </r>
    <r>
      <rPr>
        <b/>
        <sz val="10"/>
        <rFont val="Times New Roman"/>
        <family val="1"/>
        <charset val="186"/>
      </rPr>
      <t>SB(ESA)</t>
    </r>
  </si>
  <si>
    <r>
      <t>Europos Sąjungos paramos lėšos, kurios įtrauktos į Savivaldybės biudžetą, lėšų likučių lėšos</t>
    </r>
    <r>
      <rPr>
        <b/>
        <sz val="10"/>
        <rFont val="Times New Roman"/>
        <family val="1"/>
        <charset val="186"/>
      </rPr>
      <t xml:space="preserve"> SB(ESL)</t>
    </r>
  </si>
  <si>
    <t xml:space="preserve">*pagal Klaipėdos miesto savivaldybės tarybos 2017-07-26 sprendimą Nr. T2-162
</t>
  </si>
  <si>
    <t>2018-ųjų metų asignavimų planas*</t>
  </si>
  <si>
    <t>2019-ųjų metų asignavimų planas</t>
  </si>
  <si>
    <r>
      <rPr>
        <strike/>
        <sz val="10"/>
        <color rgb="FFFF0000"/>
        <rFont val="Times New Roman"/>
        <family val="1"/>
        <charset val="186"/>
      </rPr>
      <t xml:space="preserve">100 </t>
    </r>
    <r>
      <rPr>
        <sz val="10"/>
        <color rgb="FFFF0000"/>
        <rFont val="Times New Roman"/>
        <family val="1"/>
        <charset val="186"/>
      </rPr>
      <t xml:space="preserve">  0</t>
    </r>
  </si>
  <si>
    <r>
      <rPr>
        <strike/>
        <sz val="10"/>
        <color rgb="FFFF0000"/>
        <rFont val="Times New Roman"/>
        <family val="1"/>
        <charset val="186"/>
      </rPr>
      <t xml:space="preserve">10  </t>
    </r>
    <r>
      <rPr>
        <sz val="10"/>
        <color rgb="FFFF0000"/>
        <rFont val="Times New Roman"/>
        <family val="1"/>
        <charset val="186"/>
      </rPr>
      <t>0</t>
    </r>
  </si>
  <si>
    <r>
      <rPr>
        <strike/>
        <sz val="10"/>
        <color rgb="FFFF0000"/>
        <rFont val="Times New Roman"/>
        <family val="1"/>
        <charset val="186"/>
      </rPr>
      <t>90</t>
    </r>
    <r>
      <rPr>
        <sz val="10"/>
        <color rgb="FFFF0000"/>
        <rFont val="Times New Roman"/>
        <family val="1"/>
        <charset val="186"/>
      </rPr>
      <t xml:space="preserve">  50</t>
    </r>
  </si>
  <si>
    <t>50</t>
  </si>
  <si>
    <r>
      <rPr>
        <strike/>
        <sz val="10"/>
        <color rgb="FFFF0000"/>
        <rFont val="Times New Roman"/>
        <family val="1"/>
        <charset val="186"/>
      </rPr>
      <t>85</t>
    </r>
    <r>
      <rPr>
        <sz val="10"/>
        <color rgb="FFFF0000"/>
        <rFont val="Times New Roman"/>
        <family val="1"/>
        <charset val="186"/>
      </rPr>
      <t xml:space="preserve"> 40</t>
    </r>
  </si>
  <si>
    <t>Įgyvendinant  papriemonę buvo sutaupyta 22 tūkst. Eur, kuriais siūloma sumažinti šios papriemonės finansavimo apimtį 2018 m. ir naudoti lėšas kitų priemonių vykdymui.</t>
  </si>
  <si>
    <t>Siūloma tikslinti finansavimo apimtis 2018-2020 m. ir vertinimo kriterijų reikšmes. SB(ES) ir SB(VB) lėšos nebus panaudotos 2018 m., nes yra koreguojamas techninis projektas. Projekto teigiama ekspertizės išvada yra gauta. Šiuo metu projektas yra įkeltas į infostatybos sistemą statybą leidžiančiam dokumentui gauti, tačiau buvo gautos pastabos, projektuotojai taiso projektą ir pakartotinai teiks derinti. Rangos darbų pradžia planuojama 2019 m.</t>
  </si>
  <si>
    <t>Siūloma tikslinti finansavimo apimtis 2018-2019 m. ir vertinimo kriterijų reikšmes. Visos planuotos SB(ES) lėšos nebus panaudotos 2018 m., nes užsitęsė pirkimo dokumentų derinimas su APVA.  Šiuo metu vyksta  pirkimo paraiškų vertinimas. Gatvių valymo mašinų įsigijimo sutartį su tiekėjais planuojama pasirašyti 2018 m. pabaigoje, lėšas 2018 m. planuojama panaudoti tik avansiniam mokėjimui.</t>
  </si>
  <si>
    <t>Siūloma tikslinti finansavimo apimtis 2018-2019 m. Techninio projekto parengimo paslaugų pirkimas laikinai sustabdytas, kadangi analizuojama esama situacija su Energijos skirstomaisiais tinklais (ESO) dėl vieningo apšvietimo įrengimo dviračių take. Pagal parengtą ESO analizę bus rengiama techninė specifikacija pradėti techninio projekto parengimo paslaugų pirkimą. 2018 m. nepanaudotas lėšas siūloma nukreipti kitų priemonių vykdymui</t>
  </si>
  <si>
    <t xml:space="preserve">Siūloma tikslinti finansavimo apimtis 2018-2019 m. ir vertinimo kriterijų reikšmes.  SB(ES) ir SB(VB) lėšos nebus panaudotos 2018 m., nes yra koreguojamas techninis projektas. Projektuotojas vėluoja atlikti projekto pataisymus, todėl jis raštu informuotas, kad planuojama svarstyti klausimą dėl tiekėjo įtraukimo į nepatikimų tiekėjų sąrašą, jam skaičiuojami delspinigiai. 2018-11 planuojama atlikti techninio projekto ekspertizę, o 2018-12 -gauti statybos leidimą. Rangos darbus planuojama pradėti 2019 m. 
</t>
  </si>
  <si>
    <t>Siūloma tikslinti finansavimo apimtis 2018-2019 m. ir vertinimo kriterijų reikšmes. SB(ES) lėšos nebus panaudotos 2018 m., nes dar negautas Aplinkos apsaugos agentūros suderinimas dėl Melnragės parko techninio projekto. Bendrojo plano parengimo paslaugos sutarties terminas pratęstas iki 2018-12-31 (susitarimas Nr. J9-916).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</si>
</sst>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
  </numFmts>
  <fonts count="35" x14ac:knownFonts="1">
    <font>
      <sz val="11"/>
      <color theme="1"/>
      <name val="Calibri"/>
      <family val="2"/>
      <charset val="186"/>
      <scheme val="minor"/>
    </font>
    <font>
      <sz val="10"/>
      <name val="Times New Roman"/>
      <family val="1"/>
      <charset val="186"/>
    </font>
    <font>
      <b/>
      <sz val="10"/>
      <name val="Times New Roman"/>
      <family val="1"/>
      <charset val="186"/>
    </font>
    <font>
      <sz val="9"/>
      <name val="Times New Roman"/>
      <family val="1"/>
      <charset val="186"/>
    </font>
    <font>
      <sz val="10"/>
      <name val="Arial"/>
      <family val="2"/>
      <charset val="186"/>
    </font>
    <font>
      <b/>
      <sz val="10"/>
      <name val="Times New Roman"/>
      <family val="1"/>
      <charset val="204"/>
    </font>
    <font>
      <sz val="10"/>
      <name val="Times New Roman"/>
      <family val="1"/>
      <charset val="204"/>
    </font>
    <font>
      <sz val="8"/>
      <name val="Times New Roman"/>
      <family val="1"/>
      <charset val="186"/>
    </font>
    <font>
      <b/>
      <sz val="10"/>
      <name val="Times New Roman"/>
      <family val="1"/>
    </font>
    <font>
      <sz val="10"/>
      <name val="Times New Roman"/>
      <family val="1"/>
    </font>
    <font>
      <sz val="9"/>
      <color indexed="81"/>
      <name val="Tahoma"/>
      <family val="2"/>
      <charset val="186"/>
    </font>
    <font>
      <b/>
      <sz val="9"/>
      <color indexed="81"/>
      <name val="Tahoma"/>
      <family val="2"/>
      <charset val="186"/>
    </font>
    <font>
      <sz val="11"/>
      <name val="Calibri"/>
      <family val="2"/>
      <charset val="186"/>
      <scheme val="minor"/>
    </font>
    <font>
      <sz val="10"/>
      <color theme="1"/>
      <name val="Calibri"/>
      <family val="2"/>
      <charset val="186"/>
      <scheme val="minor"/>
    </font>
    <font>
      <sz val="10"/>
      <color theme="1"/>
      <name val="Times New Roman"/>
      <family val="1"/>
      <charset val="186"/>
    </font>
    <font>
      <sz val="10"/>
      <color rgb="FFFF0000"/>
      <name val="Times New Roman"/>
      <family val="1"/>
      <charset val="186"/>
    </font>
    <font>
      <sz val="10"/>
      <name val="Cambria"/>
      <family val="1"/>
      <charset val="186"/>
    </font>
    <font>
      <sz val="10"/>
      <name val="Calibri"/>
      <family val="2"/>
      <charset val="186"/>
      <scheme val="minor"/>
    </font>
    <font>
      <i/>
      <sz val="10"/>
      <name val="Times New Roman"/>
      <family val="1"/>
      <charset val="186"/>
    </font>
    <font>
      <strike/>
      <sz val="10"/>
      <color rgb="FFFF0000"/>
      <name val="Times New Roman"/>
      <family val="1"/>
      <charset val="186"/>
    </font>
    <font>
      <b/>
      <i/>
      <sz val="10"/>
      <name val="Times New Roman"/>
      <family val="1"/>
      <charset val="186"/>
    </font>
    <font>
      <i/>
      <sz val="10"/>
      <name val="Arial"/>
      <family val="2"/>
      <charset val="186"/>
    </font>
    <font>
      <sz val="10"/>
      <color theme="1"/>
      <name val="Arial"/>
      <family val="2"/>
      <charset val="186"/>
    </font>
    <font>
      <sz val="11"/>
      <color theme="1"/>
      <name val="Calibri"/>
      <family val="2"/>
      <charset val="186"/>
      <scheme val="minor"/>
    </font>
    <font>
      <b/>
      <sz val="10"/>
      <color theme="1"/>
      <name val="Times New Roman"/>
      <family val="1"/>
      <charset val="186"/>
    </font>
    <font>
      <i/>
      <sz val="10"/>
      <color theme="1"/>
      <name val="Calibri"/>
      <family val="2"/>
      <charset val="186"/>
      <scheme val="minor"/>
    </font>
    <font>
      <sz val="12"/>
      <name val="Times New Roman"/>
      <family val="1"/>
      <charset val="186"/>
    </font>
    <font>
      <b/>
      <sz val="12"/>
      <name val="Times New Roman"/>
      <family val="1"/>
      <charset val="186"/>
    </font>
    <font>
      <b/>
      <sz val="8"/>
      <name val="Times New Roman"/>
      <family val="1"/>
      <charset val="186"/>
    </font>
    <font>
      <sz val="10"/>
      <color theme="3"/>
      <name val="Times New Roman"/>
      <family val="1"/>
      <charset val="186"/>
    </font>
    <font>
      <sz val="10"/>
      <color rgb="FFFF0000"/>
      <name val="Calibri"/>
      <family val="2"/>
      <charset val="186"/>
      <scheme val="minor"/>
    </font>
    <font>
      <i/>
      <sz val="10"/>
      <name val="Calibri"/>
      <family val="2"/>
      <charset val="186"/>
      <scheme val="minor"/>
    </font>
    <font>
      <sz val="7"/>
      <name val="Times New Roman"/>
      <family val="1"/>
      <charset val="186"/>
    </font>
    <font>
      <sz val="7"/>
      <color theme="1"/>
      <name val="Calibri"/>
      <family val="2"/>
      <charset val="186"/>
      <scheme val="minor"/>
    </font>
    <font>
      <sz val="11"/>
      <color rgb="FFFF0000"/>
      <name val="Calibri"/>
      <family val="2"/>
      <charset val="186"/>
      <scheme val="minor"/>
    </font>
  </fonts>
  <fills count="9">
    <fill>
      <patternFill patternType="none"/>
    </fill>
    <fill>
      <patternFill patternType="gray125"/>
    </fill>
    <fill>
      <patternFill patternType="solid">
        <fgColor rgb="FFFFCCFF"/>
        <bgColor indexed="64"/>
      </patternFill>
    </fill>
    <fill>
      <patternFill patternType="solid">
        <fgColor rgb="FFFFFF99"/>
        <bgColor indexed="64"/>
      </patternFill>
    </fill>
    <fill>
      <patternFill patternType="solid">
        <fgColor theme="3" tint="0.79998168889431442"/>
        <bgColor indexed="64"/>
      </patternFill>
    </fill>
    <fill>
      <patternFill patternType="solid">
        <fgColor indexed="42"/>
        <bgColor indexed="64"/>
      </patternFill>
    </fill>
    <fill>
      <patternFill patternType="solid">
        <fgColor theme="0"/>
        <bgColor indexed="64"/>
      </patternFill>
    </fill>
    <fill>
      <patternFill patternType="solid">
        <fgColor indexed="9"/>
        <bgColor indexed="64"/>
      </patternFill>
    </fill>
    <fill>
      <patternFill patternType="solid">
        <fgColor theme="0" tint="-0.14999847407452621"/>
        <bgColor indexed="64"/>
      </patternFill>
    </fill>
  </fills>
  <borders count="117">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thin">
        <color indexed="64"/>
      </left>
      <right/>
      <top style="thin">
        <color indexed="64"/>
      </top>
      <bottom/>
      <diagonal/>
    </border>
    <border>
      <left style="medium">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hair">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diagonal/>
    </border>
    <border>
      <left style="thin">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right/>
      <top style="thin">
        <color indexed="64"/>
      </top>
      <bottom/>
      <diagonal/>
    </border>
    <border>
      <left/>
      <right/>
      <top/>
      <bottom style="hair">
        <color indexed="64"/>
      </bottom>
      <diagonal/>
    </border>
    <border>
      <left/>
      <right/>
      <top style="medium">
        <color indexed="64"/>
      </top>
      <bottom/>
      <diagonal/>
    </border>
    <border>
      <left style="thin">
        <color indexed="64"/>
      </left>
      <right style="medium">
        <color indexed="64"/>
      </right>
      <top/>
      <bottom style="hair">
        <color indexed="64"/>
      </bottom>
      <diagonal/>
    </border>
    <border>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diagonal/>
    </border>
    <border>
      <left/>
      <right style="medium">
        <color indexed="64"/>
      </right>
      <top style="hair">
        <color indexed="64"/>
      </top>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style="hair">
        <color indexed="64"/>
      </top>
      <bottom style="thin">
        <color indexed="64"/>
      </bottom>
      <diagonal/>
    </border>
    <border>
      <left/>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thin">
        <color indexed="64"/>
      </bottom>
      <diagonal/>
    </border>
    <border>
      <left/>
      <right/>
      <top style="hair">
        <color indexed="64"/>
      </top>
      <bottom style="thin">
        <color indexed="64"/>
      </bottom>
      <diagonal/>
    </border>
    <border>
      <left style="medium">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top/>
      <bottom style="hair">
        <color indexed="64"/>
      </bottom>
      <diagonal/>
    </border>
    <border>
      <left style="medium">
        <color indexed="64"/>
      </left>
      <right style="thin">
        <color indexed="64"/>
      </right>
      <top style="hair">
        <color indexed="64"/>
      </top>
      <bottom/>
      <diagonal/>
    </border>
    <border>
      <left style="thin">
        <color indexed="64"/>
      </left>
      <right/>
      <top style="hair">
        <color indexed="64"/>
      </top>
      <bottom/>
      <diagonal/>
    </border>
    <border>
      <left style="thin">
        <color indexed="64"/>
      </left>
      <right/>
      <top/>
      <bottom style="hair">
        <color indexed="64"/>
      </bottom>
      <diagonal/>
    </border>
    <border>
      <left/>
      <right style="medium">
        <color indexed="64"/>
      </right>
      <top/>
      <bottom style="hair">
        <color indexed="64"/>
      </bottom>
      <diagonal/>
    </border>
    <border>
      <left style="medium">
        <color indexed="64"/>
      </left>
      <right style="medium">
        <color indexed="64"/>
      </right>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top style="hair">
        <color indexed="64"/>
      </top>
      <bottom style="thin">
        <color indexed="64"/>
      </bottom>
      <diagonal/>
    </border>
    <border>
      <left style="medium">
        <color indexed="64"/>
      </left>
      <right/>
      <top style="hair">
        <color indexed="64"/>
      </top>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bottom style="medium">
        <color indexed="64"/>
      </bottom>
      <diagonal/>
    </border>
    <border>
      <left/>
      <right style="thin">
        <color indexed="64"/>
      </right>
      <top style="hair">
        <color indexed="64"/>
      </top>
      <bottom/>
      <diagonal/>
    </border>
    <border>
      <left/>
      <right style="thin">
        <color indexed="64"/>
      </right>
      <top style="thin">
        <color indexed="64"/>
      </top>
      <bottom style="medium">
        <color indexed="64"/>
      </bottom>
      <diagonal/>
    </border>
    <border>
      <left/>
      <right/>
      <top style="medium">
        <color indexed="64"/>
      </top>
      <bottom style="hair">
        <color indexed="64"/>
      </bottom>
      <diagonal/>
    </border>
    <border>
      <left/>
      <right style="medium">
        <color indexed="64"/>
      </right>
      <top style="thin">
        <color indexed="64"/>
      </top>
      <bottom style="hair">
        <color indexed="64"/>
      </bottom>
      <diagonal/>
    </border>
  </borders>
  <cellStyleXfs count="3">
    <xf numFmtId="0" fontId="0" fillId="0" borderId="0"/>
    <xf numFmtId="0" fontId="4" fillId="0" borderId="0"/>
    <xf numFmtId="43" fontId="23" fillId="0" borderId="0" applyFont="0" applyFill="0" applyBorder="0" applyAlignment="0" applyProtection="0"/>
  </cellStyleXfs>
  <cellXfs count="1519">
    <xf numFmtId="0" fontId="0" fillId="0" borderId="0" xfId="0"/>
    <xf numFmtId="3" fontId="1" fillId="0" borderId="0" xfId="0" applyNumberFormat="1" applyFont="1" applyAlignment="1">
      <alignment vertical="top"/>
    </xf>
    <xf numFmtId="3" fontId="2" fillId="0" borderId="0" xfId="0" applyNumberFormat="1" applyFont="1" applyAlignment="1">
      <alignment vertical="top"/>
    </xf>
    <xf numFmtId="3" fontId="4" fillId="0" borderId="0" xfId="0" applyNumberFormat="1" applyFont="1" applyBorder="1"/>
    <xf numFmtId="3" fontId="2" fillId="4" borderId="32" xfId="0" applyNumberFormat="1" applyFont="1" applyFill="1" applyBorder="1" applyAlignment="1">
      <alignment horizontal="center" vertical="top" wrapText="1"/>
    </xf>
    <xf numFmtId="3" fontId="2" fillId="4" borderId="32" xfId="0" applyNumberFormat="1" applyFont="1" applyFill="1" applyBorder="1" applyAlignment="1">
      <alignment horizontal="center" vertical="top"/>
    </xf>
    <xf numFmtId="3" fontId="2" fillId="5" borderId="33" xfId="0" applyNumberFormat="1" applyFont="1" applyFill="1" applyBorder="1" applyAlignment="1">
      <alignment horizontal="center" vertical="top"/>
    </xf>
    <xf numFmtId="3" fontId="2" fillId="4" borderId="11" xfId="0" applyNumberFormat="1" applyFont="1" applyFill="1" applyBorder="1" applyAlignment="1">
      <alignment vertical="top"/>
    </xf>
    <xf numFmtId="3" fontId="2" fillId="5" borderId="12" xfId="0" applyNumberFormat="1" applyFont="1" applyFill="1" applyBorder="1" applyAlignment="1">
      <alignment vertical="top"/>
    </xf>
    <xf numFmtId="3" fontId="2" fillId="6" borderId="13" xfId="0" applyNumberFormat="1" applyFont="1" applyFill="1" applyBorder="1" applyAlignment="1">
      <alignment vertical="top"/>
    </xf>
    <xf numFmtId="3" fontId="1" fillId="0" borderId="0" xfId="0" applyNumberFormat="1" applyFont="1" applyFill="1" applyBorder="1" applyAlignment="1">
      <alignment horizontal="center" vertical="top"/>
    </xf>
    <xf numFmtId="3" fontId="1" fillId="0" borderId="0" xfId="0" applyNumberFormat="1" applyFont="1" applyFill="1" applyBorder="1" applyAlignment="1">
      <alignment vertical="top"/>
    </xf>
    <xf numFmtId="3" fontId="2" fillId="4" borderId="23" xfId="0" applyNumberFormat="1" applyFont="1" applyFill="1" applyBorder="1" applyAlignment="1">
      <alignment vertical="top"/>
    </xf>
    <xf numFmtId="3" fontId="2" fillId="5" borderId="24" xfId="0" applyNumberFormat="1" applyFont="1" applyFill="1" applyBorder="1" applyAlignment="1">
      <alignment vertical="top"/>
    </xf>
    <xf numFmtId="3" fontId="6" fillId="0" borderId="3" xfId="0" applyNumberFormat="1" applyFont="1" applyFill="1" applyBorder="1" applyAlignment="1">
      <alignment horizontal="center" vertical="top" wrapText="1"/>
    </xf>
    <xf numFmtId="3" fontId="1" fillId="0" borderId="50" xfId="0" applyNumberFormat="1" applyFont="1" applyFill="1" applyBorder="1" applyAlignment="1">
      <alignment vertical="top" wrapText="1"/>
    </xf>
    <xf numFmtId="3" fontId="1" fillId="0" borderId="39" xfId="0" applyNumberFormat="1" applyFont="1" applyFill="1" applyBorder="1" applyAlignment="1">
      <alignment horizontal="left" vertical="top" wrapText="1"/>
    </xf>
    <xf numFmtId="3" fontId="1" fillId="0" borderId="54" xfId="0" applyNumberFormat="1" applyFont="1" applyFill="1" applyBorder="1" applyAlignment="1">
      <alignment vertical="top" wrapText="1"/>
    </xf>
    <xf numFmtId="3" fontId="2" fillId="6" borderId="25" xfId="0" applyNumberFormat="1" applyFont="1" applyFill="1" applyBorder="1" applyAlignment="1">
      <alignment horizontal="center" vertical="top"/>
    </xf>
    <xf numFmtId="3" fontId="2" fillId="6" borderId="4" xfId="0" applyNumberFormat="1" applyFont="1" applyFill="1" applyBorder="1" applyAlignment="1">
      <alignment horizontal="center" vertical="top"/>
    </xf>
    <xf numFmtId="3" fontId="1" fillId="6" borderId="61" xfId="0" applyNumberFormat="1" applyFont="1" applyFill="1" applyBorder="1" applyAlignment="1">
      <alignment horizontal="center" vertical="top"/>
    </xf>
    <xf numFmtId="3" fontId="2" fillId="4" borderId="62" xfId="0" applyNumberFormat="1" applyFont="1" applyFill="1" applyBorder="1" applyAlignment="1">
      <alignment horizontal="center" vertical="top"/>
    </xf>
    <xf numFmtId="3" fontId="2" fillId="5" borderId="63" xfId="0" applyNumberFormat="1" applyFont="1" applyFill="1" applyBorder="1" applyAlignment="1">
      <alignment horizontal="center" vertical="top"/>
    </xf>
    <xf numFmtId="3" fontId="2" fillId="6" borderId="49" xfId="0" applyNumberFormat="1" applyFont="1" applyFill="1" applyBorder="1" applyAlignment="1">
      <alignment vertical="top" wrapText="1"/>
    </xf>
    <xf numFmtId="3" fontId="1" fillId="0" borderId="8" xfId="0" applyNumberFormat="1" applyFont="1" applyFill="1" applyBorder="1" applyAlignment="1">
      <alignment vertical="top" wrapText="1"/>
    </xf>
    <xf numFmtId="3" fontId="1" fillId="0" borderId="31" xfId="0" applyNumberFormat="1" applyFont="1" applyFill="1" applyBorder="1" applyAlignment="1">
      <alignment horizontal="left" vertical="top" wrapText="1"/>
    </xf>
    <xf numFmtId="0" fontId="1" fillId="0" borderId="0" xfId="0" applyFont="1" applyBorder="1" applyAlignment="1">
      <alignment vertical="top"/>
    </xf>
    <xf numFmtId="3" fontId="2" fillId="4" borderId="67" xfId="0" applyNumberFormat="1" applyFont="1" applyFill="1" applyBorder="1" applyAlignment="1">
      <alignment horizontal="center" vertical="top"/>
    </xf>
    <xf numFmtId="3" fontId="2" fillId="6" borderId="38" xfId="0" applyNumberFormat="1" applyFont="1" applyFill="1" applyBorder="1" applyAlignment="1">
      <alignment horizontal="center" vertical="top"/>
    </xf>
    <xf numFmtId="3" fontId="1" fillId="0" borderId="5" xfId="0" applyNumberFormat="1" applyFont="1" applyFill="1" applyBorder="1" applyAlignment="1">
      <alignment vertical="top" wrapText="1"/>
    </xf>
    <xf numFmtId="3" fontId="2" fillId="0" borderId="51" xfId="0" applyNumberFormat="1" applyFont="1" applyBorder="1" applyAlignment="1">
      <alignment horizontal="center" vertical="top"/>
    </xf>
    <xf numFmtId="3" fontId="2" fillId="0" borderId="51" xfId="0" applyNumberFormat="1" applyFont="1" applyFill="1" applyBorder="1" applyAlignment="1">
      <alignment horizontal="left" vertical="top" wrapText="1"/>
    </xf>
    <xf numFmtId="3" fontId="2" fillId="4" borderId="2" xfId="0" applyNumberFormat="1" applyFont="1" applyFill="1" applyBorder="1" applyAlignment="1">
      <alignment horizontal="center" vertical="top" wrapText="1"/>
    </xf>
    <xf numFmtId="3" fontId="2" fillId="5" borderId="3" xfId="0" applyNumberFormat="1" applyFont="1" applyFill="1" applyBorder="1" applyAlignment="1">
      <alignment horizontal="center" vertical="top" wrapText="1"/>
    </xf>
    <xf numFmtId="3" fontId="2" fillId="6" borderId="49" xfId="0" applyNumberFormat="1" applyFont="1" applyFill="1" applyBorder="1" applyAlignment="1">
      <alignment horizontal="center" vertical="top" wrapText="1"/>
    </xf>
    <xf numFmtId="3" fontId="2" fillId="6" borderId="49" xfId="0" applyNumberFormat="1" applyFont="1" applyFill="1" applyBorder="1" applyAlignment="1">
      <alignment horizontal="left" vertical="top" wrapText="1"/>
    </xf>
    <xf numFmtId="3" fontId="2" fillId="0" borderId="49" xfId="0" applyNumberFormat="1" applyFont="1" applyFill="1" applyBorder="1" applyAlignment="1">
      <alignment horizontal="center" vertical="top" wrapText="1"/>
    </xf>
    <xf numFmtId="3" fontId="8" fillId="4" borderId="14" xfId="0" applyNumberFormat="1" applyFont="1" applyFill="1" applyBorder="1" applyAlignment="1">
      <alignment horizontal="center" vertical="top"/>
    </xf>
    <xf numFmtId="3" fontId="8" fillId="5" borderId="12" xfId="0" applyNumberFormat="1" applyFont="1" applyFill="1" applyBorder="1" applyAlignment="1">
      <alignment horizontal="center" vertical="top"/>
    </xf>
    <xf numFmtId="3" fontId="2" fillId="3" borderId="62" xfId="0" applyNumberFormat="1" applyFont="1" applyFill="1" applyBorder="1" applyAlignment="1">
      <alignment horizontal="center" vertical="top"/>
    </xf>
    <xf numFmtId="3" fontId="1" fillId="7" borderId="0" xfId="0" applyNumberFormat="1" applyFont="1" applyFill="1" applyBorder="1" applyAlignment="1">
      <alignment vertical="top"/>
    </xf>
    <xf numFmtId="3" fontId="2" fillId="0" borderId="0" xfId="0" applyNumberFormat="1" applyFont="1" applyFill="1" applyBorder="1" applyAlignment="1">
      <alignment horizontal="center" vertical="top" wrapText="1"/>
    </xf>
    <xf numFmtId="3" fontId="1" fillId="0" borderId="0" xfId="0" applyNumberFormat="1" applyFont="1" applyFill="1" applyAlignment="1">
      <alignment vertical="top"/>
    </xf>
    <xf numFmtId="49" fontId="2" fillId="6" borderId="36" xfId="0" applyNumberFormat="1" applyFont="1" applyFill="1" applyBorder="1" applyAlignment="1">
      <alignment horizontal="center" vertical="top"/>
    </xf>
    <xf numFmtId="3" fontId="1" fillId="6" borderId="23" xfId="0" applyNumberFormat="1" applyFont="1" applyFill="1" applyBorder="1" applyAlignment="1">
      <alignment horizontal="left" vertical="top" wrapText="1"/>
    </xf>
    <xf numFmtId="3" fontId="5" fillId="0" borderId="36" xfId="0" applyNumberFormat="1" applyFont="1" applyBorder="1" applyAlignment="1">
      <alignment vertical="top" wrapText="1"/>
    </xf>
    <xf numFmtId="164" fontId="1" fillId="6" borderId="0" xfId="0" applyNumberFormat="1" applyFont="1" applyFill="1" applyBorder="1" applyAlignment="1">
      <alignment horizontal="center" vertical="top"/>
    </xf>
    <xf numFmtId="164" fontId="1" fillId="6" borderId="16" xfId="0" applyNumberFormat="1" applyFont="1" applyFill="1" applyBorder="1" applyAlignment="1">
      <alignment horizontal="center" vertical="top"/>
    </xf>
    <xf numFmtId="164" fontId="2" fillId="8" borderId="46" xfId="0" applyNumberFormat="1" applyFont="1" applyFill="1" applyBorder="1" applyAlignment="1">
      <alignment horizontal="center" vertical="top"/>
    </xf>
    <xf numFmtId="164" fontId="2" fillId="8" borderId="55" xfId="0" applyNumberFormat="1" applyFont="1" applyFill="1" applyBorder="1" applyAlignment="1">
      <alignment horizontal="center" vertical="top"/>
    </xf>
    <xf numFmtId="164" fontId="1" fillId="6" borderId="70" xfId="0" applyNumberFormat="1" applyFont="1" applyFill="1" applyBorder="1" applyAlignment="1">
      <alignment horizontal="center" vertical="top"/>
    </xf>
    <xf numFmtId="164" fontId="1" fillId="6" borderId="52" xfId="0" applyNumberFormat="1" applyFont="1" applyFill="1" applyBorder="1" applyAlignment="1">
      <alignment horizontal="center" vertical="top"/>
    </xf>
    <xf numFmtId="164" fontId="1" fillId="6" borderId="14" xfId="0" applyNumberFormat="1" applyFont="1" applyFill="1" applyBorder="1" applyAlignment="1">
      <alignment horizontal="center" vertical="top"/>
    </xf>
    <xf numFmtId="164" fontId="2" fillId="5" borderId="64" xfId="0" applyNumberFormat="1" applyFont="1" applyFill="1" applyBorder="1" applyAlignment="1">
      <alignment horizontal="center" vertical="top"/>
    </xf>
    <xf numFmtId="164" fontId="1" fillId="6" borderId="42" xfId="0" applyNumberFormat="1" applyFont="1" applyFill="1" applyBorder="1" applyAlignment="1">
      <alignment horizontal="center" vertical="top"/>
    </xf>
    <xf numFmtId="164" fontId="9" fillId="6" borderId="16" xfId="0" applyNumberFormat="1" applyFont="1" applyFill="1" applyBorder="1" applyAlignment="1">
      <alignment horizontal="center" vertical="top"/>
    </xf>
    <xf numFmtId="164" fontId="2" fillId="5" borderId="28" xfId="0" applyNumberFormat="1" applyFont="1" applyFill="1" applyBorder="1" applyAlignment="1">
      <alignment horizontal="center" vertical="top"/>
    </xf>
    <xf numFmtId="164" fontId="2" fillId="4" borderId="66" xfId="0" applyNumberFormat="1" applyFont="1" applyFill="1" applyBorder="1" applyAlignment="1">
      <alignment horizontal="center" vertical="top"/>
    </xf>
    <xf numFmtId="164" fontId="2" fillId="3" borderId="66" xfId="0" applyNumberFormat="1" applyFont="1" applyFill="1" applyBorder="1" applyAlignment="1">
      <alignment horizontal="center" vertical="top"/>
    </xf>
    <xf numFmtId="164" fontId="2" fillId="3" borderId="34" xfId="0" applyNumberFormat="1" applyFont="1" applyFill="1" applyBorder="1" applyAlignment="1">
      <alignment horizontal="center" vertical="top" wrapText="1"/>
    </xf>
    <xf numFmtId="164" fontId="2" fillId="8" borderId="46" xfId="0" applyNumberFormat="1" applyFont="1" applyFill="1" applyBorder="1" applyAlignment="1">
      <alignment horizontal="center" vertical="top" wrapText="1"/>
    </xf>
    <xf numFmtId="3" fontId="1" fillId="6" borderId="41" xfId="0" applyNumberFormat="1" applyFont="1" applyFill="1" applyBorder="1" applyAlignment="1">
      <alignment vertical="top" wrapText="1"/>
    </xf>
    <xf numFmtId="3" fontId="1" fillId="6" borderId="0" xfId="0" applyNumberFormat="1" applyFont="1" applyFill="1" applyAlignment="1">
      <alignment horizontal="center" vertical="top"/>
    </xf>
    <xf numFmtId="164" fontId="1" fillId="6" borderId="11" xfId="0" applyNumberFormat="1" applyFont="1" applyFill="1" applyBorder="1" applyAlignment="1">
      <alignment horizontal="center" vertical="top"/>
    </xf>
    <xf numFmtId="164" fontId="1" fillId="6" borderId="35" xfId="0" applyNumberFormat="1" applyFont="1" applyFill="1" applyBorder="1" applyAlignment="1">
      <alignment horizontal="center" vertical="top"/>
    </xf>
    <xf numFmtId="3" fontId="2" fillId="0" borderId="51" xfId="0" applyNumberFormat="1" applyFont="1" applyFill="1" applyBorder="1" applyAlignment="1">
      <alignment horizontal="center" vertical="top" wrapText="1"/>
    </xf>
    <xf numFmtId="164" fontId="2" fillId="8" borderId="34" xfId="0" applyNumberFormat="1" applyFont="1" applyFill="1" applyBorder="1" applyAlignment="1">
      <alignment horizontal="center" vertical="top" wrapText="1"/>
    </xf>
    <xf numFmtId="164" fontId="1" fillId="0" borderId="34" xfId="0" applyNumberFormat="1" applyFont="1" applyBorder="1" applyAlignment="1">
      <alignment horizontal="center" vertical="top" wrapText="1"/>
    </xf>
    <xf numFmtId="164" fontId="1" fillId="6" borderId="34" xfId="0" applyNumberFormat="1" applyFont="1" applyFill="1" applyBorder="1" applyAlignment="1">
      <alignment horizontal="center" vertical="top" wrapText="1"/>
    </xf>
    <xf numFmtId="164" fontId="1" fillId="8" borderId="34" xfId="0" applyNumberFormat="1" applyFont="1" applyFill="1" applyBorder="1" applyAlignment="1">
      <alignment horizontal="center" vertical="top" wrapText="1"/>
    </xf>
    <xf numFmtId="3" fontId="1" fillId="0" borderId="9" xfId="0" applyNumberFormat="1" applyFont="1" applyFill="1" applyBorder="1" applyAlignment="1">
      <alignment horizontal="left" vertical="top" wrapText="1"/>
    </xf>
    <xf numFmtId="164" fontId="2" fillId="6" borderId="48" xfId="0" applyNumberFormat="1" applyFont="1" applyFill="1" applyBorder="1" applyAlignment="1">
      <alignment horizontal="center" vertical="top"/>
    </xf>
    <xf numFmtId="164" fontId="2" fillId="5" borderId="66" xfId="0" applyNumberFormat="1" applyFont="1" applyFill="1" applyBorder="1" applyAlignment="1">
      <alignment horizontal="center" vertical="top"/>
    </xf>
    <xf numFmtId="49" fontId="2" fillId="6" borderId="38" xfId="0" applyNumberFormat="1" applyFont="1" applyFill="1" applyBorder="1" applyAlignment="1">
      <alignment horizontal="center" vertical="top"/>
    </xf>
    <xf numFmtId="164" fontId="1" fillId="6" borderId="21" xfId="0" applyNumberFormat="1" applyFont="1" applyFill="1" applyBorder="1" applyAlignment="1">
      <alignment horizontal="center" vertical="top"/>
    </xf>
    <xf numFmtId="164" fontId="2" fillId="6" borderId="9" xfId="0" applyNumberFormat="1" applyFont="1" applyFill="1" applyBorder="1" applyAlignment="1">
      <alignment horizontal="center" vertical="top"/>
    </xf>
    <xf numFmtId="164" fontId="1" fillId="6" borderId="72" xfId="0" applyNumberFormat="1" applyFont="1" applyFill="1" applyBorder="1" applyAlignment="1">
      <alignment horizontal="center" vertical="top"/>
    </xf>
    <xf numFmtId="164" fontId="1" fillId="6" borderId="61" xfId="0" applyNumberFormat="1" applyFont="1" applyFill="1" applyBorder="1" applyAlignment="1">
      <alignment horizontal="center" vertical="top"/>
    </xf>
    <xf numFmtId="164" fontId="1" fillId="6" borderId="69" xfId="0" applyNumberFormat="1" applyFont="1" applyFill="1" applyBorder="1" applyAlignment="1">
      <alignment horizontal="center" vertical="top"/>
    </xf>
    <xf numFmtId="164" fontId="1" fillId="6" borderId="9" xfId="0" applyNumberFormat="1" applyFont="1" applyFill="1" applyBorder="1" applyAlignment="1">
      <alignment horizontal="center" vertical="top"/>
    </xf>
    <xf numFmtId="164" fontId="2" fillId="8" borderId="45" xfId="0" applyNumberFormat="1" applyFont="1" applyFill="1" applyBorder="1" applyAlignment="1">
      <alignment horizontal="center" vertical="top"/>
    </xf>
    <xf numFmtId="164" fontId="1" fillId="6" borderId="34" xfId="0" applyNumberFormat="1" applyFont="1" applyFill="1" applyBorder="1" applyAlignment="1">
      <alignment horizontal="center" vertical="top"/>
    </xf>
    <xf numFmtId="164" fontId="1" fillId="6" borderId="48" xfId="0" applyNumberFormat="1" applyFont="1" applyFill="1" applyBorder="1" applyAlignment="1">
      <alignment horizontal="center" vertical="top"/>
    </xf>
    <xf numFmtId="3" fontId="1" fillId="6" borderId="52" xfId="0" applyNumberFormat="1" applyFont="1" applyFill="1" applyBorder="1" applyAlignment="1">
      <alignment horizontal="center" vertical="top"/>
    </xf>
    <xf numFmtId="164" fontId="1" fillId="6" borderId="83" xfId="0" applyNumberFormat="1" applyFont="1" applyFill="1" applyBorder="1" applyAlignment="1">
      <alignment horizontal="center" vertical="top"/>
    </xf>
    <xf numFmtId="3" fontId="1" fillId="6" borderId="13" xfId="0" applyNumberFormat="1" applyFont="1" applyFill="1" applyBorder="1" applyAlignment="1">
      <alignment vertical="top" wrapText="1"/>
    </xf>
    <xf numFmtId="164" fontId="1" fillId="6" borderId="8" xfId="0" applyNumberFormat="1" applyFont="1" applyFill="1" applyBorder="1" applyAlignment="1">
      <alignment horizontal="center" vertical="top"/>
    </xf>
    <xf numFmtId="164" fontId="1" fillId="6" borderId="31" xfId="0" applyNumberFormat="1" applyFont="1" applyFill="1" applyBorder="1" applyAlignment="1">
      <alignment horizontal="center" vertical="top"/>
    </xf>
    <xf numFmtId="164" fontId="9" fillId="6" borderId="14" xfId="0" applyNumberFormat="1" applyFont="1" applyFill="1" applyBorder="1" applyAlignment="1">
      <alignment horizontal="center" vertical="top"/>
    </xf>
    <xf numFmtId="0" fontId="1" fillId="0" borderId="77" xfId="0" applyFont="1" applyBorder="1" applyAlignment="1">
      <alignment horizontal="center" vertical="center" textRotation="90" wrapText="1"/>
    </xf>
    <xf numFmtId="0" fontId="1" fillId="0" borderId="77" xfId="0" applyFont="1" applyBorder="1" applyAlignment="1">
      <alignment horizontal="center" vertical="center" textRotation="90"/>
    </xf>
    <xf numFmtId="0" fontId="1" fillId="0" borderId="78" xfId="0" applyFont="1" applyBorder="1" applyAlignment="1">
      <alignment horizontal="center" vertical="center" textRotation="90"/>
    </xf>
    <xf numFmtId="0" fontId="1" fillId="0" borderId="30" xfId="0" applyFont="1" applyBorder="1" applyAlignment="1">
      <alignment horizontal="center" vertical="center" textRotation="90"/>
    </xf>
    <xf numFmtId="3" fontId="1" fillId="0" borderId="51" xfId="0" applyNumberFormat="1" applyFont="1" applyFill="1" applyBorder="1" applyAlignment="1">
      <alignment horizontal="center" vertical="top"/>
    </xf>
    <xf numFmtId="3" fontId="1" fillId="0" borderId="85" xfId="0" applyNumberFormat="1" applyFont="1" applyFill="1" applyBorder="1" applyAlignment="1">
      <alignment horizontal="center" vertical="top"/>
    </xf>
    <xf numFmtId="3" fontId="1" fillId="6" borderId="13" xfId="0" applyNumberFormat="1" applyFont="1" applyFill="1" applyBorder="1" applyAlignment="1">
      <alignment horizontal="center" vertical="top"/>
    </xf>
    <xf numFmtId="3" fontId="1" fillId="0" borderId="10" xfId="0" applyNumberFormat="1" applyFont="1" applyFill="1" applyBorder="1" applyAlignment="1">
      <alignment horizontal="center" vertical="top"/>
    </xf>
    <xf numFmtId="3" fontId="1" fillId="6" borderId="15" xfId="0" applyNumberFormat="1" applyFont="1" applyFill="1" applyBorder="1" applyAlignment="1">
      <alignment horizontal="center" vertical="top"/>
    </xf>
    <xf numFmtId="3" fontId="1" fillId="6" borderId="27" xfId="0" applyNumberFormat="1" applyFont="1" applyFill="1" applyBorder="1" applyAlignment="1">
      <alignment horizontal="center" vertical="top"/>
    </xf>
    <xf numFmtId="3" fontId="1" fillId="6" borderId="6" xfId="0" applyNumberFormat="1" applyFont="1" applyFill="1" applyBorder="1" applyAlignment="1">
      <alignment horizontal="center" vertical="top"/>
    </xf>
    <xf numFmtId="3" fontId="1" fillId="7" borderId="38" xfId="0" applyNumberFormat="1" applyFont="1" applyFill="1" applyBorder="1" applyAlignment="1">
      <alignment horizontal="center" vertical="top"/>
    </xf>
    <xf numFmtId="49" fontId="1" fillId="7" borderId="12" xfId="0" applyNumberFormat="1" applyFont="1" applyFill="1" applyBorder="1" applyAlignment="1">
      <alignment horizontal="center" vertical="top"/>
    </xf>
    <xf numFmtId="49" fontId="1" fillId="7" borderId="38" xfId="0" applyNumberFormat="1" applyFont="1" applyFill="1" applyBorder="1" applyAlignment="1">
      <alignment horizontal="center" vertical="top"/>
    </xf>
    <xf numFmtId="3" fontId="1" fillId="7" borderId="24" xfId="0" applyNumberFormat="1" applyFont="1" applyFill="1" applyBorder="1" applyAlignment="1">
      <alignment horizontal="center" vertical="top"/>
    </xf>
    <xf numFmtId="3" fontId="1" fillId="0" borderId="49" xfId="0" applyNumberFormat="1" applyFont="1" applyFill="1" applyBorder="1" applyAlignment="1">
      <alignment horizontal="center" vertical="top"/>
    </xf>
    <xf numFmtId="3" fontId="1" fillId="0" borderId="86" xfId="0" applyNumberFormat="1" applyFont="1" applyFill="1" applyBorder="1" applyAlignment="1">
      <alignment horizontal="center" vertical="top"/>
    </xf>
    <xf numFmtId="3" fontId="1" fillId="6" borderId="12" xfId="0" applyNumberFormat="1" applyFont="1" applyFill="1" applyBorder="1" applyAlignment="1">
      <alignment horizontal="center" vertical="top"/>
    </xf>
    <xf numFmtId="3" fontId="1" fillId="6" borderId="24" xfId="0" applyNumberFormat="1" applyFont="1" applyFill="1" applyBorder="1" applyAlignment="1">
      <alignment horizontal="center" vertical="top"/>
    </xf>
    <xf numFmtId="3" fontId="1" fillId="7" borderId="3" xfId="0" applyNumberFormat="1" applyFont="1" applyFill="1" applyBorder="1" applyAlignment="1">
      <alignment horizontal="center" vertical="top" wrapText="1"/>
    </xf>
    <xf numFmtId="3" fontId="1" fillId="6" borderId="3" xfId="0" applyNumberFormat="1" applyFont="1" applyFill="1" applyBorder="1" applyAlignment="1">
      <alignment horizontal="center" vertical="top"/>
    </xf>
    <xf numFmtId="3" fontId="1" fillId="0" borderId="51" xfId="0" applyNumberFormat="1" applyFont="1" applyFill="1" applyBorder="1" applyAlignment="1">
      <alignment horizontal="center" vertical="top" wrapText="1"/>
    </xf>
    <xf numFmtId="3" fontId="1" fillId="0" borderId="4" xfId="0" applyNumberFormat="1" applyFont="1" applyFill="1" applyBorder="1" applyAlignment="1">
      <alignment vertical="top" wrapText="1"/>
    </xf>
    <xf numFmtId="3" fontId="1" fillId="0" borderId="13" xfId="0" applyNumberFormat="1" applyFont="1" applyFill="1" applyBorder="1" applyAlignment="1">
      <alignment horizontal="center" vertical="top"/>
    </xf>
    <xf numFmtId="3" fontId="1" fillId="6" borderId="83" xfId="0" applyNumberFormat="1" applyFont="1" applyFill="1" applyBorder="1" applyAlignment="1">
      <alignment horizontal="center" vertical="top" wrapText="1"/>
    </xf>
    <xf numFmtId="3" fontId="1" fillId="0" borderId="15" xfId="0" applyNumberFormat="1" applyFont="1" applyFill="1" applyBorder="1" applyAlignment="1">
      <alignment horizontal="center" vertical="top"/>
    </xf>
    <xf numFmtId="3" fontId="1" fillId="0" borderId="49" xfId="0" applyNumberFormat="1" applyFont="1" applyFill="1" applyBorder="1" applyAlignment="1">
      <alignment horizontal="center" vertical="top" wrapText="1"/>
    </xf>
    <xf numFmtId="3" fontId="1" fillId="6" borderId="38" xfId="0" applyNumberFormat="1" applyFont="1" applyFill="1" applyBorder="1" applyAlignment="1">
      <alignment horizontal="center" vertical="top" wrapText="1"/>
    </xf>
    <xf numFmtId="3" fontId="1" fillId="0" borderId="3" xfId="0" applyNumberFormat="1" applyFont="1" applyFill="1" applyBorder="1" applyAlignment="1">
      <alignment vertical="top" wrapText="1"/>
    </xf>
    <xf numFmtId="3" fontId="1" fillId="0" borderId="12" xfId="0" applyNumberFormat="1" applyFont="1" applyFill="1" applyBorder="1" applyAlignment="1">
      <alignment horizontal="center" vertical="top"/>
    </xf>
    <xf numFmtId="3" fontId="1" fillId="6" borderId="59" xfId="0" applyNumberFormat="1" applyFont="1" applyFill="1" applyBorder="1" applyAlignment="1">
      <alignment horizontal="center" vertical="top"/>
    </xf>
    <xf numFmtId="164" fontId="1" fillId="6" borderId="83" xfId="0" applyNumberFormat="1" applyFont="1" applyFill="1" applyBorder="1" applyAlignment="1">
      <alignment horizontal="center" vertical="top" wrapText="1"/>
    </xf>
    <xf numFmtId="164" fontId="1" fillId="6" borderId="15" xfId="0" applyNumberFormat="1" applyFont="1" applyFill="1" applyBorder="1" applyAlignment="1">
      <alignment horizontal="center" vertical="top" wrapText="1"/>
    </xf>
    <xf numFmtId="164" fontId="1" fillId="6" borderId="60" xfId="0" applyNumberFormat="1" applyFont="1" applyFill="1" applyBorder="1" applyAlignment="1">
      <alignment horizontal="center" vertical="top" wrapText="1"/>
    </xf>
    <xf numFmtId="0" fontId="1" fillId="6" borderId="83" xfId="0" applyFont="1" applyFill="1" applyBorder="1" applyAlignment="1">
      <alignment horizontal="center" vertical="top" wrapText="1"/>
    </xf>
    <xf numFmtId="3" fontId="1" fillId="6" borderId="88" xfId="0" applyNumberFormat="1" applyFont="1" applyFill="1" applyBorder="1" applyAlignment="1">
      <alignment horizontal="center" vertical="top"/>
    </xf>
    <xf numFmtId="3" fontId="1" fillId="6" borderId="80" xfId="0" applyNumberFormat="1" applyFont="1" applyFill="1" applyBorder="1" applyAlignment="1">
      <alignment horizontal="center" vertical="top"/>
    </xf>
    <xf numFmtId="3" fontId="1" fillId="6" borderId="36" xfId="0" applyNumberFormat="1" applyFont="1" applyFill="1" applyBorder="1" applyAlignment="1">
      <alignment horizontal="center" vertical="top"/>
    </xf>
    <xf numFmtId="3" fontId="1" fillId="0" borderId="49" xfId="0" applyNumberFormat="1" applyFont="1" applyFill="1" applyBorder="1" applyAlignment="1">
      <alignment horizontal="left" vertical="top" wrapText="1"/>
    </xf>
    <xf numFmtId="3" fontId="1" fillId="6" borderId="12" xfId="0" applyNumberFormat="1" applyFont="1" applyFill="1" applyBorder="1" applyAlignment="1">
      <alignment horizontal="center" vertical="center" wrapText="1"/>
    </xf>
    <xf numFmtId="164" fontId="1" fillId="6" borderId="38" xfId="0" applyNumberFormat="1" applyFont="1" applyFill="1" applyBorder="1" applyAlignment="1">
      <alignment horizontal="center" vertical="top" wrapText="1"/>
    </xf>
    <xf numFmtId="164" fontId="1" fillId="6" borderId="12" xfId="0" applyNumberFormat="1" applyFont="1" applyFill="1" applyBorder="1" applyAlignment="1">
      <alignment horizontal="center" vertical="top" wrapText="1"/>
    </xf>
    <xf numFmtId="164" fontId="1" fillId="6" borderId="36" xfId="0" applyNumberFormat="1" applyFont="1" applyFill="1" applyBorder="1" applyAlignment="1">
      <alignment horizontal="center" vertical="top" wrapText="1"/>
    </xf>
    <xf numFmtId="0" fontId="1" fillId="6" borderId="38" xfId="0" applyFont="1" applyFill="1" applyBorder="1" applyAlignment="1">
      <alignment horizontal="center" vertical="top" wrapText="1"/>
    </xf>
    <xf numFmtId="0" fontId="1" fillId="6" borderId="36" xfId="0" applyFont="1" applyFill="1" applyBorder="1" applyAlignment="1">
      <alignment horizontal="center" vertical="top" wrapText="1"/>
    </xf>
    <xf numFmtId="49" fontId="1" fillId="6" borderId="38" xfId="0" applyNumberFormat="1" applyFont="1" applyFill="1" applyBorder="1" applyAlignment="1">
      <alignment horizontal="center" vertical="top"/>
    </xf>
    <xf numFmtId="49" fontId="1" fillId="6" borderId="36" xfId="0" applyNumberFormat="1" applyFont="1" applyFill="1" applyBorder="1" applyAlignment="1">
      <alignment horizontal="center" vertical="top"/>
    </xf>
    <xf numFmtId="164" fontId="1" fillId="6" borderId="38" xfId="0" applyNumberFormat="1" applyFont="1" applyFill="1" applyBorder="1" applyAlignment="1">
      <alignment horizontal="center" vertical="top"/>
    </xf>
    <xf numFmtId="164" fontId="1" fillId="6" borderId="36" xfId="0" applyNumberFormat="1" applyFont="1" applyFill="1" applyBorder="1" applyAlignment="1">
      <alignment horizontal="center" vertical="top"/>
    </xf>
    <xf numFmtId="3" fontId="1" fillId="7" borderId="23" xfId="0" applyNumberFormat="1" applyFont="1" applyFill="1" applyBorder="1" applyAlignment="1">
      <alignment horizontal="left" vertical="top"/>
    </xf>
    <xf numFmtId="164" fontId="3" fillId="6" borderId="16" xfId="0" applyNumberFormat="1" applyFont="1" applyFill="1" applyBorder="1" applyAlignment="1">
      <alignment horizontal="center" vertical="top"/>
    </xf>
    <xf numFmtId="3" fontId="1" fillId="6" borderId="9" xfId="0" applyNumberFormat="1" applyFont="1" applyFill="1" applyBorder="1" applyAlignment="1">
      <alignment horizontal="center" vertical="top"/>
    </xf>
    <xf numFmtId="164" fontId="1" fillId="6" borderId="12" xfId="0" applyNumberFormat="1" applyFont="1" applyFill="1" applyBorder="1" applyAlignment="1">
      <alignment horizontal="center" vertical="top"/>
    </xf>
    <xf numFmtId="164" fontId="1" fillId="6" borderId="7" xfId="0" applyNumberFormat="1" applyFont="1" applyFill="1" applyBorder="1" applyAlignment="1">
      <alignment horizontal="center" vertical="top"/>
    </xf>
    <xf numFmtId="164" fontId="2" fillId="6" borderId="8" xfId="0" applyNumberFormat="1" applyFont="1" applyFill="1" applyBorder="1" applyAlignment="1">
      <alignment horizontal="center" vertical="top"/>
    </xf>
    <xf numFmtId="164" fontId="9" fillId="6" borderId="15" xfId="0" applyNumberFormat="1" applyFont="1" applyFill="1" applyBorder="1" applyAlignment="1">
      <alignment horizontal="center" vertical="top"/>
    </xf>
    <xf numFmtId="164" fontId="9" fillId="6" borderId="12" xfId="0" applyNumberFormat="1" applyFont="1" applyFill="1" applyBorder="1" applyAlignment="1">
      <alignment horizontal="center" vertical="top"/>
    </xf>
    <xf numFmtId="3" fontId="1" fillId="6" borderId="91" xfId="0" applyNumberFormat="1" applyFont="1" applyFill="1" applyBorder="1" applyAlignment="1">
      <alignment horizontal="center" vertical="top"/>
    </xf>
    <xf numFmtId="3" fontId="1" fillId="6" borderId="37" xfId="0" applyNumberFormat="1" applyFont="1" applyFill="1" applyBorder="1" applyAlignment="1">
      <alignment horizontal="center" vertical="top"/>
    </xf>
    <xf numFmtId="3" fontId="1" fillId="6" borderId="92" xfId="0" applyNumberFormat="1" applyFont="1" applyFill="1" applyBorder="1" applyAlignment="1">
      <alignment horizontal="center" vertical="top"/>
    </xf>
    <xf numFmtId="3" fontId="1" fillId="6" borderId="89" xfId="0" applyNumberFormat="1" applyFont="1" applyFill="1" applyBorder="1" applyAlignment="1">
      <alignment horizontal="center" vertical="top"/>
    </xf>
    <xf numFmtId="3" fontId="1" fillId="6" borderId="94" xfId="0" applyNumberFormat="1" applyFont="1" applyFill="1" applyBorder="1" applyAlignment="1">
      <alignment horizontal="center" vertical="top"/>
    </xf>
    <xf numFmtId="3" fontId="1" fillId="6" borderId="75" xfId="0" applyNumberFormat="1" applyFont="1" applyFill="1" applyBorder="1" applyAlignment="1">
      <alignment horizontal="center" vertical="top"/>
    </xf>
    <xf numFmtId="3" fontId="1" fillId="0" borderId="47" xfId="0" applyNumberFormat="1" applyFont="1" applyFill="1" applyBorder="1" applyAlignment="1">
      <alignment horizontal="center" vertical="top"/>
    </xf>
    <xf numFmtId="49" fontId="1" fillId="0" borderId="90" xfId="0" applyNumberFormat="1" applyFont="1" applyBorder="1" applyAlignment="1">
      <alignment horizontal="center" vertical="top"/>
    </xf>
    <xf numFmtId="3" fontId="1" fillId="0" borderId="93" xfId="0" applyNumberFormat="1" applyFont="1" applyFill="1" applyBorder="1" applyAlignment="1">
      <alignment horizontal="center" vertical="top"/>
    </xf>
    <xf numFmtId="49" fontId="1" fillId="0" borderId="18" xfId="0" applyNumberFormat="1" applyFont="1" applyFill="1" applyBorder="1" applyAlignment="1">
      <alignment horizontal="center" vertical="top" wrapText="1"/>
    </xf>
    <xf numFmtId="49" fontId="1" fillId="0" borderId="33" xfId="0" applyNumberFormat="1" applyFont="1" applyFill="1" applyBorder="1" applyAlignment="1">
      <alignment horizontal="center" vertical="top" wrapText="1"/>
    </xf>
    <xf numFmtId="49" fontId="1" fillId="0" borderId="22" xfId="0" applyNumberFormat="1" applyFont="1" applyFill="1" applyBorder="1" applyAlignment="1">
      <alignment horizontal="center" vertical="top" wrapText="1"/>
    </xf>
    <xf numFmtId="0" fontId="1" fillId="6" borderId="20" xfId="0" applyFont="1" applyFill="1" applyBorder="1" applyAlignment="1">
      <alignment horizontal="center" vertical="top" wrapText="1"/>
    </xf>
    <xf numFmtId="0" fontId="1" fillId="6" borderId="37" xfId="0" applyFont="1" applyFill="1" applyBorder="1" applyAlignment="1">
      <alignment horizontal="center" vertical="top" wrapText="1"/>
    </xf>
    <xf numFmtId="3" fontId="1" fillId="0" borderId="8" xfId="0" applyNumberFormat="1" applyFont="1" applyFill="1" applyBorder="1" applyAlignment="1">
      <alignment horizontal="left" wrapText="1"/>
    </xf>
    <xf numFmtId="164" fontId="2" fillId="3" borderId="52" xfId="0" applyNumberFormat="1" applyFont="1" applyFill="1" applyBorder="1" applyAlignment="1">
      <alignment horizontal="center" vertical="top" wrapText="1"/>
    </xf>
    <xf numFmtId="164" fontId="1" fillId="6" borderId="16" xfId="0" applyNumberFormat="1" applyFont="1" applyFill="1" applyBorder="1" applyAlignment="1">
      <alignment horizontal="center" vertical="top" wrapText="1"/>
    </xf>
    <xf numFmtId="164" fontId="1" fillId="6" borderId="14" xfId="0" applyNumberFormat="1" applyFont="1" applyFill="1" applyBorder="1" applyAlignment="1">
      <alignment horizontal="center" vertical="top" wrapText="1"/>
    </xf>
    <xf numFmtId="164" fontId="1" fillId="6" borderId="74" xfId="0" applyNumberFormat="1" applyFont="1" applyFill="1" applyBorder="1" applyAlignment="1">
      <alignment horizontal="center" vertical="top"/>
    </xf>
    <xf numFmtId="164" fontId="2" fillId="8" borderId="28" xfId="0" applyNumberFormat="1" applyFont="1" applyFill="1" applyBorder="1" applyAlignment="1">
      <alignment horizontal="center" vertical="top"/>
    </xf>
    <xf numFmtId="164" fontId="2" fillId="8" borderId="31" xfId="0" applyNumberFormat="1" applyFont="1" applyFill="1" applyBorder="1" applyAlignment="1">
      <alignment horizontal="center" vertical="top"/>
    </xf>
    <xf numFmtId="164" fontId="2" fillId="8" borderId="56" xfId="0" applyNumberFormat="1" applyFont="1" applyFill="1" applyBorder="1" applyAlignment="1">
      <alignment horizontal="center" vertical="top"/>
    </xf>
    <xf numFmtId="164" fontId="1" fillId="6" borderId="70" xfId="0" applyNumberFormat="1" applyFont="1" applyFill="1" applyBorder="1" applyAlignment="1">
      <alignment horizontal="center" vertical="top" wrapText="1"/>
    </xf>
    <xf numFmtId="164" fontId="1" fillId="6" borderId="96" xfId="0" applyNumberFormat="1" applyFont="1" applyFill="1" applyBorder="1" applyAlignment="1">
      <alignment horizontal="center" vertical="top"/>
    </xf>
    <xf numFmtId="3" fontId="9" fillId="6" borderId="16" xfId="0" applyNumberFormat="1" applyFont="1" applyFill="1" applyBorder="1" applyAlignment="1">
      <alignment horizontal="center" vertical="top"/>
    </xf>
    <xf numFmtId="0" fontId="1" fillId="6" borderId="98" xfId="1" applyFont="1" applyFill="1" applyBorder="1" applyAlignment="1">
      <alignment vertical="top" wrapText="1"/>
    </xf>
    <xf numFmtId="164" fontId="2" fillId="8" borderId="77" xfId="0" applyNumberFormat="1" applyFont="1" applyFill="1" applyBorder="1" applyAlignment="1">
      <alignment horizontal="center" vertical="top"/>
    </xf>
    <xf numFmtId="3" fontId="1" fillId="6" borderId="0" xfId="0" applyNumberFormat="1" applyFont="1" applyFill="1" applyBorder="1" applyAlignment="1">
      <alignment horizontal="center" vertical="top"/>
    </xf>
    <xf numFmtId="3" fontId="1" fillId="6" borderId="43" xfId="0" applyNumberFormat="1" applyFont="1" applyFill="1" applyBorder="1" applyAlignment="1">
      <alignment horizontal="center" vertical="top"/>
    </xf>
    <xf numFmtId="164" fontId="1" fillId="6" borderId="17" xfId="0" applyNumberFormat="1" applyFont="1" applyFill="1" applyBorder="1" applyAlignment="1">
      <alignment horizontal="center" vertical="top"/>
    </xf>
    <xf numFmtId="3" fontId="1" fillId="6" borderId="41" xfId="0" applyNumberFormat="1" applyFont="1" applyFill="1" applyBorder="1" applyAlignment="1">
      <alignment horizontal="center" vertical="center" wrapText="1"/>
    </xf>
    <xf numFmtId="3" fontId="1" fillId="6" borderId="38" xfId="0" applyNumberFormat="1" applyFont="1" applyFill="1" applyBorder="1" applyAlignment="1">
      <alignment horizontal="center" vertical="center" wrapText="1"/>
    </xf>
    <xf numFmtId="3" fontId="1" fillId="6" borderId="83" xfId="0" applyNumberFormat="1" applyFont="1" applyFill="1" applyBorder="1" applyAlignment="1">
      <alignment horizontal="center" vertical="center" wrapText="1"/>
    </xf>
    <xf numFmtId="164" fontId="2" fillId="8" borderId="30" xfId="0" applyNumberFormat="1" applyFont="1" applyFill="1" applyBorder="1" applyAlignment="1">
      <alignment horizontal="center" vertical="top"/>
    </xf>
    <xf numFmtId="3" fontId="1" fillId="6" borderId="7" xfId="0" applyNumberFormat="1" applyFont="1" applyFill="1" applyBorder="1" applyAlignment="1">
      <alignment horizontal="center" vertical="top" wrapText="1"/>
    </xf>
    <xf numFmtId="3" fontId="1" fillId="6" borderId="16" xfId="0" applyNumberFormat="1" applyFont="1" applyFill="1" applyBorder="1" applyAlignment="1">
      <alignment horizontal="center" vertical="top" wrapText="1"/>
    </xf>
    <xf numFmtId="3" fontId="1" fillId="6" borderId="52" xfId="0" applyNumberFormat="1" applyFont="1" applyFill="1" applyBorder="1" applyAlignment="1">
      <alignment horizontal="center" vertical="top" wrapText="1"/>
    </xf>
    <xf numFmtId="164" fontId="1" fillId="6" borderId="80" xfId="0" applyNumberFormat="1" applyFont="1" applyFill="1" applyBorder="1" applyAlignment="1">
      <alignment horizontal="center" vertical="top"/>
    </xf>
    <xf numFmtId="164" fontId="1" fillId="6" borderId="73" xfId="0" applyNumberFormat="1" applyFont="1" applyFill="1" applyBorder="1" applyAlignment="1">
      <alignment horizontal="center" vertical="top"/>
    </xf>
    <xf numFmtId="164" fontId="1" fillId="6" borderId="105" xfId="0" applyNumberFormat="1" applyFont="1" applyFill="1" applyBorder="1" applyAlignment="1">
      <alignment horizontal="center" vertical="top"/>
    </xf>
    <xf numFmtId="0" fontId="1" fillId="6" borderId="92" xfId="0" applyFont="1" applyFill="1" applyBorder="1" applyAlignment="1">
      <alignment horizontal="center" vertical="top" wrapText="1"/>
    </xf>
    <xf numFmtId="3" fontId="9" fillId="0" borderId="70" xfId="0" applyNumberFormat="1" applyFont="1" applyFill="1" applyBorder="1" applyAlignment="1">
      <alignment horizontal="center" vertical="top"/>
    </xf>
    <xf numFmtId="164" fontId="1" fillId="6" borderId="69" xfId="0" applyNumberFormat="1" applyFont="1" applyFill="1" applyBorder="1" applyAlignment="1">
      <alignment horizontal="center" vertical="top" wrapText="1"/>
    </xf>
    <xf numFmtId="164" fontId="1" fillId="6" borderId="108" xfId="0" applyNumberFormat="1" applyFont="1" applyFill="1" applyBorder="1" applyAlignment="1">
      <alignment horizontal="center" vertical="top"/>
    </xf>
    <xf numFmtId="0" fontId="1" fillId="6" borderId="95" xfId="0" applyFont="1" applyFill="1" applyBorder="1" applyAlignment="1">
      <alignment horizontal="left" vertical="top" wrapText="1"/>
    </xf>
    <xf numFmtId="164" fontId="1" fillId="6" borderId="52" xfId="1" applyNumberFormat="1" applyFont="1" applyFill="1" applyBorder="1" applyAlignment="1">
      <alignment horizontal="center" vertical="top" wrapText="1"/>
    </xf>
    <xf numFmtId="164" fontId="1" fillId="6" borderId="16" xfId="1" applyNumberFormat="1" applyFont="1" applyFill="1" applyBorder="1" applyAlignment="1">
      <alignment horizontal="center" vertical="top"/>
    </xf>
    <xf numFmtId="3" fontId="2" fillId="6" borderId="41" xfId="0" applyNumberFormat="1" applyFont="1" applyFill="1" applyBorder="1" applyAlignment="1">
      <alignment horizontal="center" vertical="top" wrapText="1"/>
    </xf>
    <xf numFmtId="3" fontId="2" fillId="6" borderId="13" xfId="0" applyNumberFormat="1" applyFont="1" applyFill="1" applyBorder="1" applyAlignment="1">
      <alignment horizontal="center" vertical="top" wrapText="1"/>
    </xf>
    <xf numFmtId="3" fontId="2" fillId="6" borderId="59" xfId="0" applyNumberFormat="1" applyFont="1" applyFill="1" applyBorder="1" applyAlignment="1">
      <alignment horizontal="center" vertical="top" wrapText="1"/>
    </xf>
    <xf numFmtId="49" fontId="2" fillId="6" borderId="41" xfId="0" applyNumberFormat="1" applyFont="1" applyFill="1" applyBorder="1" applyAlignment="1">
      <alignment horizontal="center" vertical="top"/>
    </xf>
    <xf numFmtId="49" fontId="2" fillId="6" borderId="13" xfId="0" applyNumberFormat="1" applyFont="1" applyFill="1" applyBorder="1" applyAlignment="1">
      <alignment horizontal="center" vertical="top" wrapText="1"/>
    </xf>
    <xf numFmtId="3" fontId="2" fillId="6" borderId="4" xfId="0" applyNumberFormat="1" applyFont="1" applyFill="1" applyBorder="1" applyAlignment="1">
      <alignment vertical="top" wrapText="1"/>
    </xf>
    <xf numFmtId="3" fontId="2" fillId="6" borderId="33" xfId="0" applyNumberFormat="1" applyFont="1" applyFill="1" applyBorder="1" applyAlignment="1">
      <alignment horizontal="center" vertical="top" wrapText="1"/>
    </xf>
    <xf numFmtId="49" fontId="2" fillId="6" borderId="51" xfId="0" applyNumberFormat="1" applyFont="1" applyFill="1" applyBorder="1" applyAlignment="1">
      <alignment horizontal="center" vertical="top"/>
    </xf>
    <xf numFmtId="3" fontId="2" fillId="6" borderId="25" xfId="0" applyNumberFormat="1" applyFont="1" applyFill="1" applyBorder="1" applyAlignment="1">
      <alignment vertical="top"/>
    </xf>
    <xf numFmtId="3" fontId="2" fillId="6" borderId="12" xfId="0" applyNumberFormat="1" applyFont="1" applyFill="1" applyBorder="1" applyAlignment="1">
      <alignment vertical="top"/>
    </xf>
    <xf numFmtId="49" fontId="2" fillId="4" borderId="23" xfId="0" applyNumberFormat="1" applyFont="1" applyFill="1" applyBorder="1" applyAlignment="1">
      <alignment horizontal="center" vertical="top"/>
    </xf>
    <xf numFmtId="49" fontId="2" fillId="6" borderId="33" xfId="0" applyNumberFormat="1" applyFont="1" applyFill="1" applyBorder="1" applyAlignment="1">
      <alignment horizontal="center" vertical="center"/>
    </xf>
    <xf numFmtId="49" fontId="2" fillId="6" borderId="36" xfId="0" applyNumberFormat="1" applyFont="1" applyFill="1" applyBorder="1" applyAlignment="1">
      <alignment horizontal="center" vertical="center"/>
    </xf>
    <xf numFmtId="3" fontId="1" fillId="6" borderId="18" xfId="0" applyNumberFormat="1" applyFont="1" applyFill="1" applyBorder="1" applyAlignment="1">
      <alignment horizontal="left" vertical="top" wrapText="1"/>
    </xf>
    <xf numFmtId="3" fontId="9" fillId="6" borderId="52" xfId="0" applyNumberFormat="1" applyFont="1" applyFill="1" applyBorder="1" applyAlignment="1">
      <alignment horizontal="center" vertical="top"/>
    </xf>
    <xf numFmtId="164" fontId="1" fillId="6" borderId="61" xfId="0" applyNumberFormat="1" applyFont="1" applyFill="1" applyBorder="1" applyAlignment="1">
      <alignment horizontal="center" vertical="top" wrapText="1"/>
    </xf>
    <xf numFmtId="164" fontId="1" fillId="6" borderId="60" xfId="0" applyNumberFormat="1" applyFont="1" applyFill="1" applyBorder="1" applyAlignment="1">
      <alignment horizontal="center" vertical="top"/>
    </xf>
    <xf numFmtId="164" fontId="2" fillId="8" borderId="26" xfId="0" applyNumberFormat="1" applyFont="1" applyFill="1" applyBorder="1" applyAlignment="1">
      <alignment horizontal="center" vertical="top"/>
    </xf>
    <xf numFmtId="49" fontId="1" fillId="6" borderId="12" xfId="0" applyNumberFormat="1" applyFont="1" applyFill="1" applyBorder="1" applyAlignment="1">
      <alignment horizontal="center" vertical="top"/>
    </xf>
    <xf numFmtId="0" fontId="1" fillId="0" borderId="11" xfId="0" applyFont="1" applyFill="1" applyBorder="1" applyAlignment="1">
      <alignment vertical="top" wrapText="1"/>
    </xf>
    <xf numFmtId="3" fontId="18" fillId="6" borderId="12" xfId="0" applyNumberFormat="1" applyFont="1" applyFill="1" applyBorder="1" applyAlignment="1">
      <alignment vertical="top" wrapText="1"/>
    </xf>
    <xf numFmtId="3" fontId="18" fillId="6" borderId="23" xfId="0" applyNumberFormat="1" applyFont="1" applyFill="1" applyBorder="1" applyAlignment="1">
      <alignment horizontal="left" vertical="top" wrapText="1"/>
    </xf>
    <xf numFmtId="0" fontId="1" fillId="7" borderId="0" xfId="0" applyFont="1" applyFill="1" applyAlignment="1">
      <alignment vertical="top"/>
    </xf>
    <xf numFmtId="164" fontId="1" fillId="6" borderId="5" xfId="0" applyNumberFormat="1" applyFont="1" applyFill="1" applyBorder="1" applyAlignment="1">
      <alignment horizontal="center" vertical="top"/>
    </xf>
    <xf numFmtId="0" fontId="1" fillId="0" borderId="0" xfId="0" applyFont="1" applyFill="1" applyAlignment="1">
      <alignment vertical="top"/>
    </xf>
    <xf numFmtId="3" fontId="6" fillId="6" borderId="33" xfId="0" applyNumberFormat="1" applyFont="1" applyFill="1" applyBorder="1" applyAlignment="1">
      <alignment vertical="top" wrapText="1"/>
    </xf>
    <xf numFmtId="3" fontId="1" fillId="6" borderId="32" xfId="0" applyNumberFormat="1" applyFont="1" applyFill="1" applyBorder="1" applyAlignment="1">
      <alignment horizontal="left" vertical="top" wrapText="1"/>
    </xf>
    <xf numFmtId="3" fontId="1" fillId="6" borderId="33" xfId="0" applyNumberFormat="1" applyFont="1" applyFill="1" applyBorder="1" applyAlignment="1">
      <alignment horizontal="center" vertical="top"/>
    </xf>
    <xf numFmtId="164" fontId="1" fillId="6" borderId="15" xfId="0" applyNumberFormat="1" applyFont="1" applyFill="1" applyBorder="1" applyAlignment="1">
      <alignment horizontal="center" vertical="top"/>
    </xf>
    <xf numFmtId="3" fontId="1" fillId="6" borderId="41" xfId="0" applyNumberFormat="1" applyFont="1" applyFill="1" applyBorder="1" applyAlignment="1">
      <alignment horizontal="center" vertical="top" wrapText="1"/>
    </xf>
    <xf numFmtId="3" fontId="19" fillId="6" borderId="100" xfId="0" applyNumberFormat="1" applyFont="1" applyFill="1" applyBorder="1" applyAlignment="1">
      <alignment vertical="top" wrapText="1"/>
    </xf>
    <xf numFmtId="3" fontId="19" fillId="6" borderId="80" xfId="0" applyNumberFormat="1" applyFont="1" applyFill="1" applyBorder="1" applyAlignment="1">
      <alignment horizontal="center" vertical="top" wrapText="1"/>
    </xf>
    <xf numFmtId="3" fontId="1" fillId="6" borderId="69" xfId="0" applyNumberFormat="1" applyFont="1" applyFill="1" applyBorder="1" applyAlignment="1">
      <alignment vertical="top" wrapText="1"/>
    </xf>
    <xf numFmtId="49" fontId="1" fillId="0" borderId="0" xfId="0" applyNumberFormat="1" applyFont="1" applyAlignment="1">
      <alignment vertical="top"/>
    </xf>
    <xf numFmtId="49" fontId="1" fillId="0" borderId="0" xfId="0" applyNumberFormat="1" applyFont="1" applyAlignment="1">
      <alignment horizontal="center" vertical="top"/>
    </xf>
    <xf numFmtId="3" fontId="1" fillId="0" borderId="0" xfId="0" applyNumberFormat="1" applyFont="1" applyAlignment="1">
      <alignment horizontal="center" vertical="center" wrapText="1"/>
    </xf>
    <xf numFmtId="3" fontId="1" fillId="0" borderId="0" xfId="0" applyNumberFormat="1" applyFont="1" applyAlignment="1">
      <alignment horizontal="center" vertical="top"/>
    </xf>
    <xf numFmtId="164" fontId="1" fillId="0" borderId="0" xfId="0" applyNumberFormat="1" applyFont="1" applyAlignment="1">
      <alignment horizontal="center" vertical="top"/>
    </xf>
    <xf numFmtId="164" fontId="1" fillId="0" borderId="0" xfId="0" applyNumberFormat="1" applyFont="1" applyAlignment="1">
      <alignment vertical="top"/>
    </xf>
    <xf numFmtId="164" fontId="2" fillId="3" borderId="42" xfId="0" applyNumberFormat="1" applyFont="1" applyFill="1" applyBorder="1" applyAlignment="1">
      <alignment horizontal="center" vertical="top" wrapText="1"/>
    </xf>
    <xf numFmtId="3" fontId="1" fillId="6" borderId="16" xfId="0" applyNumberFormat="1" applyFont="1" applyFill="1" applyBorder="1" applyAlignment="1">
      <alignment horizontal="center" vertical="top"/>
    </xf>
    <xf numFmtId="3" fontId="1" fillId="6" borderId="20" xfId="0" applyNumberFormat="1" applyFont="1" applyFill="1" applyBorder="1" applyAlignment="1">
      <alignment horizontal="center" vertical="top"/>
    </xf>
    <xf numFmtId="164" fontId="1" fillId="6" borderId="104" xfId="0" applyNumberFormat="1" applyFont="1" applyFill="1" applyBorder="1" applyAlignment="1">
      <alignment horizontal="center" vertical="top"/>
    </xf>
    <xf numFmtId="0" fontId="1" fillId="6" borderId="14" xfId="0" applyFont="1" applyFill="1" applyBorder="1" applyAlignment="1">
      <alignment horizontal="left" vertical="top" wrapText="1"/>
    </xf>
    <xf numFmtId="0" fontId="1" fillId="6" borderId="12" xfId="0" applyFont="1" applyFill="1" applyBorder="1" applyAlignment="1">
      <alignment horizontal="center" vertical="top" wrapText="1"/>
    </xf>
    <xf numFmtId="0" fontId="1" fillId="6" borderId="15" xfId="0" applyFont="1" applyFill="1" applyBorder="1" applyAlignment="1">
      <alignment horizontal="center" vertical="top" wrapText="1"/>
    </xf>
    <xf numFmtId="3" fontId="9" fillId="6" borderId="105" xfId="0" applyNumberFormat="1" applyFont="1" applyFill="1" applyBorder="1" applyAlignment="1">
      <alignment horizontal="center" vertical="top"/>
    </xf>
    <xf numFmtId="0" fontId="1" fillId="6" borderId="80" xfId="0" applyFont="1" applyFill="1" applyBorder="1" applyAlignment="1">
      <alignment horizontal="center" vertical="top" wrapText="1"/>
    </xf>
    <xf numFmtId="0" fontId="1" fillId="6" borderId="69" xfId="0" applyFont="1" applyFill="1" applyBorder="1" applyAlignment="1">
      <alignment horizontal="left" vertical="top" wrapText="1"/>
    </xf>
    <xf numFmtId="3" fontId="1" fillId="6" borderId="38" xfId="0" applyNumberFormat="1" applyFont="1" applyFill="1" applyBorder="1" applyAlignment="1">
      <alignment horizontal="center" vertical="top"/>
    </xf>
    <xf numFmtId="49" fontId="1" fillId="0" borderId="82" xfId="0" applyNumberFormat="1" applyFont="1" applyBorder="1" applyAlignment="1">
      <alignment horizontal="center" vertical="top"/>
    </xf>
    <xf numFmtId="3" fontId="1" fillId="7" borderId="74" xfId="0" applyNumberFormat="1" applyFont="1" applyFill="1" applyBorder="1" applyAlignment="1">
      <alignment horizontal="center" vertical="top" wrapText="1"/>
    </xf>
    <xf numFmtId="3" fontId="1" fillId="0" borderId="25" xfId="0" applyNumberFormat="1" applyFont="1" applyFill="1" applyBorder="1" applyAlignment="1">
      <alignment horizontal="center" vertical="top" wrapText="1"/>
    </xf>
    <xf numFmtId="49" fontId="1" fillId="7" borderId="20" xfId="0" applyNumberFormat="1" applyFont="1" applyFill="1" applyBorder="1" applyAlignment="1">
      <alignment horizontal="center" vertical="top"/>
    </xf>
    <xf numFmtId="49" fontId="1" fillId="7" borderId="43" xfId="0" applyNumberFormat="1" applyFont="1" applyFill="1" applyBorder="1" applyAlignment="1">
      <alignment horizontal="center" vertical="top"/>
    </xf>
    <xf numFmtId="3" fontId="1" fillId="7" borderId="29" xfId="0" applyNumberFormat="1" applyFont="1" applyFill="1" applyBorder="1" applyAlignment="1">
      <alignment horizontal="center" vertical="top"/>
    </xf>
    <xf numFmtId="3" fontId="1" fillId="6" borderId="44" xfId="0" applyNumberFormat="1" applyFont="1" applyFill="1" applyBorder="1" applyAlignment="1">
      <alignment horizontal="center" vertical="top"/>
    </xf>
    <xf numFmtId="3" fontId="1" fillId="6" borderId="29" xfId="0" applyNumberFormat="1" applyFont="1" applyFill="1" applyBorder="1" applyAlignment="1">
      <alignment horizontal="center" vertical="top"/>
    </xf>
    <xf numFmtId="3" fontId="1" fillId="7" borderId="57" xfId="0" applyNumberFormat="1" applyFont="1" applyFill="1" applyBorder="1" applyAlignment="1">
      <alignment horizontal="center" vertical="top" wrapText="1"/>
    </xf>
    <xf numFmtId="3" fontId="1" fillId="0" borderId="29" xfId="0" applyNumberFormat="1" applyFont="1" applyFill="1" applyBorder="1" applyAlignment="1">
      <alignment horizontal="center" vertical="top" wrapText="1"/>
    </xf>
    <xf numFmtId="49" fontId="1" fillId="7" borderId="41" xfId="0" applyNumberFormat="1" applyFont="1" applyFill="1" applyBorder="1" applyAlignment="1">
      <alignment horizontal="center" vertical="top"/>
    </xf>
    <xf numFmtId="49" fontId="1" fillId="7" borderId="13" xfId="0" applyNumberFormat="1" applyFont="1" applyFill="1" applyBorder="1" applyAlignment="1">
      <alignment horizontal="center" vertical="top"/>
    </xf>
    <xf numFmtId="3" fontId="1" fillId="7" borderId="25" xfId="0" applyNumberFormat="1" applyFont="1" applyFill="1" applyBorder="1" applyAlignment="1">
      <alignment horizontal="center" vertical="top"/>
    </xf>
    <xf numFmtId="3" fontId="1" fillId="6" borderId="18" xfId="0" applyNumberFormat="1" applyFont="1" applyFill="1" applyBorder="1" applyAlignment="1">
      <alignment horizontal="center" vertical="top"/>
    </xf>
    <xf numFmtId="3" fontId="1" fillId="6" borderId="25" xfId="0" applyNumberFormat="1" applyFont="1" applyFill="1" applyBorder="1" applyAlignment="1">
      <alignment horizontal="center" vertical="top"/>
    </xf>
    <xf numFmtId="3" fontId="1" fillId="6" borderId="76" xfId="0" applyNumberFormat="1" applyFont="1" applyFill="1" applyBorder="1" applyAlignment="1">
      <alignment horizontal="center" vertical="top"/>
    </xf>
    <xf numFmtId="49" fontId="1" fillId="0" borderId="81" xfId="0" applyNumberFormat="1" applyFont="1" applyBorder="1" applyAlignment="1">
      <alignment horizontal="center" vertical="top"/>
    </xf>
    <xf numFmtId="3" fontId="1" fillId="6" borderId="0" xfId="0" applyNumberFormat="1" applyFont="1" applyFill="1" applyBorder="1" applyAlignment="1">
      <alignment horizontal="center" vertical="top" wrapText="1"/>
    </xf>
    <xf numFmtId="3" fontId="1" fillId="6" borderId="48" xfId="0" applyNumberFormat="1" applyFont="1" applyFill="1" applyBorder="1" applyAlignment="1">
      <alignment horizontal="center" vertical="top"/>
    </xf>
    <xf numFmtId="164" fontId="2" fillId="5" borderId="67" xfId="0" applyNumberFormat="1" applyFont="1" applyFill="1" applyBorder="1" applyAlignment="1">
      <alignment horizontal="center" vertical="top"/>
    </xf>
    <xf numFmtId="164" fontId="1" fillId="6" borderId="14" xfId="1" applyNumberFormat="1" applyFont="1" applyFill="1" applyBorder="1" applyAlignment="1">
      <alignment horizontal="center" vertical="top"/>
    </xf>
    <xf numFmtId="164" fontId="1" fillId="6" borderId="35" xfId="1" applyNumberFormat="1" applyFont="1" applyFill="1" applyBorder="1" applyAlignment="1">
      <alignment horizontal="center" vertical="top"/>
    </xf>
    <xf numFmtId="3" fontId="1" fillId="7" borderId="0" xfId="0" applyNumberFormat="1" applyFont="1" applyFill="1" applyBorder="1" applyAlignment="1">
      <alignment horizontal="left" vertical="top" wrapText="1"/>
    </xf>
    <xf numFmtId="3" fontId="1" fillId="6" borderId="72" xfId="0" applyNumberFormat="1" applyFont="1" applyFill="1" applyBorder="1" applyAlignment="1">
      <alignment horizontal="center" vertical="top" wrapText="1"/>
    </xf>
    <xf numFmtId="3" fontId="19" fillId="6" borderId="73" xfId="0" applyNumberFormat="1" applyFont="1" applyFill="1" applyBorder="1" applyAlignment="1">
      <alignment horizontal="center" vertical="top" wrapText="1"/>
    </xf>
    <xf numFmtId="3" fontId="8" fillId="0" borderId="103" xfId="0" applyNumberFormat="1" applyFont="1" applyBorder="1" applyAlignment="1">
      <alignment horizontal="center" vertical="top"/>
    </xf>
    <xf numFmtId="164" fontId="1" fillId="6" borderId="105" xfId="1" applyNumberFormat="1" applyFont="1" applyFill="1" applyBorder="1" applyAlignment="1">
      <alignment horizontal="center" vertical="top"/>
    </xf>
    <xf numFmtId="164" fontId="1" fillId="0" borderId="100" xfId="1" applyNumberFormat="1" applyFont="1" applyFill="1" applyBorder="1" applyAlignment="1">
      <alignment horizontal="center" vertical="top"/>
    </xf>
    <xf numFmtId="3" fontId="1" fillId="0" borderId="36" xfId="0" applyNumberFormat="1" applyFont="1" applyFill="1" applyBorder="1" applyAlignment="1">
      <alignment horizontal="center" vertical="top"/>
    </xf>
    <xf numFmtId="3" fontId="1" fillId="0" borderId="3" xfId="0" applyNumberFormat="1" applyFont="1" applyFill="1" applyBorder="1" applyAlignment="1">
      <alignment horizontal="center" vertical="top"/>
    </xf>
    <xf numFmtId="3" fontId="1" fillId="0" borderId="88" xfId="0" applyNumberFormat="1" applyFont="1" applyFill="1" applyBorder="1" applyAlignment="1">
      <alignment horizontal="center" vertical="top"/>
    </xf>
    <xf numFmtId="49" fontId="2" fillId="8" borderId="25" xfId="0" applyNumberFormat="1" applyFont="1" applyFill="1" applyBorder="1" applyAlignment="1">
      <alignment horizontal="center" vertical="top"/>
    </xf>
    <xf numFmtId="3" fontId="2" fillId="8" borderId="25" xfId="0" applyNumberFormat="1" applyFont="1" applyFill="1" applyBorder="1" applyAlignment="1">
      <alignment horizontal="center" vertical="top"/>
    </xf>
    <xf numFmtId="3" fontId="2" fillId="8" borderId="1" xfId="0" applyNumberFormat="1" applyFont="1" applyFill="1" applyBorder="1" applyAlignment="1">
      <alignment horizontal="center" vertical="top"/>
    </xf>
    <xf numFmtId="3" fontId="18" fillId="8" borderId="1" xfId="0" applyNumberFormat="1" applyFont="1" applyFill="1" applyBorder="1" applyAlignment="1">
      <alignment vertical="top" wrapText="1"/>
    </xf>
    <xf numFmtId="49" fontId="2" fillId="6" borderId="18" xfId="0" applyNumberFormat="1" applyFont="1" applyFill="1" applyBorder="1" applyAlignment="1">
      <alignment horizontal="center" vertical="top"/>
    </xf>
    <xf numFmtId="3" fontId="1" fillId="6" borderId="18" xfId="0" applyNumberFormat="1" applyFont="1" applyFill="1" applyBorder="1" applyAlignment="1">
      <alignment vertical="top" wrapText="1"/>
    </xf>
    <xf numFmtId="3" fontId="18" fillId="8" borderId="26" xfId="0" applyNumberFormat="1" applyFont="1" applyFill="1" applyBorder="1" applyAlignment="1">
      <alignment horizontal="left" wrapText="1"/>
    </xf>
    <xf numFmtId="3" fontId="1" fillId="6" borderId="32" xfId="0" applyNumberFormat="1" applyFont="1" applyFill="1" applyBorder="1" applyAlignment="1">
      <alignment vertical="top" wrapText="1"/>
    </xf>
    <xf numFmtId="3" fontId="1" fillId="0" borderId="18" xfId="0" applyNumberFormat="1" applyFont="1" applyFill="1" applyBorder="1" applyAlignment="1">
      <alignment horizontal="center" vertical="top" wrapText="1"/>
    </xf>
    <xf numFmtId="3" fontId="1" fillId="6" borderId="18" xfId="0" applyNumberFormat="1" applyFont="1" applyFill="1" applyBorder="1" applyAlignment="1">
      <alignment horizontal="center" vertical="top" wrapText="1"/>
    </xf>
    <xf numFmtId="3" fontId="1" fillId="6" borderId="33" xfId="0" applyNumberFormat="1" applyFont="1" applyFill="1" applyBorder="1" applyAlignment="1">
      <alignment horizontal="center" vertical="top" wrapText="1"/>
    </xf>
    <xf numFmtId="3" fontId="2" fillId="8" borderId="12" xfId="0" applyNumberFormat="1" applyFont="1" applyFill="1" applyBorder="1" applyAlignment="1">
      <alignment vertical="top"/>
    </xf>
    <xf numFmtId="3" fontId="2" fillId="8" borderId="1" xfId="0" applyNumberFormat="1" applyFont="1" applyFill="1" applyBorder="1" applyAlignment="1">
      <alignment vertical="top"/>
    </xf>
    <xf numFmtId="3" fontId="1" fillId="6" borderId="60" xfId="0" applyNumberFormat="1" applyFont="1" applyFill="1" applyBorder="1" applyAlignment="1">
      <alignment horizontal="center" vertical="top"/>
    </xf>
    <xf numFmtId="49" fontId="2" fillId="6" borderId="38" xfId="0" applyNumberFormat="1" applyFont="1" applyFill="1" applyBorder="1" applyAlignment="1">
      <alignment horizontal="left" vertical="top" wrapText="1"/>
    </xf>
    <xf numFmtId="49" fontId="2" fillId="6" borderId="36" xfId="0" applyNumberFormat="1" applyFont="1" applyFill="1" applyBorder="1" applyAlignment="1">
      <alignment horizontal="left" vertical="top" wrapText="1"/>
    </xf>
    <xf numFmtId="49" fontId="2" fillId="6" borderId="12" xfId="0" applyNumberFormat="1" applyFont="1" applyFill="1" applyBorder="1" applyAlignment="1">
      <alignment horizontal="left" vertical="top" wrapText="1"/>
    </xf>
    <xf numFmtId="49" fontId="2" fillId="8" borderId="55" xfId="0" applyNumberFormat="1" applyFont="1" applyFill="1" applyBorder="1" applyAlignment="1">
      <alignment horizontal="left" vertical="top" wrapText="1"/>
    </xf>
    <xf numFmtId="3" fontId="1" fillId="8" borderId="1" xfId="0" applyNumberFormat="1" applyFont="1" applyFill="1" applyBorder="1" applyAlignment="1">
      <alignment horizontal="left" vertical="center" textRotation="90" wrapText="1"/>
    </xf>
    <xf numFmtId="3" fontId="1" fillId="6" borderId="36" xfId="0" applyNumberFormat="1" applyFont="1" applyFill="1" applyBorder="1" applyAlignment="1">
      <alignment horizontal="center" vertical="center" wrapText="1"/>
    </xf>
    <xf numFmtId="3" fontId="1" fillId="6" borderId="61" xfId="0" applyNumberFormat="1" applyFont="1" applyFill="1" applyBorder="1" applyAlignment="1">
      <alignment horizontal="center" vertical="center" wrapText="1"/>
    </xf>
    <xf numFmtId="3" fontId="2" fillId="8" borderId="3" xfId="0" applyNumberFormat="1" applyFont="1" applyFill="1" applyBorder="1" applyAlignment="1">
      <alignment horizontal="center" vertical="top" wrapText="1"/>
    </xf>
    <xf numFmtId="49" fontId="2" fillId="6" borderId="59" xfId="0" applyNumberFormat="1" applyFont="1" applyFill="1" applyBorder="1" applyAlignment="1">
      <alignment horizontal="center" vertical="top" wrapText="1"/>
    </xf>
    <xf numFmtId="3" fontId="8" fillId="8" borderId="0" xfId="0" applyNumberFormat="1" applyFont="1" applyFill="1" applyBorder="1" applyAlignment="1">
      <alignment horizontal="center" vertical="top"/>
    </xf>
    <xf numFmtId="49" fontId="2" fillId="6" borderId="36" xfId="0" applyNumberFormat="1" applyFont="1" applyFill="1" applyBorder="1" applyAlignment="1">
      <alignment vertical="top"/>
    </xf>
    <xf numFmtId="0" fontId="18" fillId="6" borderId="36" xfId="0" applyFont="1" applyFill="1" applyBorder="1" applyAlignment="1">
      <alignment vertical="center" textRotation="90" wrapText="1"/>
    </xf>
    <xf numFmtId="0" fontId="18" fillId="6" borderId="52" xfId="0" applyFont="1" applyFill="1" applyBorder="1" applyAlignment="1">
      <alignment horizontal="center" vertical="top" wrapText="1"/>
    </xf>
    <xf numFmtId="164" fontId="18" fillId="6" borderId="61" xfId="0" applyNumberFormat="1" applyFont="1" applyFill="1" applyBorder="1" applyAlignment="1">
      <alignment horizontal="center" vertical="top"/>
    </xf>
    <xf numFmtId="0" fontId="1" fillId="0" borderId="32" xfId="0" applyFont="1" applyBorder="1" applyAlignment="1">
      <alignment vertical="top" wrapText="1"/>
    </xf>
    <xf numFmtId="164" fontId="2" fillId="8" borderId="1" xfId="0" applyNumberFormat="1" applyFont="1" applyFill="1" applyBorder="1" applyAlignment="1">
      <alignment horizontal="center" vertical="top"/>
    </xf>
    <xf numFmtId="0" fontId="18" fillId="0" borderId="42" xfId="0" applyFont="1" applyFill="1" applyBorder="1" applyAlignment="1">
      <alignment vertical="top" wrapText="1"/>
    </xf>
    <xf numFmtId="0" fontId="1" fillId="0" borderId="95" xfId="0" applyFont="1" applyFill="1" applyBorder="1" applyAlignment="1">
      <alignment vertical="top" wrapText="1"/>
    </xf>
    <xf numFmtId="3" fontId="1" fillId="0" borderId="99" xfId="0" applyNumberFormat="1" applyFont="1" applyFill="1" applyBorder="1" applyAlignment="1">
      <alignment horizontal="center" vertical="top"/>
    </xf>
    <xf numFmtId="3" fontId="1" fillId="0" borderId="87" xfId="0" applyNumberFormat="1" applyFont="1" applyFill="1" applyBorder="1" applyAlignment="1">
      <alignment horizontal="center" vertical="top"/>
    </xf>
    <xf numFmtId="3" fontId="1" fillId="6" borderId="41" xfId="0" applyNumberFormat="1" applyFont="1" applyFill="1" applyBorder="1" applyAlignment="1">
      <alignment horizontal="center" vertical="top"/>
    </xf>
    <xf numFmtId="3" fontId="15" fillId="6" borderId="61" xfId="0" applyNumberFormat="1" applyFont="1" applyFill="1" applyBorder="1" applyAlignment="1">
      <alignment horizontal="center" vertical="top"/>
    </xf>
    <xf numFmtId="3" fontId="1" fillId="6" borderId="103" xfId="0" applyNumberFormat="1" applyFont="1" applyFill="1" applyBorder="1" applyAlignment="1">
      <alignment horizontal="center" vertical="top"/>
    </xf>
    <xf numFmtId="0" fontId="18" fillId="6" borderId="35" xfId="0" applyFont="1" applyFill="1" applyBorder="1" applyAlignment="1">
      <alignment horizontal="left" vertical="top" wrapText="1"/>
    </xf>
    <xf numFmtId="49" fontId="1" fillId="6" borderId="59" xfId="0" applyNumberFormat="1" applyFont="1" applyFill="1" applyBorder="1" applyAlignment="1">
      <alignment horizontal="center" vertical="top"/>
    </xf>
    <xf numFmtId="0" fontId="18" fillId="0" borderId="35" xfId="0" applyFont="1" applyFill="1" applyBorder="1" applyAlignment="1">
      <alignment horizontal="left" vertical="top" wrapText="1"/>
    </xf>
    <xf numFmtId="3" fontId="1" fillId="6" borderId="88" xfId="0" applyNumberFormat="1" applyFont="1" applyFill="1" applyBorder="1" applyAlignment="1">
      <alignment horizontal="center" vertical="top" wrapText="1"/>
    </xf>
    <xf numFmtId="3" fontId="1" fillId="6" borderId="89" xfId="0" applyNumberFormat="1" applyFont="1" applyFill="1" applyBorder="1" applyAlignment="1">
      <alignment horizontal="center" vertical="top" wrapText="1"/>
    </xf>
    <xf numFmtId="164" fontId="2" fillId="4" borderId="11" xfId="0" applyNumberFormat="1" applyFont="1" applyFill="1" applyBorder="1" applyAlignment="1">
      <alignment horizontal="center" vertical="top"/>
    </xf>
    <xf numFmtId="164" fontId="2" fillId="5" borderId="13" xfId="0" applyNumberFormat="1" applyFont="1" applyFill="1" applyBorder="1" applyAlignment="1">
      <alignment horizontal="center" vertical="top"/>
    </xf>
    <xf numFmtId="164" fontId="2" fillId="6" borderId="12" xfId="0" applyNumberFormat="1" applyFont="1" applyFill="1" applyBorder="1" applyAlignment="1">
      <alignment horizontal="center" vertical="center" wrapText="1"/>
    </xf>
    <xf numFmtId="164" fontId="1" fillId="0" borderId="0" xfId="0" applyNumberFormat="1" applyFont="1" applyBorder="1" applyAlignment="1">
      <alignment vertical="top"/>
    </xf>
    <xf numFmtId="164" fontId="1" fillId="6" borderId="12" xfId="0" applyNumberFormat="1" applyFont="1" applyFill="1" applyBorder="1" applyAlignment="1">
      <alignment horizontal="center" vertical="center" textRotation="90" wrapText="1"/>
    </xf>
    <xf numFmtId="49" fontId="2" fillId="6" borderId="59" xfId="0" applyNumberFormat="1" applyFont="1" applyFill="1" applyBorder="1" applyAlignment="1">
      <alignment vertical="top"/>
    </xf>
    <xf numFmtId="164" fontId="1" fillId="6" borderId="36" xfId="0" applyNumberFormat="1" applyFont="1" applyFill="1" applyBorder="1" applyAlignment="1">
      <alignment horizontal="center" vertical="center" textRotation="90" wrapText="1"/>
    </xf>
    <xf numFmtId="164" fontId="2" fillId="8" borderId="12" xfId="0" applyNumberFormat="1" applyFont="1" applyFill="1" applyBorder="1" applyAlignment="1">
      <alignment horizontal="center" vertical="top"/>
    </xf>
    <xf numFmtId="164" fontId="14" fillId="6" borderId="11" xfId="0" applyNumberFormat="1" applyFont="1" applyFill="1" applyBorder="1" applyAlignment="1">
      <alignment vertical="top" wrapText="1"/>
    </xf>
    <xf numFmtId="3" fontId="14" fillId="6" borderId="13" xfId="0" applyNumberFormat="1" applyFont="1" applyFill="1" applyBorder="1" applyAlignment="1">
      <alignment horizontal="center" vertical="top" wrapText="1"/>
    </xf>
    <xf numFmtId="3" fontId="4" fillId="8" borderId="55" xfId="0" applyNumberFormat="1" applyFont="1" applyFill="1" applyBorder="1" applyAlignment="1">
      <alignment horizontal="center" vertical="top" wrapText="1"/>
    </xf>
    <xf numFmtId="3" fontId="2" fillId="6" borderId="38" xfId="0" applyNumberFormat="1" applyFont="1" applyFill="1" applyBorder="1" applyAlignment="1">
      <alignment horizontal="center" vertical="center" wrapText="1"/>
    </xf>
    <xf numFmtId="3" fontId="9" fillId="6" borderId="70" xfId="0" applyNumberFormat="1" applyFont="1" applyFill="1" applyBorder="1" applyAlignment="1">
      <alignment horizontal="center" vertical="top"/>
    </xf>
    <xf numFmtId="164" fontId="1" fillId="6" borderId="13" xfId="0" applyNumberFormat="1" applyFont="1" applyFill="1" applyBorder="1" applyAlignment="1">
      <alignment horizontal="center" vertical="top"/>
    </xf>
    <xf numFmtId="164" fontId="1" fillId="6" borderId="43" xfId="0" applyNumberFormat="1" applyFont="1" applyFill="1" applyBorder="1" applyAlignment="1">
      <alignment horizontal="center" vertical="top" wrapText="1"/>
    </xf>
    <xf numFmtId="3" fontId="2" fillId="6" borderId="13" xfId="2" applyNumberFormat="1" applyFont="1" applyFill="1" applyBorder="1" applyAlignment="1">
      <alignment horizontal="center" vertical="top"/>
    </xf>
    <xf numFmtId="3" fontId="1" fillId="6" borderId="70" xfId="0" applyNumberFormat="1" applyFont="1" applyFill="1" applyBorder="1" applyAlignment="1">
      <alignment horizontal="center" vertical="top"/>
    </xf>
    <xf numFmtId="0" fontId="1" fillId="0" borderId="0" xfId="0" applyFont="1" applyAlignment="1">
      <alignment vertical="top"/>
    </xf>
    <xf numFmtId="49" fontId="2" fillId="4" borderId="11" xfId="0" applyNumberFormat="1" applyFont="1" applyFill="1" applyBorder="1" applyAlignment="1">
      <alignment vertical="top"/>
    </xf>
    <xf numFmtId="49" fontId="2" fillId="5" borderId="12" xfId="0" applyNumberFormat="1" applyFont="1" applyFill="1" applyBorder="1" applyAlignment="1">
      <alignment vertical="top"/>
    </xf>
    <xf numFmtId="49" fontId="2" fillId="8" borderId="58" xfId="0" applyNumberFormat="1" applyFont="1" applyFill="1" applyBorder="1" applyAlignment="1">
      <alignment vertical="top"/>
    </xf>
    <xf numFmtId="3" fontId="1" fillId="6" borderId="4" xfId="0" applyNumberFormat="1" applyFont="1" applyFill="1" applyBorder="1" applyAlignment="1">
      <alignment horizontal="center" vertical="top"/>
    </xf>
    <xf numFmtId="164" fontId="2" fillId="6" borderId="13" xfId="0" applyNumberFormat="1" applyFont="1" applyFill="1" applyBorder="1" applyAlignment="1">
      <alignment horizontal="center" vertical="top"/>
    </xf>
    <xf numFmtId="49" fontId="2" fillId="6" borderId="59" xfId="0" applyNumberFormat="1" applyFont="1" applyFill="1" applyBorder="1" applyAlignment="1">
      <alignment horizontal="center" vertical="top"/>
    </xf>
    <xf numFmtId="3" fontId="1" fillId="6" borderId="61" xfId="0" applyNumberFormat="1" applyFont="1" applyFill="1" applyBorder="1" applyAlignment="1">
      <alignment horizontal="center" vertical="top" wrapText="1"/>
    </xf>
    <xf numFmtId="3" fontId="1" fillId="6" borderId="36" xfId="0" applyNumberFormat="1" applyFont="1" applyFill="1" applyBorder="1" applyAlignment="1">
      <alignment horizontal="center" vertical="top" wrapText="1"/>
    </xf>
    <xf numFmtId="164" fontId="2" fillId="8" borderId="24" xfId="0" applyNumberFormat="1" applyFont="1" applyFill="1" applyBorder="1" applyAlignment="1">
      <alignment horizontal="center" vertical="top"/>
    </xf>
    <xf numFmtId="49" fontId="1" fillId="6" borderId="0" xfId="0" applyNumberFormat="1" applyFont="1" applyFill="1" applyBorder="1" applyAlignment="1">
      <alignment horizontal="center" vertical="top"/>
    </xf>
    <xf numFmtId="0" fontId="1" fillId="6" borderId="43" xfId="0" applyFont="1" applyFill="1" applyBorder="1" applyAlignment="1">
      <alignment horizontal="center" vertical="top" wrapText="1"/>
    </xf>
    <xf numFmtId="164" fontId="15" fillId="6" borderId="14" xfId="0" applyNumberFormat="1" applyFont="1" applyFill="1" applyBorder="1" applyAlignment="1">
      <alignment horizontal="center" vertical="top"/>
    </xf>
    <xf numFmtId="164" fontId="15" fillId="6" borderId="16" xfId="0" applyNumberFormat="1" applyFont="1" applyFill="1" applyBorder="1" applyAlignment="1">
      <alignment horizontal="center" vertical="top"/>
    </xf>
    <xf numFmtId="3" fontId="15" fillId="6" borderId="61" xfId="0" applyNumberFormat="1" applyFont="1" applyFill="1" applyBorder="1" applyAlignment="1">
      <alignment horizontal="center" vertical="top" wrapText="1"/>
    </xf>
    <xf numFmtId="3" fontId="1" fillId="6" borderId="43" xfId="0" applyNumberFormat="1" applyFont="1" applyFill="1" applyBorder="1" applyAlignment="1">
      <alignment horizontal="center" vertical="top" wrapText="1"/>
    </xf>
    <xf numFmtId="3" fontId="1" fillId="6" borderId="37" xfId="0" applyNumberFormat="1" applyFont="1" applyFill="1" applyBorder="1" applyAlignment="1">
      <alignment horizontal="center" vertical="top" wrapText="1"/>
    </xf>
    <xf numFmtId="3" fontId="1" fillId="5" borderId="67" xfId="0" applyNumberFormat="1" applyFont="1" applyFill="1" applyBorder="1" applyAlignment="1">
      <alignment horizontal="center" vertical="top" wrapText="1"/>
    </xf>
    <xf numFmtId="3" fontId="1" fillId="5" borderId="64" xfId="0" applyNumberFormat="1" applyFont="1" applyFill="1" applyBorder="1" applyAlignment="1">
      <alignment horizontal="center" vertical="top" wrapText="1"/>
    </xf>
    <xf numFmtId="3" fontId="1" fillId="5" borderId="65" xfId="0" applyNumberFormat="1" applyFont="1" applyFill="1" applyBorder="1" applyAlignment="1">
      <alignment horizontal="center" vertical="top" wrapText="1"/>
    </xf>
    <xf numFmtId="3" fontId="1" fillId="6" borderId="6" xfId="0" applyNumberFormat="1" applyFont="1" applyFill="1" applyBorder="1" applyAlignment="1">
      <alignment horizontal="center" vertical="top" wrapText="1"/>
    </xf>
    <xf numFmtId="3" fontId="1" fillId="6" borderId="15" xfId="0" applyNumberFormat="1" applyFont="1" applyFill="1" applyBorder="1" applyAlignment="1">
      <alignment horizontal="center" vertical="top" wrapText="1"/>
    </xf>
    <xf numFmtId="3" fontId="1" fillId="6" borderId="60" xfId="0" applyNumberFormat="1" applyFont="1" applyFill="1" applyBorder="1" applyAlignment="1">
      <alignment horizontal="center" vertical="top" wrapText="1"/>
    </xf>
    <xf numFmtId="3" fontId="2" fillId="6" borderId="3"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1" fillId="0" borderId="24" xfId="0" applyNumberFormat="1" applyFont="1" applyFill="1" applyBorder="1" applyAlignment="1">
      <alignment horizontal="center" vertical="top" wrapText="1"/>
    </xf>
    <xf numFmtId="3" fontId="2" fillId="4" borderId="11"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3" fontId="2" fillId="6" borderId="24"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164" fontId="1" fillId="8" borderId="31" xfId="0" applyNumberFormat="1" applyFont="1" applyFill="1" applyBorder="1" applyAlignment="1">
      <alignment horizontal="center" vertical="top" wrapText="1"/>
    </xf>
    <xf numFmtId="164" fontId="2" fillId="3" borderId="31" xfId="0" applyNumberFormat="1" applyFont="1" applyFill="1" applyBorder="1" applyAlignment="1">
      <alignment horizontal="center" vertical="top" wrapText="1"/>
    </xf>
    <xf numFmtId="164" fontId="1" fillId="0" borderId="31" xfId="0" applyNumberFormat="1" applyFont="1" applyBorder="1" applyAlignment="1">
      <alignment horizontal="center" vertical="top" wrapText="1"/>
    </xf>
    <xf numFmtId="49" fontId="2" fillId="6" borderId="12" xfId="0" applyNumberFormat="1" applyFont="1" applyFill="1" applyBorder="1" applyAlignment="1">
      <alignment horizontal="center" vertical="top"/>
    </xf>
    <xf numFmtId="3" fontId="1" fillId="6" borderId="12" xfId="0" applyNumberFormat="1" applyFont="1" applyFill="1" applyBorder="1" applyAlignment="1">
      <alignment horizontal="left" vertical="top" wrapText="1"/>
    </xf>
    <xf numFmtId="164" fontId="2" fillId="8" borderId="45" xfId="0" applyNumberFormat="1" applyFont="1" applyFill="1" applyBorder="1" applyAlignment="1">
      <alignment horizontal="center" vertical="top" wrapText="1"/>
    </xf>
    <xf numFmtId="164" fontId="1" fillId="6" borderId="31" xfId="0" applyNumberFormat="1" applyFont="1" applyFill="1" applyBorder="1" applyAlignment="1">
      <alignment horizontal="center" vertical="top" wrapText="1"/>
    </xf>
    <xf numFmtId="164" fontId="2" fillId="8" borderId="31" xfId="0" applyNumberFormat="1" applyFont="1" applyFill="1" applyBorder="1" applyAlignment="1">
      <alignment horizontal="center" vertical="top" wrapText="1"/>
    </xf>
    <xf numFmtId="49" fontId="2" fillId="5" borderId="24" xfId="0" applyNumberFormat="1" applyFont="1" applyFill="1" applyBorder="1" applyAlignment="1">
      <alignment horizontal="center" vertical="top"/>
    </xf>
    <xf numFmtId="3" fontId="1" fillId="6" borderId="58" xfId="0" applyNumberFormat="1" applyFont="1" applyFill="1" applyBorder="1" applyAlignment="1">
      <alignment horizontal="left" vertical="top" wrapText="1"/>
    </xf>
    <xf numFmtId="3" fontId="1" fillId="0" borderId="14" xfId="0" applyNumberFormat="1" applyFont="1" applyFill="1" applyBorder="1" applyAlignment="1">
      <alignment horizontal="left" vertical="top" wrapText="1"/>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0" fontId="1" fillId="0" borderId="14" xfId="0" applyFont="1" applyBorder="1" applyAlignment="1">
      <alignment vertical="top" wrapText="1"/>
    </xf>
    <xf numFmtId="3" fontId="2" fillId="4" borderId="23" xfId="0" applyNumberFormat="1" applyFont="1" applyFill="1" applyBorder="1" applyAlignment="1">
      <alignment horizontal="center" vertical="top"/>
    </xf>
    <xf numFmtId="3" fontId="2" fillId="0" borderId="3" xfId="0" applyNumberFormat="1" applyFont="1" applyFill="1" applyBorder="1" applyAlignment="1">
      <alignment horizontal="center" vertical="top" wrapText="1"/>
    </xf>
    <xf numFmtId="0" fontId="1" fillId="6" borderId="11" xfId="0" applyFont="1" applyFill="1" applyBorder="1" applyAlignment="1">
      <alignment horizontal="left" vertical="top" wrapText="1"/>
    </xf>
    <xf numFmtId="3" fontId="1" fillId="0" borderId="0" xfId="0" applyNumberFormat="1" applyFont="1" applyAlignment="1">
      <alignment horizontal="left" vertical="top" wrapText="1"/>
    </xf>
    <xf numFmtId="3" fontId="2" fillId="6" borderId="13" xfId="0" applyNumberFormat="1" applyFont="1" applyFill="1" applyBorder="1" applyAlignment="1">
      <alignment horizontal="center" vertical="top"/>
    </xf>
    <xf numFmtId="3" fontId="2" fillId="6" borderId="3"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1" fillId="6" borderId="12" xfId="0" applyNumberFormat="1" applyFont="1" applyFill="1" applyBorder="1" applyAlignment="1">
      <alignment horizontal="center" vertical="top" wrapText="1"/>
    </xf>
    <xf numFmtId="3" fontId="1" fillId="6" borderId="24" xfId="0" applyNumberFormat="1" applyFont="1" applyFill="1" applyBorder="1" applyAlignment="1">
      <alignment horizontal="center" vertical="top" wrapText="1"/>
    </xf>
    <xf numFmtId="49" fontId="2" fillId="6" borderId="13" xfId="0" applyNumberFormat="1" applyFont="1" applyFill="1" applyBorder="1" applyAlignment="1">
      <alignment horizontal="center" vertical="top"/>
    </xf>
    <xf numFmtId="3" fontId="1" fillId="0" borderId="0" xfId="0" applyNumberFormat="1" applyFont="1" applyBorder="1" applyAlignment="1">
      <alignment vertical="top"/>
    </xf>
    <xf numFmtId="164" fontId="2" fillId="0" borderId="0" xfId="0" applyNumberFormat="1" applyFont="1" applyFill="1" applyBorder="1" applyAlignment="1">
      <alignment horizontal="center" vertical="top"/>
    </xf>
    <xf numFmtId="3" fontId="2" fillId="0" borderId="74" xfId="0" applyNumberFormat="1" applyFont="1" applyFill="1" applyBorder="1" applyAlignment="1">
      <alignment horizontal="center" vertical="top"/>
    </xf>
    <xf numFmtId="3" fontId="2" fillId="0" borderId="74" xfId="0" applyNumberFormat="1" applyFont="1" applyFill="1" applyBorder="1" applyAlignment="1">
      <alignment horizontal="right" vertical="top"/>
    </xf>
    <xf numFmtId="164" fontId="2" fillId="5" borderId="26" xfId="0" applyNumberFormat="1" applyFont="1" applyFill="1" applyBorder="1" applyAlignment="1">
      <alignment horizontal="center" vertical="top"/>
    </xf>
    <xf numFmtId="164" fontId="2" fillId="4" borderId="67" xfId="0" applyNumberFormat="1" applyFont="1" applyFill="1" applyBorder="1" applyAlignment="1">
      <alignment horizontal="center" vertical="top"/>
    </xf>
    <xf numFmtId="164" fontId="2" fillId="3" borderId="67" xfId="0" applyNumberFormat="1" applyFont="1" applyFill="1" applyBorder="1" applyAlignment="1">
      <alignment horizontal="center" vertical="top"/>
    </xf>
    <xf numFmtId="49" fontId="2" fillId="6" borderId="58" xfId="0" applyNumberFormat="1" applyFont="1" applyFill="1" applyBorder="1" applyAlignment="1">
      <alignment vertical="top"/>
    </xf>
    <xf numFmtId="0" fontId="24" fillId="0" borderId="67" xfId="0" applyFont="1" applyBorder="1" applyAlignment="1">
      <alignment horizontal="center" vertical="center" wrapText="1"/>
    </xf>
    <xf numFmtId="0" fontId="24" fillId="0" borderId="66" xfId="0" applyFont="1" applyBorder="1" applyAlignment="1">
      <alignment horizontal="center" vertical="center" wrapText="1"/>
    </xf>
    <xf numFmtId="3" fontId="1" fillId="7" borderId="41" xfId="0" applyNumberFormat="1" applyFont="1" applyFill="1" applyBorder="1" applyAlignment="1">
      <alignment horizontal="center" vertical="top"/>
    </xf>
    <xf numFmtId="3" fontId="1" fillId="7" borderId="15" xfId="0" applyNumberFormat="1" applyFont="1" applyFill="1" applyBorder="1" applyAlignment="1">
      <alignment horizontal="center" vertical="top"/>
    </xf>
    <xf numFmtId="3" fontId="1" fillId="7" borderId="35" xfId="0" applyNumberFormat="1" applyFont="1" applyFill="1" applyBorder="1" applyAlignment="1">
      <alignment vertical="top" wrapText="1"/>
    </xf>
    <xf numFmtId="3" fontId="1" fillId="7" borderId="13" xfId="0" applyNumberFormat="1" applyFont="1" applyFill="1" applyBorder="1" applyAlignment="1">
      <alignment horizontal="center" vertical="top"/>
    </xf>
    <xf numFmtId="3" fontId="1" fillId="7" borderId="12" xfId="0" applyNumberFormat="1" applyFont="1" applyFill="1" applyBorder="1" applyAlignment="1">
      <alignment horizontal="center" vertical="top"/>
    </xf>
    <xf numFmtId="3" fontId="1" fillId="7" borderId="69" xfId="0" applyNumberFormat="1" applyFont="1" applyFill="1" applyBorder="1" applyAlignment="1">
      <alignment vertical="top" wrapText="1"/>
    </xf>
    <xf numFmtId="3" fontId="1" fillId="7" borderId="83" xfId="0" applyNumberFormat="1" applyFont="1" applyFill="1" applyBorder="1" applyAlignment="1">
      <alignment horizontal="center" vertical="top"/>
    </xf>
    <xf numFmtId="3" fontId="1" fillId="0" borderId="43" xfId="0" applyNumberFormat="1" applyFont="1" applyFill="1" applyBorder="1" applyAlignment="1">
      <alignment horizontal="center" vertical="top"/>
    </xf>
    <xf numFmtId="3" fontId="6" fillId="6" borderId="3" xfId="0" applyNumberFormat="1" applyFont="1" applyFill="1" applyBorder="1" applyAlignment="1">
      <alignment horizontal="center" vertical="top" wrapText="1"/>
    </xf>
    <xf numFmtId="3" fontId="5" fillId="6" borderId="3" xfId="0" applyNumberFormat="1" applyFont="1" applyFill="1" applyBorder="1" applyAlignment="1">
      <alignment horizontal="center" vertical="top"/>
    </xf>
    <xf numFmtId="3" fontId="6" fillId="6" borderId="12" xfId="0" applyNumberFormat="1" applyFont="1" applyFill="1" applyBorder="1" applyAlignment="1">
      <alignment horizontal="center" vertical="top" wrapText="1"/>
    </xf>
    <xf numFmtId="3" fontId="1" fillId="0" borderId="4" xfId="0" applyNumberFormat="1" applyFont="1" applyFill="1" applyBorder="1" applyAlignment="1">
      <alignment horizontal="center" vertical="top"/>
    </xf>
    <xf numFmtId="3" fontId="1" fillId="0" borderId="57" xfId="0" applyNumberFormat="1" applyFont="1" applyFill="1" applyBorder="1" applyAlignment="1">
      <alignment horizontal="center" vertical="top"/>
    </xf>
    <xf numFmtId="3" fontId="1" fillId="6" borderId="57" xfId="0" applyNumberFormat="1" applyFont="1" applyFill="1" applyBorder="1" applyAlignment="1">
      <alignment horizontal="center" vertical="top"/>
    </xf>
    <xf numFmtId="3" fontId="1" fillId="0" borderId="35" xfId="0" applyNumberFormat="1" applyFont="1" applyFill="1" applyBorder="1" applyAlignment="1">
      <alignment vertical="top" wrapText="1"/>
    </xf>
    <xf numFmtId="3" fontId="1" fillId="0" borderId="59" xfId="0" applyNumberFormat="1" applyFont="1" applyFill="1" applyBorder="1" applyAlignment="1">
      <alignment horizontal="center" vertical="top"/>
    </xf>
    <xf numFmtId="3" fontId="1" fillId="0" borderId="37" xfId="0" applyNumberFormat="1" applyFont="1" applyFill="1" applyBorder="1" applyAlignment="1">
      <alignment horizontal="center" vertical="top"/>
    </xf>
    <xf numFmtId="49" fontId="1" fillId="6" borderId="41" xfId="0" applyNumberFormat="1" applyFont="1" applyFill="1" applyBorder="1" applyAlignment="1">
      <alignment horizontal="center" vertical="top"/>
    </xf>
    <xf numFmtId="49" fontId="1" fillId="6" borderId="20" xfId="0" applyNumberFormat="1" applyFont="1" applyFill="1" applyBorder="1" applyAlignment="1">
      <alignment horizontal="center" vertical="top"/>
    </xf>
    <xf numFmtId="3" fontId="2" fillId="6" borderId="0" xfId="0" applyNumberFormat="1" applyFont="1" applyFill="1" applyBorder="1" applyAlignment="1">
      <alignment horizontal="center" vertical="top"/>
    </xf>
    <xf numFmtId="3" fontId="1" fillId="6" borderId="24" xfId="0" applyNumberFormat="1" applyFont="1" applyFill="1" applyBorder="1" applyAlignment="1">
      <alignment vertical="top" wrapText="1"/>
    </xf>
    <xf numFmtId="3" fontId="2" fillId="6" borderId="43" xfId="0" applyNumberFormat="1" applyFont="1" applyFill="1" applyBorder="1" applyAlignment="1">
      <alignment horizontal="center" vertical="top"/>
    </xf>
    <xf numFmtId="3" fontId="1" fillId="6" borderId="7" xfId="0" applyNumberFormat="1" applyFont="1" applyFill="1" applyBorder="1" applyAlignment="1">
      <alignment horizontal="center" vertical="top"/>
    </xf>
    <xf numFmtId="3" fontId="1" fillId="6" borderId="14" xfId="0" applyNumberFormat="1" applyFont="1" applyFill="1" applyBorder="1" applyAlignment="1">
      <alignment vertical="top" wrapText="1"/>
    </xf>
    <xf numFmtId="3" fontId="1" fillId="6" borderId="5" xfId="0" applyNumberFormat="1" applyFont="1" applyFill="1" applyBorder="1" applyAlignment="1">
      <alignment vertical="top" wrapText="1"/>
    </xf>
    <xf numFmtId="3" fontId="1" fillId="6" borderId="4" xfId="0" applyNumberFormat="1" applyFont="1" applyFill="1" applyBorder="1" applyAlignment="1">
      <alignment horizontal="center" vertical="top" wrapText="1"/>
    </xf>
    <xf numFmtId="3" fontId="1" fillId="6" borderId="3" xfId="0" applyNumberFormat="1" applyFont="1" applyFill="1" applyBorder="1" applyAlignment="1">
      <alignment horizontal="center" vertical="top" wrapText="1"/>
    </xf>
    <xf numFmtId="3" fontId="1" fillId="6" borderId="42" xfId="0" applyNumberFormat="1" applyFont="1" applyFill="1" applyBorder="1" applyAlignment="1">
      <alignment vertical="top" wrapText="1"/>
    </xf>
    <xf numFmtId="3" fontId="1" fillId="6" borderId="59" xfId="0" applyNumberFormat="1" applyFont="1" applyFill="1" applyBorder="1" applyAlignment="1">
      <alignment horizontal="center" vertical="top" wrapText="1"/>
    </xf>
    <xf numFmtId="0" fontId="1" fillId="6" borderId="17" xfId="0" applyFont="1" applyFill="1" applyBorder="1" applyAlignment="1">
      <alignment vertical="top" wrapText="1"/>
    </xf>
    <xf numFmtId="164" fontId="2" fillId="6" borderId="12" xfId="0" applyNumberFormat="1" applyFont="1" applyFill="1" applyBorder="1" applyAlignment="1">
      <alignment horizontal="center" vertical="top"/>
    </xf>
    <xf numFmtId="0" fontId="18" fillId="6" borderId="14" xfId="0" applyFont="1" applyFill="1" applyBorder="1" applyAlignment="1">
      <alignment vertical="top" wrapText="1"/>
    </xf>
    <xf numFmtId="3" fontId="2" fillId="6" borderId="13" xfId="0" applyNumberFormat="1" applyFont="1" applyFill="1" applyBorder="1" applyAlignment="1">
      <alignment vertical="top" wrapText="1"/>
    </xf>
    <xf numFmtId="3" fontId="1" fillId="6" borderId="4" xfId="0" applyNumberFormat="1" applyFont="1" applyFill="1" applyBorder="1" applyAlignment="1">
      <alignment vertical="top" wrapText="1"/>
    </xf>
    <xf numFmtId="3" fontId="1" fillId="6" borderId="6" xfId="0" applyNumberFormat="1" applyFont="1" applyFill="1" applyBorder="1" applyAlignment="1">
      <alignment vertical="top" wrapText="1"/>
    </xf>
    <xf numFmtId="3" fontId="1" fillId="6" borderId="15" xfId="0" applyNumberFormat="1" applyFont="1" applyFill="1" applyBorder="1" applyAlignment="1">
      <alignment vertical="top" wrapText="1"/>
    </xf>
    <xf numFmtId="49" fontId="1" fillId="6" borderId="13" xfId="0" applyNumberFormat="1" applyFont="1" applyFill="1" applyBorder="1" applyAlignment="1">
      <alignment horizontal="center" vertical="top"/>
    </xf>
    <xf numFmtId="0" fontId="1" fillId="0" borderId="100" xfId="0" applyFont="1" applyFill="1" applyBorder="1" applyAlignment="1">
      <alignment vertical="top" wrapText="1"/>
    </xf>
    <xf numFmtId="3" fontId="2" fillId="6" borderId="13" xfId="0" applyNumberFormat="1" applyFont="1" applyFill="1" applyBorder="1" applyAlignment="1">
      <alignment horizontal="left" vertical="top" wrapText="1"/>
    </xf>
    <xf numFmtId="3" fontId="1" fillId="6" borderId="99" xfId="0" applyNumberFormat="1" applyFont="1" applyFill="1" applyBorder="1" applyAlignment="1">
      <alignment horizontal="center" vertical="top"/>
    </xf>
    <xf numFmtId="3" fontId="1" fillId="6" borderId="102" xfId="0" applyNumberFormat="1" applyFont="1" applyFill="1" applyBorder="1" applyAlignment="1">
      <alignment horizontal="center" vertical="top"/>
    </xf>
    <xf numFmtId="49" fontId="1" fillId="6" borderId="102" xfId="0" applyNumberFormat="1" applyFont="1" applyFill="1" applyBorder="1" applyAlignment="1">
      <alignment horizontal="center" vertical="top"/>
    </xf>
    <xf numFmtId="164" fontId="1" fillId="6" borderId="0" xfId="1" applyNumberFormat="1" applyFont="1" applyFill="1" applyBorder="1" applyAlignment="1">
      <alignment horizontal="center" vertical="top"/>
    </xf>
    <xf numFmtId="3" fontId="1" fillId="6" borderId="0" xfId="0" applyNumberFormat="1" applyFont="1" applyFill="1" applyBorder="1" applyAlignment="1">
      <alignment horizontal="left" vertical="top" wrapText="1"/>
    </xf>
    <xf numFmtId="49" fontId="2" fillId="6" borderId="43" xfId="0" applyNumberFormat="1" applyFont="1" applyFill="1" applyBorder="1" applyAlignment="1">
      <alignment horizontal="center" vertical="top" wrapText="1"/>
    </xf>
    <xf numFmtId="3" fontId="2" fillId="6" borderId="12" xfId="0" applyNumberFormat="1" applyFont="1" applyFill="1" applyBorder="1" applyAlignment="1">
      <alignment horizontal="left" vertical="top" wrapText="1"/>
    </xf>
    <xf numFmtId="3" fontId="1" fillId="0" borderId="12" xfId="0" applyNumberFormat="1" applyFont="1" applyFill="1" applyBorder="1" applyAlignment="1">
      <alignment horizontal="left" vertical="top" wrapText="1"/>
    </xf>
    <xf numFmtId="3" fontId="1" fillId="0" borderId="15" xfId="0" applyNumberFormat="1" applyFont="1" applyFill="1" applyBorder="1" applyAlignment="1">
      <alignment horizontal="left" vertical="top" wrapText="1"/>
    </xf>
    <xf numFmtId="3" fontId="2" fillId="6" borderId="3" xfId="0" applyNumberFormat="1" applyFont="1" applyFill="1" applyBorder="1" applyAlignment="1">
      <alignment horizontal="left" vertical="top" wrapText="1"/>
    </xf>
    <xf numFmtId="3" fontId="1" fillId="6" borderId="74" xfId="0" applyNumberFormat="1" applyFont="1" applyFill="1" applyBorder="1" applyAlignment="1">
      <alignment horizontal="left" vertical="top" wrapText="1"/>
    </xf>
    <xf numFmtId="3" fontId="1" fillId="6" borderId="3" xfId="0" applyNumberFormat="1" applyFont="1" applyFill="1" applyBorder="1" applyAlignment="1">
      <alignment horizontal="left" vertical="top" wrapText="1"/>
    </xf>
    <xf numFmtId="3" fontId="1" fillId="6" borderId="6" xfId="0" applyNumberFormat="1" applyFont="1" applyFill="1" applyBorder="1" applyAlignment="1">
      <alignment horizontal="left" vertical="top" wrapText="1"/>
    </xf>
    <xf numFmtId="3" fontId="1" fillId="6" borderId="15" xfId="0" applyNumberFormat="1" applyFont="1" applyFill="1" applyBorder="1" applyAlignment="1">
      <alignment horizontal="left" vertical="top" wrapText="1"/>
    </xf>
    <xf numFmtId="3" fontId="1" fillId="6" borderId="53" xfId="0" applyNumberFormat="1" applyFont="1" applyFill="1" applyBorder="1" applyAlignment="1">
      <alignment horizontal="left" vertical="top" wrapText="1"/>
    </xf>
    <xf numFmtId="164" fontId="14" fillId="6" borderId="58" xfId="0" applyNumberFormat="1" applyFont="1" applyFill="1" applyBorder="1" applyAlignment="1">
      <alignment vertical="top" wrapText="1"/>
    </xf>
    <xf numFmtId="0" fontId="1" fillId="0" borderId="0" xfId="0" applyFont="1" applyBorder="1" applyAlignment="1">
      <alignment vertical="top" wrapText="1"/>
    </xf>
    <xf numFmtId="3" fontId="2" fillId="0" borderId="57" xfId="0" applyNumberFormat="1" applyFont="1" applyBorder="1" applyAlignment="1">
      <alignment horizontal="center" vertical="top"/>
    </xf>
    <xf numFmtId="3" fontId="9" fillId="0" borderId="16" xfId="0" applyNumberFormat="1" applyFont="1" applyFill="1" applyBorder="1" applyAlignment="1">
      <alignment horizontal="center" vertical="top"/>
    </xf>
    <xf numFmtId="3" fontId="1" fillId="6" borderId="5" xfId="0" applyNumberFormat="1" applyFont="1" applyFill="1" applyBorder="1" applyAlignment="1">
      <alignment horizontal="left" vertical="top" wrapText="1"/>
    </xf>
    <xf numFmtId="0" fontId="1" fillId="0" borderId="26" xfId="0" applyFont="1" applyBorder="1" applyAlignment="1">
      <alignment vertical="top" wrapText="1"/>
    </xf>
    <xf numFmtId="49" fontId="1" fillId="7" borderId="12" xfId="0" applyNumberFormat="1" applyFont="1" applyFill="1" applyBorder="1" applyAlignment="1">
      <alignment horizontal="center" vertical="top" wrapText="1"/>
    </xf>
    <xf numFmtId="164" fontId="1" fillId="0" borderId="70" xfId="0" applyNumberFormat="1" applyFont="1" applyBorder="1" applyAlignment="1">
      <alignment horizontal="center" vertical="top"/>
    </xf>
    <xf numFmtId="3" fontId="2" fillId="8" borderId="46" xfId="0" applyNumberFormat="1" applyFont="1" applyFill="1" applyBorder="1" applyAlignment="1">
      <alignment horizontal="center" vertical="top"/>
    </xf>
    <xf numFmtId="3" fontId="6" fillId="6" borderId="7" xfId="0" applyNumberFormat="1" applyFont="1" applyFill="1" applyBorder="1" applyAlignment="1">
      <alignment horizontal="center" vertical="top"/>
    </xf>
    <xf numFmtId="3" fontId="6" fillId="6" borderId="16" xfId="0" applyNumberFormat="1" applyFont="1" applyFill="1" applyBorder="1" applyAlignment="1">
      <alignment horizontal="center" vertical="top"/>
    </xf>
    <xf numFmtId="3" fontId="6" fillId="6" borderId="52" xfId="0" applyNumberFormat="1" applyFont="1" applyFill="1" applyBorder="1" applyAlignment="1">
      <alignment horizontal="center" vertical="top"/>
    </xf>
    <xf numFmtId="0" fontId="25" fillId="0" borderId="24" xfId="0" applyFont="1" applyBorder="1" applyAlignment="1">
      <alignment vertical="top" wrapText="1"/>
    </xf>
    <xf numFmtId="3" fontId="2" fillId="8" borderId="28" xfId="0" applyNumberFormat="1" applyFont="1" applyFill="1" applyBorder="1" applyAlignment="1">
      <alignment horizontal="center" vertical="top"/>
    </xf>
    <xf numFmtId="164" fontId="9" fillId="6" borderId="6" xfId="0" applyNumberFormat="1" applyFont="1" applyFill="1" applyBorder="1" applyAlignment="1">
      <alignment horizontal="center" vertical="top"/>
    </xf>
    <xf numFmtId="3" fontId="2" fillId="8" borderId="34" xfId="0" applyNumberFormat="1" applyFont="1" applyFill="1" applyBorder="1" applyAlignment="1">
      <alignment horizontal="center" vertical="top"/>
    </xf>
    <xf numFmtId="3" fontId="1" fillId="6" borderId="3" xfId="0" applyNumberFormat="1" applyFont="1" applyFill="1" applyBorder="1" applyAlignment="1">
      <alignment horizontal="center" vertical="top" textRotation="90" wrapText="1"/>
    </xf>
    <xf numFmtId="3" fontId="1" fillId="6" borderId="36" xfId="0" applyNumberFormat="1" applyFont="1" applyFill="1" applyBorder="1" applyAlignment="1">
      <alignment horizontal="center" vertical="top" textRotation="90" wrapText="1"/>
    </xf>
    <xf numFmtId="3" fontId="1" fillId="0" borderId="16" xfId="0" applyNumberFormat="1" applyFont="1" applyFill="1" applyBorder="1" applyAlignment="1">
      <alignment horizontal="center" vertical="top"/>
    </xf>
    <xf numFmtId="3" fontId="1" fillId="6" borderId="33" xfId="0" applyNumberFormat="1" applyFont="1" applyFill="1" applyBorder="1" applyAlignment="1">
      <alignment horizontal="center" vertical="top" textRotation="90" wrapText="1"/>
    </xf>
    <xf numFmtId="3" fontId="1" fillId="6" borderId="38" xfId="0" applyNumberFormat="1" applyFont="1" applyFill="1" applyBorder="1" applyAlignment="1">
      <alignment horizontal="center" vertical="top" textRotation="90" wrapText="1"/>
    </xf>
    <xf numFmtId="3" fontId="1" fillId="0" borderId="52" xfId="0" applyNumberFormat="1" applyFont="1" applyFill="1" applyBorder="1" applyAlignment="1">
      <alignment horizontal="center" vertical="top"/>
    </xf>
    <xf numFmtId="3" fontId="1" fillId="6" borderId="24" xfId="0" applyNumberFormat="1" applyFont="1" applyFill="1" applyBorder="1" applyAlignment="1">
      <alignment horizontal="center" vertical="top" textRotation="90" wrapText="1"/>
    </xf>
    <xf numFmtId="3" fontId="1" fillId="0" borderId="33" xfId="0" applyNumberFormat="1" applyFont="1" applyFill="1" applyBorder="1" applyAlignment="1">
      <alignment horizontal="center" vertical="top" wrapText="1"/>
    </xf>
    <xf numFmtId="3" fontId="1" fillId="0" borderId="22" xfId="0" applyNumberFormat="1" applyFont="1" applyFill="1" applyBorder="1" applyAlignment="1">
      <alignment horizontal="center" vertical="top" wrapText="1"/>
    </xf>
    <xf numFmtId="3" fontId="1" fillId="0" borderId="16" xfId="0" applyNumberFormat="1" applyFont="1" applyFill="1" applyBorder="1" applyAlignment="1">
      <alignment horizontal="center" vertical="top" wrapText="1"/>
    </xf>
    <xf numFmtId="3" fontId="17" fillId="6" borderId="13" xfId="0" applyNumberFormat="1" applyFont="1" applyFill="1" applyBorder="1" applyAlignment="1">
      <alignment horizontal="center" vertical="center" textRotation="90" wrapText="1"/>
    </xf>
    <xf numFmtId="3" fontId="1" fillId="0" borderId="14" xfId="0" applyNumberFormat="1" applyFont="1" applyFill="1" applyBorder="1" applyAlignment="1">
      <alignment horizontal="center" vertical="top"/>
    </xf>
    <xf numFmtId="3" fontId="1" fillId="0" borderId="100" xfId="1" applyNumberFormat="1" applyFont="1" applyBorder="1" applyAlignment="1">
      <alignment horizontal="center" vertical="top"/>
    </xf>
    <xf numFmtId="3" fontId="1" fillId="6" borderId="14" xfId="1" applyNumberFormat="1" applyFont="1" applyFill="1" applyBorder="1" applyAlignment="1">
      <alignment horizontal="center" vertical="top"/>
    </xf>
    <xf numFmtId="3" fontId="1" fillId="6" borderId="42" xfId="1" applyNumberFormat="1" applyFont="1" applyFill="1" applyBorder="1" applyAlignment="1">
      <alignment horizontal="center" vertical="top"/>
    </xf>
    <xf numFmtId="3" fontId="17" fillId="6" borderId="12" xfId="0" applyNumberFormat="1" applyFont="1" applyFill="1" applyBorder="1" applyAlignment="1">
      <alignment wrapText="1"/>
    </xf>
    <xf numFmtId="3" fontId="1" fillId="0" borderId="7" xfId="0" applyNumberFormat="1" applyFont="1" applyFill="1" applyBorder="1" applyAlignment="1">
      <alignment horizontal="center" vertical="top"/>
    </xf>
    <xf numFmtId="49" fontId="17" fillId="6" borderId="24" xfId="0" applyNumberFormat="1" applyFont="1" applyFill="1" applyBorder="1" applyAlignment="1">
      <alignment horizontal="center" vertical="top" textRotation="91" wrapText="1"/>
    </xf>
    <xf numFmtId="49" fontId="17" fillId="0" borderId="24" xfId="0" applyNumberFormat="1" applyFont="1" applyBorder="1" applyAlignment="1">
      <alignment horizontal="center" vertical="top" textRotation="91" wrapText="1"/>
    </xf>
    <xf numFmtId="0" fontId="13" fillId="0" borderId="0" xfId="0" applyFont="1" applyAlignment="1">
      <alignment vertical="top"/>
    </xf>
    <xf numFmtId="49" fontId="1" fillId="7" borderId="12" xfId="0" applyNumberFormat="1" applyFont="1" applyFill="1" applyBorder="1" applyAlignment="1">
      <alignment horizontal="center" vertical="top" textRotation="91" wrapText="1"/>
    </xf>
    <xf numFmtId="164" fontId="17" fillId="0" borderId="0" xfId="0" applyNumberFormat="1" applyFont="1"/>
    <xf numFmtId="0" fontId="17" fillId="0" borderId="0" xfId="0" applyFont="1"/>
    <xf numFmtId="3" fontId="2" fillId="0" borderId="0" xfId="0" applyNumberFormat="1" applyFont="1" applyFill="1" applyBorder="1" applyAlignment="1">
      <alignment horizontal="center" vertical="top"/>
    </xf>
    <xf numFmtId="3" fontId="2" fillId="0" borderId="0" xfId="0" applyNumberFormat="1" applyFont="1" applyFill="1" applyBorder="1" applyAlignment="1">
      <alignment horizontal="right" vertical="top"/>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3" fontId="1" fillId="6" borderId="12" xfId="0" applyNumberFormat="1" applyFont="1" applyFill="1" applyBorder="1" applyAlignment="1">
      <alignment horizontal="left" vertical="top" wrapText="1"/>
    </xf>
    <xf numFmtId="3" fontId="1" fillId="6" borderId="20" xfId="0" applyNumberFormat="1" applyFont="1" applyFill="1" applyBorder="1" applyAlignment="1">
      <alignment horizontal="center" vertical="top" wrapText="1"/>
    </xf>
    <xf numFmtId="3" fontId="1" fillId="6" borderId="43"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1" fillId="6" borderId="109" xfId="0" applyNumberFormat="1" applyFont="1" applyFill="1" applyBorder="1" applyAlignment="1">
      <alignment vertical="top"/>
    </xf>
    <xf numFmtId="3" fontId="1" fillId="6" borderId="92" xfId="0" applyNumberFormat="1" applyFont="1" applyFill="1" applyBorder="1" applyAlignment="1">
      <alignment horizontal="center" vertical="top" wrapText="1"/>
    </xf>
    <xf numFmtId="3" fontId="1" fillId="6" borderId="14" xfId="0" applyNumberFormat="1" applyFont="1" applyFill="1" applyBorder="1" applyAlignment="1">
      <alignment vertical="top"/>
    </xf>
    <xf numFmtId="3" fontId="1" fillId="6" borderId="13" xfId="0" applyNumberFormat="1" applyFont="1" applyFill="1" applyBorder="1" applyAlignment="1">
      <alignment horizontal="center" vertical="top" wrapText="1"/>
    </xf>
    <xf numFmtId="3" fontId="1" fillId="6" borderId="0" xfId="0" applyNumberFormat="1" applyFont="1" applyFill="1" applyBorder="1" applyAlignment="1">
      <alignment horizontal="center" vertical="center" wrapText="1"/>
    </xf>
    <xf numFmtId="3" fontId="1" fillId="6" borderId="20" xfId="0" applyNumberFormat="1" applyFont="1" applyFill="1" applyBorder="1" applyAlignment="1">
      <alignment horizontal="center" vertical="top" wrapText="1"/>
    </xf>
    <xf numFmtId="3" fontId="1" fillId="6" borderId="43"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xf>
    <xf numFmtId="3" fontId="2" fillId="6" borderId="36" xfId="0" applyNumberFormat="1" applyFont="1" applyFill="1" applyBorder="1" applyAlignment="1">
      <alignment horizontal="center" vertical="top"/>
    </xf>
    <xf numFmtId="3" fontId="1" fillId="6" borderId="37" xfId="0" applyNumberFormat="1" applyFont="1" applyFill="1" applyBorder="1" applyAlignment="1">
      <alignment horizontal="center" vertical="top" wrapText="1"/>
    </xf>
    <xf numFmtId="164" fontId="1" fillId="6" borderId="0" xfId="0" applyNumberFormat="1" applyFont="1" applyFill="1" applyBorder="1" applyAlignment="1">
      <alignment horizontal="center" vertical="top" wrapText="1"/>
    </xf>
    <xf numFmtId="0" fontId="1" fillId="6" borderId="70" xfId="0" applyFont="1" applyFill="1" applyBorder="1" applyAlignment="1">
      <alignment horizontal="center" vertical="top" wrapText="1"/>
    </xf>
    <xf numFmtId="164" fontId="1" fillId="6" borderId="72" xfId="0" applyNumberFormat="1" applyFont="1" applyFill="1" applyBorder="1" applyAlignment="1">
      <alignment horizontal="center" vertical="top" wrapText="1"/>
    </xf>
    <xf numFmtId="0" fontId="1" fillId="6" borderId="16" xfId="0" applyFont="1" applyFill="1" applyBorder="1" applyAlignment="1">
      <alignment horizontal="center" vertical="top" wrapText="1"/>
    </xf>
    <xf numFmtId="0" fontId="1" fillId="6" borderId="52" xfId="0" applyFont="1" applyFill="1" applyBorder="1" applyAlignment="1">
      <alignment horizontal="center" vertical="top" wrapText="1"/>
    </xf>
    <xf numFmtId="0" fontId="1" fillId="6" borderId="35" xfId="1" applyFont="1" applyFill="1" applyBorder="1" applyAlignment="1">
      <alignment vertical="top" wrapText="1"/>
    </xf>
    <xf numFmtId="164" fontId="3" fillId="6" borderId="16" xfId="0" applyNumberFormat="1" applyFont="1" applyFill="1" applyBorder="1" applyAlignment="1">
      <alignment horizontal="center" vertical="top" wrapText="1"/>
    </xf>
    <xf numFmtId="0" fontId="1" fillId="6" borderId="13" xfId="0" applyFont="1" applyFill="1" applyBorder="1" applyAlignment="1">
      <alignment horizontal="center" vertical="top" wrapText="1"/>
    </xf>
    <xf numFmtId="0" fontId="18" fillId="6" borderId="35" xfId="1" applyFont="1" applyFill="1" applyBorder="1" applyAlignment="1">
      <alignment vertical="top" wrapText="1"/>
    </xf>
    <xf numFmtId="0" fontId="1" fillId="6" borderId="59" xfId="0" applyFont="1" applyFill="1" applyBorder="1" applyAlignment="1">
      <alignment horizontal="center" vertical="top" wrapText="1"/>
    </xf>
    <xf numFmtId="0" fontId="13" fillId="6" borderId="0" xfId="0" applyFont="1" applyFill="1" applyBorder="1" applyAlignment="1">
      <alignment vertical="top"/>
    </xf>
    <xf numFmtId="0" fontId="1" fillId="6" borderId="110" xfId="1" applyFont="1" applyFill="1" applyBorder="1" applyAlignment="1">
      <alignment vertical="top" wrapText="1"/>
    </xf>
    <xf numFmtId="3" fontId="1" fillId="6" borderId="82" xfId="0" applyNumberFormat="1" applyFont="1" applyFill="1" applyBorder="1" applyAlignment="1">
      <alignment horizontal="center" vertical="top" wrapText="1"/>
    </xf>
    <xf numFmtId="3" fontId="1" fillId="6" borderId="81" xfId="0" applyNumberFormat="1" applyFont="1" applyFill="1" applyBorder="1" applyAlignment="1">
      <alignment horizontal="center" vertical="top" wrapText="1"/>
    </xf>
    <xf numFmtId="49" fontId="1" fillId="6" borderId="72"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5" fillId="6" borderId="12" xfId="0" applyNumberFormat="1" applyFont="1" applyFill="1" applyBorder="1" applyAlignment="1">
      <alignment horizontal="center" vertical="top" wrapText="1"/>
    </xf>
    <xf numFmtId="3" fontId="5" fillId="6" borderId="12" xfId="0" applyNumberFormat="1" applyFont="1" applyFill="1" applyBorder="1" applyAlignment="1">
      <alignment horizontal="center" vertical="top"/>
    </xf>
    <xf numFmtId="164" fontId="2" fillId="8" borderId="27" xfId="0" applyNumberFormat="1" applyFont="1" applyFill="1" applyBorder="1" applyAlignment="1">
      <alignment horizontal="center" vertical="top"/>
    </xf>
    <xf numFmtId="3" fontId="18" fillId="6" borderId="13" xfId="0" applyNumberFormat="1" applyFont="1" applyFill="1" applyBorder="1" applyAlignment="1">
      <alignment horizontal="center" vertical="top"/>
    </xf>
    <xf numFmtId="164" fontId="1" fillId="6" borderId="20" xfId="0" applyNumberFormat="1" applyFont="1" applyFill="1" applyBorder="1" applyAlignment="1">
      <alignment horizontal="center" vertical="top" wrapText="1"/>
    </xf>
    <xf numFmtId="0" fontId="24" fillId="0" borderId="48" xfId="0" applyFont="1" applyBorder="1" applyAlignment="1">
      <alignment horizontal="center" vertical="center" wrapText="1"/>
    </xf>
    <xf numFmtId="3" fontId="1" fillId="6" borderId="58" xfId="0" applyNumberFormat="1" applyFont="1" applyFill="1" applyBorder="1" applyAlignment="1">
      <alignment horizontal="center" vertical="top"/>
    </xf>
    <xf numFmtId="3" fontId="20" fillId="6" borderId="49" xfId="0" applyNumberFormat="1" applyFont="1" applyFill="1" applyBorder="1" applyAlignment="1">
      <alignment horizontal="center" vertical="top" wrapText="1"/>
    </xf>
    <xf numFmtId="3" fontId="18" fillId="6" borderId="24" xfId="0" applyNumberFormat="1" applyFont="1" applyFill="1" applyBorder="1" applyAlignment="1">
      <alignment horizontal="center" vertical="top"/>
    </xf>
    <xf numFmtId="3" fontId="18" fillId="6" borderId="12" xfId="0" applyNumberFormat="1" applyFont="1" applyFill="1" applyBorder="1" applyAlignment="1">
      <alignment horizontal="center" vertical="top"/>
    </xf>
    <xf numFmtId="0" fontId="1" fillId="6" borderId="14" xfId="0" applyFont="1" applyFill="1" applyBorder="1" applyAlignment="1">
      <alignment vertical="top" wrapText="1"/>
    </xf>
    <xf numFmtId="0" fontId="0" fillId="6" borderId="11" xfId="0" applyFill="1" applyBorder="1" applyAlignment="1">
      <alignment horizontal="left" vertical="top" wrapText="1"/>
    </xf>
    <xf numFmtId="3" fontId="1" fillId="6" borderId="2" xfId="0" applyNumberFormat="1" applyFont="1" applyFill="1" applyBorder="1" applyAlignment="1">
      <alignment vertical="top" wrapText="1"/>
    </xf>
    <xf numFmtId="3" fontId="2" fillId="6" borderId="12" xfId="0" applyNumberFormat="1" applyFont="1" applyFill="1" applyBorder="1" applyAlignment="1">
      <alignment horizontal="center" vertical="top"/>
    </xf>
    <xf numFmtId="3" fontId="2" fillId="6" borderId="36" xfId="0" applyNumberFormat="1" applyFont="1" applyFill="1" applyBorder="1" applyAlignment="1">
      <alignment horizontal="center" vertical="top"/>
    </xf>
    <xf numFmtId="164" fontId="1" fillId="0" borderId="61" xfId="0" applyNumberFormat="1" applyFont="1" applyFill="1" applyBorder="1" applyAlignment="1">
      <alignment horizontal="center" vertical="top"/>
    </xf>
    <xf numFmtId="164" fontId="1" fillId="6" borderId="58" xfId="0" applyNumberFormat="1" applyFont="1" applyFill="1" applyBorder="1" applyAlignment="1">
      <alignment horizontal="center" vertical="top"/>
    </xf>
    <xf numFmtId="164" fontId="1" fillId="0" borderId="16" xfId="0" applyNumberFormat="1" applyFont="1" applyFill="1" applyBorder="1" applyAlignment="1">
      <alignment horizontal="center" vertical="top"/>
    </xf>
    <xf numFmtId="164" fontId="1" fillId="6" borderId="40" xfId="0" applyNumberFormat="1" applyFont="1" applyFill="1" applyBorder="1" applyAlignment="1">
      <alignment horizontal="center" vertical="top"/>
    </xf>
    <xf numFmtId="164" fontId="1" fillId="0" borderId="110" xfId="0" applyNumberFormat="1" applyFont="1" applyFill="1" applyBorder="1" applyAlignment="1">
      <alignment horizontal="center" vertical="top"/>
    </xf>
    <xf numFmtId="164" fontId="1" fillId="6" borderId="111" xfId="0" applyNumberFormat="1" applyFont="1" applyFill="1" applyBorder="1" applyAlignment="1">
      <alignment horizontal="center" vertical="top"/>
    </xf>
    <xf numFmtId="164" fontId="1" fillId="0" borderId="40" xfId="0" applyNumberFormat="1" applyFont="1" applyFill="1" applyBorder="1" applyAlignment="1">
      <alignment horizontal="center" vertical="top"/>
    </xf>
    <xf numFmtId="3" fontId="1" fillId="6" borderId="74" xfId="0" applyNumberFormat="1" applyFont="1" applyFill="1" applyBorder="1" applyAlignment="1">
      <alignment horizontal="center" vertical="top" wrapText="1"/>
    </xf>
    <xf numFmtId="3" fontId="1" fillId="6" borderId="25" xfId="0" applyNumberFormat="1" applyFont="1" applyFill="1" applyBorder="1" applyAlignment="1">
      <alignment horizontal="center" vertical="top" wrapText="1"/>
    </xf>
    <xf numFmtId="164" fontId="1" fillId="6" borderId="6" xfId="0" applyNumberFormat="1" applyFont="1" applyFill="1" applyBorder="1" applyAlignment="1">
      <alignment horizontal="center" vertical="top"/>
    </xf>
    <xf numFmtId="3" fontId="1" fillId="6" borderId="3" xfId="0" applyNumberFormat="1" applyFont="1" applyFill="1" applyBorder="1" applyAlignment="1">
      <alignment vertical="center" textRotation="90"/>
    </xf>
    <xf numFmtId="3" fontId="1" fillId="6" borderId="5" xfId="0" applyNumberFormat="1" applyFont="1" applyFill="1" applyBorder="1" applyAlignment="1">
      <alignment horizontal="left" wrapText="1"/>
    </xf>
    <xf numFmtId="0" fontId="1" fillId="6" borderId="79" xfId="0" applyFont="1" applyFill="1" applyBorder="1" applyAlignment="1">
      <alignment horizontal="left" vertical="top" wrapText="1"/>
    </xf>
    <xf numFmtId="3" fontId="1" fillId="6" borderId="35" xfId="0" applyNumberFormat="1" applyFont="1" applyFill="1" applyBorder="1" applyAlignment="1">
      <alignment horizontal="left" wrapText="1"/>
    </xf>
    <xf numFmtId="3" fontId="2" fillId="6" borderId="37" xfId="0" applyNumberFormat="1" applyFont="1" applyFill="1" applyBorder="1" applyAlignment="1">
      <alignment horizontal="center" vertical="top"/>
    </xf>
    <xf numFmtId="3" fontId="1" fillId="6" borderId="36" xfId="0" applyNumberFormat="1" applyFont="1" applyFill="1" applyBorder="1" applyAlignment="1">
      <alignment vertical="center" textRotation="90"/>
    </xf>
    <xf numFmtId="164" fontId="1" fillId="6" borderId="42" xfId="0" applyNumberFormat="1" applyFont="1" applyFill="1" applyBorder="1" applyAlignment="1">
      <alignment horizontal="center" vertical="top" wrapText="1"/>
    </xf>
    <xf numFmtId="0" fontId="28" fillId="0" borderId="33" xfId="0" applyFont="1" applyFill="1" applyBorder="1" applyAlignment="1">
      <alignment horizontal="center" vertical="center" wrapText="1"/>
    </xf>
    <xf numFmtId="3" fontId="9" fillId="8" borderId="1" xfId="0" applyNumberFormat="1" applyFont="1" applyFill="1" applyBorder="1" applyAlignment="1">
      <alignment horizontal="left" vertical="top" wrapText="1"/>
    </xf>
    <xf numFmtId="3" fontId="4" fillId="8" borderId="27" xfId="0" applyNumberFormat="1" applyFont="1" applyFill="1" applyBorder="1" applyAlignment="1">
      <alignment horizontal="center" vertical="top" wrapText="1"/>
    </xf>
    <xf numFmtId="0" fontId="24" fillId="6" borderId="0" xfId="0" applyFont="1" applyFill="1" applyBorder="1" applyAlignment="1">
      <alignment horizontal="center" vertical="top"/>
    </xf>
    <xf numFmtId="164" fontId="2" fillId="6" borderId="52" xfId="0" applyNumberFormat="1" applyFont="1" applyFill="1" applyBorder="1" applyAlignment="1">
      <alignment horizontal="center" vertical="top"/>
    </xf>
    <xf numFmtId="3" fontId="4" fillId="6" borderId="36" xfId="0" applyNumberFormat="1" applyFont="1" applyFill="1" applyBorder="1" applyAlignment="1">
      <alignment horizontal="center" vertical="top" textRotation="90" wrapText="1"/>
    </xf>
    <xf numFmtId="3" fontId="2" fillId="6" borderId="43" xfId="0" applyNumberFormat="1" applyFont="1" applyFill="1" applyBorder="1" applyAlignment="1">
      <alignment horizontal="center" vertical="top"/>
    </xf>
    <xf numFmtId="0" fontId="24" fillId="6" borderId="43" xfId="0" applyFont="1" applyFill="1" applyBorder="1" applyAlignment="1">
      <alignment horizontal="center" vertical="top"/>
    </xf>
    <xf numFmtId="3" fontId="1" fillId="6" borderId="12" xfId="0" applyNumberFormat="1" applyFont="1" applyFill="1" applyBorder="1" applyAlignment="1">
      <alignment vertical="top" wrapText="1"/>
    </xf>
    <xf numFmtId="3" fontId="2" fillId="4" borderId="14" xfId="0" applyNumberFormat="1" applyFont="1" applyFill="1" applyBorder="1" applyAlignment="1">
      <alignment vertical="top"/>
    </xf>
    <xf numFmtId="164" fontId="1" fillId="6" borderId="100" xfId="1" applyNumberFormat="1" applyFont="1" applyFill="1" applyBorder="1" applyAlignment="1">
      <alignment horizontal="center" vertical="top"/>
    </xf>
    <xf numFmtId="3" fontId="1" fillId="7" borderId="43" xfId="0" applyNumberFormat="1" applyFont="1" applyFill="1" applyBorder="1" applyAlignment="1">
      <alignment horizontal="center" vertical="top" wrapText="1"/>
    </xf>
    <xf numFmtId="3" fontId="1" fillId="7" borderId="0" xfId="0" applyNumberFormat="1" applyFont="1" applyFill="1" applyBorder="1" applyAlignment="1">
      <alignment horizontal="center" vertical="top" wrapText="1"/>
    </xf>
    <xf numFmtId="3" fontId="1" fillId="7" borderId="12" xfId="0" applyNumberFormat="1" applyFont="1" applyFill="1" applyBorder="1" applyAlignment="1">
      <alignment horizontal="center" vertical="top" wrapText="1"/>
    </xf>
    <xf numFmtId="0" fontId="13" fillId="0" borderId="0" xfId="0" applyFont="1" applyAlignment="1">
      <alignment vertical="top" wrapText="1"/>
    </xf>
    <xf numFmtId="0" fontId="17" fillId="0" borderId="0" xfId="0" applyFont="1" applyAlignment="1">
      <alignment horizontal="center"/>
    </xf>
    <xf numFmtId="3" fontId="1" fillId="0" borderId="0" xfId="0" applyNumberFormat="1" applyFont="1" applyAlignment="1">
      <alignment horizontal="left" vertical="top" wrapText="1"/>
    </xf>
    <xf numFmtId="3" fontId="1" fillId="6" borderId="15" xfId="0" applyNumberFormat="1" applyFont="1" applyFill="1" applyBorder="1" applyAlignment="1">
      <alignment horizontal="center" vertical="top" wrapText="1"/>
    </xf>
    <xf numFmtId="164" fontId="1" fillId="6" borderId="42" xfId="1" applyNumberFormat="1" applyFont="1" applyFill="1" applyBorder="1" applyAlignment="1">
      <alignment horizontal="center" vertical="top"/>
    </xf>
    <xf numFmtId="164" fontId="1" fillId="6" borderId="42" xfId="1" applyNumberFormat="1" applyFont="1" applyFill="1" applyBorder="1" applyAlignment="1">
      <alignment horizontal="center" vertical="top" wrapText="1"/>
    </xf>
    <xf numFmtId="3" fontId="14" fillId="0" borderId="57" xfId="0" applyNumberFormat="1" applyFont="1" applyBorder="1" applyAlignment="1">
      <alignment vertical="top"/>
    </xf>
    <xf numFmtId="3" fontId="14" fillId="6" borderId="43" xfId="0" applyNumberFormat="1" applyFont="1" applyFill="1" applyBorder="1" applyAlignment="1">
      <alignment horizontal="center" vertical="top"/>
    </xf>
    <xf numFmtId="0" fontId="1" fillId="0" borderId="78" xfId="0" applyFont="1" applyBorder="1" applyAlignment="1">
      <alignment horizontal="center" vertical="center" textRotation="90" wrapText="1"/>
    </xf>
    <xf numFmtId="3" fontId="14" fillId="0" borderId="29" xfId="0" applyNumberFormat="1" applyFont="1" applyBorder="1" applyAlignment="1">
      <alignment vertical="top"/>
    </xf>
    <xf numFmtId="3" fontId="1" fillId="7" borderId="0" xfId="0" applyNumberFormat="1" applyFont="1" applyFill="1" applyBorder="1" applyAlignment="1">
      <alignment horizontal="center" vertical="top"/>
    </xf>
    <xf numFmtId="3" fontId="1" fillId="7" borderId="13" xfId="0" applyNumberFormat="1" applyFont="1" applyFill="1" applyBorder="1" applyAlignment="1">
      <alignment horizontal="center" vertical="top" wrapText="1"/>
    </xf>
    <xf numFmtId="3" fontId="1" fillId="6" borderId="74" xfId="0" applyNumberFormat="1" applyFont="1" applyFill="1" applyBorder="1" applyAlignment="1">
      <alignment horizontal="center" vertical="top"/>
    </xf>
    <xf numFmtId="3" fontId="1" fillId="6" borderId="1" xfId="0" applyNumberFormat="1" applyFont="1" applyFill="1" applyBorder="1" applyAlignment="1">
      <alignment horizontal="center" vertical="top"/>
    </xf>
    <xf numFmtId="3" fontId="1" fillId="6" borderId="74" xfId="0" applyNumberFormat="1" applyFont="1" applyFill="1" applyBorder="1" applyAlignment="1">
      <alignment vertical="top" wrapText="1"/>
    </xf>
    <xf numFmtId="3" fontId="1" fillId="6" borderId="0" xfId="0" applyNumberFormat="1" applyFont="1" applyFill="1" applyBorder="1" applyAlignment="1">
      <alignment vertical="top" wrapText="1"/>
    </xf>
    <xf numFmtId="3" fontId="1" fillId="0" borderId="21" xfId="0" applyNumberFormat="1" applyFont="1" applyFill="1" applyBorder="1" applyAlignment="1">
      <alignment horizontal="center" vertical="top" wrapText="1"/>
    </xf>
    <xf numFmtId="49" fontId="1" fillId="0" borderId="21" xfId="0" applyNumberFormat="1" applyFont="1" applyFill="1" applyBorder="1" applyAlignment="1">
      <alignment horizontal="center" vertical="top" wrapText="1"/>
    </xf>
    <xf numFmtId="3" fontId="1" fillId="0" borderId="94" xfId="0" applyNumberFormat="1" applyFont="1" applyFill="1" applyBorder="1" applyAlignment="1">
      <alignment horizontal="center" vertical="top"/>
    </xf>
    <xf numFmtId="0" fontId="1" fillId="6" borderId="72" xfId="0" applyFont="1" applyFill="1" applyBorder="1" applyAlignment="1">
      <alignment horizontal="center" vertical="top" wrapText="1"/>
    </xf>
    <xf numFmtId="0" fontId="1" fillId="6" borderId="0" xfId="0" applyFont="1" applyFill="1" applyBorder="1" applyAlignment="1">
      <alignment horizontal="center" vertical="top" wrapText="1"/>
    </xf>
    <xf numFmtId="0" fontId="1" fillId="0" borderId="0" xfId="0" applyFont="1" applyAlignment="1">
      <alignment vertical="center"/>
    </xf>
    <xf numFmtId="0" fontId="1" fillId="0" borderId="0" xfId="0" applyNumberFormat="1" applyFont="1" applyAlignment="1">
      <alignment vertical="top"/>
    </xf>
    <xf numFmtId="0" fontId="1" fillId="0" borderId="0" xfId="0" applyFont="1" applyAlignment="1">
      <alignment horizontal="center" vertical="top"/>
    </xf>
    <xf numFmtId="0" fontId="26" fillId="0" borderId="0" xfId="0" applyFont="1" applyAlignment="1">
      <alignment horizontal="left" vertical="top" wrapText="1"/>
    </xf>
    <xf numFmtId="0" fontId="0" fillId="0" borderId="0" xfId="0" applyAlignment="1">
      <alignment horizontal="left" vertical="top"/>
    </xf>
    <xf numFmtId="0" fontId="2" fillId="0" borderId="0" xfId="0" applyFont="1" applyBorder="1" applyAlignment="1">
      <alignment horizontal="right" vertical="top"/>
    </xf>
    <xf numFmtId="164" fontId="1" fillId="6" borderId="3" xfId="0" applyNumberFormat="1" applyFont="1" applyFill="1" applyBorder="1" applyAlignment="1">
      <alignment horizontal="center" vertical="top"/>
    </xf>
    <xf numFmtId="164" fontId="2" fillId="8" borderId="33" xfId="0" applyNumberFormat="1" applyFont="1" applyFill="1" applyBorder="1" applyAlignment="1">
      <alignment horizontal="center" vertical="top"/>
    </xf>
    <xf numFmtId="164" fontId="2" fillId="5" borderId="63" xfId="0" applyNumberFormat="1" applyFont="1" applyFill="1" applyBorder="1" applyAlignment="1">
      <alignment horizontal="center" vertical="top"/>
    </xf>
    <xf numFmtId="164" fontId="1" fillId="0" borderId="16" xfId="0" applyNumberFormat="1" applyFont="1" applyBorder="1" applyAlignment="1">
      <alignment horizontal="center" vertical="top"/>
    </xf>
    <xf numFmtId="3" fontId="1" fillId="7" borderId="14" xfId="0" applyNumberFormat="1" applyFont="1" applyFill="1" applyBorder="1" applyAlignment="1">
      <alignment vertical="top" wrapText="1"/>
    </xf>
    <xf numFmtId="164" fontId="1" fillId="0" borderId="73" xfId="1" applyNumberFormat="1" applyFont="1" applyFill="1" applyBorder="1" applyAlignment="1">
      <alignment horizontal="center" vertical="top"/>
    </xf>
    <xf numFmtId="164" fontId="1" fillId="6" borderId="61" xfId="1" applyNumberFormat="1" applyFont="1" applyFill="1" applyBorder="1" applyAlignment="1">
      <alignment horizontal="center" vertical="top"/>
    </xf>
    <xf numFmtId="164" fontId="15" fillId="6" borderId="0" xfId="0" applyNumberFormat="1" applyFont="1" applyFill="1" applyBorder="1" applyAlignment="1">
      <alignment horizontal="center" vertical="top"/>
    </xf>
    <xf numFmtId="164" fontId="1" fillId="0" borderId="80" xfId="1" applyNumberFormat="1" applyFont="1" applyFill="1" applyBorder="1" applyAlignment="1">
      <alignment horizontal="center" vertical="top"/>
    </xf>
    <xf numFmtId="164" fontId="1" fillId="6" borderId="12" xfId="1" applyNumberFormat="1" applyFont="1" applyFill="1" applyBorder="1" applyAlignment="1">
      <alignment horizontal="center" vertical="top"/>
    </xf>
    <xf numFmtId="164" fontId="1" fillId="6" borderId="36" xfId="1" applyNumberFormat="1" applyFont="1" applyFill="1" applyBorder="1" applyAlignment="1">
      <alignment horizontal="center" vertical="top"/>
    </xf>
    <xf numFmtId="164" fontId="15" fillId="6" borderId="12" xfId="0" applyNumberFormat="1" applyFont="1" applyFill="1" applyBorder="1" applyAlignment="1">
      <alignment horizontal="center" vertical="top"/>
    </xf>
    <xf numFmtId="164" fontId="1" fillId="6" borderId="104" xfId="1" applyNumberFormat="1" applyFont="1" applyFill="1" applyBorder="1" applyAlignment="1">
      <alignment horizontal="center" vertical="top"/>
    </xf>
    <xf numFmtId="164" fontId="1" fillId="6" borderId="80" xfId="1" applyNumberFormat="1" applyFont="1" applyFill="1" applyBorder="1" applyAlignment="1">
      <alignment horizontal="center" vertical="top"/>
    </xf>
    <xf numFmtId="164" fontId="1" fillId="6" borderId="36" xfId="1" applyNumberFormat="1" applyFont="1" applyFill="1" applyBorder="1" applyAlignment="1">
      <alignment horizontal="center" vertical="top" wrapText="1"/>
    </xf>
    <xf numFmtId="164" fontId="2" fillId="5" borderId="24" xfId="0" applyNumberFormat="1" applyFont="1" applyFill="1" applyBorder="1" applyAlignment="1">
      <alignment horizontal="center" vertical="top"/>
    </xf>
    <xf numFmtId="164" fontId="2" fillId="4" borderId="63" xfId="0" applyNumberFormat="1" applyFont="1" applyFill="1" applyBorder="1" applyAlignment="1">
      <alignment horizontal="center" vertical="top"/>
    </xf>
    <xf numFmtId="164" fontId="2" fillId="3" borderId="63" xfId="0" applyNumberFormat="1" applyFont="1" applyFill="1" applyBorder="1" applyAlignment="1">
      <alignment horizontal="center" vertical="top"/>
    </xf>
    <xf numFmtId="3" fontId="1" fillId="7" borderId="20" xfId="0" applyNumberFormat="1" applyFont="1" applyFill="1" applyBorder="1" applyAlignment="1">
      <alignment horizontal="center" vertical="top"/>
    </xf>
    <xf numFmtId="3" fontId="1" fillId="7" borderId="43" xfId="0" applyNumberFormat="1" applyFont="1" applyFill="1" applyBorder="1" applyAlignment="1">
      <alignment horizontal="center" vertical="top"/>
    </xf>
    <xf numFmtId="49" fontId="1" fillId="6" borderId="43" xfId="0" applyNumberFormat="1" applyFont="1" applyFill="1" applyBorder="1" applyAlignment="1">
      <alignment horizontal="center" vertical="top"/>
    </xf>
    <xf numFmtId="3" fontId="1" fillId="6" borderId="57" xfId="0" applyNumberFormat="1" applyFont="1" applyFill="1" applyBorder="1" applyAlignment="1">
      <alignment horizontal="center" vertical="top" wrapText="1"/>
    </xf>
    <xf numFmtId="0" fontId="14" fillId="0" borderId="67" xfId="0" applyFont="1" applyBorder="1" applyAlignment="1">
      <alignment horizontal="center" vertical="center" wrapText="1"/>
    </xf>
    <xf numFmtId="0" fontId="1" fillId="0" borderId="63" xfId="0" applyFont="1" applyBorder="1" applyAlignment="1">
      <alignment horizontal="center" vertical="center" wrapText="1"/>
    </xf>
    <xf numFmtId="0" fontId="1" fillId="0" borderId="65" xfId="0" applyFont="1" applyBorder="1" applyAlignment="1">
      <alignment horizontal="center" vertical="center" wrapText="1"/>
    </xf>
    <xf numFmtId="164" fontId="2" fillId="3" borderId="60" xfId="0" applyNumberFormat="1" applyFont="1" applyFill="1" applyBorder="1" applyAlignment="1">
      <alignment horizontal="center" vertical="top" wrapText="1"/>
    </xf>
    <xf numFmtId="164" fontId="2" fillId="3" borderId="49" xfId="0" applyNumberFormat="1" applyFont="1" applyFill="1" applyBorder="1" applyAlignment="1">
      <alignment horizontal="center" vertical="top" wrapText="1"/>
    </xf>
    <xf numFmtId="164" fontId="2" fillId="8" borderId="33" xfId="0" applyNumberFormat="1" applyFont="1" applyFill="1" applyBorder="1" applyAlignment="1">
      <alignment horizontal="center" vertical="top" wrapText="1"/>
    </xf>
    <xf numFmtId="164" fontId="1" fillId="0" borderId="33" xfId="0" applyNumberFormat="1" applyFont="1" applyBorder="1" applyAlignment="1">
      <alignment horizontal="center" vertical="top" wrapText="1"/>
    </xf>
    <xf numFmtId="164" fontId="1" fillId="6" borderId="33" xfId="0" applyNumberFormat="1" applyFont="1" applyFill="1" applyBorder="1" applyAlignment="1">
      <alignment horizontal="center" vertical="top" wrapText="1"/>
    </xf>
    <xf numFmtId="164" fontId="1" fillId="8" borderId="33" xfId="0" applyNumberFormat="1" applyFont="1" applyFill="1" applyBorder="1" applyAlignment="1">
      <alignment horizontal="center" vertical="top" wrapText="1"/>
    </xf>
    <xf numFmtId="164" fontId="2" fillId="3" borderId="33" xfId="0" applyNumberFormat="1" applyFont="1" applyFill="1" applyBorder="1" applyAlignment="1">
      <alignment horizontal="center" vertical="top" wrapText="1"/>
    </xf>
    <xf numFmtId="164" fontId="2" fillId="8" borderId="77" xfId="0" applyNumberFormat="1" applyFont="1" applyFill="1" applyBorder="1" applyAlignment="1">
      <alignment horizontal="center" vertical="top" wrapText="1"/>
    </xf>
    <xf numFmtId="164" fontId="2" fillId="3" borderId="36" xfId="0" applyNumberFormat="1" applyFont="1" applyFill="1" applyBorder="1" applyAlignment="1">
      <alignment horizontal="center" vertical="top" wrapText="1"/>
    </xf>
    <xf numFmtId="0" fontId="1" fillId="0" borderId="67" xfId="0" applyFont="1" applyBorder="1" applyAlignment="1">
      <alignment horizontal="center" vertical="center" wrapText="1"/>
    </xf>
    <xf numFmtId="3" fontId="1" fillId="6" borderId="12" xfId="0" applyNumberFormat="1" applyFont="1" applyFill="1" applyBorder="1" applyAlignment="1">
      <alignment horizontal="center" vertical="top" textRotation="90" wrapText="1"/>
    </xf>
    <xf numFmtId="3" fontId="1" fillId="6" borderId="57" xfId="0" applyNumberFormat="1" applyFont="1" applyFill="1" applyBorder="1" applyAlignment="1">
      <alignment vertical="top" wrapText="1"/>
    </xf>
    <xf numFmtId="3" fontId="1" fillId="6" borderId="43" xfId="0" applyNumberFormat="1" applyFont="1" applyFill="1" applyBorder="1" applyAlignment="1">
      <alignment vertical="top" wrapText="1"/>
    </xf>
    <xf numFmtId="3" fontId="1" fillId="0" borderId="43" xfId="0" applyNumberFormat="1" applyFont="1" applyFill="1" applyBorder="1" applyAlignment="1">
      <alignment horizontal="center" vertical="top" wrapText="1"/>
    </xf>
    <xf numFmtId="49" fontId="1" fillId="6" borderId="43" xfId="0" applyNumberFormat="1" applyFont="1" applyFill="1" applyBorder="1" applyAlignment="1">
      <alignment horizontal="center" vertical="top" wrapText="1"/>
    </xf>
    <xf numFmtId="3" fontId="1" fillId="6" borderId="43" xfId="0" applyNumberFormat="1" applyFont="1" applyFill="1" applyBorder="1" applyAlignment="1">
      <alignment horizontal="left" vertical="top" wrapText="1"/>
    </xf>
    <xf numFmtId="3" fontId="1" fillId="6" borderId="43" xfId="0" applyNumberFormat="1" applyFont="1" applyFill="1" applyBorder="1" applyAlignment="1">
      <alignment horizontal="center" vertical="center" wrapText="1"/>
    </xf>
    <xf numFmtId="3" fontId="1" fillId="6" borderId="101" xfId="0" applyNumberFormat="1" applyFont="1" applyFill="1" applyBorder="1" applyAlignment="1">
      <alignment horizontal="left" vertical="top" wrapText="1"/>
    </xf>
    <xf numFmtId="3" fontId="1" fillId="6" borderId="84" xfId="0" applyNumberFormat="1" applyFont="1" applyFill="1" applyBorder="1" applyAlignment="1">
      <alignment horizontal="center" vertical="top"/>
    </xf>
    <xf numFmtId="0" fontId="1" fillId="6" borderId="101" xfId="0" applyFont="1" applyFill="1" applyBorder="1" applyAlignment="1">
      <alignment horizontal="left" vertical="top" wrapText="1"/>
    </xf>
    <xf numFmtId="3" fontId="2" fillId="6" borderId="3" xfId="0" applyNumberFormat="1" applyFont="1" applyFill="1" applyBorder="1" applyAlignment="1">
      <alignment horizontal="center" vertical="top"/>
    </xf>
    <xf numFmtId="3" fontId="2" fillId="5" borderId="3" xfId="0" applyNumberFormat="1" applyFont="1" applyFill="1" applyBorder="1" applyAlignment="1">
      <alignment horizontal="center" vertical="top"/>
    </xf>
    <xf numFmtId="3" fontId="2" fillId="4" borderId="2" xfId="0" applyNumberFormat="1" applyFont="1" applyFill="1" applyBorder="1" applyAlignment="1">
      <alignment horizontal="center" vertical="top"/>
    </xf>
    <xf numFmtId="3" fontId="1" fillId="6" borderId="25" xfId="0" applyNumberFormat="1" applyFont="1" applyFill="1" applyBorder="1" applyAlignment="1">
      <alignment horizontal="left" vertical="top" wrapText="1"/>
    </xf>
    <xf numFmtId="49" fontId="2" fillId="4" borderId="2" xfId="0" applyNumberFormat="1" applyFont="1" applyFill="1" applyBorder="1" applyAlignment="1">
      <alignment vertical="top"/>
    </xf>
    <xf numFmtId="49" fontId="2" fillId="5" borderId="3" xfId="0" applyNumberFormat="1" applyFont="1" applyFill="1" applyBorder="1" applyAlignment="1">
      <alignment vertical="top"/>
    </xf>
    <xf numFmtId="49" fontId="2" fillId="6" borderId="76" xfId="0" applyNumberFormat="1" applyFont="1" applyFill="1" applyBorder="1" applyAlignment="1">
      <alignment vertical="top"/>
    </xf>
    <xf numFmtId="3" fontId="2" fillId="6" borderId="4" xfId="2" applyNumberFormat="1" applyFont="1" applyFill="1" applyBorder="1" applyAlignment="1">
      <alignment horizontal="center" vertical="top"/>
    </xf>
    <xf numFmtId="49" fontId="2" fillId="4" borderId="23" xfId="0" applyNumberFormat="1" applyFont="1" applyFill="1" applyBorder="1" applyAlignment="1">
      <alignment vertical="top"/>
    </xf>
    <xf numFmtId="49" fontId="2" fillId="5" borderId="24" xfId="0" applyNumberFormat="1" applyFont="1" applyFill="1" applyBorder="1" applyAlignment="1">
      <alignment vertical="top"/>
    </xf>
    <xf numFmtId="49" fontId="2" fillId="6" borderId="112" xfId="0" applyNumberFormat="1" applyFont="1" applyFill="1" applyBorder="1" applyAlignment="1">
      <alignment vertical="top"/>
    </xf>
    <xf numFmtId="3" fontId="1" fillId="6" borderId="25" xfId="0" applyNumberFormat="1" applyFont="1" applyFill="1" applyBorder="1" applyAlignment="1">
      <alignment vertical="top" wrapText="1"/>
    </xf>
    <xf numFmtId="3" fontId="2" fillId="6" borderId="25" xfId="2" applyNumberFormat="1" applyFont="1" applyFill="1" applyBorder="1" applyAlignment="1">
      <alignment horizontal="center" vertical="top"/>
    </xf>
    <xf numFmtId="3" fontId="1" fillId="0" borderId="12" xfId="0" applyNumberFormat="1" applyFont="1" applyFill="1" applyBorder="1" applyAlignment="1">
      <alignment horizontal="center" vertical="center" textRotation="90" wrapText="1"/>
    </xf>
    <xf numFmtId="3" fontId="1" fillId="6" borderId="14" xfId="0" applyNumberFormat="1" applyFont="1" applyFill="1" applyBorder="1" applyAlignment="1">
      <alignment horizontal="left" vertical="top" wrapText="1"/>
    </xf>
    <xf numFmtId="3" fontId="1" fillId="6" borderId="13" xfId="0" applyNumberFormat="1" applyFont="1" applyFill="1" applyBorder="1" applyAlignment="1">
      <alignment horizontal="center" vertical="center" wrapText="1"/>
    </xf>
    <xf numFmtId="3" fontId="19" fillId="6" borderId="42" xfId="0" applyNumberFormat="1" applyFont="1" applyFill="1" applyBorder="1" applyAlignment="1">
      <alignment vertical="top" wrapText="1"/>
    </xf>
    <xf numFmtId="3" fontId="19" fillId="6" borderId="36" xfId="0" applyNumberFormat="1" applyFont="1" applyFill="1" applyBorder="1" applyAlignment="1">
      <alignment horizontal="center" vertical="top" wrapText="1"/>
    </xf>
    <xf numFmtId="3" fontId="19" fillId="6" borderId="61"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center" wrapText="1"/>
    </xf>
    <xf numFmtId="0" fontId="1" fillId="6" borderId="100" xfId="1" applyFont="1" applyFill="1" applyBorder="1" applyAlignment="1">
      <alignment vertical="top" wrapText="1"/>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1" fillId="6" borderId="113" xfId="0" applyNumberFormat="1" applyFont="1" applyFill="1" applyBorder="1" applyAlignment="1">
      <alignment horizontal="center" vertical="top"/>
    </xf>
    <xf numFmtId="164" fontId="2" fillId="0" borderId="0" xfId="0" applyNumberFormat="1" applyFont="1" applyFill="1" applyBorder="1" applyAlignment="1">
      <alignment horizontal="center" vertical="top" wrapText="1"/>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1" fillId="0" borderId="14" xfId="0" applyNumberFormat="1" applyFont="1" applyFill="1" applyBorder="1" applyAlignment="1">
      <alignment horizontal="left" vertical="top" wrapText="1"/>
    </xf>
    <xf numFmtId="164" fontId="1" fillId="3" borderId="61" xfId="0" applyNumberFormat="1" applyFont="1" applyFill="1" applyBorder="1" applyAlignment="1">
      <alignment horizontal="center" vertical="top" wrapText="1"/>
    </xf>
    <xf numFmtId="164" fontId="1" fillId="8" borderId="61" xfId="0" applyNumberFormat="1" applyFont="1" applyFill="1" applyBorder="1" applyAlignment="1">
      <alignment horizontal="center" vertical="top" wrapText="1"/>
    </xf>
    <xf numFmtId="0" fontId="1" fillId="6" borderId="81" xfId="0" applyFont="1" applyFill="1" applyBorder="1" applyAlignment="1">
      <alignment horizontal="center" vertical="top" wrapText="1"/>
    </xf>
    <xf numFmtId="164" fontId="15" fillId="6" borderId="61" xfId="0" applyNumberFormat="1" applyFont="1" applyFill="1" applyBorder="1" applyAlignment="1">
      <alignment horizontal="center" vertical="top"/>
    </xf>
    <xf numFmtId="164" fontId="1" fillId="8" borderId="31" xfId="0" applyNumberFormat="1" applyFont="1" applyFill="1" applyBorder="1" applyAlignment="1">
      <alignment horizontal="center" vertical="top" wrapText="1"/>
    </xf>
    <xf numFmtId="164" fontId="2" fillId="8" borderId="22" xfId="0" applyNumberFormat="1" applyFont="1" applyFill="1" applyBorder="1" applyAlignment="1">
      <alignment horizontal="center" vertical="top" wrapText="1"/>
    </xf>
    <xf numFmtId="164" fontId="2" fillId="5" borderId="65" xfId="0" applyNumberFormat="1" applyFont="1" applyFill="1" applyBorder="1" applyAlignment="1">
      <alignment horizontal="center" vertical="top"/>
    </xf>
    <xf numFmtId="164" fontId="1" fillId="6" borderId="76" xfId="0" applyNumberFormat="1" applyFont="1" applyFill="1" applyBorder="1" applyAlignment="1">
      <alignment horizontal="center" vertical="top"/>
    </xf>
    <xf numFmtId="164" fontId="1" fillId="6" borderId="53" xfId="0" applyNumberFormat="1" applyFont="1" applyFill="1" applyBorder="1" applyAlignment="1">
      <alignment horizontal="center" vertical="top"/>
    </xf>
    <xf numFmtId="164" fontId="2" fillId="6" borderId="60" xfId="0" applyNumberFormat="1" applyFont="1" applyFill="1" applyBorder="1" applyAlignment="1">
      <alignment horizontal="center" vertical="top"/>
    </xf>
    <xf numFmtId="164" fontId="15" fillId="6" borderId="15" xfId="0" applyNumberFormat="1" applyFont="1" applyFill="1" applyBorder="1" applyAlignment="1">
      <alignment horizontal="center" vertical="top"/>
    </xf>
    <xf numFmtId="164" fontId="1" fillId="6" borderId="100" xfId="0" applyNumberFormat="1" applyFont="1" applyFill="1" applyBorder="1" applyAlignment="1">
      <alignment horizontal="center" vertical="top"/>
    </xf>
    <xf numFmtId="164" fontId="2" fillId="6" borderId="42" xfId="0" applyNumberFormat="1" applyFont="1" applyFill="1" applyBorder="1" applyAlignment="1">
      <alignment horizontal="center" vertical="top"/>
    </xf>
    <xf numFmtId="164" fontId="2" fillId="6" borderId="36" xfId="0" applyNumberFormat="1" applyFont="1" applyFill="1" applyBorder="1" applyAlignment="1">
      <alignment horizontal="center" vertical="top"/>
    </xf>
    <xf numFmtId="164" fontId="2" fillId="4" borderId="65" xfId="0" applyNumberFormat="1" applyFont="1" applyFill="1" applyBorder="1" applyAlignment="1">
      <alignment horizontal="center" vertical="top"/>
    </xf>
    <xf numFmtId="164" fontId="2" fillId="3" borderId="65" xfId="0" applyNumberFormat="1" applyFont="1" applyFill="1" applyBorder="1" applyAlignment="1">
      <alignment horizontal="center" vertical="top"/>
    </xf>
    <xf numFmtId="3" fontId="1" fillId="7" borderId="2" xfId="0" applyNumberFormat="1" applyFont="1" applyFill="1" applyBorder="1" applyAlignment="1">
      <alignment horizontal="left" vertical="top" wrapText="1"/>
    </xf>
    <xf numFmtId="3" fontId="1" fillId="7" borderId="11" xfId="0" applyNumberFormat="1" applyFont="1" applyFill="1" applyBorder="1" applyAlignment="1">
      <alignment horizontal="left" vertical="top" wrapText="1"/>
    </xf>
    <xf numFmtId="3" fontId="1" fillId="7" borderId="23" xfId="0" applyNumberFormat="1" applyFont="1" applyFill="1" applyBorder="1" applyAlignment="1">
      <alignment horizontal="left" vertical="top" wrapText="1"/>
    </xf>
    <xf numFmtId="0" fontId="1" fillId="6" borderId="11" xfId="0" applyFont="1" applyFill="1" applyBorder="1" applyAlignment="1">
      <alignment horizontal="left" vertical="top" wrapText="1"/>
    </xf>
    <xf numFmtId="3" fontId="1" fillId="6" borderId="2" xfId="0" applyNumberFormat="1" applyFont="1" applyFill="1" applyBorder="1" applyAlignment="1">
      <alignment horizontal="left" vertical="top" wrapText="1"/>
    </xf>
    <xf numFmtId="164" fontId="1" fillId="8" borderId="31" xfId="0" applyNumberFormat="1" applyFont="1" applyFill="1" applyBorder="1" applyAlignment="1">
      <alignment horizontal="center" vertical="top" wrapText="1"/>
    </xf>
    <xf numFmtId="164" fontId="1" fillId="8" borderId="22" xfId="0" applyNumberFormat="1" applyFont="1" applyFill="1" applyBorder="1" applyAlignment="1">
      <alignment horizontal="center" vertical="top" wrapText="1"/>
    </xf>
    <xf numFmtId="164" fontId="2" fillId="3" borderId="31" xfId="0" applyNumberFormat="1" applyFont="1" applyFill="1" applyBorder="1" applyAlignment="1">
      <alignment horizontal="center" vertical="top" wrapText="1"/>
    </xf>
    <xf numFmtId="164" fontId="2" fillId="3" borderId="22" xfId="0" applyNumberFormat="1" applyFont="1" applyFill="1" applyBorder="1" applyAlignment="1">
      <alignment horizontal="center" vertical="top" wrapText="1"/>
    </xf>
    <xf numFmtId="164" fontId="1" fillId="0" borderId="31" xfId="0" applyNumberFormat="1" applyFont="1" applyBorder="1" applyAlignment="1">
      <alignment horizontal="center" vertical="top" wrapText="1"/>
    </xf>
    <xf numFmtId="164" fontId="1" fillId="0" borderId="22" xfId="0" applyNumberFormat="1" applyFont="1" applyBorder="1" applyAlignment="1">
      <alignment horizontal="center" vertical="top" wrapText="1"/>
    </xf>
    <xf numFmtId="164" fontId="2" fillId="8" borderId="45" xfId="0" applyNumberFormat="1" applyFont="1" applyFill="1" applyBorder="1" applyAlignment="1">
      <alignment horizontal="center" vertical="top" wrapText="1"/>
    </xf>
    <xf numFmtId="164" fontId="2" fillId="8" borderId="55" xfId="0" applyNumberFormat="1" applyFont="1" applyFill="1" applyBorder="1" applyAlignment="1">
      <alignment horizontal="center" vertical="top" wrapText="1"/>
    </xf>
    <xf numFmtId="164" fontId="2" fillId="8" borderId="56" xfId="0" applyNumberFormat="1" applyFont="1" applyFill="1" applyBorder="1" applyAlignment="1">
      <alignment horizontal="center" vertical="top" wrapText="1"/>
    </xf>
    <xf numFmtId="164" fontId="1" fillId="6" borderId="31" xfId="0" applyNumberFormat="1" applyFont="1" applyFill="1" applyBorder="1" applyAlignment="1">
      <alignment horizontal="center" vertical="top" wrapText="1"/>
    </xf>
    <xf numFmtId="164" fontId="1" fillId="6" borderId="22" xfId="0" applyNumberFormat="1" applyFont="1" applyFill="1" applyBorder="1" applyAlignment="1">
      <alignment horizontal="center" vertical="top" wrapText="1"/>
    </xf>
    <xf numFmtId="164" fontId="2" fillId="8" borderId="31" xfId="0" applyNumberFormat="1" applyFont="1" applyFill="1" applyBorder="1" applyAlignment="1">
      <alignment horizontal="center" vertical="top" wrapText="1"/>
    </xf>
    <xf numFmtId="3" fontId="15" fillId="6" borderId="89" xfId="0" applyNumberFormat="1" applyFont="1" applyFill="1" applyBorder="1" applyAlignment="1">
      <alignment horizontal="center" vertical="top"/>
    </xf>
    <xf numFmtId="164" fontId="1" fillId="6" borderId="4" xfId="0" applyNumberFormat="1" applyFont="1" applyFill="1" applyBorder="1" applyAlignment="1">
      <alignment horizontal="center" vertical="top"/>
    </xf>
    <xf numFmtId="164" fontId="15" fillId="6" borderId="58" xfId="0" applyNumberFormat="1" applyFont="1" applyFill="1" applyBorder="1" applyAlignment="1">
      <alignment horizontal="center" vertical="top"/>
    </xf>
    <xf numFmtId="3" fontId="15" fillId="6" borderId="12" xfId="0" applyNumberFormat="1" applyFont="1" applyFill="1" applyBorder="1" applyAlignment="1">
      <alignment horizontal="center" vertical="top" wrapText="1"/>
    </xf>
    <xf numFmtId="164" fontId="15" fillId="0" borderId="57" xfId="0" applyNumberFormat="1" applyFont="1" applyFill="1" applyBorder="1" applyAlignment="1">
      <alignment horizontal="center" vertical="top"/>
    </xf>
    <xf numFmtId="164" fontId="1" fillId="0" borderId="5" xfId="0" applyNumberFormat="1" applyFont="1" applyFill="1" applyBorder="1" applyAlignment="1">
      <alignment horizontal="center" vertical="top"/>
    </xf>
    <xf numFmtId="164" fontId="1" fillId="0" borderId="3" xfId="0" applyNumberFormat="1" applyFont="1" applyFill="1" applyBorder="1" applyAlignment="1">
      <alignment horizontal="center" vertical="top"/>
    </xf>
    <xf numFmtId="164" fontId="15" fillId="0" borderId="6" xfId="0" applyNumberFormat="1" applyFont="1" applyFill="1" applyBorder="1" applyAlignment="1">
      <alignment horizontal="center" vertical="top"/>
    </xf>
    <xf numFmtId="164" fontId="1" fillId="0" borderId="74" xfId="0" applyNumberFormat="1" applyFont="1" applyFill="1" applyBorder="1" applyAlignment="1">
      <alignment horizontal="center" vertical="top"/>
    </xf>
    <xf numFmtId="164" fontId="15" fillId="0" borderId="74" xfId="0" applyNumberFormat="1" applyFont="1" applyFill="1" applyBorder="1" applyAlignment="1">
      <alignment horizontal="center" vertical="top"/>
    </xf>
    <xf numFmtId="164" fontId="2" fillId="8" borderId="114" xfId="0" applyNumberFormat="1" applyFont="1" applyFill="1" applyBorder="1" applyAlignment="1">
      <alignment horizontal="center" vertical="top"/>
    </xf>
    <xf numFmtId="3" fontId="15" fillId="7" borderId="11" xfId="0" applyNumberFormat="1" applyFont="1" applyFill="1" applyBorder="1" applyAlignment="1">
      <alignment horizontal="left" vertical="top" wrapText="1"/>
    </xf>
    <xf numFmtId="3" fontId="15" fillId="7" borderId="0" xfId="0" applyNumberFormat="1" applyFont="1" applyFill="1" applyBorder="1" applyAlignment="1">
      <alignment horizontal="center" vertical="top" wrapText="1"/>
    </xf>
    <xf numFmtId="3" fontId="15" fillId="6" borderId="17" xfId="0" applyNumberFormat="1" applyFont="1" applyFill="1" applyBorder="1" applyAlignment="1">
      <alignment horizontal="left" vertical="top" wrapText="1"/>
    </xf>
    <xf numFmtId="3" fontId="15" fillId="6" borderId="3" xfId="0" applyNumberFormat="1" applyFont="1" applyFill="1" applyBorder="1" applyAlignment="1">
      <alignment horizontal="center" vertical="top"/>
    </xf>
    <xf numFmtId="3" fontId="15" fillId="6" borderId="76" xfId="0" applyNumberFormat="1" applyFont="1" applyFill="1" applyBorder="1" applyAlignment="1">
      <alignment horizontal="center" vertical="top"/>
    </xf>
    <xf numFmtId="164" fontId="1" fillId="0" borderId="33" xfId="0" applyNumberFormat="1" applyFont="1" applyFill="1" applyBorder="1" applyAlignment="1">
      <alignment horizontal="center" vertical="top" wrapText="1"/>
    </xf>
    <xf numFmtId="164" fontId="1" fillId="0" borderId="31" xfId="0" applyNumberFormat="1" applyFont="1" applyFill="1" applyBorder="1" applyAlignment="1">
      <alignment horizontal="center" vertical="top" wrapText="1"/>
    </xf>
    <xf numFmtId="164" fontId="1" fillId="3" borderId="60" xfId="0" applyNumberFormat="1" applyFont="1" applyFill="1" applyBorder="1" applyAlignment="1">
      <alignment horizontal="center" vertical="top" wrapText="1"/>
    </xf>
    <xf numFmtId="164" fontId="1" fillId="8" borderId="60" xfId="0" applyNumberFormat="1" applyFont="1" applyFill="1" applyBorder="1" applyAlignment="1">
      <alignment horizontal="center" vertical="top" wrapText="1"/>
    </xf>
    <xf numFmtId="164" fontId="1" fillId="0" borderId="60" xfId="0" applyNumberFormat="1" applyFont="1" applyFill="1" applyBorder="1" applyAlignment="1">
      <alignment horizontal="center" vertical="top" wrapText="1"/>
    </xf>
    <xf numFmtId="164" fontId="2" fillId="8" borderId="27" xfId="0" applyNumberFormat="1" applyFont="1" applyFill="1" applyBorder="1" applyAlignment="1">
      <alignment horizontal="center" vertical="top" wrapText="1"/>
    </xf>
    <xf numFmtId="49" fontId="15" fillId="6" borderId="13"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0" fontId="1" fillId="6" borderId="42" xfId="0" applyFont="1" applyFill="1" applyBorder="1" applyAlignment="1">
      <alignment horizontal="left" vertical="top" wrapText="1"/>
    </xf>
    <xf numFmtId="3" fontId="1" fillId="7" borderId="106" xfId="0" applyNumberFormat="1" applyFont="1" applyFill="1" applyBorder="1" applyAlignment="1">
      <alignment horizontal="left" vertical="top" wrapText="1"/>
    </xf>
    <xf numFmtId="3" fontId="1" fillId="7" borderId="115" xfId="0" applyNumberFormat="1" applyFont="1" applyFill="1" applyBorder="1" applyAlignment="1">
      <alignment horizontal="center" vertical="top" wrapText="1"/>
    </xf>
    <xf numFmtId="3" fontId="1" fillId="7" borderId="107" xfId="0" applyNumberFormat="1" applyFont="1" applyFill="1" applyBorder="1" applyAlignment="1">
      <alignment horizontal="center" vertical="top" wrapText="1"/>
    </xf>
    <xf numFmtId="49" fontId="17" fillId="0" borderId="29" xfId="0" applyNumberFormat="1" applyFont="1" applyBorder="1" applyAlignment="1">
      <alignment horizontal="left" vertical="top" wrapText="1"/>
    </xf>
    <xf numFmtId="0" fontId="15" fillId="6" borderId="16" xfId="0" applyFont="1" applyFill="1" applyBorder="1" applyAlignment="1">
      <alignment horizontal="center" vertical="top" wrapText="1"/>
    </xf>
    <xf numFmtId="3" fontId="15" fillId="6" borderId="16" xfId="0" applyNumberFormat="1" applyFont="1" applyFill="1" applyBorder="1" applyAlignment="1">
      <alignment horizontal="center" vertical="top"/>
    </xf>
    <xf numFmtId="49" fontId="2" fillId="6" borderId="38" xfId="0" applyNumberFormat="1" applyFont="1" applyFill="1" applyBorder="1" applyAlignment="1">
      <alignment horizontal="center" vertical="center"/>
    </xf>
    <xf numFmtId="49" fontId="2" fillId="6" borderId="12" xfId="0" applyNumberFormat="1" applyFont="1" applyFill="1" applyBorder="1" applyAlignment="1">
      <alignment horizontal="center" vertical="center"/>
    </xf>
    <xf numFmtId="164" fontId="17" fillId="0" borderId="0" xfId="0" applyNumberFormat="1" applyFont="1" applyAlignment="1">
      <alignment horizontal="center"/>
    </xf>
    <xf numFmtId="3" fontId="2" fillId="6" borderId="12" xfId="0" applyNumberFormat="1" applyFont="1" applyFill="1" applyBorder="1" applyAlignment="1">
      <alignment horizontal="center" vertical="top"/>
    </xf>
    <xf numFmtId="3" fontId="5" fillId="6" borderId="12" xfId="0" applyNumberFormat="1" applyFont="1" applyFill="1" applyBorder="1" applyAlignment="1">
      <alignment horizontal="center" vertical="top"/>
    </xf>
    <xf numFmtId="3" fontId="2" fillId="4" borderId="2"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5" borderId="3"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3" fontId="2" fillId="6" borderId="3"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2" fillId="6" borderId="24" xfId="0" applyNumberFormat="1" applyFont="1" applyFill="1" applyBorder="1" applyAlignment="1">
      <alignment horizontal="center" vertical="top"/>
    </xf>
    <xf numFmtId="3" fontId="1" fillId="6" borderId="13" xfId="0" applyNumberFormat="1" applyFont="1" applyFill="1" applyBorder="1" applyAlignment="1">
      <alignment horizontal="left" vertical="top" wrapText="1"/>
    </xf>
    <xf numFmtId="3" fontId="1" fillId="0" borderId="24" xfId="0" applyNumberFormat="1" applyFont="1" applyFill="1" applyBorder="1" applyAlignment="1">
      <alignment horizontal="center" vertical="top" wrapText="1"/>
    </xf>
    <xf numFmtId="3" fontId="1" fillId="7" borderId="23" xfId="0" applyNumberFormat="1" applyFont="1" applyFill="1" applyBorder="1" applyAlignment="1">
      <alignment horizontal="left" vertical="top" wrapText="1"/>
    </xf>
    <xf numFmtId="3" fontId="5" fillId="6" borderId="12" xfId="0" applyNumberFormat="1" applyFont="1" applyFill="1" applyBorder="1" applyAlignment="1">
      <alignment horizontal="center" vertical="top" wrapText="1"/>
    </xf>
    <xf numFmtId="3" fontId="2" fillId="4" borderId="23" xfId="0" applyNumberFormat="1" applyFont="1" applyFill="1" applyBorder="1" applyAlignment="1">
      <alignment horizontal="center" vertical="top"/>
    </xf>
    <xf numFmtId="49" fontId="2" fillId="5" borderId="24" xfId="0" applyNumberFormat="1" applyFont="1" applyFill="1" applyBorder="1" applyAlignment="1">
      <alignment horizontal="center" vertical="top"/>
    </xf>
    <xf numFmtId="49" fontId="2" fillId="6" borderId="12" xfId="0" applyNumberFormat="1" applyFont="1" applyFill="1" applyBorder="1" applyAlignment="1">
      <alignment horizontal="center" vertical="top"/>
    </xf>
    <xf numFmtId="3" fontId="2" fillId="0" borderId="3" xfId="0" applyNumberFormat="1" applyFont="1" applyFill="1" applyBorder="1" applyAlignment="1">
      <alignment horizontal="center" vertical="top" wrapText="1"/>
    </xf>
    <xf numFmtId="3" fontId="1" fillId="5" borderId="67" xfId="0" applyNumberFormat="1" applyFont="1" applyFill="1" applyBorder="1" applyAlignment="1">
      <alignment horizontal="center" vertical="top" wrapText="1"/>
    </xf>
    <xf numFmtId="3" fontId="1" fillId="5" borderId="64" xfId="0" applyNumberFormat="1" applyFont="1" applyFill="1" applyBorder="1" applyAlignment="1">
      <alignment horizontal="center" vertical="top" wrapText="1"/>
    </xf>
    <xf numFmtId="3" fontId="1" fillId="5" borderId="65" xfId="0" applyNumberFormat="1" applyFont="1" applyFill="1" applyBorder="1" applyAlignment="1">
      <alignment horizontal="center" vertical="top" wrapText="1"/>
    </xf>
    <xf numFmtId="3" fontId="1" fillId="6" borderId="2" xfId="0" applyNumberFormat="1" applyFont="1" applyFill="1" applyBorder="1" applyAlignment="1">
      <alignment vertical="top" wrapText="1"/>
    </xf>
    <xf numFmtId="3" fontId="1" fillId="6" borderId="12" xfId="0" applyNumberFormat="1" applyFont="1" applyFill="1" applyBorder="1" applyAlignment="1">
      <alignment horizontal="left" vertical="top" wrapText="1"/>
    </xf>
    <xf numFmtId="3" fontId="1" fillId="6" borderId="12" xfId="0" applyNumberFormat="1" applyFont="1" applyFill="1" applyBorder="1" applyAlignment="1">
      <alignment vertical="top" wrapText="1"/>
    </xf>
    <xf numFmtId="3" fontId="2" fillId="6" borderId="3" xfId="0" applyNumberFormat="1" applyFont="1" applyFill="1" applyBorder="1" applyAlignment="1">
      <alignment horizontal="left" vertical="top" wrapText="1"/>
    </xf>
    <xf numFmtId="3" fontId="1" fillId="6" borderId="36" xfId="0" applyNumberFormat="1" applyFont="1" applyFill="1" applyBorder="1" applyAlignment="1">
      <alignment vertical="top" wrapText="1"/>
    </xf>
    <xf numFmtId="3" fontId="2" fillId="6" borderId="36" xfId="0" applyNumberFormat="1" applyFont="1" applyFill="1" applyBorder="1" applyAlignment="1">
      <alignment horizontal="center" vertical="top"/>
    </xf>
    <xf numFmtId="3" fontId="1" fillId="6" borderId="3" xfId="0" applyNumberFormat="1" applyFont="1" applyFill="1" applyBorder="1" applyAlignment="1">
      <alignment vertical="top" wrapText="1"/>
    </xf>
    <xf numFmtId="3" fontId="2" fillId="6" borderId="43" xfId="0" applyNumberFormat="1" applyFont="1" applyFill="1" applyBorder="1" applyAlignment="1">
      <alignment horizontal="center" vertical="top"/>
    </xf>
    <xf numFmtId="0" fontId="24" fillId="6" borderId="43" xfId="0" applyFont="1" applyFill="1" applyBorder="1" applyAlignment="1">
      <alignment horizontal="center" vertical="top"/>
    </xf>
    <xf numFmtId="3" fontId="2" fillId="6" borderId="12" xfId="0" applyNumberFormat="1" applyFont="1" applyFill="1" applyBorder="1" applyAlignment="1">
      <alignment horizontal="center" vertical="top" wrapText="1"/>
    </xf>
    <xf numFmtId="3" fontId="1" fillId="6" borderId="11" xfId="0" applyNumberFormat="1" applyFont="1" applyFill="1" applyBorder="1" applyAlignment="1">
      <alignment horizontal="left" vertical="top" wrapText="1"/>
    </xf>
    <xf numFmtId="0" fontId="1" fillId="6" borderId="11" xfId="0" applyFont="1" applyFill="1" applyBorder="1" applyAlignment="1">
      <alignment horizontal="left" vertical="top" wrapText="1"/>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3" fontId="1" fillId="6" borderId="58" xfId="0" applyNumberFormat="1" applyFont="1" applyFill="1" applyBorder="1" applyAlignment="1">
      <alignment horizontal="left" vertical="top" wrapText="1"/>
    </xf>
    <xf numFmtId="3" fontId="1" fillId="6" borderId="57" xfId="0" applyNumberFormat="1" applyFont="1" applyFill="1" applyBorder="1" applyAlignment="1">
      <alignment horizontal="left" vertical="top" wrapText="1"/>
    </xf>
    <xf numFmtId="3" fontId="2" fillId="6" borderId="3" xfId="0" applyNumberFormat="1" applyFont="1" applyFill="1" applyBorder="1" applyAlignment="1">
      <alignment horizontal="center" vertical="top" wrapText="1"/>
    </xf>
    <xf numFmtId="3" fontId="1" fillId="6" borderId="43" xfId="0" applyNumberFormat="1" applyFont="1" applyFill="1" applyBorder="1" applyAlignment="1">
      <alignment horizontal="center" vertical="top" wrapText="1"/>
    </xf>
    <xf numFmtId="49" fontId="2" fillId="6" borderId="12" xfId="0" applyNumberFormat="1" applyFont="1" applyFill="1" applyBorder="1" applyAlignment="1">
      <alignment horizontal="center" vertical="top" wrapText="1"/>
    </xf>
    <xf numFmtId="49" fontId="2" fillId="6" borderId="13" xfId="0" applyNumberFormat="1" applyFont="1" applyFill="1" applyBorder="1" applyAlignment="1">
      <alignment horizontal="center" vertical="top"/>
    </xf>
    <xf numFmtId="3" fontId="1" fillId="6" borderId="37" xfId="0" applyNumberFormat="1" applyFont="1" applyFill="1" applyBorder="1" applyAlignment="1">
      <alignment horizontal="center" vertical="top" wrapText="1"/>
    </xf>
    <xf numFmtId="0" fontId="17" fillId="0" borderId="0" xfId="0" applyFont="1" applyAlignment="1"/>
    <xf numFmtId="3" fontId="5" fillId="6" borderId="3" xfId="0" applyNumberFormat="1" applyFont="1" applyFill="1" applyBorder="1" applyAlignment="1">
      <alignment horizontal="left" vertical="top" wrapText="1"/>
    </xf>
    <xf numFmtId="3" fontId="2" fillId="4" borderId="2"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5" borderId="3"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3" fontId="2" fillId="6" borderId="3"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2" fillId="6" borderId="24" xfId="0" applyNumberFormat="1" applyFont="1" applyFill="1" applyBorder="1" applyAlignment="1">
      <alignment horizontal="center" vertical="top"/>
    </xf>
    <xf numFmtId="3" fontId="1" fillId="6" borderId="13" xfId="0" applyNumberFormat="1" applyFont="1" applyFill="1" applyBorder="1" applyAlignment="1">
      <alignment horizontal="left" vertical="top" wrapText="1"/>
    </xf>
    <xf numFmtId="3" fontId="1" fillId="0" borderId="3" xfId="0" applyNumberFormat="1" applyFont="1" applyFill="1" applyBorder="1" applyAlignment="1">
      <alignment horizontal="center" vertical="top" wrapText="1"/>
    </xf>
    <xf numFmtId="3" fontId="1" fillId="0" borderId="12" xfId="0" applyNumberFormat="1" applyFont="1" applyFill="1" applyBorder="1" applyAlignment="1">
      <alignment horizontal="center" vertical="top" wrapText="1"/>
    </xf>
    <xf numFmtId="3" fontId="2" fillId="4" borderId="23" xfId="0" applyNumberFormat="1" applyFont="1" applyFill="1" applyBorder="1" applyAlignment="1">
      <alignment horizontal="center" vertical="top"/>
    </xf>
    <xf numFmtId="49" fontId="2" fillId="5" borderId="24" xfId="0" applyNumberFormat="1" applyFont="1" applyFill="1" applyBorder="1" applyAlignment="1">
      <alignment horizontal="center" vertical="top"/>
    </xf>
    <xf numFmtId="49" fontId="2" fillId="6" borderId="12" xfId="0" applyNumberFormat="1" applyFont="1" applyFill="1" applyBorder="1" applyAlignment="1">
      <alignment horizontal="center" vertical="top"/>
    </xf>
    <xf numFmtId="0" fontId="13" fillId="0" borderId="0" xfId="0" applyFont="1" applyAlignment="1">
      <alignment vertical="top"/>
    </xf>
    <xf numFmtId="3" fontId="1" fillId="5" borderId="67" xfId="0" applyNumberFormat="1" applyFont="1" applyFill="1" applyBorder="1" applyAlignment="1">
      <alignment horizontal="center" vertical="top" wrapText="1"/>
    </xf>
    <xf numFmtId="3" fontId="1" fillId="5" borderId="64" xfId="0" applyNumberFormat="1" applyFont="1" applyFill="1" applyBorder="1" applyAlignment="1">
      <alignment horizontal="center" vertical="top" wrapText="1"/>
    </xf>
    <xf numFmtId="3" fontId="1" fillId="5" borderId="65" xfId="0" applyNumberFormat="1" applyFont="1" applyFill="1" applyBorder="1" applyAlignment="1">
      <alignment horizontal="center" vertical="top" wrapText="1"/>
    </xf>
    <xf numFmtId="3" fontId="2" fillId="6" borderId="36" xfId="0" applyNumberFormat="1" applyFont="1" applyFill="1" applyBorder="1" applyAlignment="1">
      <alignment horizontal="center" vertical="top"/>
    </xf>
    <xf numFmtId="3" fontId="1" fillId="6" borderId="36" xfId="0" applyNumberFormat="1" applyFont="1" applyFill="1" applyBorder="1" applyAlignment="1">
      <alignment vertical="top" wrapText="1"/>
    </xf>
    <xf numFmtId="0" fontId="1" fillId="6" borderId="11" xfId="0" applyFont="1" applyFill="1" applyBorder="1" applyAlignment="1">
      <alignment horizontal="left" vertical="top" wrapText="1"/>
    </xf>
    <xf numFmtId="0" fontId="17" fillId="0" borderId="11" xfId="0" applyFont="1" applyBorder="1" applyAlignment="1">
      <alignment horizontal="left" vertical="top" wrapText="1"/>
    </xf>
    <xf numFmtId="3" fontId="2" fillId="6" borderId="12" xfId="0" applyNumberFormat="1" applyFont="1" applyFill="1" applyBorder="1" applyAlignment="1">
      <alignment horizontal="center" vertical="top" wrapText="1"/>
    </xf>
    <xf numFmtId="3" fontId="2" fillId="6" borderId="36" xfId="0" applyNumberFormat="1" applyFont="1" applyFill="1" applyBorder="1" applyAlignment="1">
      <alignment horizontal="center" vertical="top" wrapText="1"/>
    </xf>
    <xf numFmtId="3" fontId="1" fillId="6" borderId="2" xfId="0" applyNumberFormat="1" applyFont="1" applyFill="1" applyBorder="1" applyAlignment="1">
      <alignment horizontal="left" vertical="top" wrapText="1"/>
    </xf>
    <xf numFmtId="3" fontId="1" fillId="6" borderId="35" xfId="0" applyNumberFormat="1" applyFont="1" applyFill="1" applyBorder="1" applyAlignment="1">
      <alignment horizontal="left" vertical="top" wrapText="1"/>
    </xf>
    <xf numFmtId="3" fontId="1" fillId="6" borderId="23" xfId="0" applyNumberFormat="1" applyFont="1" applyFill="1" applyBorder="1" applyAlignment="1">
      <alignment horizontal="left" vertical="top" wrapText="1"/>
    </xf>
    <xf numFmtId="164" fontId="1" fillId="8" borderId="31" xfId="0" applyNumberFormat="1" applyFont="1" applyFill="1" applyBorder="1" applyAlignment="1">
      <alignment horizontal="center" vertical="top" wrapText="1"/>
    </xf>
    <xf numFmtId="164" fontId="2" fillId="3" borderId="31" xfId="0" applyNumberFormat="1" applyFont="1" applyFill="1" applyBorder="1" applyAlignment="1">
      <alignment horizontal="center" vertical="top" wrapText="1"/>
    </xf>
    <xf numFmtId="164" fontId="1" fillId="0" borderId="31" xfId="0" applyNumberFormat="1" applyFont="1" applyBorder="1" applyAlignment="1">
      <alignment horizontal="center" vertical="top" wrapText="1"/>
    </xf>
    <xf numFmtId="3" fontId="2" fillId="8" borderId="3" xfId="0" applyNumberFormat="1" applyFont="1" applyFill="1" applyBorder="1" applyAlignment="1">
      <alignment horizontal="center" vertical="top"/>
    </xf>
    <xf numFmtId="3" fontId="2" fillId="8" borderId="12" xfId="0" applyNumberFormat="1" applyFont="1" applyFill="1" applyBorder="1" applyAlignment="1">
      <alignment horizontal="center" vertical="top"/>
    </xf>
    <xf numFmtId="3" fontId="1" fillId="6" borderId="43" xfId="0" applyNumberFormat="1" applyFont="1" applyFill="1" applyBorder="1" applyAlignment="1">
      <alignment horizontal="center" vertical="top" wrapText="1"/>
    </xf>
    <xf numFmtId="164" fontId="2" fillId="8" borderId="45" xfId="0" applyNumberFormat="1" applyFont="1" applyFill="1" applyBorder="1" applyAlignment="1">
      <alignment horizontal="center" vertical="top" wrapText="1"/>
    </xf>
    <xf numFmtId="164" fontId="1" fillId="6" borderId="31" xfId="0" applyNumberFormat="1" applyFont="1" applyFill="1" applyBorder="1" applyAlignment="1">
      <alignment horizontal="center" vertical="top" wrapText="1"/>
    </xf>
    <xf numFmtId="3" fontId="1" fillId="0" borderId="0" xfId="0" applyNumberFormat="1" applyFont="1" applyFill="1" applyBorder="1" applyAlignment="1">
      <alignment horizontal="left" vertical="top" wrapText="1"/>
    </xf>
    <xf numFmtId="164" fontId="2" fillId="3" borderId="8" xfId="0" applyNumberFormat="1" applyFont="1" applyFill="1" applyBorder="1" applyAlignment="1">
      <alignment horizontal="center" vertical="top" wrapText="1"/>
    </xf>
    <xf numFmtId="164" fontId="2" fillId="8" borderId="31" xfId="0" applyNumberFormat="1" applyFont="1" applyFill="1" applyBorder="1" applyAlignment="1">
      <alignment horizontal="center" vertical="top" wrapText="1"/>
    </xf>
    <xf numFmtId="3" fontId="2" fillId="0" borderId="8" xfId="0" applyNumberFormat="1" applyFont="1" applyBorder="1" applyAlignment="1">
      <alignment horizontal="center" vertical="center" wrapText="1"/>
    </xf>
    <xf numFmtId="3" fontId="1" fillId="6" borderId="20" xfId="0" applyNumberFormat="1" applyFont="1" applyFill="1" applyBorder="1" applyAlignment="1">
      <alignment horizontal="center" vertical="top" wrapText="1"/>
    </xf>
    <xf numFmtId="49" fontId="2" fillId="8" borderId="12" xfId="0" applyNumberFormat="1" applyFont="1" applyFill="1" applyBorder="1" applyAlignment="1">
      <alignment horizontal="center" vertical="top"/>
    </xf>
    <xf numFmtId="0" fontId="13" fillId="0" borderId="0" xfId="0" applyFont="1" applyAlignment="1">
      <alignment wrapText="1"/>
    </xf>
    <xf numFmtId="3" fontId="2" fillId="8" borderId="12" xfId="0" applyNumberFormat="1" applyFont="1" applyFill="1" applyBorder="1" applyAlignment="1">
      <alignment horizontal="center" vertical="top" wrapText="1"/>
    </xf>
    <xf numFmtId="49" fontId="2" fillId="6" borderId="13" xfId="0" applyNumberFormat="1" applyFont="1" applyFill="1" applyBorder="1" applyAlignment="1">
      <alignment horizontal="center" vertical="top"/>
    </xf>
    <xf numFmtId="49" fontId="1" fillId="6" borderId="12" xfId="0" applyNumberFormat="1" applyFont="1" applyFill="1" applyBorder="1" applyAlignment="1">
      <alignment vertical="center" textRotation="90" wrapText="1"/>
    </xf>
    <xf numFmtId="3" fontId="1" fillId="6" borderId="37" xfId="0" applyNumberFormat="1" applyFont="1" applyFill="1" applyBorder="1" applyAlignment="1">
      <alignment horizontal="center" vertical="top" wrapText="1"/>
    </xf>
    <xf numFmtId="3" fontId="17" fillId="0" borderId="12" xfId="0" applyNumberFormat="1" applyFont="1" applyBorder="1" applyAlignment="1">
      <alignment vertical="center" textRotation="90" wrapText="1"/>
    </xf>
    <xf numFmtId="0" fontId="0" fillId="0" borderId="11" xfId="0" applyBorder="1" applyAlignment="1">
      <alignment vertical="top" wrapText="1"/>
    </xf>
    <xf numFmtId="3" fontId="1" fillId="0" borderId="9" xfId="0" applyNumberFormat="1" applyFont="1" applyFill="1" applyBorder="1" applyAlignment="1">
      <alignment horizontal="center" vertical="top" wrapText="1"/>
    </xf>
    <xf numFmtId="3" fontId="1" fillId="6" borderId="72" xfId="0" applyNumberFormat="1" applyFont="1" applyFill="1" applyBorder="1" applyAlignment="1">
      <alignment horizontal="center" vertical="center" wrapText="1"/>
    </xf>
    <xf numFmtId="3" fontId="1" fillId="6" borderId="21" xfId="0" applyNumberFormat="1" applyFont="1" applyFill="1" applyBorder="1" applyAlignment="1">
      <alignment horizontal="center" vertical="top" wrapText="1"/>
    </xf>
    <xf numFmtId="3" fontId="1" fillId="0" borderId="74" xfId="0" applyNumberFormat="1" applyFont="1" applyFill="1" applyBorder="1" applyAlignment="1">
      <alignment vertical="top" wrapText="1"/>
    </xf>
    <xf numFmtId="3" fontId="1" fillId="0" borderId="9" xfId="0" applyNumberFormat="1" applyFont="1" applyFill="1" applyBorder="1" applyAlignment="1">
      <alignment horizontal="center" vertical="top"/>
    </xf>
    <xf numFmtId="3" fontId="1" fillId="6" borderId="102" xfId="0" applyNumberFormat="1" applyFont="1" applyFill="1" applyBorder="1" applyAlignment="1">
      <alignment horizontal="center" vertical="top" wrapText="1"/>
    </xf>
    <xf numFmtId="0" fontId="1" fillId="6" borderId="73" xfId="0" applyFont="1" applyFill="1" applyBorder="1" applyAlignment="1">
      <alignment horizontal="center" vertical="top" wrapText="1"/>
    </xf>
    <xf numFmtId="49" fontId="1" fillId="6" borderId="61" xfId="0" applyNumberFormat="1" applyFont="1" applyFill="1" applyBorder="1" applyAlignment="1">
      <alignment horizontal="center" vertical="top"/>
    </xf>
    <xf numFmtId="3" fontId="1" fillId="7" borderId="61" xfId="0" applyNumberFormat="1" applyFont="1" applyFill="1" applyBorder="1" applyAlignment="1">
      <alignment horizontal="center" vertical="top"/>
    </xf>
    <xf numFmtId="3" fontId="1" fillId="7" borderId="4" xfId="0" applyNumberFormat="1" applyFont="1" applyFill="1" applyBorder="1" applyAlignment="1">
      <alignment horizontal="center" vertical="top" wrapText="1"/>
    </xf>
    <xf numFmtId="3" fontId="1" fillId="7" borderId="44" xfId="0" applyNumberFormat="1" applyFont="1" applyFill="1" applyBorder="1" applyAlignment="1">
      <alignment horizontal="center" vertical="top"/>
    </xf>
    <xf numFmtId="3" fontId="1" fillId="0" borderId="47" xfId="0" applyNumberFormat="1" applyFont="1" applyFill="1" applyBorder="1" applyAlignment="1">
      <alignment horizontal="center" vertical="top" wrapText="1"/>
    </xf>
    <xf numFmtId="3" fontId="1" fillId="6" borderId="20" xfId="0" applyNumberFormat="1" applyFont="1" applyFill="1" applyBorder="1" applyAlignment="1">
      <alignment horizontal="center" vertical="center" wrapText="1"/>
    </xf>
    <xf numFmtId="3" fontId="1" fillId="6" borderId="44" xfId="0" applyNumberFormat="1" applyFont="1" applyFill="1" applyBorder="1" applyAlignment="1">
      <alignment horizontal="center" vertical="top" wrapText="1"/>
    </xf>
    <xf numFmtId="0" fontId="1" fillId="6" borderId="41" xfId="0" applyFont="1" applyFill="1" applyBorder="1" applyAlignment="1">
      <alignment horizontal="center" vertical="top" wrapText="1"/>
    </xf>
    <xf numFmtId="3" fontId="1" fillId="0" borderId="57" xfId="0" applyNumberFormat="1" applyFont="1" applyFill="1" applyBorder="1" applyAlignment="1">
      <alignment vertical="top" wrapText="1"/>
    </xf>
    <xf numFmtId="49" fontId="1" fillId="0" borderId="44" xfId="0" applyNumberFormat="1" applyFont="1" applyFill="1" applyBorder="1" applyAlignment="1">
      <alignment horizontal="center" vertical="top" wrapText="1"/>
    </xf>
    <xf numFmtId="3" fontId="1" fillId="0" borderId="91" xfId="0" applyNumberFormat="1" applyFont="1" applyFill="1" applyBorder="1" applyAlignment="1">
      <alignment horizontal="center" vertical="top"/>
    </xf>
    <xf numFmtId="3" fontId="1" fillId="0" borderId="47" xfId="0" applyNumberFormat="1" applyFont="1" applyFill="1" applyBorder="1" applyAlignment="1">
      <alignment horizontal="left" vertical="top" wrapText="1"/>
    </xf>
    <xf numFmtId="164" fontId="1" fillId="6" borderId="37" xfId="0" applyNumberFormat="1" applyFont="1" applyFill="1" applyBorder="1" applyAlignment="1">
      <alignment horizontal="center" vertical="top" wrapText="1"/>
    </xf>
    <xf numFmtId="0" fontId="1" fillId="6" borderId="75" xfId="0" applyFont="1" applyFill="1" applyBorder="1" applyAlignment="1">
      <alignment horizontal="center" vertical="top" wrapText="1"/>
    </xf>
    <xf numFmtId="49" fontId="1" fillId="6" borderId="37" xfId="0" applyNumberFormat="1" applyFont="1" applyFill="1" applyBorder="1" applyAlignment="1">
      <alignment horizontal="center" vertical="top"/>
    </xf>
    <xf numFmtId="3" fontId="1" fillId="6" borderId="34" xfId="0" applyNumberFormat="1" applyFont="1" applyFill="1" applyBorder="1" applyAlignment="1">
      <alignment horizontal="center" vertical="top"/>
    </xf>
    <xf numFmtId="3" fontId="1" fillId="0" borderId="70" xfId="0" applyNumberFormat="1" applyFont="1" applyFill="1" applyBorder="1" applyAlignment="1">
      <alignment horizontal="center" vertical="top"/>
    </xf>
    <xf numFmtId="164" fontId="15" fillId="6" borderId="52" xfId="0" applyNumberFormat="1" applyFont="1" applyFill="1" applyBorder="1" applyAlignment="1">
      <alignment horizontal="center" vertical="top"/>
    </xf>
    <xf numFmtId="3" fontId="18" fillId="6" borderId="35" xfId="0" applyNumberFormat="1" applyFont="1" applyFill="1" applyBorder="1" applyAlignment="1">
      <alignment vertical="top" wrapText="1"/>
    </xf>
    <xf numFmtId="3" fontId="1" fillId="0" borderId="52" xfId="0" applyNumberFormat="1" applyFont="1" applyBorder="1" applyAlignment="1">
      <alignment horizontal="center" vertical="top"/>
    </xf>
    <xf numFmtId="3" fontId="1" fillId="0" borderId="40" xfId="0" applyNumberFormat="1" applyFont="1" applyBorder="1" applyAlignment="1">
      <alignment horizontal="center" vertical="top"/>
    </xf>
    <xf numFmtId="164" fontId="1" fillId="6" borderId="97" xfId="0" applyNumberFormat="1" applyFont="1" applyFill="1" applyBorder="1" applyAlignment="1">
      <alignment horizontal="center" vertical="top"/>
    </xf>
    <xf numFmtId="3" fontId="1" fillId="0" borderId="16" xfId="0" applyNumberFormat="1" applyFont="1" applyBorder="1" applyAlignment="1">
      <alignment horizontal="center" vertical="top"/>
    </xf>
    <xf numFmtId="0" fontId="17" fillId="0" borderId="0" xfId="0" applyFont="1" applyAlignment="1">
      <alignment vertical="top"/>
    </xf>
    <xf numFmtId="49" fontId="1" fillId="0" borderId="33" xfId="0" applyNumberFormat="1" applyFont="1" applyBorder="1" applyAlignment="1">
      <alignment horizontal="center" vertical="center" textRotation="90" wrapText="1"/>
    </xf>
    <xf numFmtId="49" fontId="1" fillId="6" borderId="12" xfId="0" applyNumberFormat="1" applyFont="1" applyFill="1" applyBorder="1" applyAlignment="1">
      <alignment horizontal="center" vertical="center" textRotation="90" wrapText="1"/>
    </xf>
    <xf numFmtId="0" fontId="17" fillId="0" borderId="24" xfId="0" applyFont="1" applyBorder="1" applyAlignment="1">
      <alignment horizontal="center" wrapText="1"/>
    </xf>
    <xf numFmtId="3" fontId="1" fillId="0" borderId="49" xfId="0" applyNumberFormat="1" applyFont="1" applyFill="1" applyBorder="1" applyAlignment="1">
      <alignment horizontal="center" vertical="top" textRotation="90" wrapText="1"/>
    </xf>
    <xf numFmtId="3" fontId="1" fillId="0" borderId="48" xfId="0" applyNumberFormat="1" applyFont="1" applyFill="1" applyBorder="1" applyAlignment="1">
      <alignment horizontal="center" vertical="top"/>
    </xf>
    <xf numFmtId="49" fontId="1" fillId="6" borderId="33" xfId="0" applyNumberFormat="1" applyFont="1" applyFill="1" applyBorder="1" applyAlignment="1">
      <alignment horizontal="center" vertical="top" textRotation="90" wrapText="1"/>
    </xf>
    <xf numFmtId="3" fontId="1" fillId="0" borderId="34" xfId="0" applyNumberFormat="1" applyFont="1" applyFill="1" applyBorder="1" applyAlignment="1">
      <alignment horizontal="center" vertical="top"/>
    </xf>
    <xf numFmtId="3" fontId="1" fillId="8" borderId="1" xfId="0" applyNumberFormat="1" applyFont="1" applyFill="1" applyBorder="1" applyAlignment="1">
      <alignment horizontal="center" vertical="top" textRotation="90" wrapText="1"/>
    </xf>
    <xf numFmtId="49" fontId="1" fillId="8" borderId="1" xfId="0" applyNumberFormat="1" applyFont="1" applyFill="1" applyBorder="1" applyAlignment="1">
      <alignment horizontal="center" vertical="top" textRotation="90" wrapText="1"/>
    </xf>
    <xf numFmtId="3" fontId="17" fillId="8" borderId="1" xfId="0" applyNumberFormat="1" applyFont="1" applyFill="1" applyBorder="1" applyAlignment="1">
      <alignment horizontal="center" vertical="top" wrapText="1"/>
    </xf>
    <xf numFmtId="49" fontId="31" fillId="8" borderId="1" xfId="0" applyNumberFormat="1" applyFont="1" applyFill="1" applyBorder="1" applyAlignment="1">
      <alignment horizontal="center" vertical="top" textRotation="91" wrapText="1"/>
    </xf>
    <xf numFmtId="49" fontId="1" fillId="8" borderId="1" xfId="0" applyNumberFormat="1" applyFont="1" applyFill="1" applyBorder="1" applyAlignment="1">
      <alignment horizontal="center" vertical="top" textRotation="91" wrapText="1"/>
    </xf>
    <xf numFmtId="49" fontId="1" fillId="8" borderId="56" xfId="0" applyNumberFormat="1" applyFont="1" applyFill="1" applyBorder="1" applyAlignment="1">
      <alignment horizontal="center" vertical="top" textRotation="91" wrapText="1"/>
    </xf>
    <xf numFmtId="49" fontId="1" fillId="0" borderId="33" xfId="0" applyNumberFormat="1" applyFont="1" applyFill="1" applyBorder="1" applyAlignment="1">
      <alignment horizontal="center" vertical="center" textRotation="90" wrapText="1"/>
    </xf>
    <xf numFmtId="3" fontId="1" fillId="0" borderId="44" xfId="0" applyNumberFormat="1" applyFont="1" applyFill="1" applyBorder="1" applyAlignment="1">
      <alignment horizontal="center" vertical="top" wrapText="1"/>
    </xf>
    <xf numFmtId="3" fontId="1" fillId="0" borderId="34" xfId="0" applyNumberFormat="1" applyFont="1" applyFill="1" applyBorder="1" applyAlignment="1">
      <alignment horizontal="center" vertical="top" wrapText="1"/>
    </xf>
    <xf numFmtId="3" fontId="17" fillId="6" borderId="59" xfId="0" applyNumberFormat="1" applyFont="1" applyFill="1" applyBorder="1" applyAlignment="1">
      <alignment horizontal="center" vertical="center" textRotation="90" wrapText="1"/>
    </xf>
    <xf numFmtId="0" fontId="13" fillId="8" borderId="1" xfId="0" applyFont="1" applyFill="1" applyBorder="1" applyAlignment="1"/>
    <xf numFmtId="3" fontId="2" fillId="8" borderId="27" xfId="0" applyNumberFormat="1" applyFont="1" applyFill="1" applyBorder="1" applyAlignment="1">
      <alignment horizontal="right" vertical="top"/>
    </xf>
    <xf numFmtId="3" fontId="17" fillId="8" borderId="26" xfId="0" applyNumberFormat="1" applyFont="1" applyFill="1" applyBorder="1" applyAlignment="1">
      <alignment vertical="top" wrapText="1"/>
    </xf>
    <xf numFmtId="49" fontId="31" fillId="8" borderId="55" xfId="0" applyNumberFormat="1" applyFont="1" applyFill="1" applyBorder="1" applyAlignment="1">
      <alignment horizontal="center" vertical="top" textRotation="91" wrapText="1"/>
    </xf>
    <xf numFmtId="49" fontId="1" fillId="8" borderId="55" xfId="0" applyNumberFormat="1" applyFont="1" applyFill="1" applyBorder="1" applyAlignment="1">
      <alignment horizontal="center" vertical="top" textRotation="91" wrapText="1"/>
    </xf>
    <xf numFmtId="49" fontId="1" fillId="8" borderId="27" xfId="0" applyNumberFormat="1" applyFont="1" applyFill="1" applyBorder="1" applyAlignment="1">
      <alignment horizontal="center" vertical="top" textRotation="91" wrapText="1"/>
    </xf>
    <xf numFmtId="3" fontId="1" fillId="6" borderId="49" xfId="0" applyNumberFormat="1" applyFont="1" applyFill="1" applyBorder="1" applyAlignment="1">
      <alignment vertical="center" textRotation="90"/>
    </xf>
    <xf numFmtId="3" fontId="17" fillId="6" borderId="36" xfId="0" applyNumberFormat="1" applyFont="1" applyFill="1" applyBorder="1" applyAlignment="1">
      <alignment vertical="top" wrapText="1"/>
    </xf>
    <xf numFmtId="0" fontId="1" fillId="6" borderId="12" xfId="0" applyFont="1" applyFill="1" applyBorder="1" applyAlignment="1">
      <alignment vertical="center" textRotation="90" wrapText="1"/>
    </xf>
    <xf numFmtId="3" fontId="1" fillId="6" borderId="16" xfId="1" applyNumberFormat="1" applyFont="1" applyFill="1" applyBorder="1" applyAlignment="1">
      <alignment horizontal="center" vertical="top"/>
    </xf>
    <xf numFmtId="49" fontId="17" fillId="6" borderId="36" xfId="0" applyNumberFormat="1" applyFont="1" applyFill="1" applyBorder="1" applyAlignment="1">
      <alignment vertical="center" textRotation="90"/>
    </xf>
    <xf numFmtId="0" fontId="2" fillId="0" borderId="33" xfId="0" applyFont="1" applyFill="1" applyBorder="1" applyAlignment="1">
      <alignment horizontal="center" vertical="center" wrapText="1"/>
    </xf>
    <xf numFmtId="49" fontId="4" fillId="8" borderId="1" xfId="0" applyNumberFormat="1" applyFont="1" applyFill="1" applyBorder="1" applyAlignment="1">
      <alignment horizontal="center" vertical="center" textRotation="90" wrapText="1"/>
    </xf>
    <xf numFmtId="0" fontId="13" fillId="8" borderId="26" xfId="0" applyFont="1" applyFill="1" applyBorder="1" applyAlignment="1">
      <alignment vertical="top"/>
    </xf>
    <xf numFmtId="3" fontId="2" fillId="6" borderId="48" xfId="0" applyNumberFormat="1" applyFont="1" applyFill="1" applyBorder="1" applyAlignment="1">
      <alignment horizontal="center" vertical="top"/>
    </xf>
    <xf numFmtId="0" fontId="13" fillId="0" borderId="0" xfId="0" applyFont="1" applyAlignment="1"/>
    <xf numFmtId="0" fontId="13" fillId="6" borderId="12" xfId="0" applyFont="1" applyFill="1" applyBorder="1" applyAlignment="1">
      <alignment horizontal="center" vertical="center" textRotation="90"/>
    </xf>
    <xf numFmtId="0" fontId="13" fillId="6" borderId="36" xfId="0" applyFont="1" applyFill="1" applyBorder="1" applyAlignment="1">
      <alignment horizontal="center" vertical="center" textRotation="90"/>
    </xf>
    <xf numFmtId="0" fontId="13" fillId="8" borderId="1" xfId="0" applyFont="1" applyFill="1" applyBorder="1" applyAlignment="1">
      <alignment vertical="top"/>
    </xf>
    <xf numFmtId="3" fontId="1" fillId="8" borderId="1" xfId="0" applyNumberFormat="1" applyFont="1" applyFill="1" applyBorder="1" applyAlignment="1">
      <alignment horizontal="center" vertical="top" wrapText="1"/>
    </xf>
    <xf numFmtId="3" fontId="2" fillId="0" borderId="48" xfId="0" applyNumberFormat="1" applyFont="1" applyFill="1" applyBorder="1" applyAlignment="1">
      <alignment horizontal="center" vertical="top"/>
    </xf>
    <xf numFmtId="3" fontId="1" fillId="0" borderId="70" xfId="0" applyNumberFormat="1" applyFont="1" applyBorder="1" applyAlignment="1">
      <alignment horizontal="center" vertical="top" wrapText="1"/>
    </xf>
    <xf numFmtId="3" fontId="1" fillId="6" borderId="105" xfId="0" applyNumberFormat="1" applyFont="1" applyFill="1" applyBorder="1" applyAlignment="1">
      <alignment horizontal="center" vertical="top" wrapText="1"/>
    </xf>
    <xf numFmtId="0" fontId="31" fillId="6" borderId="36" xfId="0" applyFont="1" applyFill="1" applyBorder="1" applyAlignment="1">
      <alignment vertical="top" wrapText="1"/>
    </xf>
    <xf numFmtId="0" fontId="31" fillId="0" borderId="36" xfId="0" applyFont="1" applyBorder="1" applyAlignment="1">
      <alignment horizontal="center" vertical="center" textRotation="90" wrapText="1"/>
    </xf>
    <xf numFmtId="0" fontId="13" fillId="8" borderId="27" xfId="0" applyFont="1" applyFill="1" applyBorder="1" applyAlignment="1">
      <alignment vertical="top"/>
    </xf>
    <xf numFmtId="0" fontId="17" fillId="0" borderId="12" xfId="0" applyFont="1" applyBorder="1" applyAlignment="1"/>
    <xf numFmtId="0" fontId="13" fillId="6" borderId="16" xfId="0" applyFont="1" applyFill="1" applyBorder="1" applyAlignment="1">
      <alignment horizontal="center" vertical="top" wrapText="1"/>
    </xf>
    <xf numFmtId="0" fontId="1" fillId="6" borderId="98" xfId="0" applyFont="1" applyFill="1" applyBorder="1" applyAlignment="1">
      <alignment horizontal="left" vertical="top" wrapText="1"/>
    </xf>
    <xf numFmtId="0" fontId="1" fillId="6" borderId="54" xfId="0" applyFont="1" applyFill="1" applyBorder="1" applyAlignment="1">
      <alignment horizontal="left" vertical="top" wrapText="1"/>
    </xf>
    <xf numFmtId="0" fontId="1" fillId="6" borderId="102" xfId="0" applyFont="1" applyFill="1" applyBorder="1" applyAlignment="1">
      <alignment horizontal="center" vertical="top" wrapText="1"/>
    </xf>
    <xf numFmtId="3" fontId="15" fillId="6" borderId="99" xfId="0" applyNumberFormat="1" applyFont="1" applyFill="1" applyBorder="1" applyAlignment="1">
      <alignment horizontal="center" vertical="top" wrapText="1"/>
    </xf>
    <xf numFmtId="0" fontId="15" fillId="6" borderId="12" xfId="0" applyFont="1" applyFill="1" applyBorder="1" applyAlignment="1">
      <alignment horizontal="center" vertical="top" wrapText="1"/>
    </xf>
    <xf numFmtId="0" fontId="0" fillId="0" borderId="13" xfId="0" applyBorder="1" applyAlignment="1">
      <alignment horizontal="center" vertical="top"/>
    </xf>
    <xf numFmtId="164" fontId="13" fillId="6" borderId="11" xfId="0" applyNumberFormat="1" applyFont="1" applyFill="1" applyBorder="1" applyAlignment="1">
      <alignment horizontal="left" vertical="top" wrapText="1"/>
    </xf>
    <xf numFmtId="164" fontId="18" fillId="6" borderId="35" xfId="1" applyNumberFormat="1" applyFont="1" applyFill="1" applyBorder="1" applyAlignment="1">
      <alignment vertical="top" wrapText="1"/>
    </xf>
    <xf numFmtId="164" fontId="15" fillId="6" borderId="70" xfId="0" applyNumberFormat="1" applyFont="1" applyFill="1" applyBorder="1" applyAlignment="1">
      <alignment horizontal="center" vertical="top"/>
    </xf>
    <xf numFmtId="0" fontId="1" fillId="6" borderId="72" xfId="0" applyFont="1" applyFill="1" applyBorder="1" applyAlignment="1">
      <alignment horizontal="left" vertical="top" wrapText="1"/>
    </xf>
    <xf numFmtId="0" fontId="1" fillId="6" borderId="0" xfId="0" applyFont="1" applyFill="1" applyBorder="1" applyAlignment="1">
      <alignment horizontal="left" vertical="top" wrapText="1"/>
    </xf>
    <xf numFmtId="0" fontId="1" fillId="0" borderId="73" xfId="0" applyFont="1" applyFill="1" applyBorder="1" applyAlignment="1">
      <alignment horizontal="left" vertical="top" wrapText="1"/>
    </xf>
    <xf numFmtId="0" fontId="1" fillId="6" borderId="61" xfId="0" applyFont="1" applyFill="1" applyBorder="1" applyAlignment="1">
      <alignment horizontal="left" vertical="top"/>
    </xf>
    <xf numFmtId="0" fontId="1" fillId="0" borderId="0" xfId="0" applyFont="1" applyFill="1" applyBorder="1" applyAlignment="1">
      <alignment horizontal="left" vertical="top" wrapText="1"/>
    </xf>
    <xf numFmtId="164" fontId="15" fillId="6" borderId="13" xfId="0" applyNumberFormat="1" applyFont="1" applyFill="1" applyBorder="1" applyAlignment="1">
      <alignment horizontal="center" vertical="top"/>
    </xf>
    <xf numFmtId="164" fontId="15" fillId="6" borderId="59" xfId="0" applyNumberFormat="1" applyFont="1" applyFill="1" applyBorder="1" applyAlignment="1">
      <alignment horizontal="center" vertical="top"/>
    </xf>
    <xf numFmtId="164" fontId="2" fillId="3" borderId="48" xfId="0" applyNumberFormat="1" applyFont="1" applyFill="1" applyBorder="1" applyAlignment="1">
      <alignment horizontal="center" vertical="top" wrapText="1"/>
    </xf>
    <xf numFmtId="164" fontId="15" fillId="6" borderId="52" xfId="0" applyNumberFormat="1" applyFont="1" applyFill="1" applyBorder="1" applyAlignment="1">
      <alignment horizontal="center" vertical="top" wrapText="1"/>
    </xf>
    <xf numFmtId="3" fontId="1" fillId="0" borderId="24" xfId="0" applyNumberFormat="1" applyFont="1" applyFill="1" applyBorder="1" applyAlignment="1">
      <alignment horizontal="center" vertical="top" wrapText="1"/>
    </xf>
    <xf numFmtId="3" fontId="2" fillId="6" borderId="3"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2" fillId="5" borderId="3"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1" fillId="6" borderId="3" xfId="0" applyNumberFormat="1" applyFont="1" applyFill="1" applyBorder="1" applyAlignment="1">
      <alignment vertical="top" wrapText="1"/>
    </xf>
    <xf numFmtId="3" fontId="1" fillId="6" borderId="12" xfId="0" applyNumberFormat="1" applyFont="1" applyFill="1" applyBorder="1" applyAlignment="1">
      <alignment vertical="top" wrapText="1"/>
    </xf>
    <xf numFmtId="3" fontId="2" fillId="4" borderId="2"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4" borderId="23"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49" fontId="2" fillId="6" borderId="25" xfId="0" applyNumberFormat="1" applyFont="1" applyFill="1" applyBorder="1" applyAlignment="1">
      <alignment horizontal="center" vertical="top"/>
    </xf>
    <xf numFmtId="3" fontId="2" fillId="6" borderId="1" xfId="0" applyNumberFormat="1" applyFont="1" applyFill="1" applyBorder="1" applyAlignment="1">
      <alignment horizontal="center" vertical="top"/>
    </xf>
    <xf numFmtId="3" fontId="1" fillId="7" borderId="11" xfId="0" applyNumberFormat="1" applyFont="1" applyFill="1" applyBorder="1" applyAlignment="1">
      <alignment horizontal="left" vertical="top" wrapText="1"/>
    </xf>
    <xf numFmtId="0" fontId="1" fillId="6" borderId="11" xfId="0" applyFont="1" applyFill="1" applyBorder="1" applyAlignment="1">
      <alignment horizontal="left" vertical="top" wrapText="1"/>
    </xf>
    <xf numFmtId="3" fontId="1" fillId="6" borderId="12" xfId="0" applyNumberFormat="1" applyFont="1" applyFill="1" applyBorder="1" applyAlignment="1">
      <alignment horizontal="left" vertical="top" wrapText="1"/>
    </xf>
    <xf numFmtId="3" fontId="1" fillId="6" borderId="43" xfId="0" applyNumberFormat="1" applyFont="1" applyFill="1" applyBorder="1" applyAlignment="1">
      <alignment horizontal="center" vertical="top" wrapText="1"/>
    </xf>
    <xf numFmtId="3" fontId="1" fillId="6" borderId="17" xfId="0" applyNumberFormat="1" applyFont="1" applyFill="1" applyBorder="1" applyAlignment="1">
      <alignment horizontal="left" vertical="top" wrapText="1"/>
    </xf>
    <xf numFmtId="3" fontId="1" fillId="6" borderId="23" xfId="0" applyNumberFormat="1" applyFont="1" applyFill="1" applyBorder="1" applyAlignment="1">
      <alignment horizontal="left" vertical="top" wrapText="1"/>
    </xf>
    <xf numFmtId="3" fontId="1" fillId="6" borderId="12" xfId="0" applyNumberFormat="1" applyFont="1" applyFill="1" applyBorder="1" applyAlignment="1">
      <alignment horizontal="center" vertical="top" textRotation="90" wrapText="1"/>
    </xf>
    <xf numFmtId="164" fontId="1" fillId="0" borderId="57" xfId="0" applyNumberFormat="1" applyFont="1" applyFill="1" applyBorder="1" applyAlignment="1">
      <alignment horizontal="center" vertical="top"/>
    </xf>
    <xf numFmtId="164" fontId="1" fillId="0" borderId="6" xfId="0" applyNumberFormat="1" applyFont="1" applyFill="1" applyBorder="1" applyAlignment="1">
      <alignment horizontal="center" vertical="top"/>
    </xf>
    <xf numFmtId="0" fontId="1" fillId="6" borderId="35" xfId="0" applyFont="1" applyFill="1" applyBorder="1" applyAlignment="1">
      <alignment horizontal="left" vertical="top" wrapText="1"/>
    </xf>
    <xf numFmtId="164" fontId="2" fillId="8" borderId="78" xfId="0" applyNumberFormat="1" applyFont="1" applyFill="1" applyBorder="1" applyAlignment="1">
      <alignment horizontal="center" vertical="top"/>
    </xf>
    <xf numFmtId="164" fontId="1" fillId="6" borderId="15" xfId="1" applyNumberFormat="1" applyFont="1" applyFill="1" applyBorder="1" applyAlignment="1">
      <alignment horizontal="center" vertical="top"/>
    </xf>
    <xf numFmtId="164" fontId="15" fillId="6" borderId="15" xfId="1" applyNumberFormat="1" applyFont="1" applyFill="1" applyBorder="1" applyAlignment="1">
      <alignment horizontal="center" vertical="top"/>
    </xf>
    <xf numFmtId="164" fontId="1" fillId="6" borderId="60" xfId="1" applyNumberFormat="1" applyFont="1" applyFill="1" applyBorder="1" applyAlignment="1">
      <alignment horizontal="center" vertical="top" wrapText="1"/>
    </xf>
    <xf numFmtId="164" fontId="1" fillId="6" borderId="59" xfId="0" applyNumberFormat="1" applyFont="1" applyFill="1" applyBorder="1" applyAlignment="1">
      <alignment horizontal="center" vertical="top"/>
    </xf>
    <xf numFmtId="164" fontId="1" fillId="6" borderId="37" xfId="0" applyNumberFormat="1" applyFont="1" applyFill="1" applyBorder="1" applyAlignment="1">
      <alignment horizontal="center" vertical="top"/>
    </xf>
    <xf numFmtId="164" fontId="1" fillId="6" borderId="43" xfId="0" applyNumberFormat="1" applyFont="1" applyFill="1" applyBorder="1" applyAlignment="1">
      <alignment horizontal="center" vertical="top"/>
    </xf>
    <xf numFmtId="164" fontId="15" fillId="0" borderId="43" xfId="0" applyNumberFormat="1" applyFont="1" applyFill="1" applyBorder="1" applyAlignment="1">
      <alignment horizontal="center" vertical="top"/>
    </xf>
    <xf numFmtId="164" fontId="15" fillId="6" borderId="43" xfId="0" applyNumberFormat="1" applyFont="1" applyFill="1" applyBorder="1" applyAlignment="1">
      <alignment horizontal="center" vertical="top"/>
    </xf>
    <xf numFmtId="49" fontId="1" fillId="6" borderId="12" xfId="0" applyNumberFormat="1" applyFont="1" applyFill="1" applyBorder="1" applyAlignment="1">
      <alignment horizontal="center" vertical="top" wrapText="1"/>
    </xf>
    <xf numFmtId="3" fontId="2" fillId="6" borderId="43" xfId="0" applyNumberFormat="1" applyFont="1" applyFill="1" applyBorder="1" applyAlignment="1">
      <alignment horizontal="center" vertical="top"/>
    </xf>
    <xf numFmtId="3" fontId="1" fillId="0" borderId="0" xfId="0" applyNumberFormat="1" applyFont="1" applyFill="1" applyBorder="1" applyAlignment="1">
      <alignment horizontal="left" vertical="top" wrapText="1"/>
    </xf>
    <xf numFmtId="0" fontId="13" fillId="0" borderId="0" xfId="0" applyFont="1" applyAlignment="1">
      <alignment horizontal="left" vertical="top" wrapText="1"/>
    </xf>
    <xf numFmtId="3" fontId="5" fillId="6" borderId="12" xfId="0" applyNumberFormat="1" applyFont="1" applyFill="1" applyBorder="1" applyAlignment="1">
      <alignment horizontal="center" vertical="top"/>
    </xf>
    <xf numFmtId="3" fontId="5" fillId="6" borderId="12" xfId="0" applyNumberFormat="1" applyFont="1" applyFill="1" applyBorder="1" applyAlignment="1">
      <alignment horizontal="center" vertical="top" wrapText="1"/>
    </xf>
    <xf numFmtId="3" fontId="1" fillId="6" borderId="2" xfId="0" applyNumberFormat="1" applyFont="1" applyFill="1" applyBorder="1" applyAlignment="1">
      <alignment vertical="top" wrapText="1"/>
    </xf>
    <xf numFmtId="3" fontId="2" fillId="6" borderId="36"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3" fontId="1" fillId="6" borderId="11" xfId="0" applyNumberFormat="1" applyFont="1" applyFill="1" applyBorder="1" applyAlignment="1">
      <alignment horizontal="left" vertical="top" wrapText="1"/>
    </xf>
    <xf numFmtId="49" fontId="2" fillId="6" borderId="38" xfId="0" applyNumberFormat="1" applyFont="1" applyFill="1" applyBorder="1" applyAlignment="1">
      <alignment horizontal="center" vertical="top" wrapText="1"/>
    </xf>
    <xf numFmtId="49" fontId="2" fillId="6" borderId="12" xfId="0" applyNumberFormat="1" applyFont="1" applyFill="1" applyBorder="1" applyAlignment="1">
      <alignment horizontal="center" vertical="top" wrapText="1"/>
    </xf>
    <xf numFmtId="49" fontId="2" fillId="6" borderId="36" xfId="0" applyNumberFormat="1" applyFont="1" applyFill="1" applyBorder="1" applyAlignment="1">
      <alignment horizontal="center" vertical="top" wrapText="1"/>
    </xf>
    <xf numFmtId="3" fontId="1" fillId="6" borderId="3" xfId="0" applyNumberFormat="1" applyFont="1" applyFill="1" applyBorder="1" applyAlignment="1">
      <alignment horizontal="center" vertical="top" textRotation="90" wrapText="1"/>
    </xf>
    <xf numFmtId="3" fontId="1" fillId="6" borderId="12" xfId="0" applyNumberFormat="1" applyFont="1" applyFill="1" applyBorder="1" applyAlignment="1">
      <alignment horizontal="center" vertical="top" textRotation="90" wrapText="1"/>
    </xf>
    <xf numFmtId="3" fontId="1" fillId="6" borderId="35" xfId="0" applyNumberFormat="1" applyFont="1" applyFill="1" applyBorder="1" applyAlignment="1">
      <alignment horizontal="left" vertical="top" wrapText="1"/>
    </xf>
    <xf numFmtId="3" fontId="1" fillId="6" borderId="11" xfId="0" applyNumberFormat="1" applyFont="1" applyFill="1" applyBorder="1" applyAlignment="1">
      <alignment vertical="top" wrapText="1"/>
    </xf>
    <xf numFmtId="3" fontId="1" fillId="0" borderId="15" xfId="0" applyNumberFormat="1" applyFont="1" applyBorder="1" applyAlignment="1">
      <alignment horizontal="center" wrapText="1"/>
    </xf>
    <xf numFmtId="3" fontId="6" fillId="0" borderId="10" xfId="0" applyNumberFormat="1" applyFont="1" applyBorder="1" applyAlignment="1">
      <alignment horizontal="center" vertical="top" wrapText="1"/>
    </xf>
    <xf numFmtId="3" fontId="6" fillId="6" borderId="0" xfId="0" applyNumberFormat="1" applyFont="1" applyFill="1" applyBorder="1" applyAlignment="1">
      <alignment horizontal="center" vertical="top" wrapText="1"/>
    </xf>
    <xf numFmtId="3" fontId="6" fillId="6" borderId="15" xfId="0" applyNumberFormat="1" applyFont="1" applyFill="1" applyBorder="1" applyAlignment="1">
      <alignment horizontal="center" vertical="top" wrapText="1"/>
    </xf>
    <xf numFmtId="3" fontId="6" fillId="6" borderId="61" xfId="0" applyNumberFormat="1" applyFont="1" applyFill="1" applyBorder="1" applyAlignment="1">
      <alignment horizontal="center" vertical="top" wrapText="1"/>
    </xf>
    <xf numFmtId="3" fontId="5" fillId="0" borderId="57" xfId="0" applyNumberFormat="1" applyFont="1" applyBorder="1" applyAlignment="1">
      <alignment horizontal="center" vertical="top"/>
    </xf>
    <xf numFmtId="3" fontId="2" fillId="6" borderId="29" xfId="0" applyNumberFormat="1" applyFont="1" applyFill="1" applyBorder="1" applyAlignment="1">
      <alignment horizontal="center" vertical="top"/>
    </xf>
    <xf numFmtId="3" fontId="2" fillId="6" borderId="37" xfId="0" applyNumberFormat="1" applyFont="1" applyFill="1" applyBorder="1" applyAlignment="1">
      <alignment horizontal="center" vertical="top"/>
    </xf>
    <xf numFmtId="0" fontId="17" fillId="6" borderId="15" xfId="0" applyFont="1" applyFill="1" applyBorder="1" applyAlignment="1">
      <alignment horizontal="center" vertical="center" wrapText="1"/>
    </xf>
    <xf numFmtId="0" fontId="17" fillId="6" borderId="60" xfId="0" applyFont="1" applyFill="1" applyBorder="1" applyAlignment="1">
      <alignment horizontal="center" vertical="center" wrapText="1"/>
    </xf>
    <xf numFmtId="3" fontId="1" fillId="6" borderId="10" xfId="0" applyNumberFormat="1" applyFont="1" applyFill="1" applyBorder="1" applyAlignment="1">
      <alignment horizontal="center" vertical="top" wrapText="1"/>
    </xf>
    <xf numFmtId="3" fontId="1" fillId="0" borderId="104" xfId="0" applyNumberFormat="1" applyFont="1" applyBorder="1" applyAlignment="1">
      <alignment horizontal="center" vertical="top" wrapText="1"/>
    </xf>
    <xf numFmtId="3" fontId="17" fillId="6" borderId="15" xfId="0" applyNumberFormat="1" applyFont="1" applyFill="1" applyBorder="1" applyAlignment="1">
      <alignment horizontal="center" vertical="center" wrapText="1"/>
    </xf>
    <xf numFmtId="3" fontId="17" fillId="6" borderId="60" xfId="0" applyNumberFormat="1" applyFont="1" applyFill="1" applyBorder="1" applyAlignment="1">
      <alignment horizontal="center" vertical="center" wrapText="1"/>
    </xf>
    <xf numFmtId="49" fontId="1" fillId="6" borderId="15" xfId="0" applyNumberFormat="1" applyFont="1" applyFill="1" applyBorder="1" applyAlignment="1">
      <alignment horizontal="center" vertical="center" wrapText="1"/>
    </xf>
    <xf numFmtId="49" fontId="1" fillId="6" borderId="60" xfId="0" applyNumberFormat="1" applyFont="1" applyFill="1" applyBorder="1" applyAlignment="1">
      <alignment horizontal="center" vertical="center" wrapText="1"/>
    </xf>
    <xf numFmtId="3" fontId="1" fillId="0" borderId="10" xfId="0" applyNumberFormat="1" applyFont="1" applyBorder="1" applyAlignment="1">
      <alignment horizontal="center" vertical="top" wrapText="1"/>
    </xf>
    <xf numFmtId="0" fontId="13" fillId="6" borderId="60" xfId="0" applyFont="1" applyFill="1" applyBorder="1" applyAlignment="1">
      <alignment horizontal="center" vertical="top" wrapText="1"/>
    </xf>
    <xf numFmtId="0" fontId="31" fillId="6" borderId="60" xfId="0" applyFont="1" applyFill="1" applyBorder="1" applyAlignment="1">
      <alignment horizontal="center" vertical="top" wrapText="1"/>
    </xf>
    <xf numFmtId="3" fontId="2" fillId="6" borderId="57" xfId="0" applyNumberFormat="1" applyFont="1" applyFill="1" applyBorder="1" applyAlignment="1">
      <alignment horizontal="center" vertical="top"/>
    </xf>
    <xf numFmtId="3" fontId="2" fillId="6" borderId="47" xfId="0" applyNumberFormat="1" applyFont="1" applyFill="1" applyBorder="1" applyAlignment="1">
      <alignment horizontal="center" vertical="top"/>
    </xf>
    <xf numFmtId="3" fontId="8" fillId="0" borderId="75" xfId="0" applyNumberFormat="1" applyFont="1" applyBorder="1" applyAlignment="1">
      <alignment horizontal="center" vertical="top"/>
    </xf>
    <xf numFmtId="3" fontId="2" fillId="6" borderId="20" xfId="0" applyNumberFormat="1" applyFont="1" applyFill="1" applyBorder="1" applyAlignment="1">
      <alignment horizontal="center" vertical="top"/>
    </xf>
    <xf numFmtId="49" fontId="2" fillId="6" borderId="43" xfId="0" applyNumberFormat="1" applyFont="1" applyFill="1" applyBorder="1" applyAlignment="1">
      <alignment horizontal="center" vertical="top"/>
    </xf>
    <xf numFmtId="49" fontId="2" fillId="6" borderId="37" xfId="0" applyNumberFormat="1" applyFont="1" applyFill="1" applyBorder="1" applyAlignment="1">
      <alignment horizontal="center" vertical="top"/>
    </xf>
    <xf numFmtId="3" fontId="8" fillId="8" borderId="27" xfId="0" applyNumberFormat="1" applyFont="1" applyFill="1" applyBorder="1" applyAlignment="1">
      <alignment horizontal="center" vertical="top"/>
    </xf>
    <xf numFmtId="3" fontId="2" fillId="0" borderId="47" xfId="0" applyNumberFormat="1" applyFont="1" applyBorder="1" applyAlignment="1">
      <alignment horizontal="center" vertical="top"/>
    </xf>
    <xf numFmtId="49" fontId="2" fillId="6" borderId="37" xfId="0" applyNumberFormat="1" applyFont="1" applyFill="1" applyBorder="1" applyAlignment="1">
      <alignment horizontal="center" vertical="top" wrapText="1"/>
    </xf>
    <xf numFmtId="49" fontId="20" fillId="6" borderId="37" xfId="0" applyNumberFormat="1" applyFont="1" applyFill="1" applyBorder="1" applyAlignment="1">
      <alignment horizontal="center" vertical="top"/>
    </xf>
    <xf numFmtId="3" fontId="5" fillId="6" borderId="36" xfId="0" applyNumberFormat="1" applyFont="1" applyFill="1" applyBorder="1" applyAlignment="1">
      <alignment horizontal="center" vertical="top" wrapText="1"/>
    </xf>
    <xf numFmtId="3" fontId="5" fillId="6" borderId="36" xfId="0" applyNumberFormat="1" applyFont="1" applyFill="1" applyBorder="1" applyAlignment="1">
      <alignment horizontal="center" vertical="top"/>
    </xf>
    <xf numFmtId="3" fontId="6" fillId="6" borderId="36" xfId="0" applyNumberFormat="1" applyFont="1" applyFill="1" applyBorder="1" applyAlignment="1">
      <alignment horizontal="center" vertical="top" wrapText="1"/>
    </xf>
    <xf numFmtId="3" fontId="1" fillId="6" borderId="35" xfId="0" applyNumberFormat="1" applyFont="1" applyFill="1" applyBorder="1" applyAlignment="1">
      <alignment vertical="top" wrapText="1"/>
    </xf>
    <xf numFmtId="0" fontId="1" fillId="6" borderId="11" xfId="0" applyFont="1" applyFill="1" applyBorder="1" applyAlignment="1">
      <alignment vertical="top" wrapText="1"/>
    </xf>
    <xf numFmtId="3" fontId="2" fillId="6" borderId="33" xfId="0" applyNumberFormat="1" applyFont="1" applyFill="1" applyBorder="1" applyAlignment="1">
      <alignment horizontal="center" vertical="top"/>
    </xf>
    <xf numFmtId="164" fontId="1" fillId="6" borderId="22" xfId="0" applyNumberFormat="1" applyFont="1" applyFill="1" applyBorder="1" applyAlignment="1">
      <alignment horizontal="center" vertical="top"/>
    </xf>
    <xf numFmtId="3" fontId="1" fillId="0" borderId="36" xfId="0" applyNumberFormat="1" applyFont="1" applyFill="1" applyBorder="1" applyAlignment="1">
      <alignment horizontal="center" vertical="center" textRotation="90" wrapText="1"/>
    </xf>
    <xf numFmtId="3" fontId="19" fillId="6" borderId="35" xfId="0" applyNumberFormat="1" applyFont="1" applyFill="1" applyBorder="1" applyAlignment="1">
      <alignment vertical="top" wrapText="1"/>
    </xf>
    <xf numFmtId="3" fontId="2" fillId="6" borderId="59" xfId="0" applyNumberFormat="1" applyFont="1" applyFill="1" applyBorder="1" applyAlignment="1">
      <alignment horizontal="center" vertical="top"/>
    </xf>
    <xf numFmtId="3" fontId="2" fillId="6" borderId="18" xfId="0" applyNumberFormat="1" applyFont="1" applyFill="1" applyBorder="1" applyAlignment="1">
      <alignment horizontal="center" vertical="top"/>
    </xf>
    <xf numFmtId="3" fontId="1" fillId="0" borderId="32" xfId="0" applyNumberFormat="1" applyFont="1" applyFill="1" applyBorder="1" applyAlignment="1">
      <alignment horizontal="left" vertical="top" wrapText="1"/>
    </xf>
    <xf numFmtId="3" fontId="17" fillId="6" borderId="36" xfId="0" applyNumberFormat="1" applyFont="1" applyFill="1" applyBorder="1" applyAlignment="1">
      <alignment wrapText="1"/>
    </xf>
    <xf numFmtId="164" fontId="2" fillId="6" borderId="38" xfId="0" applyNumberFormat="1" applyFont="1" applyFill="1" applyBorder="1" applyAlignment="1">
      <alignment horizontal="center" vertical="center" wrapText="1"/>
    </xf>
    <xf numFmtId="0" fontId="2" fillId="6" borderId="12" xfId="0" applyFont="1" applyFill="1" applyBorder="1" applyAlignment="1">
      <alignment horizontal="center" vertical="center" wrapText="1"/>
    </xf>
    <xf numFmtId="164" fontId="15" fillId="6" borderId="69" xfId="0" applyNumberFormat="1" applyFont="1" applyFill="1" applyBorder="1" applyAlignment="1">
      <alignment horizontal="center" vertical="top"/>
    </xf>
    <xf numFmtId="164" fontId="15" fillId="6" borderId="38" xfId="0" applyNumberFormat="1" applyFont="1" applyFill="1" applyBorder="1" applyAlignment="1">
      <alignment horizontal="center" vertical="top"/>
    </xf>
    <xf numFmtId="164" fontId="15" fillId="6" borderId="72" xfId="0" applyNumberFormat="1" applyFont="1" applyFill="1" applyBorder="1" applyAlignment="1">
      <alignment horizontal="center" vertical="top"/>
    </xf>
    <xf numFmtId="164" fontId="15" fillId="6" borderId="42" xfId="0" applyNumberFormat="1" applyFont="1" applyFill="1" applyBorder="1" applyAlignment="1">
      <alignment horizontal="center" vertical="top"/>
    </xf>
    <xf numFmtId="0" fontId="1" fillId="6" borderId="11" xfId="0" applyFont="1" applyFill="1" applyBorder="1" applyAlignment="1">
      <alignment horizontal="left" vertical="top" wrapText="1"/>
    </xf>
    <xf numFmtId="164" fontId="15" fillId="6" borderId="14" xfId="1" applyNumberFormat="1" applyFont="1" applyFill="1" applyBorder="1" applyAlignment="1">
      <alignment horizontal="center" vertical="top"/>
    </xf>
    <xf numFmtId="164" fontId="15" fillId="6" borderId="16" xfId="0" applyNumberFormat="1" applyFont="1" applyFill="1" applyBorder="1" applyAlignment="1">
      <alignment horizontal="center" vertical="top" wrapText="1"/>
    </xf>
    <xf numFmtId="164" fontId="15" fillId="6" borderId="14" xfId="0" applyNumberFormat="1" applyFont="1" applyFill="1" applyBorder="1" applyAlignment="1">
      <alignment horizontal="center" vertical="top" wrapText="1"/>
    </xf>
    <xf numFmtId="3" fontId="15" fillId="6" borderId="89" xfId="0" applyNumberFormat="1" applyFont="1" applyFill="1" applyBorder="1" applyAlignment="1">
      <alignment horizontal="center" vertical="top" wrapText="1"/>
    </xf>
    <xf numFmtId="3" fontId="15" fillId="6" borderId="38" xfId="0" applyNumberFormat="1" applyFont="1" applyFill="1" applyBorder="1" applyAlignment="1">
      <alignment horizontal="center" vertical="top" wrapText="1"/>
    </xf>
    <xf numFmtId="164" fontId="15" fillId="6" borderId="7" xfId="0" applyNumberFormat="1" applyFont="1" applyFill="1" applyBorder="1" applyAlignment="1">
      <alignment horizontal="center" vertical="top"/>
    </xf>
    <xf numFmtId="0" fontId="7" fillId="0" borderId="38" xfId="0" applyFont="1" applyFill="1" applyBorder="1" applyAlignment="1">
      <alignment horizontal="center" vertical="center" textRotation="90" wrapText="1"/>
    </xf>
    <xf numFmtId="49" fontId="19" fillId="7" borderId="12" xfId="0" applyNumberFormat="1" applyFont="1" applyFill="1" applyBorder="1" applyAlignment="1">
      <alignment horizontal="center" vertical="top"/>
    </xf>
    <xf numFmtId="49" fontId="15" fillId="7" borderId="12" xfId="0" applyNumberFormat="1" applyFont="1" applyFill="1" applyBorder="1" applyAlignment="1">
      <alignment horizontal="center" vertical="top" wrapText="1"/>
    </xf>
    <xf numFmtId="49" fontId="19" fillId="6" borderId="82" xfId="0" applyNumberFormat="1" applyFont="1" applyFill="1" applyBorder="1" applyAlignment="1">
      <alignment horizontal="center" vertical="top" wrapText="1"/>
    </xf>
    <xf numFmtId="3" fontId="1" fillId="0" borderId="24" xfId="0" applyNumberFormat="1" applyFont="1" applyFill="1" applyBorder="1" applyAlignment="1">
      <alignment horizontal="center" vertical="top" wrapText="1"/>
    </xf>
    <xf numFmtId="3" fontId="1" fillId="0" borderId="116" xfId="0" applyNumberFormat="1" applyFont="1" applyBorder="1" applyAlignment="1">
      <alignment vertical="top" wrapText="1"/>
    </xf>
    <xf numFmtId="164" fontId="1" fillId="6" borderId="26" xfId="0" applyNumberFormat="1" applyFont="1" applyFill="1" applyBorder="1" applyAlignment="1">
      <alignment vertical="top" wrapText="1"/>
    </xf>
    <xf numFmtId="164" fontId="2" fillId="8" borderId="29" xfId="0" applyNumberFormat="1" applyFont="1" applyFill="1" applyBorder="1" applyAlignment="1">
      <alignment horizontal="center" vertical="top"/>
    </xf>
    <xf numFmtId="164" fontId="15" fillId="6" borderId="37" xfId="0" applyNumberFormat="1" applyFont="1" applyFill="1" applyBorder="1" applyAlignment="1">
      <alignment horizontal="center" vertical="top"/>
    </xf>
    <xf numFmtId="3" fontId="1" fillId="0" borderId="0" xfId="0" applyNumberFormat="1" applyFont="1" applyAlignment="1">
      <alignment horizontal="left" vertical="top" wrapText="1"/>
    </xf>
    <xf numFmtId="3" fontId="26" fillId="0" borderId="0" xfId="0" applyNumberFormat="1" applyFont="1" applyAlignment="1">
      <alignment horizontal="center" vertical="top" wrapText="1"/>
    </xf>
    <xf numFmtId="3" fontId="27" fillId="0" borderId="0" xfId="0" applyNumberFormat="1" applyFont="1" applyAlignment="1">
      <alignment horizontal="center" vertical="top" wrapText="1"/>
    </xf>
    <xf numFmtId="3" fontId="26" fillId="0" borderId="0" xfId="0" applyNumberFormat="1" applyFont="1" applyAlignment="1">
      <alignment horizontal="center" vertical="top"/>
    </xf>
    <xf numFmtId="3" fontId="1" fillId="0" borderId="1" xfId="0" applyNumberFormat="1" applyFont="1" applyBorder="1" applyAlignment="1">
      <alignment horizontal="right" vertical="top" wrapText="1"/>
    </xf>
    <xf numFmtId="0" fontId="13" fillId="0" borderId="1" xfId="0" applyFont="1" applyBorder="1" applyAlignment="1">
      <alignment horizontal="right" vertical="top"/>
    </xf>
    <xf numFmtId="3" fontId="5" fillId="0" borderId="38" xfId="0" applyNumberFormat="1" applyFont="1" applyBorder="1" applyAlignment="1">
      <alignment vertical="top" wrapText="1"/>
    </xf>
    <xf numFmtId="0" fontId="13" fillId="0" borderId="36" xfId="0" applyFont="1" applyBorder="1" applyAlignment="1">
      <alignment vertical="top" wrapText="1"/>
    </xf>
    <xf numFmtId="3" fontId="5" fillId="6" borderId="3" xfId="0" applyNumberFormat="1" applyFont="1" applyFill="1" applyBorder="1" applyAlignment="1">
      <alignment horizontal="left" vertical="top" wrapText="1"/>
    </xf>
    <xf numFmtId="0" fontId="13" fillId="0" borderId="36" xfId="0" applyFont="1" applyBorder="1" applyAlignment="1">
      <alignment horizontal="left" vertical="top" wrapText="1"/>
    </xf>
    <xf numFmtId="3" fontId="2" fillId="0" borderId="3" xfId="0" applyNumberFormat="1" applyFont="1" applyBorder="1" applyAlignment="1">
      <alignment horizontal="center" vertical="top"/>
    </xf>
    <xf numFmtId="3" fontId="2" fillId="0" borderId="12" xfId="0" applyNumberFormat="1" applyFont="1" applyBorder="1" applyAlignment="1">
      <alignment horizontal="center" vertical="top"/>
    </xf>
    <xf numFmtId="3" fontId="2" fillId="0" borderId="24" xfId="0" applyNumberFormat="1" applyFont="1" applyBorder="1" applyAlignment="1">
      <alignment horizontal="center" vertical="top"/>
    </xf>
    <xf numFmtId="3" fontId="2" fillId="4" borderId="2"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5" borderId="3"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3" fontId="2" fillId="6" borderId="3"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2" fillId="6" borderId="24" xfId="0" applyNumberFormat="1" applyFont="1" applyFill="1" applyBorder="1" applyAlignment="1">
      <alignment horizontal="center" vertical="top"/>
    </xf>
    <xf numFmtId="3" fontId="1" fillId="6" borderId="4" xfId="0" applyNumberFormat="1" applyFont="1" applyFill="1" applyBorder="1" applyAlignment="1">
      <alignment horizontal="left" vertical="top" wrapText="1"/>
    </xf>
    <xf numFmtId="3" fontId="1" fillId="6" borderId="13" xfId="0" applyNumberFormat="1" applyFont="1" applyFill="1" applyBorder="1" applyAlignment="1">
      <alignment horizontal="left" vertical="top" wrapText="1"/>
    </xf>
    <xf numFmtId="3" fontId="1" fillId="6" borderId="25" xfId="0" applyNumberFormat="1" applyFont="1" applyFill="1" applyBorder="1" applyAlignment="1">
      <alignment horizontal="left" vertical="top" wrapText="1"/>
    </xf>
    <xf numFmtId="3" fontId="1" fillId="0" borderId="3" xfId="0" applyNumberFormat="1" applyFont="1" applyFill="1" applyBorder="1" applyAlignment="1">
      <alignment horizontal="center" vertical="top" wrapText="1"/>
    </xf>
    <xf numFmtId="3" fontId="1" fillId="0" borderId="12" xfId="0" applyNumberFormat="1" applyFont="1" applyFill="1" applyBorder="1" applyAlignment="1">
      <alignment horizontal="center" vertical="top" wrapText="1"/>
    </xf>
    <xf numFmtId="3" fontId="1" fillId="0" borderId="24" xfId="0" applyNumberFormat="1" applyFont="1" applyFill="1" applyBorder="1" applyAlignment="1">
      <alignment horizontal="center" vertical="top" wrapText="1"/>
    </xf>
    <xf numFmtId="3" fontId="1" fillId="7" borderId="17" xfId="0" applyNumberFormat="1" applyFont="1" applyFill="1" applyBorder="1" applyAlignment="1">
      <alignment horizontal="left" vertical="top" wrapText="1"/>
    </xf>
    <xf numFmtId="3" fontId="1" fillId="7" borderId="23" xfId="0" applyNumberFormat="1" applyFont="1" applyFill="1" applyBorder="1" applyAlignment="1">
      <alignment horizontal="left" vertical="top" wrapText="1"/>
    </xf>
    <xf numFmtId="3" fontId="6" fillId="6" borderId="12" xfId="0" applyNumberFormat="1" applyFont="1" applyFill="1" applyBorder="1" applyAlignment="1">
      <alignment horizontal="left" vertical="top" wrapText="1"/>
    </xf>
    <xf numFmtId="3" fontId="17" fillId="0" borderId="36" xfId="0" applyNumberFormat="1" applyFont="1" applyBorder="1" applyAlignment="1">
      <alignment horizontal="left" vertical="top" wrapText="1"/>
    </xf>
    <xf numFmtId="3" fontId="2" fillId="2" borderId="8" xfId="0" applyNumberFormat="1" applyFont="1" applyFill="1" applyBorder="1" applyAlignment="1">
      <alignment horizontal="left" vertical="top" wrapText="1"/>
    </xf>
    <xf numFmtId="3" fontId="2" fillId="2" borderId="9" xfId="0" applyNumberFormat="1" applyFont="1" applyFill="1" applyBorder="1" applyAlignment="1">
      <alignment horizontal="left" vertical="top" wrapText="1"/>
    </xf>
    <xf numFmtId="3" fontId="2" fillId="2" borderId="10" xfId="0" applyNumberFormat="1" applyFont="1" applyFill="1" applyBorder="1" applyAlignment="1">
      <alignment horizontal="left" vertical="top" wrapText="1"/>
    </xf>
    <xf numFmtId="3" fontId="2" fillId="3" borderId="31" xfId="0" applyNumberFormat="1" applyFont="1" applyFill="1" applyBorder="1" applyAlignment="1">
      <alignment horizontal="left" vertical="top" wrapText="1"/>
    </xf>
    <xf numFmtId="3" fontId="2" fillId="3" borderId="21" xfId="0" applyNumberFormat="1" applyFont="1" applyFill="1" applyBorder="1" applyAlignment="1">
      <alignment horizontal="left" vertical="top" wrapText="1"/>
    </xf>
    <xf numFmtId="3" fontId="2" fillId="3" borderId="22" xfId="0" applyNumberFormat="1" applyFont="1" applyFill="1" applyBorder="1" applyAlignment="1">
      <alignment horizontal="left" vertical="top" wrapText="1"/>
    </xf>
    <xf numFmtId="3" fontId="6" fillId="6" borderId="38" xfId="0" applyNumberFormat="1" applyFont="1" applyFill="1" applyBorder="1" applyAlignment="1">
      <alignment vertical="top" wrapText="1"/>
    </xf>
    <xf numFmtId="0" fontId="0" fillId="0" borderId="12" xfId="0" applyBorder="1" applyAlignment="1">
      <alignment vertical="top" wrapText="1"/>
    </xf>
    <xf numFmtId="3" fontId="1" fillId="7" borderId="11" xfId="0" applyNumberFormat="1" applyFont="1" applyFill="1" applyBorder="1" applyAlignment="1">
      <alignment horizontal="left" vertical="top" wrapText="1"/>
    </xf>
    <xf numFmtId="0" fontId="0" fillId="0" borderId="11" xfId="0" applyBorder="1" applyAlignment="1">
      <alignment horizontal="left" vertical="top" wrapText="1"/>
    </xf>
    <xf numFmtId="3" fontId="1" fillId="0" borderId="2" xfId="0" applyNumberFormat="1" applyFont="1" applyBorder="1" applyAlignment="1">
      <alignment horizontal="center" vertical="center" textRotation="90" shrinkToFit="1"/>
    </xf>
    <xf numFmtId="3" fontId="1" fillId="0" borderId="11" xfId="0" applyNumberFormat="1" applyFont="1" applyBorder="1" applyAlignment="1">
      <alignment horizontal="center" vertical="center" textRotation="90" shrinkToFit="1"/>
    </xf>
    <xf numFmtId="3" fontId="1" fillId="0" borderId="23" xfId="0" applyNumberFormat="1" applyFont="1" applyBorder="1" applyAlignment="1">
      <alignment horizontal="center" vertical="center" textRotation="90" shrinkToFit="1"/>
    </xf>
    <xf numFmtId="3" fontId="2" fillId="8" borderId="26" xfId="0" applyNumberFormat="1" applyFont="1" applyFill="1" applyBorder="1" applyAlignment="1">
      <alignment horizontal="right" vertical="top" wrapText="1"/>
    </xf>
    <xf numFmtId="3" fontId="2" fillId="8" borderId="1" xfId="0" applyNumberFormat="1" applyFont="1" applyFill="1" applyBorder="1" applyAlignment="1">
      <alignment horizontal="right" vertical="top" wrapText="1"/>
    </xf>
    <xf numFmtId="3" fontId="2" fillId="8" borderId="27" xfId="0" applyNumberFormat="1" applyFont="1" applyFill="1" applyBorder="1" applyAlignment="1">
      <alignment horizontal="right" vertical="top" wrapText="1"/>
    </xf>
    <xf numFmtId="3" fontId="1" fillId="7" borderId="32" xfId="0" applyNumberFormat="1" applyFont="1" applyFill="1" applyBorder="1" applyAlignment="1">
      <alignment horizontal="left" vertical="top" wrapText="1"/>
    </xf>
    <xf numFmtId="3" fontId="1" fillId="7" borderId="33" xfId="0" applyNumberFormat="1" applyFont="1" applyFill="1" applyBorder="1" applyAlignment="1">
      <alignment horizontal="left" vertical="top" wrapText="1"/>
    </xf>
    <xf numFmtId="3" fontId="1" fillId="7" borderId="44" xfId="0" applyNumberFormat="1" applyFont="1" applyFill="1" applyBorder="1" applyAlignment="1">
      <alignment horizontal="left" vertical="top" wrapText="1"/>
    </xf>
    <xf numFmtId="3" fontId="1" fillId="0" borderId="32" xfId="0" applyNumberFormat="1" applyFont="1" applyBorder="1" applyAlignment="1">
      <alignment horizontal="left" vertical="top" wrapText="1"/>
    </xf>
    <xf numFmtId="3" fontId="1" fillId="0" borderId="33" xfId="0" applyNumberFormat="1" applyFont="1" applyBorder="1" applyAlignment="1">
      <alignment horizontal="left" vertical="top" wrapText="1"/>
    </xf>
    <xf numFmtId="3" fontId="1" fillId="0" borderId="44" xfId="0" applyNumberFormat="1" applyFont="1" applyBorder="1" applyAlignment="1">
      <alignment horizontal="left" vertical="top" wrapText="1"/>
    </xf>
    <xf numFmtId="3" fontId="1" fillId="8" borderId="31" xfId="0" applyNumberFormat="1" applyFont="1" applyFill="1" applyBorder="1" applyAlignment="1">
      <alignment horizontal="left" vertical="top" wrapText="1"/>
    </xf>
    <xf numFmtId="3" fontId="1" fillId="8" borderId="21" xfId="0" applyNumberFormat="1" applyFont="1" applyFill="1" applyBorder="1" applyAlignment="1">
      <alignment horizontal="left" vertical="top" wrapText="1"/>
    </xf>
    <xf numFmtId="3" fontId="1" fillId="8" borderId="22" xfId="0" applyNumberFormat="1" applyFont="1" applyFill="1" applyBorder="1" applyAlignment="1">
      <alignment horizontal="left" vertical="top" wrapText="1"/>
    </xf>
    <xf numFmtId="3" fontId="2" fillId="3" borderId="31" xfId="0" applyNumberFormat="1" applyFont="1" applyFill="1" applyBorder="1" applyAlignment="1">
      <alignment horizontal="right" vertical="top" wrapText="1"/>
    </xf>
    <xf numFmtId="3" fontId="2" fillId="3" borderId="21" xfId="0" applyNumberFormat="1" applyFont="1" applyFill="1" applyBorder="1" applyAlignment="1">
      <alignment horizontal="right" vertical="top" wrapText="1"/>
    </xf>
    <xf numFmtId="3" fontId="2" fillId="3" borderId="22" xfId="0" applyNumberFormat="1" applyFont="1" applyFill="1" applyBorder="1" applyAlignment="1">
      <alignment horizontal="right" vertical="top" wrapText="1"/>
    </xf>
    <xf numFmtId="3" fontId="1" fillId="0" borderId="31" xfId="0" applyNumberFormat="1" applyFont="1" applyBorder="1" applyAlignment="1">
      <alignment horizontal="left" vertical="top" wrapText="1"/>
    </xf>
    <xf numFmtId="3" fontId="1" fillId="0" borderId="21" xfId="0" applyNumberFormat="1" applyFont="1" applyBorder="1" applyAlignment="1">
      <alignment horizontal="left" vertical="top" wrapText="1"/>
    </xf>
    <xf numFmtId="3" fontId="1" fillId="0" borderId="22" xfId="0" applyNumberFormat="1" applyFont="1" applyBorder="1" applyAlignment="1">
      <alignment horizontal="left" vertical="top" wrapText="1"/>
    </xf>
    <xf numFmtId="164" fontId="1" fillId="8" borderId="31" xfId="0" applyNumberFormat="1" applyFont="1" applyFill="1" applyBorder="1" applyAlignment="1">
      <alignment horizontal="left" vertical="top" wrapText="1"/>
    </xf>
    <xf numFmtId="164" fontId="2" fillId="8" borderId="21" xfId="0" applyNumberFormat="1" applyFont="1" applyFill="1" applyBorder="1" applyAlignment="1">
      <alignment horizontal="left" vertical="top" wrapText="1"/>
    </xf>
    <xf numFmtId="164" fontId="2" fillId="8" borderId="22" xfId="0" applyNumberFormat="1" applyFont="1" applyFill="1" applyBorder="1" applyAlignment="1">
      <alignment horizontal="left" vertical="top" wrapText="1"/>
    </xf>
    <xf numFmtId="49" fontId="1" fillId="7" borderId="15" xfId="0" applyNumberFormat="1" applyFont="1" applyFill="1" applyBorder="1" applyAlignment="1">
      <alignment horizontal="center" vertical="top" textRotation="91" wrapText="1"/>
    </xf>
    <xf numFmtId="49" fontId="17" fillId="0" borderId="27" xfId="0" applyNumberFormat="1" applyFont="1" applyBorder="1" applyAlignment="1">
      <alignment horizontal="center" vertical="top" textRotation="91" wrapText="1"/>
    </xf>
    <xf numFmtId="3" fontId="2" fillId="4" borderId="23" xfId="0" applyNumberFormat="1" applyFont="1" applyFill="1" applyBorder="1" applyAlignment="1">
      <alignment horizontal="center" vertical="top"/>
    </xf>
    <xf numFmtId="49" fontId="2" fillId="5" borderId="3" xfId="0" applyNumberFormat="1" applyFont="1" applyFill="1" applyBorder="1" applyAlignment="1">
      <alignment horizontal="center" vertical="top"/>
    </xf>
    <xf numFmtId="49" fontId="2" fillId="5" borderId="12" xfId="0" applyNumberFormat="1" applyFont="1" applyFill="1" applyBorder="1" applyAlignment="1">
      <alignment horizontal="center" vertical="top"/>
    </xf>
    <xf numFmtId="49" fontId="2" fillId="5" borderId="24" xfId="0" applyNumberFormat="1" applyFont="1" applyFill="1" applyBorder="1" applyAlignment="1">
      <alignment horizontal="center" vertical="top"/>
    </xf>
    <xf numFmtId="49" fontId="2" fillId="6" borderId="3" xfId="0" applyNumberFormat="1" applyFont="1" applyFill="1" applyBorder="1" applyAlignment="1">
      <alignment horizontal="center" vertical="top"/>
    </xf>
    <xf numFmtId="49" fontId="2" fillId="6" borderId="12" xfId="0" applyNumberFormat="1" applyFont="1" applyFill="1" applyBorder="1" applyAlignment="1">
      <alignment horizontal="center" vertical="top"/>
    </xf>
    <xf numFmtId="49" fontId="2" fillId="6" borderId="24" xfId="0" applyNumberFormat="1" applyFont="1" applyFill="1" applyBorder="1" applyAlignment="1">
      <alignment horizontal="center" vertical="top"/>
    </xf>
    <xf numFmtId="3" fontId="2" fillId="0" borderId="3" xfId="0" applyNumberFormat="1" applyFont="1" applyFill="1" applyBorder="1" applyAlignment="1">
      <alignment horizontal="center" vertical="top" wrapText="1"/>
    </xf>
    <xf numFmtId="3" fontId="2" fillId="0" borderId="12" xfId="0" applyNumberFormat="1" applyFont="1" applyFill="1" applyBorder="1" applyAlignment="1">
      <alignment horizontal="center" vertical="top" wrapText="1"/>
    </xf>
    <xf numFmtId="3" fontId="2" fillId="0" borderId="24" xfId="0" applyNumberFormat="1" applyFont="1" applyFill="1" applyBorder="1" applyAlignment="1">
      <alignment horizontal="center" vertical="top" wrapText="1"/>
    </xf>
    <xf numFmtId="3" fontId="2" fillId="0" borderId="67" xfId="0" applyNumberFormat="1" applyFont="1" applyBorder="1" applyAlignment="1">
      <alignment horizontal="center" vertical="center" wrapText="1"/>
    </xf>
    <xf numFmtId="3" fontId="2" fillId="0" borderId="64" xfId="0" applyNumberFormat="1" applyFont="1" applyBorder="1" applyAlignment="1">
      <alignment horizontal="center" vertical="center" wrapText="1"/>
    </xf>
    <xf numFmtId="3" fontId="2" fillId="0" borderId="65" xfId="0" applyNumberFormat="1" applyFont="1" applyBorder="1" applyAlignment="1">
      <alignment horizontal="center" vertical="center" wrapText="1"/>
    </xf>
    <xf numFmtId="3" fontId="2" fillId="4" borderId="68" xfId="0" applyNumberFormat="1" applyFont="1" applyFill="1" applyBorder="1" applyAlignment="1">
      <alignment horizontal="right" vertical="top"/>
    </xf>
    <xf numFmtId="3" fontId="2" fillId="4" borderId="64" xfId="0" applyNumberFormat="1" applyFont="1" applyFill="1" applyBorder="1" applyAlignment="1">
      <alignment horizontal="right" vertical="top"/>
    </xf>
    <xf numFmtId="3" fontId="1" fillId="4" borderId="64" xfId="0" applyNumberFormat="1" applyFont="1" applyFill="1" applyBorder="1" applyAlignment="1">
      <alignment horizontal="center" vertical="top"/>
    </xf>
    <xf numFmtId="3" fontId="1" fillId="4" borderId="65" xfId="0" applyNumberFormat="1" applyFont="1" applyFill="1" applyBorder="1" applyAlignment="1">
      <alignment horizontal="center" vertical="top"/>
    </xf>
    <xf numFmtId="3" fontId="2" fillId="3" borderId="68" xfId="0" applyNumberFormat="1" applyFont="1" applyFill="1" applyBorder="1" applyAlignment="1">
      <alignment horizontal="right" vertical="top"/>
    </xf>
    <xf numFmtId="3" fontId="2" fillId="3" borderId="64" xfId="0" applyNumberFormat="1" applyFont="1" applyFill="1" applyBorder="1" applyAlignment="1">
      <alignment horizontal="right" vertical="top"/>
    </xf>
    <xf numFmtId="3" fontId="1" fillId="3" borderId="64" xfId="0" applyNumberFormat="1" applyFont="1" applyFill="1" applyBorder="1" applyAlignment="1">
      <alignment horizontal="center" vertical="top"/>
    </xf>
    <xf numFmtId="3" fontId="1" fillId="3" borderId="65" xfId="0" applyNumberFormat="1" applyFont="1" applyFill="1" applyBorder="1" applyAlignment="1">
      <alignment horizontal="center" vertical="top"/>
    </xf>
    <xf numFmtId="3" fontId="2" fillId="5" borderId="25" xfId="0" applyNumberFormat="1" applyFont="1" applyFill="1" applyBorder="1" applyAlignment="1">
      <alignment horizontal="right" vertical="top"/>
    </xf>
    <xf numFmtId="3" fontId="2" fillId="5" borderId="1" xfId="0" applyNumberFormat="1" applyFont="1" applyFill="1" applyBorder="1" applyAlignment="1">
      <alignment horizontal="right" vertical="top"/>
    </xf>
    <xf numFmtId="3" fontId="1" fillId="5" borderId="1" xfId="0" applyNumberFormat="1" applyFont="1" applyFill="1" applyBorder="1" applyAlignment="1">
      <alignment horizontal="center" vertical="top" wrapText="1"/>
    </xf>
    <xf numFmtId="3" fontId="1" fillId="5" borderId="27" xfId="0" applyNumberFormat="1" applyFont="1" applyFill="1" applyBorder="1" applyAlignment="1">
      <alignment horizontal="center" vertical="top" wrapText="1"/>
    </xf>
    <xf numFmtId="0" fontId="1" fillId="6" borderId="14" xfId="0" applyFont="1" applyFill="1" applyBorder="1" applyAlignment="1">
      <alignment vertical="top" wrapText="1"/>
    </xf>
    <xf numFmtId="0" fontId="17" fillId="0" borderId="42" xfId="0" applyFont="1" applyBorder="1" applyAlignment="1">
      <alignment vertical="top" wrapText="1"/>
    </xf>
    <xf numFmtId="0" fontId="13" fillId="0" borderId="0" xfId="0" applyFont="1" applyAlignment="1">
      <alignment vertical="top"/>
    </xf>
    <xf numFmtId="3" fontId="2" fillId="5" borderId="64" xfId="0" applyNumberFormat="1" applyFont="1" applyFill="1" applyBorder="1" applyAlignment="1">
      <alignment horizontal="right" vertical="top"/>
    </xf>
    <xf numFmtId="3" fontId="1" fillId="5" borderId="67" xfId="0" applyNumberFormat="1" applyFont="1" applyFill="1" applyBorder="1" applyAlignment="1">
      <alignment horizontal="center" vertical="top" wrapText="1"/>
    </xf>
    <xf numFmtId="3" fontId="1" fillId="5" borderId="64" xfId="0" applyNumberFormat="1" applyFont="1" applyFill="1" applyBorder="1" applyAlignment="1">
      <alignment horizontal="center" vertical="top" wrapText="1"/>
    </xf>
    <xf numFmtId="3" fontId="1" fillId="5" borderId="65" xfId="0" applyNumberFormat="1" applyFont="1" applyFill="1" applyBorder="1" applyAlignment="1">
      <alignment horizontal="center" vertical="top" wrapText="1"/>
    </xf>
    <xf numFmtId="3" fontId="2" fillId="5" borderId="68" xfId="0" applyNumberFormat="1" applyFont="1" applyFill="1" applyBorder="1" applyAlignment="1">
      <alignment horizontal="left" vertical="top" wrapText="1"/>
    </xf>
    <xf numFmtId="3" fontId="2" fillId="5" borderId="64" xfId="0" applyNumberFormat="1" applyFont="1" applyFill="1" applyBorder="1" applyAlignment="1">
      <alignment horizontal="left" vertical="top" wrapText="1"/>
    </xf>
    <xf numFmtId="3" fontId="2" fillId="5" borderId="1" xfId="0" applyNumberFormat="1" applyFont="1" applyFill="1" applyBorder="1" applyAlignment="1">
      <alignment horizontal="left" vertical="top" wrapText="1"/>
    </xf>
    <xf numFmtId="3" fontId="2" fillId="5" borderId="65" xfId="0" applyNumberFormat="1" applyFont="1" applyFill="1" applyBorder="1" applyAlignment="1">
      <alignment horizontal="left" vertical="top" wrapText="1"/>
    </xf>
    <xf numFmtId="3" fontId="8" fillId="5" borderId="36" xfId="0" applyNumberFormat="1" applyFont="1" applyFill="1" applyBorder="1" applyAlignment="1">
      <alignment horizontal="center" vertical="top"/>
    </xf>
    <xf numFmtId="3" fontId="8" fillId="5" borderId="38" xfId="0" applyNumberFormat="1" applyFont="1" applyFill="1" applyBorder="1" applyAlignment="1">
      <alignment horizontal="center" vertical="top"/>
    </xf>
    <xf numFmtId="3" fontId="8" fillId="6" borderId="53" xfId="0" applyNumberFormat="1" applyFont="1" applyFill="1" applyBorder="1" applyAlignment="1">
      <alignment horizontal="center" vertical="top"/>
    </xf>
    <xf numFmtId="3" fontId="8" fillId="6" borderId="71" xfId="0" applyNumberFormat="1" applyFont="1" applyFill="1" applyBorder="1" applyAlignment="1">
      <alignment horizontal="center" vertical="top"/>
    </xf>
    <xf numFmtId="3" fontId="9" fillId="6" borderId="33" xfId="0" applyNumberFormat="1" applyFont="1" applyFill="1" applyBorder="1" applyAlignment="1">
      <alignment horizontal="left" vertical="top" wrapText="1"/>
    </xf>
    <xf numFmtId="3" fontId="9" fillId="6" borderId="38" xfId="0" applyNumberFormat="1" applyFont="1" applyFill="1" applyBorder="1" applyAlignment="1">
      <alignment horizontal="left" vertical="top" wrapText="1"/>
    </xf>
    <xf numFmtId="3" fontId="1" fillId="7" borderId="38" xfId="0" applyNumberFormat="1" applyFont="1" applyFill="1" applyBorder="1" applyAlignment="1">
      <alignment horizontal="left" vertical="center" textRotation="90" wrapText="1"/>
    </xf>
    <xf numFmtId="3" fontId="1" fillId="7" borderId="12" xfId="0" applyNumberFormat="1" applyFont="1" applyFill="1" applyBorder="1" applyAlignment="1">
      <alignment horizontal="left" vertical="center" textRotation="90" wrapText="1"/>
    </xf>
    <xf numFmtId="3" fontId="17" fillId="0" borderId="12" xfId="0" applyNumberFormat="1" applyFont="1" applyBorder="1" applyAlignment="1">
      <alignment vertical="center" textRotation="90" wrapText="1"/>
    </xf>
    <xf numFmtId="3" fontId="8" fillId="0" borderId="43" xfId="0" applyNumberFormat="1" applyFont="1" applyFill="1" applyBorder="1" applyAlignment="1">
      <alignment horizontal="center" vertical="top"/>
    </xf>
    <xf numFmtId="3" fontId="1" fillId="6" borderId="49" xfId="0" applyNumberFormat="1" applyFont="1" applyFill="1" applyBorder="1" applyAlignment="1">
      <alignment horizontal="left" vertical="top" wrapText="1"/>
    </xf>
    <xf numFmtId="3" fontId="1" fillId="6" borderId="38" xfId="0" applyNumberFormat="1" applyFont="1" applyFill="1" applyBorder="1" applyAlignment="1">
      <alignment horizontal="left" vertical="top" wrapText="1"/>
    </xf>
    <xf numFmtId="3" fontId="1" fillId="6" borderId="2" xfId="0" applyNumberFormat="1" applyFont="1" applyFill="1" applyBorder="1" applyAlignment="1">
      <alignment vertical="top" wrapText="1"/>
    </xf>
    <xf numFmtId="0" fontId="13" fillId="0" borderId="11" xfId="0" applyFont="1" applyBorder="1" applyAlignment="1">
      <alignment vertical="top" wrapText="1"/>
    </xf>
    <xf numFmtId="3" fontId="1" fillId="6" borderId="38" xfId="0" applyNumberFormat="1" applyFont="1" applyFill="1" applyBorder="1" applyAlignment="1">
      <alignment horizontal="left" vertical="center" textRotation="90" wrapText="1"/>
    </xf>
    <xf numFmtId="3" fontId="1" fillId="6" borderId="12" xfId="0" applyNumberFormat="1" applyFont="1" applyFill="1" applyBorder="1" applyAlignment="1">
      <alignment horizontal="left" vertical="center" textRotation="90" wrapText="1"/>
    </xf>
    <xf numFmtId="3" fontId="1" fillId="6" borderId="36" xfId="0" applyNumberFormat="1" applyFont="1" applyFill="1" applyBorder="1" applyAlignment="1">
      <alignment horizontal="left" vertical="center" textRotation="90" wrapText="1"/>
    </xf>
    <xf numFmtId="3" fontId="1" fillId="6" borderId="12" xfId="0" applyNumberFormat="1" applyFont="1" applyFill="1" applyBorder="1" applyAlignment="1">
      <alignment horizontal="left" vertical="top" wrapText="1"/>
    </xf>
    <xf numFmtId="3" fontId="1" fillId="6" borderId="36" xfId="0" applyNumberFormat="1" applyFont="1" applyFill="1" applyBorder="1" applyAlignment="1">
      <alignment horizontal="left" vertical="top" wrapText="1"/>
    </xf>
    <xf numFmtId="3" fontId="1" fillId="6" borderId="12" xfId="0" applyNumberFormat="1" applyFont="1" applyFill="1" applyBorder="1" applyAlignment="1">
      <alignment horizontal="center" vertical="center" textRotation="90" wrapText="1"/>
    </xf>
    <xf numFmtId="0" fontId="17" fillId="6" borderId="36" xfId="0" applyFont="1" applyFill="1" applyBorder="1" applyAlignment="1">
      <alignment horizontal="center" vertical="center" textRotation="90" wrapText="1"/>
    </xf>
    <xf numFmtId="3" fontId="1" fillId="6" borderId="38" xfId="0" applyNumberFormat="1" applyFont="1" applyFill="1" applyBorder="1" applyAlignment="1">
      <alignment vertical="top" wrapText="1"/>
    </xf>
    <xf numFmtId="3" fontId="1" fillId="6" borderId="12" xfId="0" applyNumberFormat="1" applyFont="1" applyFill="1" applyBorder="1" applyAlignment="1">
      <alignment vertical="top" wrapText="1"/>
    </xf>
    <xf numFmtId="0" fontId="17" fillId="6" borderId="36" xfId="0" applyFont="1" applyFill="1" applyBorder="1" applyAlignment="1">
      <alignment vertical="top" wrapText="1"/>
    </xf>
    <xf numFmtId="3" fontId="1" fillId="6" borderId="38" xfId="0" applyNumberFormat="1" applyFont="1" applyFill="1" applyBorder="1" applyAlignment="1">
      <alignment vertical="center" textRotation="90" wrapText="1"/>
    </xf>
    <xf numFmtId="3" fontId="1" fillId="6" borderId="12" xfId="0" applyNumberFormat="1" applyFont="1" applyFill="1" applyBorder="1" applyAlignment="1">
      <alignment vertical="center" textRotation="90" wrapText="1"/>
    </xf>
    <xf numFmtId="0" fontId="17" fillId="0" borderId="36" xfId="0" applyFont="1" applyBorder="1" applyAlignment="1">
      <alignment vertical="center" textRotation="90" wrapText="1"/>
    </xf>
    <xf numFmtId="3" fontId="2" fillId="5" borderId="68" xfId="0" applyNumberFormat="1" applyFont="1" applyFill="1" applyBorder="1" applyAlignment="1">
      <alignment horizontal="left" vertical="top"/>
    </xf>
    <xf numFmtId="3" fontId="2" fillId="5" borderId="64" xfId="0" applyNumberFormat="1" applyFont="1" applyFill="1" applyBorder="1" applyAlignment="1">
      <alignment horizontal="left" vertical="top"/>
    </xf>
    <xf numFmtId="3" fontId="2" fillId="5" borderId="65" xfId="0" applyNumberFormat="1" applyFont="1" applyFill="1" applyBorder="1" applyAlignment="1">
      <alignment horizontal="left" vertical="top"/>
    </xf>
    <xf numFmtId="3" fontId="1" fillId="0" borderId="42" xfId="0" applyNumberFormat="1" applyFont="1" applyBorder="1" applyAlignment="1">
      <alignment horizontal="left" vertical="top" wrapText="1"/>
    </xf>
    <xf numFmtId="3" fontId="1" fillId="0" borderId="61" xfId="0" applyNumberFormat="1" applyFont="1" applyBorder="1" applyAlignment="1">
      <alignment horizontal="left" vertical="top" wrapText="1"/>
    </xf>
    <xf numFmtId="3" fontId="1" fillId="0" borderId="60" xfId="0" applyNumberFormat="1" applyFont="1" applyBorder="1" applyAlignment="1">
      <alignment horizontal="left" vertical="top" wrapText="1"/>
    </xf>
    <xf numFmtId="3" fontId="2" fillId="0" borderId="1" xfId="0" applyNumberFormat="1" applyFont="1" applyFill="1" applyBorder="1" applyAlignment="1">
      <alignment horizontal="center" vertical="top" wrapText="1"/>
    </xf>
    <xf numFmtId="3" fontId="2" fillId="6" borderId="36" xfId="0" applyNumberFormat="1" applyFont="1" applyFill="1" applyBorder="1" applyAlignment="1">
      <alignment horizontal="center" vertical="top"/>
    </xf>
    <xf numFmtId="3" fontId="1" fillId="6" borderId="3" xfId="0" applyNumberFormat="1" applyFont="1" applyFill="1" applyBorder="1" applyAlignment="1">
      <alignment vertical="top" wrapText="1"/>
    </xf>
    <xf numFmtId="0" fontId="12" fillId="6" borderId="12" xfId="0" applyFont="1" applyFill="1" applyBorder="1" applyAlignment="1">
      <alignment vertical="top" wrapText="1"/>
    </xf>
    <xf numFmtId="3" fontId="7" fillId="6" borderId="3" xfId="0" applyNumberFormat="1" applyFont="1" applyFill="1" applyBorder="1" applyAlignment="1">
      <alignment horizontal="center" vertical="top" textRotation="90" wrapText="1"/>
    </xf>
    <xf numFmtId="3" fontId="7" fillId="6" borderId="12" xfId="0" applyNumberFormat="1" applyFont="1" applyFill="1" applyBorder="1" applyAlignment="1">
      <alignment horizontal="center" vertical="top" textRotation="90" wrapText="1"/>
    </xf>
    <xf numFmtId="49" fontId="2" fillId="4" borderId="2" xfId="0" applyNumberFormat="1" applyFont="1" applyFill="1" applyBorder="1" applyAlignment="1">
      <alignment horizontal="center" vertical="top"/>
    </xf>
    <xf numFmtId="49" fontId="2" fillId="4" borderId="11" xfId="0" applyNumberFormat="1" applyFont="1" applyFill="1" applyBorder="1" applyAlignment="1">
      <alignment horizontal="center" vertical="top"/>
    </xf>
    <xf numFmtId="3" fontId="2" fillId="6" borderId="3" xfId="0" applyNumberFormat="1" applyFont="1" applyFill="1" applyBorder="1" applyAlignment="1">
      <alignment horizontal="left" vertical="top" wrapText="1"/>
    </xf>
    <xf numFmtId="0" fontId="0" fillId="0" borderId="36" xfId="0" applyBorder="1" applyAlignment="1">
      <alignment horizontal="left" vertical="top" wrapText="1"/>
    </xf>
    <xf numFmtId="3" fontId="1" fillId="6" borderId="36" xfId="0" applyNumberFormat="1" applyFont="1" applyFill="1" applyBorder="1" applyAlignment="1">
      <alignment vertical="top" wrapText="1"/>
    </xf>
    <xf numFmtId="3" fontId="2" fillId="6" borderId="3" xfId="0" applyNumberFormat="1" applyFont="1" applyFill="1" applyBorder="1" applyAlignment="1">
      <alignment vertical="top" wrapText="1"/>
    </xf>
    <xf numFmtId="3" fontId="2" fillId="6" borderId="12" xfId="0" applyNumberFormat="1" applyFont="1" applyFill="1" applyBorder="1" applyAlignment="1">
      <alignment vertical="top" wrapText="1"/>
    </xf>
    <xf numFmtId="0" fontId="14" fillId="6" borderId="38" xfId="0" applyFont="1" applyFill="1" applyBorder="1" applyAlignment="1">
      <alignment vertical="top" wrapText="1"/>
    </xf>
    <xf numFmtId="0" fontId="22" fillId="6" borderId="12" xfId="0" applyFont="1" applyFill="1" applyBorder="1" applyAlignment="1">
      <alignment vertical="top" wrapText="1"/>
    </xf>
    <xf numFmtId="0" fontId="22" fillId="6" borderId="36" xfId="0" applyFont="1" applyFill="1" applyBorder="1" applyAlignment="1">
      <alignment vertical="top" wrapText="1"/>
    </xf>
    <xf numFmtId="0" fontId="17" fillId="6" borderId="12" xfId="0" applyFont="1" applyFill="1" applyBorder="1" applyAlignment="1">
      <alignment wrapText="1"/>
    </xf>
    <xf numFmtId="0" fontId="13" fillId="6" borderId="12" xfId="0" applyFont="1" applyFill="1" applyBorder="1" applyAlignment="1">
      <alignment vertical="top"/>
    </xf>
    <xf numFmtId="0" fontId="13" fillId="6" borderId="36" xfId="0" applyFont="1" applyFill="1" applyBorder="1" applyAlignment="1">
      <alignment vertical="top"/>
    </xf>
    <xf numFmtId="3" fontId="2" fillId="6" borderId="43" xfId="0" applyNumberFormat="1" applyFont="1" applyFill="1" applyBorder="1" applyAlignment="1">
      <alignment horizontal="center" vertical="top"/>
    </xf>
    <xf numFmtId="0" fontId="24" fillId="6" borderId="43" xfId="0" applyFont="1" applyFill="1" applyBorder="1" applyAlignment="1">
      <alignment horizontal="center" vertical="top"/>
    </xf>
    <xf numFmtId="0" fontId="1" fillId="6" borderId="13" xfId="0" applyFont="1" applyFill="1" applyBorder="1" applyAlignment="1">
      <alignment horizontal="left" vertical="top" wrapText="1"/>
    </xf>
    <xf numFmtId="0" fontId="1" fillId="6" borderId="59" xfId="0" applyFont="1" applyFill="1" applyBorder="1" applyAlignment="1">
      <alignment horizontal="left" vertical="top" wrapText="1"/>
    </xf>
    <xf numFmtId="0" fontId="7" fillId="0" borderId="12" xfId="0" applyFont="1" applyFill="1" applyBorder="1" applyAlignment="1">
      <alignment horizontal="center" vertical="center" textRotation="90" wrapText="1"/>
    </xf>
    <xf numFmtId="0" fontId="0" fillId="0" borderId="12" xfId="0" applyBorder="1" applyAlignment="1">
      <alignment horizontal="center" vertical="center" textRotation="90" wrapText="1"/>
    </xf>
    <xf numFmtId="0" fontId="0" fillId="0" borderId="36" xfId="0" applyBorder="1" applyAlignment="1">
      <alignment horizontal="center" vertical="center" textRotation="90" wrapText="1"/>
    </xf>
    <xf numFmtId="0" fontId="7" fillId="0" borderId="38" xfId="0" applyFont="1" applyFill="1" applyBorder="1" applyAlignment="1">
      <alignment horizontal="center" vertical="center" textRotation="90" wrapText="1"/>
    </xf>
    <xf numFmtId="3" fontId="2" fillId="5" borderId="65" xfId="0" applyNumberFormat="1" applyFont="1" applyFill="1" applyBorder="1" applyAlignment="1">
      <alignment horizontal="right" vertical="top"/>
    </xf>
    <xf numFmtId="49" fontId="7" fillId="6" borderId="38" xfId="0" applyNumberFormat="1" applyFont="1" applyFill="1" applyBorder="1" applyAlignment="1">
      <alignment horizontal="center" vertical="center" textRotation="90" wrapText="1"/>
    </xf>
    <xf numFmtId="49" fontId="3" fillId="6" borderId="12" xfId="0" applyNumberFormat="1" applyFont="1" applyFill="1" applyBorder="1" applyAlignment="1">
      <alignment vertical="center" textRotation="90" wrapText="1"/>
    </xf>
    <xf numFmtId="0" fontId="3" fillId="0" borderId="36" xfId="0" applyFont="1" applyBorder="1" applyAlignment="1">
      <alignment vertical="center" textRotation="90" wrapText="1"/>
    </xf>
    <xf numFmtId="3" fontId="1" fillId="6" borderId="38" xfId="0" applyNumberFormat="1" applyFont="1" applyFill="1" applyBorder="1" applyAlignment="1">
      <alignment horizontal="center" vertical="center" textRotation="90" wrapText="1"/>
    </xf>
    <xf numFmtId="0" fontId="13" fillId="6" borderId="12" xfId="0" applyFont="1" applyFill="1" applyBorder="1" applyAlignment="1">
      <alignment horizontal="center" vertical="center" textRotation="90" wrapText="1"/>
    </xf>
    <xf numFmtId="3" fontId="1" fillId="6" borderId="24" xfId="0" applyNumberFormat="1" applyFont="1" applyFill="1" applyBorder="1" applyAlignment="1">
      <alignment horizontal="left" vertical="top" wrapText="1"/>
    </xf>
    <xf numFmtId="3" fontId="1" fillId="6" borderId="11" xfId="0" applyNumberFormat="1" applyFont="1" applyFill="1" applyBorder="1" applyAlignment="1">
      <alignment horizontal="left" vertical="top" wrapText="1"/>
    </xf>
    <xf numFmtId="0" fontId="0" fillId="0" borderId="35" xfId="0" applyBorder="1" applyAlignment="1">
      <alignment horizontal="left" vertical="top" wrapText="1"/>
    </xf>
    <xf numFmtId="3" fontId="1" fillId="0" borderId="69" xfId="0" applyNumberFormat="1" applyFont="1" applyFill="1" applyBorder="1" applyAlignment="1">
      <alignment horizontal="left" vertical="top" wrapText="1"/>
    </xf>
    <xf numFmtId="3" fontId="1" fillId="0" borderId="42" xfId="0" applyNumberFormat="1" applyFont="1" applyFill="1" applyBorder="1" applyAlignment="1">
      <alignment horizontal="left" vertical="top" wrapText="1"/>
    </xf>
    <xf numFmtId="0" fontId="14" fillId="6" borderId="17" xfId="0" applyFont="1" applyFill="1" applyBorder="1" applyAlignment="1">
      <alignment horizontal="left" vertical="top" wrapText="1"/>
    </xf>
    <xf numFmtId="0" fontId="13" fillId="6" borderId="11" xfId="0" applyFont="1" applyFill="1" applyBorder="1" applyAlignment="1">
      <alignment horizontal="left" vertical="top" wrapText="1"/>
    </xf>
    <xf numFmtId="0" fontId="14" fillId="6" borderId="12" xfId="0" applyFont="1" applyFill="1" applyBorder="1" applyAlignment="1">
      <alignment vertical="top" wrapText="1"/>
    </xf>
    <xf numFmtId="3" fontId="2" fillId="0" borderId="4" xfId="0" applyNumberFormat="1" applyFont="1" applyBorder="1" applyAlignment="1">
      <alignment horizontal="center" vertical="top"/>
    </xf>
    <xf numFmtId="3" fontId="2" fillId="0" borderId="13" xfId="0" applyNumberFormat="1" applyFont="1" applyBorder="1" applyAlignment="1">
      <alignment horizontal="center" vertical="top"/>
    </xf>
    <xf numFmtId="3" fontId="2" fillId="0" borderId="25" xfId="0" applyNumberFormat="1" applyFont="1" applyBorder="1" applyAlignment="1">
      <alignment horizontal="center" vertical="top"/>
    </xf>
    <xf numFmtId="0" fontId="1" fillId="6" borderId="11" xfId="0" applyFont="1" applyFill="1" applyBorder="1" applyAlignment="1">
      <alignment horizontal="left" vertical="top" wrapText="1"/>
    </xf>
    <xf numFmtId="0" fontId="17" fillId="0" borderId="11" xfId="0" applyFont="1" applyBorder="1" applyAlignment="1">
      <alignment horizontal="left" vertical="top" wrapText="1"/>
    </xf>
    <xf numFmtId="3" fontId="2" fillId="3" borderId="8" xfId="0" applyNumberFormat="1" applyFont="1" applyFill="1" applyBorder="1" applyAlignment="1">
      <alignment horizontal="right" vertical="top" wrapText="1"/>
    </xf>
    <xf numFmtId="3" fontId="2" fillId="3" borderId="9" xfId="0" applyNumberFormat="1" applyFont="1" applyFill="1" applyBorder="1" applyAlignment="1">
      <alignment horizontal="right" vertical="top" wrapText="1"/>
    </xf>
    <xf numFmtId="3" fontId="2" fillId="3" borderId="10" xfId="0" applyNumberFormat="1" applyFont="1" applyFill="1" applyBorder="1" applyAlignment="1">
      <alignment horizontal="right" vertical="top" wrapText="1"/>
    </xf>
    <xf numFmtId="3" fontId="2" fillId="8" borderId="31" xfId="0" applyNumberFormat="1" applyFont="1" applyFill="1" applyBorder="1" applyAlignment="1">
      <alignment horizontal="right" wrapText="1"/>
    </xf>
    <xf numFmtId="3" fontId="17" fillId="8" borderId="21" xfId="0" applyNumberFormat="1" applyFont="1" applyFill="1" applyBorder="1" applyAlignment="1">
      <alignment horizontal="right" wrapText="1"/>
    </xf>
    <xf numFmtId="3" fontId="17" fillId="8" borderId="22" xfId="0" applyNumberFormat="1" applyFont="1" applyFill="1" applyBorder="1" applyAlignment="1">
      <alignment horizontal="right" wrapText="1"/>
    </xf>
    <xf numFmtId="3" fontId="8" fillId="4" borderId="42" xfId="0" applyNumberFormat="1" applyFont="1" applyFill="1" applyBorder="1" applyAlignment="1">
      <alignment horizontal="center" vertical="top"/>
    </xf>
    <xf numFmtId="3" fontId="8" fillId="4" borderId="69" xfId="0" applyNumberFormat="1" applyFont="1" applyFill="1" applyBorder="1" applyAlignment="1">
      <alignment horizontal="center" vertical="top"/>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0" fontId="13" fillId="6" borderId="36" xfId="0" applyFont="1" applyFill="1" applyBorder="1" applyAlignment="1">
      <alignment horizontal="left" vertical="top" wrapText="1"/>
    </xf>
    <xf numFmtId="3" fontId="1" fillId="6" borderId="58" xfId="0" applyNumberFormat="1" applyFont="1" applyFill="1" applyBorder="1" applyAlignment="1">
      <alignment horizontal="left" vertical="top" wrapText="1"/>
    </xf>
    <xf numFmtId="0" fontId="17" fillId="6" borderId="53" xfId="0" applyFont="1" applyFill="1" applyBorder="1" applyAlignment="1">
      <alignment horizontal="left" vertical="top" wrapText="1"/>
    </xf>
    <xf numFmtId="3" fontId="8" fillId="4" borderId="31" xfId="0" applyNumberFormat="1" applyFont="1" applyFill="1" applyBorder="1" applyAlignment="1">
      <alignment horizontal="center" vertical="top"/>
    </xf>
    <xf numFmtId="3" fontId="8" fillId="5" borderId="33" xfId="0" applyNumberFormat="1" applyFont="1" applyFill="1" applyBorder="1" applyAlignment="1">
      <alignment horizontal="center" vertical="top"/>
    </xf>
    <xf numFmtId="3" fontId="8" fillId="6" borderId="12" xfId="0" applyNumberFormat="1" applyFont="1" applyFill="1" applyBorder="1" applyAlignment="1">
      <alignment horizontal="center" vertical="top"/>
    </xf>
    <xf numFmtId="3" fontId="8" fillId="6" borderId="24" xfId="0" applyNumberFormat="1" applyFont="1" applyFill="1" applyBorder="1" applyAlignment="1">
      <alignment horizontal="center" vertical="top"/>
    </xf>
    <xf numFmtId="0" fontId="1" fillId="6" borderId="101" xfId="0" applyFont="1" applyFill="1" applyBorder="1" applyAlignment="1">
      <alignment vertical="top" wrapText="1"/>
    </xf>
    <xf numFmtId="0" fontId="1" fillId="6" borderId="17" xfId="1" applyFont="1" applyFill="1" applyBorder="1" applyAlignment="1">
      <alignment vertical="top" wrapText="1"/>
    </xf>
    <xf numFmtId="0" fontId="0" fillId="6" borderId="11" xfId="0" applyFill="1" applyBorder="1" applyAlignment="1">
      <alignment vertical="top" wrapText="1"/>
    </xf>
    <xf numFmtId="0" fontId="1" fillId="6" borderId="17" xfId="0" applyFont="1" applyFill="1" applyBorder="1" applyAlignment="1">
      <alignment horizontal="left" vertical="top" wrapText="1"/>
    </xf>
    <xf numFmtId="0" fontId="0" fillId="6" borderId="11" xfId="0" applyFill="1" applyBorder="1" applyAlignment="1">
      <alignment horizontal="left" vertical="top" wrapText="1"/>
    </xf>
    <xf numFmtId="3" fontId="2" fillId="6" borderId="12" xfId="0" applyNumberFormat="1" applyFont="1" applyFill="1" applyBorder="1" applyAlignment="1">
      <alignment horizontal="center" vertical="top" wrapText="1"/>
    </xf>
    <xf numFmtId="3" fontId="1" fillId="6" borderId="41" xfId="0" applyNumberFormat="1" applyFont="1" applyFill="1" applyBorder="1" applyAlignment="1">
      <alignment horizontal="left" vertical="top" wrapText="1"/>
    </xf>
    <xf numFmtId="3" fontId="1" fillId="6" borderId="59" xfId="0" applyNumberFormat="1" applyFont="1" applyFill="1" applyBorder="1" applyAlignment="1">
      <alignment horizontal="left" vertical="top" wrapText="1"/>
    </xf>
    <xf numFmtId="3" fontId="17" fillId="6" borderId="36" xfId="0" applyNumberFormat="1" applyFont="1" applyFill="1" applyBorder="1" applyAlignment="1">
      <alignment vertical="center" textRotation="90" wrapText="1"/>
    </xf>
    <xf numFmtId="3" fontId="1" fillId="0" borderId="3" xfId="0" applyNumberFormat="1" applyFont="1" applyBorder="1" applyAlignment="1">
      <alignment horizontal="center" vertical="center" textRotation="90" shrinkToFit="1"/>
    </xf>
    <xf numFmtId="3" fontId="1" fillId="0" borderId="12" xfId="0" applyNumberFormat="1" applyFont="1" applyBorder="1" applyAlignment="1">
      <alignment horizontal="center" vertical="center" textRotation="90" shrinkToFit="1"/>
    </xf>
    <xf numFmtId="3" fontId="1" fillId="0" borderId="24" xfId="0" applyNumberFormat="1" applyFont="1" applyBorder="1" applyAlignment="1">
      <alignment horizontal="center" vertical="center" textRotation="90" shrinkToFit="1"/>
    </xf>
    <xf numFmtId="3" fontId="1" fillId="0" borderId="3" xfId="0" applyNumberFormat="1" applyFont="1" applyFill="1" applyBorder="1" applyAlignment="1">
      <alignment horizontal="center" vertical="center" textRotation="90" shrinkToFit="1"/>
    </xf>
    <xf numFmtId="3" fontId="1" fillId="0" borderId="12" xfId="0" applyNumberFormat="1" applyFont="1" applyFill="1" applyBorder="1" applyAlignment="1">
      <alignment horizontal="center" vertical="center" textRotation="90" shrinkToFit="1"/>
    </xf>
    <xf numFmtId="3" fontId="1" fillId="0" borderId="24" xfId="0" applyNumberFormat="1" applyFont="1" applyFill="1" applyBorder="1" applyAlignment="1">
      <alignment horizontal="center" vertical="center" textRotation="90" shrinkToFit="1"/>
    </xf>
    <xf numFmtId="3" fontId="1" fillId="0" borderId="4" xfId="0" applyNumberFormat="1" applyFont="1" applyBorder="1" applyAlignment="1">
      <alignment horizontal="center" vertical="center" shrinkToFit="1"/>
    </xf>
    <xf numFmtId="3" fontId="1" fillId="0" borderId="13" xfId="0" applyNumberFormat="1" applyFont="1" applyBorder="1" applyAlignment="1">
      <alignment horizontal="center" vertical="center" shrinkToFit="1"/>
    </xf>
    <xf numFmtId="3" fontId="1" fillId="0" borderId="25" xfId="0" applyNumberFormat="1" applyFont="1" applyBorder="1" applyAlignment="1">
      <alignment horizontal="center" vertical="center" shrinkToFit="1"/>
    </xf>
    <xf numFmtId="0" fontId="1" fillId="0" borderId="7" xfId="0" applyFont="1" applyBorder="1" applyAlignment="1">
      <alignment horizontal="center" vertical="center" textRotation="90" wrapText="1"/>
    </xf>
    <xf numFmtId="0" fontId="4" fillId="0" borderId="16" xfId="0" applyFont="1" applyBorder="1" applyAlignment="1">
      <alignment horizontal="center" vertical="center" textRotation="90" wrapText="1"/>
    </xf>
    <xf numFmtId="0" fontId="4" fillId="0" borderId="28" xfId="0" applyFont="1" applyBorder="1" applyAlignment="1">
      <alignment horizontal="center" vertical="center" textRotation="90" wrapText="1"/>
    </xf>
    <xf numFmtId="3" fontId="2" fillId="4" borderId="18" xfId="0" applyNumberFormat="1" applyFont="1" applyFill="1" applyBorder="1" applyAlignment="1">
      <alignment horizontal="left" vertical="top"/>
    </xf>
    <xf numFmtId="3" fontId="2" fillId="4" borderId="21" xfId="0" applyNumberFormat="1" applyFont="1" applyFill="1" applyBorder="1" applyAlignment="1">
      <alignment horizontal="left" vertical="top"/>
    </xf>
    <xf numFmtId="3" fontId="2" fillId="4" borderId="22" xfId="0" applyNumberFormat="1" applyFont="1" applyFill="1" applyBorder="1" applyAlignment="1">
      <alignment horizontal="left" vertical="top"/>
    </xf>
    <xf numFmtId="3" fontId="2" fillId="5" borderId="18" xfId="0" applyNumberFormat="1" applyFont="1" applyFill="1" applyBorder="1" applyAlignment="1">
      <alignment horizontal="left" vertical="top" wrapText="1"/>
    </xf>
    <xf numFmtId="3" fontId="2" fillId="5" borderId="21" xfId="0" applyNumberFormat="1" applyFont="1" applyFill="1" applyBorder="1" applyAlignment="1">
      <alignment horizontal="left" vertical="top" wrapText="1"/>
    </xf>
    <xf numFmtId="3" fontId="2" fillId="5" borderId="22" xfId="0" applyNumberFormat="1" applyFont="1" applyFill="1" applyBorder="1" applyAlignment="1">
      <alignment horizontal="left" vertical="top" wrapText="1"/>
    </xf>
    <xf numFmtId="0" fontId="17" fillId="0" borderId="36" xfId="0" applyFont="1" applyBorder="1" applyAlignment="1">
      <alignment vertical="top" wrapText="1"/>
    </xf>
    <xf numFmtId="3" fontId="1" fillId="7" borderId="35" xfId="0" applyNumberFormat="1" applyFont="1" applyFill="1" applyBorder="1" applyAlignment="1">
      <alignment horizontal="left" vertical="top" wrapText="1"/>
    </xf>
    <xf numFmtId="0" fontId="1" fillId="0" borderId="16" xfId="0" applyFont="1" applyBorder="1" applyAlignment="1">
      <alignment horizontal="center" vertical="center" textRotation="90" wrapText="1"/>
    </xf>
    <xf numFmtId="0" fontId="1" fillId="0" borderId="28" xfId="0" applyFont="1" applyBorder="1" applyAlignment="1">
      <alignment horizontal="center" vertical="center" textRotation="90"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1" fillId="0" borderId="17"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xf>
    <xf numFmtId="3" fontId="1" fillId="0" borderId="4" xfId="0" applyNumberFormat="1" applyFont="1" applyBorder="1" applyAlignment="1">
      <alignment horizontal="center" vertical="center" textRotation="90" shrinkToFit="1"/>
    </xf>
    <xf numFmtId="3" fontId="1" fillId="0" borderId="13" xfId="0" applyNumberFormat="1" applyFont="1" applyBorder="1" applyAlignment="1">
      <alignment horizontal="center" vertical="center" textRotation="90" shrinkToFit="1"/>
    </xf>
    <xf numFmtId="3" fontId="1" fillId="0" borderId="25" xfId="0" applyNumberFormat="1" applyFont="1" applyBorder="1" applyAlignment="1">
      <alignment horizontal="center" vertical="center" textRotation="90" shrinkToFit="1"/>
    </xf>
    <xf numFmtId="3" fontId="1" fillId="0" borderId="4" xfId="0" applyNumberFormat="1" applyFont="1" applyBorder="1" applyAlignment="1">
      <alignment horizontal="center" vertical="center" textRotation="90" wrapText="1"/>
    </xf>
    <xf numFmtId="3" fontId="1" fillId="0" borderId="13" xfId="0" applyNumberFormat="1" applyFont="1" applyBorder="1" applyAlignment="1">
      <alignment horizontal="center" vertical="center" textRotation="90" wrapText="1"/>
    </xf>
    <xf numFmtId="3" fontId="1" fillId="0" borderId="25" xfId="0" applyNumberFormat="1" applyFont="1" applyBorder="1" applyAlignment="1">
      <alignment horizontal="center" vertical="center" textRotation="90" wrapText="1"/>
    </xf>
    <xf numFmtId="3" fontId="1" fillId="0" borderId="7" xfId="0" applyNumberFormat="1" applyFont="1" applyBorder="1" applyAlignment="1">
      <alignment horizontal="center" vertical="center" textRotation="90" wrapText="1" shrinkToFit="1"/>
    </xf>
    <xf numFmtId="3" fontId="1" fillId="0" borderId="16" xfId="0" applyNumberFormat="1" applyFont="1" applyBorder="1" applyAlignment="1">
      <alignment horizontal="center" vertical="center" textRotation="90" wrapText="1" shrinkToFit="1"/>
    </xf>
    <xf numFmtId="3" fontId="1" fillId="0" borderId="28" xfId="0" applyNumberFormat="1" applyFont="1" applyBorder="1" applyAlignment="1">
      <alignment horizontal="center" vertical="center" textRotation="90" wrapText="1" shrinkToFit="1"/>
    </xf>
    <xf numFmtId="49" fontId="1" fillId="6" borderId="57" xfId="0" applyNumberFormat="1" applyFont="1" applyFill="1" applyBorder="1" applyAlignment="1">
      <alignment horizontal="left" vertical="top" wrapText="1"/>
    </xf>
    <xf numFmtId="0" fontId="12" fillId="6" borderId="43" xfId="0" applyFont="1" applyFill="1" applyBorder="1" applyAlignment="1">
      <alignment horizontal="left" vertical="top" wrapText="1"/>
    </xf>
    <xf numFmtId="0" fontId="12" fillId="0" borderId="0" xfId="0" applyFont="1" applyAlignment="1">
      <alignment vertical="top" wrapText="1"/>
    </xf>
    <xf numFmtId="3" fontId="1" fillId="0" borderId="20" xfId="0" applyNumberFormat="1" applyFont="1" applyFill="1" applyBorder="1" applyAlignment="1">
      <alignment horizontal="left" vertical="top" wrapText="1"/>
    </xf>
    <xf numFmtId="3" fontId="1" fillId="0" borderId="43" xfId="0" applyNumberFormat="1" applyFont="1" applyFill="1" applyBorder="1" applyAlignment="1">
      <alignment horizontal="left" vertical="top" wrapText="1"/>
    </xf>
    <xf numFmtId="0" fontId="17" fillId="0" borderId="37" xfId="0" applyFont="1" applyFill="1" applyBorder="1" applyAlignment="1">
      <alignment horizontal="left" vertical="top" wrapText="1"/>
    </xf>
    <xf numFmtId="3" fontId="1" fillId="6" borderId="38" xfId="0" applyNumberFormat="1" applyFont="1" applyFill="1" applyBorder="1" applyAlignment="1">
      <alignment horizontal="center" vertical="top" wrapText="1"/>
    </xf>
    <xf numFmtId="0" fontId="12" fillId="0" borderId="12" xfId="0" applyFont="1" applyBorder="1" applyAlignment="1">
      <alignment horizontal="center" vertical="top" wrapText="1"/>
    </xf>
    <xf numFmtId="3" fontId="1" fillId="6" borderId="57" xfId="0" applyNumberFormat="1" applyFont="1" applyFill="1" applyBorder="1" applyAlignment="1">
      <alignment horizontal="left" vertical="top" wrapText="1"/>
    </xf>
    <xf numFmtId="0" fontId="1" fillId="0" borderId="43" xfId="0" applyFont="1" applyBorder="1" applyAlignment="1">
      <alignment horizontal="left" vertical="top" wrapText="1"/>
    </xf>
    <xf numFmtId="3" fontId="1" fillId="6" borderId="20" xfId="0" applyNumberFormat="1" applyFont="1" applyFill="1" applyBorder="1" applyAlignment="1">
      <alignment horizontal="left" vertical="top" wrapText="1"/>
    </xf>
    <xf numFmtId="0" fontId="0" fillId="0" borderId="37" xfId="0" applyBorder="1" applyAlignment="1">
      <alignment horizontal="left" vertical="top" wrapText="1"/>
    </xf>
    <xf numFmtId="0" fontId="12" fillId="0" borderId="43" xfId="0" applyFont="1" applyBorder="1" applyAlignment="1">
      <alignment vertical="top" wrapText="1"/>
    </xf>
    <xf numFmtId="0" fontId="0" fillId="0" borderId="43" xfId="0" applyBorder="1" applyAlignment="1">
      <alignment horizontal="left" vertical="top" wrapText="1"/>
    </xf>
    <xf numFmtId="49" fontId="1" fillId="6" borderId="20" xfId="0" applyNumberFormat="1" applyFont="1" applyFill="1" applyBorder="1" applyAlignment="1">
      <alignment horizontal="left" vertical="top" wrapText="1"/>
    </xf>
    <xf numFmtId="49" fontId="1" fillId="6" borderId="43" xfId="0" applyNumberFormat="1" applyFont="1" applyFill="1" applyBorder="1" applyAlignment="1">
      <alignment horizontal="left" vertical="top" wrapText="1"/>
    </xf>
    <xf numFmtId="0" fontId="12" fillId="0" borderId="43" xfId="0" applyFont="1" applyBorder="1" applyAlignment="1">
      <alignment horizontal="left" vertical="top" wrapText="1"/>
    </xf>
    <xf numFmtId="0" fontId="12" fillId="0" borderId="29" xfId="0" applyFont="1" applyBorder="1" applyAlignment="1">
      <alignment horizontal="left" vertical="top" wrapText="1"/>
    </xf>
    <xf numFmtId="0" fontId="1" fillId="0" borderId="33" xfId="0" applyFont="1" applyFill="1" applyBorder="1" applyAlignment="1">
      <alignment horizontal="left" vertical="top" wrapText="1"/>
    </xf>
    <xf numFmtId="3" fontId="1" fillId="0" borderId="43" xfId="0" applyNumberFormat="1" applyFont="1" applyBorder="1" applyAlignment="1">
      <alignment vertical="top" wrapText="1"/>
    </xf>
    <xf numFmtId="0" fontId="0" fillId="0" borderId="43" xfId="0" applyBorder="1" applyAlignment="1">
      <alignment vertical="top" wrapText="1"/>
    </xf>
    <xf numFmtId="0" fontId="0" fillId="0" borderId="37" xfId="0" applyBorder="1" applyAlignment="1">
      <alignment vertical="top" wrapText="1"/>
    </xf>
    <xf numFmtId="3" fontId="15" fillId="6" borderId="89" xfId="0" applyNumberFormat="1" applyFont="1" applyFill="1" applyBorder="1" applyAlignment="1">
      <alignment horizontal="center" vertical="top" wrapText="1"/>
    </xf>
    <xf numFmtId="0" fontId="0" fillId="0" borderId="12" xfId="0" applyBorder="1" applyAlignment="1">
      <alignment horizontal="center" vertical="top" wrapText="1"/>
    </xf>
    <xf numFmtId="0" fontId="17" fillId="6" borderId="12" xfId="0" applyFont="1" applyFill="1" applyBorder="1" applyAlignment="1">
      <alignment horizontal="left" vertical="top" wrapText="1"/>
    </xf>
    <xf numFmtId="0" fontId="17" fillId="6" borderId="11" xfId="0" applyFont="1" applyFill="1" applyBorder="1" applyAlignment="1">
      <alignment horizontal="left" vertical="top" wrapText="1"/>
    </xf>
    <xf numFmtId="0" fontId="12" fillId="0" borderId="35" xfId="0" applyFont="1" applyBorder="1" applyAlignment="1">
      <alignment horizontal="left" vertical="top" wrapText="1"/>
    </xf>
    <xf numFmtId="49" fontId="7" fillId="6" borderId="12" xfId="0" applyNumberFormat="1" applyFont="1" applyFill="1" applyBorder="1" applyAlignment="1">
      <alignment horizontal="center" vertical="center" textRotation="90" wrapText="1"/>
    </xf>
    <xf numFmtId="0" fontId="1" fillId="6" borderId="101" xfId="1" applyFont="1" applyFill="1" applyBorder="1" applyAlignment="1">
      <alignment vertical="top" wrapText="1"/>
    </xf>
    <xf numFmtId="0" fontId="12" fillId="0" borderId="11" xfId="0" applyFont="1" applyBorder="1" applyAlignment="1">
      <alignment vertical="top" wrapText="1"/>
    </xf>
    <xf numFmtId="3" fontId="9" fillId="6" borderId="12" xfId="0" applyNumberFormat="1" applyFont="1" applyFill="1" applyBorder="1" applyAlignment="1">
      <alignment horizontal="left" vertical="top" wrapText="1"/>
    </xf>
    <xf numFmtId="3" fontId="29" fillId="6" borderId="57" xfId="0" applyNumberFormat="1" applyFont="1" applyFill="1" applyBorder="1" applyAlignment="1">
      <alignment horizontal="left" vertical="top" wrapText="1"/>
    </xf>
    <xf numFmtId="0" fontId="29" fillId="0" borderId="43" xfId="0" applyFont="1" applyBorder="1" applyAlignment="1">
      <alignment horizontal="left" vertical="top" wrapText="1"/>
    </xf>
    <xf numFmtId="3" fontId="5" fillId="0" borderId="12" xfId="0" applyNumberFormat="1" applyFont="1" applyBorder="1" applyAlignment="1">
      <alignment vertical="top" wrapText="1"/>
    </xf>
    <xf numFmtId="3" fontId="2" fillId="6" borderId="3" xfId="0" applyNumberFormat="1" applyFont="1" applyFill="1" applyBorder="1" applyAlignment="1">
      <alignment horizontal="center" vertical="top" wrapText="1"/>
    </xf>
    <xf numFmtId="3" fontId="2" fillId="6" borderId="36" xfId="0" applyNumberFormat="1" applyFont="1" applyFill="1" applyBorder="1" applyAlignment="1">
      <alignment horizontal="center" vertical="top" wrapText="1"/>
    </xf>
    <xf numFmtId="3" fontId="1" fillId="7" borderId="57" xfId="0" applyNumberFormat="1" applyFont="1" applyFill="1" applyBorder="1" applyAlignment="1">
      <alignment horizontal="left" vertical="top" wrapText="1"/>
    </xf>
    <xf numFmtId="3" fontId="6" fillId="6" borderId="38" xfId="0" applyNumberFormat="1" applyFont="1" applyFill="1" applyBorder="1" applyAlignment="1">
      <alignment horizontal="left" vertical="top" wrapText="1"/>
    </xf>
    <xf numFmtId="3" fontId="5" fillId="6" borderId="12" xfId="0" applyNumberFormat="1" applyFont="1" applyFill="1" applyBorder="1" applyAlignment="1">
      <alignment horizontal="center" vertical="top" wrapText="1"/>
    </xf>
    <xf numFmtId="3" fontId="5" fillId="6" borderId="12" xfId="0" applyNumberFormat="1" applyFont="1" applyFill="1" applyBorder="1" applyAlignment="1">
      <alignment horizontal="center" vertical="top"/>
    </xf>
    <xf numFmtId="0" fontId="12" fillId="0" borderId="11" xfId="0" applyFont="1" applyBorder="1" applyAlignment="1">
      <alignment horizontal="left" vertical="top" wrapText="1"/>
    </xf>
    <xf numFmtId="0" fontId="1" fillId="0" borderId="2" xfId="0" applyFont="1" applyBorder="1" applyAlignment="1">
      <alignment horizontal="center" vertical="center" textRotation="90" shrinkToFit="1"/>
    </xf>
    <xf numFmtId="0" fontId="1" fillId="0" borderId="11" xfId="0" applyFont="1" applyBorder="1" applyAlignment="1">
      <alignment horizontal="center" vertical="center" textRotation="90" shrinkToFit="1"/>
    </xf>
    <xf numFmtId="0" fontId="1" fillId="0" borderId="23" xfId="0" applyFont="1" applyBorder="1" applyAlignment="1">
      <alignment horizontal="center" vertical="center" textRotation="90" shrinkToFit="1"/>
    </xf>
    <xf numFmtId="0" fontId="1" fillId="0" borderId="3" xfId="0" applyFont="1" applyBorder="1" applyAlignment="1">
      <alignment horizontal="center" vertical="center" textRotation="90" shrinkToFit="1"/>
    </xf>
    <xf numFmtId="0" fontId="1" fillId="0" borderId="12" xfId="0" applyFont="1" applyBorder="1" applyAlignment="1">
      <alignment horizontal="center" vertical="center" textRotation="90" shrinkToFit="1"/>
    </xf>
    <xf numFmtId="0" fontId="1" fillId="0" borderId="24" xfId="0" applyFont="1" applyBorder="1" applyAlignment="1">
      <alignment horizontal="center" vertical="center" textRotation="90" shrinkToFit="1"/>
    </xf>
    <xf numFmtId="0" fontId="1" fillId="0" borderId="4" xfId="0" applyFont="1" applyBorder="1" applyAlignment="1">
      <alignment horizontal="center" vertical="center" shrinkToFit="1"/>
    </xf>
    <xf numFmtId="0" fontId="1" fillId="0" borderId="13" xfId="0" applyFont="1" applyBorder="1" applyAlignment="1">
      <alignment horizontal="center" vertical="center" shrinkToFit="1"/>
    </xf>
    <xf numFmtId="0" fontId="1" fillId="0" borderId="25" xfId="0" applyFont="1" applyBorder="1" applyAlignment="1">
      <alignment horizontal="center" vertical="center" shrinkToFit="1"/>
    </xf>
    <xf numFmtId="0" fontId="1" fillId="0" borderId="2" xfId="0" applyFont="1" applyBorder="1" applyAlignment="1">
      <alignment horizontal="center" vertical="center" textRotation="90" wrapText="1"/>
    </xf>
    <xf numFmtId="0" fontId="1" fillId="0" borderId="11" xfId="0" applyFont="1" applyBorder="1" applyAlignment="1">
      <alignment horizontal="center" vertical="center" textRotation="90" wrapText="1"/>
    </xf>
    <xf numFmtId="0" fontId="1" fillId="0" borderId="23" xfId="0" applyFont="1" applyBorder="1" applyAlignment="1">
      <alignment horizontal="center" vertical="center" textRotation="90" wrapText="1"/>
    </xf>
    <xf numFmtId="0" fontId="1" fillId="6" borderId="3" xfId="0" applyFont="1" applyFill="1" applyBorder="1" applyAlignment="1">
      <alignment horizontal="center" vertical="center" textRotation="90" wrapText="1" shrinkToFit="1"/>
    </xf>
    <xf numFmtId="0" fontId="1" fillId="6" borderId="12" xfId="0" applyFont="1" applyFill="1" applyBorder="1" applyAlignment="1">
      <alignment horizontal="center" vertical="center" textRotation="90" wrapText="1" shrinkToFit="1"/>
    </xf>
    <xf numFmtId="0" fontId="1" fillId="6" borderId="24" xfId="0" applyFont="1" applyFill="1" applyBorder="1" applyAlignment="1">
      <alignment horizontal="center" vertical="center" textRotation="90" wrapText="1" shrinkToFit="1"/>
    </xf>
    <xf numFmtId="0" fontId="1" fillId="0" borderId="6" xfId="0" applyNumberFormat="1" applyFont="1" applyBorder="1" applyAlignment="1">
      <alignment horizontal="center" vertical="center" textRotation="90" shrinkToFit="1"/>
    </xf>
    <xf numFmtId="0" fontId="1" fillId="0" borderId="15" xfId="0" applyNumberFormat="1" applyFont="1" applyBorder="1" applyAlignment="1">
      <alignment horizontal="center" vertical="center" textRotation="90" shrinkToFit="1"/>
    </xf>
    <xf numFmtId="0" fontId="1" fillId="0" borderId="27" xfId="0" applyNumberFormat="1" applyFont="1" applyBorder="1" applyAlignment="1">
      <alignment horizontal="center" vertical="center" textRotation="90" shrinkToFit="1"/>
    </xf>
    <xf numFmtId="0" fontId="1" fillId="0" borderId="7" xfId="0" applyFont="1" applyBorder="1" applyAlignment="1">
      <alignment horizontal="center" vertical="center" textRotation="90" shrinkToFit="1"/>
    </xf>
    <xf numFmtId="0" fontId="1" fillId="0" borderId="16" xfId="0" applyFont="1" applyBorder="1" applyAlignment="1">
      <alignment horizontal="center" vertical="center" textRotation="90" shrinkToFit="1"/>
    </xf>
    <xf numFmtId="0" fontId="1" fillId="0" borderId="28" xfId="0" applyFont="1" applyBorder="1" applyAlignment="1">
      <alignment horizontal="center" vertical="center" textRotation="90" shrinkToFit="1"/>
    </xf>
    <xf numFmtId="164" fontId="1" fillId="0" borderId="5" xfId="0" applyNumberFormat="1" applyFont="1" applyBorder="1" applyAlignment="1">
      <alignment horizontal="center" vertical="center" textRotation="90" wrapText="1"/>
    </xf>
    <xf numFmtId="0" fontId="4" fillId="0" borderId="14" xfId="0" applyFont="1" applyBorder="1" applyAlignment="1">
      <alignment horizontal="center" vertical="center" textRotation="90" wrapText="1"/>
    </xf>
    <xf numFmtId="0" fontId="4" fillId="0" borderId="26" xfId="0" applyFont="1" applyBorder="1" applyAlignment="1">
      <alignment horizontal="center" vertical="center" textRotation="90" wrapText="1"/>
    </xf>
    <xf numFmtId="0" fontId="1" fillId="0" borderId="6" xfId="0" applyFont="1" applyBorder="1" applyAlignment="1">
      <alignment horizontal="center" vertical="center" textRotation="90" shrinkToFit="1"/>
    </xf>
    <xf numFmtId="0" fontId="1" fillId="0" borderId="15" xfId="0" applyFont="1" applyBorder="1" applyAlignment="1">
      <alignment horizontal="center" vertical="center" textRotation="90" shrinkToFit="1"/>
    </xf>
    <xf numFmtId="0" fontId="1" fillId="0" borderId="27" xfId="0" applyFont="1" applyBorder="1" applyAlignment="1">
      <alignment horizontal="center" vertical="center" textRotation="90" shrinkToFit="1"/>
    </xf>
    <xf numFmtId="0" fontId="12" fillId="6" borderId="11" xfId="0" applyFont="1" applyFill="1" applyBorder="1" applyAlignment="1">
      <alignment vertical="top" wrapText="1"/>
    </xf>
    <xf numFmtId="0" fontId="32" fillId="0" borderId="12" xfId="0" applyFont="1" applyFill="1" applyBorder="1" applyAlignment="1">
      <alignment horizontal="center" vertical="center" textRotation="90" wrapText="1"/>
    </xf>
    <xf numFmtId="0" fontId="33" fillId="0" borderId="12" xfId="0" applyFont="1" applyBorder="1" applyAlignment="1">
      <alignment horizontal="center" vertical="center" textRotation="90" wrapText="1"/>
    </xf>
    <xf numFmtId="0" fontId="33" fillId="0" borderId="36" xfId="0" applyFont="1" applyBorder="1" applyAlignment="1">
      <alignment horizontal="center" vertical="center" textRotation="90" wrapText="1"/>
    </xf>
    <xf numFmtId="3" fontId="1" fillId="6" borderId="69" xfId="0" applyNumberFormat="1" applyFont="1" applyFill="1" applyBorder="1" applyAlignment="1">
      <alignment horizontal="left" vertical="top" wrapText="1"/>
    </xf>
    <xf numFmtId="3" fontId="1" fillId="6" borderId="42" xfId="0" applyNumberFormat="1" applyFont="1" applyFill="1" applyBorder="1" applyAlignment="1">
      <alignment horizontal="left" vertical="top" wrapText="1"/>
    </xf>
    <xf numFmtId="49" fontId="1" fillId="7" borderId="0" xfId="0" applyNumberFormat="1" applyFont="1" applyFill="1" applyBorder="1" applyAlignment="1">
      <alignment horizontal="center" vertical="top" textRotation="91" wrapText="1"/>
    </xf>
    <xf numFmtId="49" fontId="17" fillId="0" borderId="1" xfId="0" applyNumberFormat="1" applyFont="1" applyBorder="1" applyAlignment="1">
      <alignment horizontal="center" vertical="top" textRotation="91" wrapText="1"/>
    </xf>
    <xf numFmtId="0" fontId="17" fillId="0" borderId="0" xfId="0" applyFont="1" applyAlignment="1">
      <alignment horizontal="center"/>
    </xf>
    <xf numFmtId="3" fontId="1" fillId="6" borderId="6" xfId="0" applyNumberFormat="1" applyFont="1" applyFill="1" applyBorder="1" applyAlignment="1">
      <alignment horizontal="center" vertical="top" wrapText="1"/>
    </xf>
    <xf numFmtId="3" fontId="1" fillId="6" borderId="15" xfId="0" applyNumberFormat="1" applyFont="1" applyFill="1" applyBorder="1" applyAlignment="1">
      <alignment horizontal="center" vertical="top" wrapText="1"/>
    </xf>
    <xf numFmtId="3" fontId="1" fillId="6" borderId="60" xfId="0" applyNumberFormat="1" applyFont="1" applyFill="1" applyBorder="1" applyAlignment="1">
      <alignment horizontal="center" vertical="top" wrapText="1"/>
    </xf>
    <xf numFmtId="3" fontId="2" fillId="6" borderId="57" xfId="0" applyNumberFormat="1" applyFont="1" applyFill="1" applyBorder="1" applyAlignment="1">
      <alignment horizontal="center" vertical="top"/>
    </xf>
    <xf numFmtId="3" fontId="2" fillId="6" borderId="37" xfId="0" applyNumberFormat="1" applyFont="1" applyFill="1" applyBorder="1" applyAlignment="1">
      <alignment horizontal="center" vertical="top"/>
    </xf>
    <xf numFmtId="49" fontId="1" fillId="0" borderId="38" xfId="0" applyNumberFormat="1" applyFont="1" applyFill="1" applyBorder="1" applyAlignment="1">
      <alignment horizontal="center" vertical="center" textRotation="90" wrapText="1"/>
    </xf>
    <xf numFmtId="49" fontId="1" fillId="0" borderId="12" xfId="0" applyNumberFormat="1" applyFont="1" applyFill="1" applyBorder="1" applyAlignment="1">
      <alignment horizontal="center" vertical="center" textRotation="90" wrapText="1"/>
    </xf>
    <xf numFmtId="0" fontId="17" fillId="0" borderId="36" xfId="0" applyFont="1" applyBorder="1" applyAlignment="1">
      <alignment horizontal="center" vertical="center" textRotation="90" wrapText="1"/>
    </xf>
    <xf numFmtId="3" fontId="1" fillId="0" borderId="38" xfId="0" applyNumberFormat="1" applyFont="1" applyFill="1" applyBorder="1" applyAlignment="1">
      <alignment horizontal="center" vertical="center" textRotation="90" wrapText="1"/>
    </xf>
    <xf numFmtId="3" fontId="1" fillId="0" borderId="12" xfId="0" applyNumberFormat="1" applyFont="1" applyFill="1" applyBorder="1" applyAlignment="1">
      <alignment horizontal="center" vertical="center" textRotation="90" wrapText="1"/>
    </xf>
    <xf numFmtId="3" fontId="8" fillId="6" borderId="20" xfId="0" applyNumberFormat="1" applyFont="1" applyFill="1" applyBorder="1" applyAlignment="1">
      <alignment horizontal="center" vertical="top"/>
    </xf>
    <xf numFmtId="0" fontId="13" fillId="6" borderId="43" xfId="0" applyFont="1" applyFill="1" applyBorder="1" applyAlignment="1">
      <alignment vertical="top"/>
    </xf>
    <xf numFmtId="0" fontId="13" fillId="6" borderId="37" xfId="0" applyFont="1" applyFill="1" applyBorder="1" applyAlignment="1">
      <alignment vertical="top"/>
    </xf>
    <xf numFmtId="0" fontId="17" fillId="6" borderId="12" xfId="0" applyFont="1" applyFill="1" applyBorder="1" applyAlignment="1">
      <alignment vertical="top" wrapText="1"/>
    </xf>
    <xf numFmtId="0" fontId="17" fillId="0" borderId="36" xfId="0" applyFont="1" applyBorder="1" applyAlignment="1">
      <alignment horizontal="left" vertical="top" wrapText="1"/>
    </xf>
    <xf numFmtId="3" fontId="8" fillId="8" borderId="53" xfId="0" applyNumberFormat="1" applyFont="1" applyFill="1" applyBorder="1" applyAlignment="1">
      <alignment horizontal="center" vertical="top"/>
    </xf>
    <xf numFmtId="3" fontId="8" fillId="8" borderId="19" xfId="0" applyNumberFormat="1" applyFont="1" applyFill="1" applyBorder="1" applyAlignment="1">
      <alignment horizontal="center" vertical="top"/>
    </xf>
    <xf numFmtId="3" fontId="8" fillId="8" borderId="71" xfId="0" applyNumberFormat="1" applyFont="1" applyFill="1" applyBorder="1" applyAlignment="1">
      <alignment horizontal="center" vertical="top"/>
    </xf>
    <xf numFmtId="3" fontId="8" fillId="8" borderId="72" xfId="0" applyNumberFormat="1" applyFont="1" applyFill="1" applyBorder="1" applyAlignment="1">
      <alignment horizontal="center" vertical="top"/>
    </xf>
    <xf numFmtId="0" fontId="1" fillId="6" borderId="41" xfId="0" applyFont="1" applyFill="1" applyBorder="1" applyAlignment="1">
      <alignment horizontal="left" vertical="top" wrapText="1"/>
    </xf>
    <xf numFmtId="0" fontId="1" fillId="6" borderId="12" xfId="0" applyFont="1" applyFill="1" applyBorder="1" applyAlignment="1">
      <alignment horizontal="center" vertical="center" textRotation="90" wrapText="1"/>
    </xf>
    <xf numFmtId="0" fontId="0" fillId="6" borderId="36" xfId="0" applyFill="1" applyBorder="1" applyAlignment="1">
      <alignment wrapText="1"/>
    </xf>
    <xf numFmtId="49" fontId="1" fillId="6" borderId="15" xfId="0" applyNumberFormat="1" applyFont="1" applyFill="1" applyBorder="1" applyAlignment="1">
      <alignment horizontal="center" vertical="center" wrapText="1"/>
    </xf>
    <xf numFmtId="49" fontId="1" fillId="6" borderId="38" xfId="0" applyNumberFormat="1" applyFont="1" applyFill="1" applyBorder="1" applyAlignment="1">
      <alignment horizontal="center" vertical="center" textRotation="90" wrapText="1"/>
    </xf>
    <xf numFmtId="49" fontId="1" fillId="6" borderId="12" xfId="0" applyNumberFormat="1" applyFont="1" applyFill="1" applyBorder="1" applyAlignment="1">
      <alignment horizontal="center" vertical="center" textRotation="90" wrapText="1"/>
    </xf>
    <xf numFmtId="49" fontId="1" fillId="6" borderId="36" xfId="0" applyNumberFormat="1" applyFont="1" applyFill="1" applyBorder="1" applyAlignment="1">
      <alignment horizontal="center" vertical="center" textRotation="90" wrapText="1"/>
    </xf>
    <xf numFmtId="3" fontId="1" fillId="6" borderId="6" xfId="0" applyNumberFormat="1" applyFont="1" applyFill="1" applyBorder="1" applyAlignment="1">
      <alignment horizontal="center" vertical="center" wrapText="1"/>
    </xf>
    <xf numFmtId="0" fontId="17" fillId="6" borderId="15" xfId="0" applyFont="1" applyFill="1" applyBorder="1" applyAlignment="1">
      <alignment horizontal="center" wrapText="1"/>
    </xf>
    <xf numFmtId="49" fontId="2" fillId="6" borderId="38" xfId="0" applyNumberFormat="1" applyFont="1" applyFill="1" applyBorder="1" applyAlignment="1">
      <alignment horizontal="center" vertical="top" wrapText="1"/>
    </xf>
    <xf numFmtId="49" fontId="2" fillId="6" borderId="12" xfId="0" applyNumberFormat="1" applyFont="1" applyFill="1" applyBorder="1" applyAlignment="1">
      <alignment horizontal="center" vertical="top" wrapText="1"/>
    </xf>
    <xf numFmtId="49" fontId="2" fillId="6" borderId="36" xfId="0" applyNumberFormat="1" applyFont="1" applyFill="1" applyBorder="1" applyAlignment="1">
      <alignment horizontal="center" vertical="top" wrapText="1"/>
    </xf>
    <xf numFmtId="3" fontId="1" fillId="0" borderId="15" xfId="0" applyNumberFormat="1" applyFont="1" applyBorder="1" applyAlignment="1">
      <alignment horizontal="center" vertical="top" wrapText="1"/>
    </xf>
    <xf numFmtId="3" fontId="4" fillId="0" borderId="27" xfId="0" applyNumberFormat="1" applyFont="1" applyBorder="1" applyAlignment="1">
      <alignment horizontal="center" vertical="top" wrapText="1"/>
    </xf>
    <xf numFmtId="3" fontId="6" fillId="0" borderId="74" xfId="0" applyNumberFormat="1" applyFont="1" applyBorder="1" applyAlignment="1">
      <alignment horizontal="center" vertical="top" wrapText="1"/>
    </xf>
    <xf numFmtId="3" fontId="6" fillId="0" borderId="0" xfId="0" applyNumberFormat="1" applyFont="1" applyBorder="1" applyAlignment="1">
      <alignment horizontal="center" vertical="top" wrapText="1"/>
    </xf>
    <xf numFmtId="3" fontId="17" fillId="0" borderId="0" xfId="0" applyNumberFormat="1" applyFont="1" applyBorder="1" applyAlignment="1">
      <alignment horizontal="center" vertical="top" wrapText="1"/>
    </xf>
    <xf numFmtId="0" fontId="13" fillId="0" borderId="11" xfId="0" applyFont="1" applyBorder="1" applyAlignment="1">
      <alignment horizontal="left" vertical="top" wrapText="1"/>
    </xf>
    <xf numFmtId="3" fontId="1" fillId="6" borderId="3" xfId="0" applyNumberFormat="1" applyFont="1" applyFill="1" applyBorder="1" applyAlignment="1">
      <alignment horizontal="center" vertical="top" textRotation="90" wrapText="1"/>
    </xf>
    <xf numFmtId="3" fontId="1" fillId="6" borderId="12" xfId="0" applyNumberFormat="1" applyFont="1" applyFill="1" applyBorder="1" applyAlignment="1">
      <alignment horizontal="center" vertical="top" textRotation="90" wrapText="1"/>
    </xf>
    <xf numFmtId="3" fontId="1" fillId="6" borderId="17" xfId="0" applyNumberFormat="1" applyFont="1" applyFill="1" applyBorder="1" applyAlignment="1">
      <alignment horizontal="left" vertical="top" wrapText="1"/>
    </xf>
    <xf numFmtId="0" fontId="1" fillId="0" borderId="0" xfId="0" applyFont="1" applyAlignment="1">
      <alignment horizontal="right" wrapText="1"/>
    </xf>
    <xf numFmtId="0" fontId="17" fillId="0" borderId="0" xfId="0" applyFont="1" applyAlignment="1">
      <alignment horizontal="right"/>
    </xf>
    <xf numFmtId="0" fontId="17" fillId="0" borderId="1" xfId="0" applyFont="1" applyBorder="1" applyAlignment="1">
      <alignment horizontal="right" vertical="top"/>
    </xf>
    <xf numFmtId="3" fontId="5" fillId="6" borderId="43" xfId="0" applyNumberFormat="1" applyFont="1" applyFill="1" applyBorder="1" applyAlignment="1">
      <alignment horizontal="center" vertical="top"/>
    </xf>
    <xf numFmtId="0" fontId="1" fillId="6" borderId="7" xfId="0" applyFont="1" applyFill="1" applyBorder="1" applyAlignment="1">
      <alignment horizontal="center" vertical="center" textRotation="90" wrapText="1"/>
    </xf>
    <xf numFmtId="0" fontId="1" fillId="6" borderId="16" xfId="0" applyFont="1" applyFill="1" applyBorder="1" applyAlignment="1">
      <alignment horizontal="center" vertical="center" textRotation="90" wrapText="1"/>
    </xf>
    <xf numFmtId="0" fontId="1" fillId="6" borderId="28" xfId="0" applyFont="1" applyFill="1" applyBorder="1" applyAlignment="1">
      <alignment horizontal="center" vertical="center" textRotation="90" wrapText="1"/>
    </xf>
    <xf numFmtId="0" fontId="1" fillId="0" borderId="3" xfId="0" applyFont="1" applyBorder="1" applyAlignment="1">
      <alignment horizontal="center" vertical="center" textRotation="90" wrapText="1" shrinkToFit="1"/>
    </xf>
    <xf numFmtId="0" fontId="17" fillId="0" borderId="12" xfId="0" applyFont="1" applyBorder="1" applyAlignment="1">
      <alignment horizontal="center" vertical="center" textRotation="90" wrapText="1" shrinkToFit="1"/>
    </xf>
    <xf numFmtId="0" fontId="17" fillId="0" borderId="24" xfId="0" applyFont="1" applyBorder="1" applyAlignment="1">
      <alignment horizontal="center" vertical="center" textRotation="90" wrapText="1" shrinkToFit="1"/>
    </xf>
    <xf numFmtId="3" fontId="1" fillId="0" borderId="57" xfId="0" applyNumberFormat="1" applyFont="1" applyFill="1" applyBorder="1" applyAlignment="1">
      <alignment horizontal="center" vertical="center" textRotation="90" wrapText="1" shrinkToFit="1"/>
    </xf>
    <xf numFmtId="3" fontId="1" fillId="0" borderId="43" xfId="0" applyNumberFormat="1" applyFont="1" applyFill="1" applyBorder="1" applyAlignment="1">
      <alignment horizontal="center" vertical="center" textRotation="90" wrapText="1" shrinkToFit="1"/>
    </xf>
    <xf numFmtId="3" fontId="1" fillId="0" borderId="29" xfId="0" applyNumberFormat="1" applyFont="1" applyFill="1" applyBorder="1" applyAlignment="1">
      <alignment horizontal="center" vertical="center" textRotation="90" wrapText="1" shrinkToFit="1"/>
    </xf>
    <xf numFmtId="49" fontId="1" fillId="0" borderId="38" xfId="0" applyNumberFormat="1" applyFont="1" applyBorder="1" applyAlignment="1">
      <alignment horizontal="center" vertical="center" textRotation="90" wrapText="1"/>
    </xf>
    <xf numFmtId="49" fontId="1" fillId="0" borderId="36" xfId="0" applyNumberFormat="1" applyFont="1" applyBorder="1" applyAlignment="1">
      <alignment horizontal="center" vertical="center" textRotation="90" wrapText="1"/>
    </xf>
    <xf numFmtId="49" fontId="1" fillId="0" borderId="3" xfId="0" applyNumberFormat="1" applyFont="1" applyFill="1" applyBorder="1" applyAlignment="1">
      <alignment horizontal="center" vertical="top" textRotation="90" wrapText="1"/>
    </xf>
    <xf numFmtId="49" fontId="1" fillId="0" borderId="12" xfId="0" applyNumberFormat="1" applyFont="1" applyFill="1" applyBorder="1" applyAlignment="1">
      <alignment horizontal="center" vertical="top" textRotation="90" wrapText="1"/>
    </xf>
    <xf numFmtId="49" fontId="1" fillId="0" borderId="24" xfId="0" applyNumberFormat="1" applyFont="1" applyBorder="1" applyAlignment="1">
      <alignment horizontal="center" vertical="top" textRotation="90" wrapText="1"/>
    </xf>
    <xf numFmtId="3" fontId="2" fillId="0" borderId="57" xfId="0" applyNumberFormat="1" applyFont="1" applyBorder="1" applyAlignment="1">
      <alignment horizontal="center" vertical="top"/>
    </xf>
    <xf numFmtId="3" fontId="2" fillId="0" borderId="43" xfId="0" applyNumberFormat="1" applyFont="1" applyBorder="1" applyAlignment="1">
      <alignment horizontal="center" vertical="top"/>
    </xf>
    <xf numFmtId="3" fontId="2" fillId="0" borderId="29" xfId="0" applyNumberFormat="1" applyFont="1" applyBorder="1" applyAlignment="1">
      <alignment horizontal="center" vertical="top"/>
    </xf>
    <xf numFmtId="3" fontId="1" fillId="0" borderId="6" xfId="0" applyNumberFormat="1" applyFont="1" applyBorder="1" applyAlignment="1">
      <alignment horizontal="center" vertical="top" wrapText="1"/>
    </xf>
    <xf numFmtId="49" fontId="1" fillId="0" borderId="12" xfId="0" applyNumberFormat="1" applyFont="1" applyBorder="1" applyAlignment="1">
      <alignment horizontal="center" vertical="center" textRotation="90" wrapText="1"/>
    </xf>
    <xf numFmtId="3" fontId="1" fillId="6" borderId="23" xfId="0" applyNumberFormat="1" applyFont="1" applyFill="1" applyBorder="1" applyAlignment="1">
      <alignment horizontal="left" vertical="top" wrapText="1"/>
    </xf>
    <xf numFmtId="3" fontId="1" fillId="0" borderId="38" xfId="0" applyNumberFormat="1" applyFont="1" applyBorder="1" applyAlignment="1">
      <alignment vertical="top" wrapText="1"/>
    </xf>
    <xf numFmtId="3" fontId="1" fillId="0" borderId="12" xfId="0" applyNumberFormat="1" applyFont="1" applyBorder="1" applyAlignment="1">
      <alignment vertical="top" wrapText="1"/>
    </xf>
    <xf numFmtId="0" fontId="13" fillId="0" borderId="24" xfId="0" applyFont="1" applyBorder="1" applyAlignment="1">
      <alignment vertical="top" wrapText="1"/>
    </xf>
    <xf numFmtId="3" fontId="6" fillId="6" borderId="83" xfId="0" applyNumberFormat="1" applyFont="1" applyFill="1" applyBorder="1" applyAlignment="1">
      <alignment horizontal="center" vertical="top" wrapText="1"/>
    </xf>
    <xf numFmtId="3" fontId="17" fillId="6" borderId="15" xfId="0" applyNumberFormat="1" applyFont="1" applyFill="1" applyBorder="1" applyAlignment="1">
      <alignment horizontal="center" vertical="top" wrapText="1"/>
    </xf>
    <xf numFmtId="3" fontId="17" fillId="6" borderId="60" xfId="0" applyNumberFormat="1" applyFont="1" applyFill="1" applyBorder="1" applyAlignment="1">
      <alignment horizontal="center" vertical="top" wrapText="1"/>
    </xf>
    <xf numFmtId="3" fontId="1" fillId="0" borderId="83" xfId="0" applyNumberFormat="1" applyFont="1" applyBorder="1" applyAlignment="1">
      <alignment horizontal="center" vertical="top" wrapText="1"/>
    </xf>
    <xf numFmtId="0" fontId="17" fillId="0" borderId="60" xfId="0" applyFont="1" applyBorder="1" applyAlignment="1">
      <alignment horizontal="center" vertical="top" wrapText="1"/>
    </xf>
    <xf numFmtId="3" fontId="1" fillId="6" borderId="35" xfId="0" applyNumberFormat="1" applyFont="1" applyFill="1" applyBorder="1" applyAlignment="1">
      <alignment horizontal="left" vertical="top" wrapText="1"/>
    </xf>
    <xf numFmtId="49" fontId="1" fillId="6" borderId="3" xfId="0" applyNumberFormat="1" applyFont="1" applyFill="1" applyBorder="1" applyAlignment="1">
      <alignment horizontal="center" vertical="center" textRotation="90" wrapText="1"/>
    </xf>
    <xf numFmtId="0" fontId="17" fillId="6" borderId="24" xfId="0" applyFont="1" applyFill="1" applyBorder="1" applyAlignment="1">
      <alignment horizontal="center" textRotation="90" wrapText="1"/>
    </xf>
    <xf numFmtId="3" fontId="2" fillId="8" borderId="3" xfId="0" applyNumberFormat="1" applyFont="1" applyFill="1" applyBorder="1" applyAlignment="1">
      <alignment horizontal="center" vertical="top"/>
    </xf>
    <xf numFmtId="3" fontId="2" fillId="8" borderId="12" xfId="0" applyNumberFormat="1" applyFont="1" applyFill="1" applyBorder="1" applyAlignment="1">
      <alignment horizontal="center" vertical="top"/>
    </xf>
    <xf numFmtId="49" fontId="17" fillId="0" borderId="36" xfId="0" applyNumberFormat="1" applyFont="1" applyBorder="1" applyAlignment="1">
      <alignment horizontal="center" vertical="center" textRotation="90" wrapText="1"/>
    </xf>
    <xf numFmtId="3" fontId="15" fillId="6" borderId="3" xfId="0" applyNumberFormat="1" applyFont="1" applyFill="1" applyBorder="1" applyAlignment="1">
      <alignment vertical="top" wrapText="1"/>
    </xf>
    <xf numFmtId="0" fontId="30" fillId="6" borderId="12" xfId="0" applyFont="1" applyFill="1" applyBorder="1" applyAlignment="1">
      <alignment vertical="top" wrapText="1"/>
    </xf>
    <xf numFmtId="49" fontId="18" fillId="6" borderId="3" xfId="0" applyNumberFormat="1" applyFont="1" applyFill="1" applyBorder="1" applyAlignment="1">
      <alignment horizontal="center" vertical="center" textRotation="90" wrapText="1"/>
    </xf>
    <xf numFmtId="49" fontId="18" fillId="6" borderId="12" xfId="0" applyNumberFormat="1" applyFont="1" applyFill="1" applyBorder="1" applyAlignment="1">
      <alignment horizontal="center" vertical="center" textRotation="90" wrapText="1"/>
    </xf>
    <xf numFmtId="0" fontId="31" fillId="6" borderId="24" xfId="0" applyFont="1" applyFill="1" applyBorder="1" applyAlignment="1">
      <alignment horizontal="center" textRotation="90" wrapText="1"/>
    </xf>
    <xf numFmtId="3" fontId="18" fillId="6" borderId="12" xfId="0" applyNumberFormat="1" applyFont="1" applyFill="1" applyBorder="1" applyAlignment="1">
      <alignment horizontal="center" vertical="top" textRotation="90" wrapText="1"/>
    </xf>
    <xf numFmtId="3" fontId="21" fillId="6" borderId="36" xfId="0" applyNumberFormat="1" applyFont="1" applyFill="1" applyBorder="1" applyAlignment="1">
      <alignment horizontal="center" vertical="top" textRotation="90" wrapText="1"/>
    </xf>
    <xf numFmtId="3" fontId="1" fillId="7" borderId="18" xfId="0" applyNumberFormat="1" applyFont="1" applyFill="1" applyBorder="1" applyAlignment="1">
      <alignment horizontal="left" vertical="top" wrapText="1"/>
    </xf>
    <xf numFmtId="3" fontId="1" fillId="0" borderId="18" xfId="0" applyNumberFormat="1" applyFont="1" applyBorder="1" applyAlignment="1">
      <alignment horizontal="left" vertical="top" wrapText="1"/>
    </xf>
    <xf numFmtId="49" fontId="1" fillId="7" borderId="43" xfId="0" applyNumberFormat="1" applyFont="1" applyFill="1" applyBorder="1" applyAlignment="1">
      <alignment horizontal="center" vertical="top" textRotation="91" wrapText="1"/>
    </xf>
    <xf numFmtId="49" fontId="17" fillId="0" borderId="29" xfId="0" applyNumberFormat="1" applyFont="1" applyBorder="1" applyAlignment="1">
      <alignment horizontal="center" vertical="top" textRotation="91" wrapText="1"/>
    </xf>
    <xf numFmtId="49" fontId="17" fillId="0" borderId="36" xfId="0" applyNumberFormat="1" applyFont="1" applyBorder="1" applyAlignment="1">
      <alignment vertical="center" textRotation="90" wrapText="1"/>
    </xf>
    <xf numFmtId="164" fontId="1" fillId="6" borderId="0" xfId="0" applyNumberFormat="1" applyFont="1" applyFill="1" applyBorder="1" applyAlignment="1">
      <alignment horizontal="center" vertical="top" wrapText="1"/>
    </xf>
    <xf numFmtId="0" fontId="13" fillId="6" borderId="61" xfId="0" applyFont="1" applyFill="1" applyBorder="1" applyAlignment="1">
      <alignment horizontal="center" vertical="top" wrapText="1"/>
    </xf>
    <xf numFmtId="3" fontId="1" fillId="7" borderId="74" xfId="0" applyNumberFormat="1" applyFont="1" applyFill="1" applyBorder="1" applyAlignment="1">
      <alignment horizontal="left" vertical="top" wrapText="1"/>
    </xf>
    <xf numFmtId="0" fontId="13" fillId="0" borderId="74" xfId="0" applyFont="1" applyBorder="1" applyAlignment="1">
      <alignment horizontal="left" vertical="top" wrapText="1"/>
    </xf>
    <xf numFmtId="3" fontId="2" fillId="0" borderId="20" xfId="0" applyNumberFormat="1" applyFont="1" applyBorder="1" applyAlignment="1">
      <alignment horizontal="center" vertical="top" wrapText="1"/>
    </xf>
    <xf numFmtId="3" fontId="2" fillId="0" borderId="43" xfId="0" applyNumberFormat="1" applyFont="1" applyBorder="1" applyAlignment="1">
      <alignment horizontal="center" vertical="top" wrapText="1"/>
    </xf>
    <xf numFmtId="3" fontId="2" fillId="0" borderId="37" xfId="0" applyNumberFormat="1" applyFont="1" applyBorder="1" applyAlignment="1">
      <alignment horizontal="center" vertical="top" wrapText="1"/>
    </xf>
    <xf numFmtId="3" fontId="2" fillId="8" borderId="12" xfId="0" applyNumberFormat="1" applyFont="1" applyFill="1" applyBorder="1" applyAlignment="1">
      <alignment horizontal="center" vertical="top" wrapText="1"/>
    </xf>
    <xf numFmtId="3" fontId="1" fillId="0" borderId="60" xfId="0" applyNumberFormat="1" applyFont="1" applyBorder="1" applyAlignment="1">
      <alignment horizontal="center" vertical="top" wrapText="1"/>
    </xf>
    <xf numFmtId="49" fontId="17" fillId="0" borderId="12" xfId="0" applyNumberFormat="1" applyFont="1" applyBorder="1" applyAlignment="1">
      <alignment horizontal="center" wrapText="1"/>
    </xf>
    <xf numFmtId="0" fontId="13" fillId="0" borderId="0" xfId="0" applyFont="1" applyAlignment="1">
      <alignment vertical="top" wrapText="1"/>
    </xf>
    <xf numFmtId="49" fontId="4" fillId="0" borderId="12" xfId="0" applyNumberFormat="1" applyFont="1" applyBorder="1" applyAlignment="1">
      <alignment horizontal="center" vertical="center" textRotation="90" wrapText="1"/>
    </xf>
    <xf numFmtId="0" fontId="17" fillId="0" borderId="12" xfId="0" applyFont="1" applyBorder="1" applyAlignment="1">
      <alignment vertical="center" textRotation="90" wrapText="1"/>
    </xf>
    <xf numFmtId="3" fontId="2" fillId="6" borderId="33" xfId="0" applyNumberFormat="1" applyFont="1" applyFill="1" applyBorder="1" applyAlignment="1">
      <alignment horizontal="left" vertical="top" wrapText="1"/>
    </xf>
    <xf numFmtId="3" fontId="2" fillId="6" borderId="38" xfId="0" applyNumberFormat="1" applyFont="1" applyFill="1" applyBorder="1" applyAlignment="1">
      <alignment horizontal="left" vertical="top" wrapText="1"/>
    </xf>
    <xf numFmtId="0" fontId="14" fillId="6" borderId="36" xfId="0" applyFont="1" applyFill="1" applyBorder="1" applyAlignment="1">
      <alignment vertical="top" wrapText="1"/>
    </xf>
    <xf numFmtId="0" fontId="13" fillId="6" borderId="60" xfId="0" applyFont="1" applyFill="1" applyBorder="1" applyAlignment="1">
      <alignment horizontal="center" vertical="top" wrapText="1"/>
    </xf>
    <xf numFmtId="49" fontId="1" fillId="6" borderId="38" xfId="0" applyNumberFormat="1" applyFont="1" applyFill="1" applyBorder="1" applyAlignment="1">
      <alignment vertical="center" textRotation="90"/>
    </xf>
    <xf numFmtId="49" fontId="1" fillId="6" borderId="12" xfId="0" applyNumberFormat="1" applyFont="1" applyFill="1" applyBorder="1" applyAlignment="1">
      <alignment vertical="center" textRotation="90"/>
    </xf>
    <xf numFmtId="0" fontId="17" fillId="0" borderId="36" xfId="0" applyFont="1" applyBorder="1" applyAlignment="1"/>
    <xf numFmtId="3" fontId="1" fillId="6" borderId="7" xfId="2" applyNumberFormat="1" applyFont="1" applyFill="1" applyBorder="1" applyAlignment="1">
      <alignment horizontal="center" vertical="top" wrapText="1"/>
    </xf>
    <xf numFmtId="3" fontId="1" fillId="6" borderId="16" xfId="2" applyNumberFormat="1" applyFont="1" applyFill="1" applyBorder="1" applyAlignment="1">
      <alignment horizontal="center" vertical="top" wrapText="1"/>
    </xf>
    <xf numFmtId="0" fontId="13" fillId="6" borderId="16" xfId="0" applyFont="1" applyFill="1" applyBorder="1" applyAlignment="1">
      <alignment horizontal="center" vertical="top" wrapText="1"/>
    </xf>
    <xf numFmtId="3" fontId="1" fillId="6" borderId="11" xfId="0" applyNumberFormat="1" applyFont="1" applyFill="1" applyBorder="1" applyAlignment="1">
      <alignment vertical="top" wrapText="1"/>
    </xf>
    <xf numFmtId="3" fontId="9" fillId="6" borderId="18" xfId="0" applyNumberFormat="1" applyFont="1" applyFill="1" applyBorder="1" applyAlignment="1">
      <alignment horizontal="left" vertical="top" wrapText="1"/>
    </xf>
    <xf numFmtId="3" fontId="9" fillId="6" borderId="41" xfId="0" applyNumberFormat="1" applyFont="1" applyFill="1" applyBorder="1" applyAlignment="1">
      <alignment horizontal="left" vertical="top" wrapText="1"/>
    </xf>
    <xf numFmtId="49" fontId="1" fillId="6" borderId="38" xfId="0" applyNumberFormat="1" applyFont="1" applyFill="1" applyBorder="1" applyAlignment="1">
      <alignment vertical="center" textRotation="90" wrapText="1"/>
    </xf>
    <xf numFmtId="49" fontId="1" fillId="6" borderId="12" xfId="0" applyNumberFormat="1" applyFont="1" applyFill="1" applyBorder="1" applyAlignment="1">
      <alignment vertical="center" textRotation="90" wrapText="1"/>
    </xf>
    <xf numFmtId="49" fontId="1" fillId="6" borderId="36" xfId="0" applyNumberFormat="1" applyFont="1" applyFill="1" applyBorder="1" applyAlignment="1">
      <alignment vertical="center" textRotation="90" wrapText="1"/>
    </xf>
    <xf numFmtId="3" fontId="1" fillId="6" borderId="83" xfId="0" applyNumberFormat="1" applyFont="1" applyFill="1" applyBorder="1" applyAlignment="1">
      <alignment horizontal="center" vertical="top" wrapText="1"/>
    </xf>
    <xf numFmtId="0" fontId="13" fillId="0" borderId="36" xfId="0" applyFont="1" applyBorder="1" applyAlignment="1">
      <alignment horizontal="center" vertical="center" wrapText="1"/>
    </xf>
    <xf numFmtId="0" fontId="13" fillId="0" borderId="15" xfId="0" applyFont="1" applyBorder="1" applyAlignment="1">
      <alignment horizontal="center" wrapText="1"/>
    </xf>
    <xf numFmtId="0" fontId="1" fillId="6" borderId="69" xfId="0" applyFont="1" applyFill="1" applyBorder="1" applyAlignment="1">
      <alignment horizontal="left" vertical="top" wrapText="1"/>
    </xf>
    <xf numFmtId="0" fontId="13" fillId="0" borderId="79" xfId="0" applyFont="1" applyBorder="1" applyAlignment="1">
      <alignment horizontal="left" vertical="top" wrapText="1"/>
    </xf>
    <xf numFmtId="49" fontId="1" fillId="0" borderId="38" xfId="0" applyNumberFormat="1" applyFont="1" applyFill="1" applyBorder="1" applyAlignment="1">
      <alignment vertical="center" textRotation="90" wrapText="1"/>
    </xf>
    <xf numFmtId="49" fontId="1" fillId="0" borderId="12" xfId="0" applyNumberFormat="1" applyFont="1" applyFill="1" applyBorder="1" applyAlignment="1">
      <alignment vertical="center" textRotation="90" wrapText="1"/>
    </xf>
    <xf numFmtId="0" fontId="13" fillId="6" borderId="15" xfId="0" applyFont="1" applyFill="1" applyBorder="1" applyAlignment="1">
      <alignment vertical="top"/>
    </xf>
    <xf numFmtId="0" fontId="13" fillId="6" borderId="36" xfId="0" applyFont="1" applyFill="1" applyBorder="1" applyAlignment="1">
      <alignment horizontal="left" vertical="center" textRotation="90" wrapText="1"/>
    </xf>
    <xf numFmtId="0" fontId="13" fillId="6" borderId="36" xfId="0" applyFont="1" applyFill="1" applyBorder="1" applyAlignment="1">
      <alignment horizontal="center" vertical="center" textRotation="90" wrapText="1"/>
    </xf>
    <xf numFmtId="0" fontId="1" fillId="0" borderId="12" xfId="0" applyFont="1" applyBorder="1" applyAlignment="1">
      <alignment vertical="center" textRotation="90" wrapText="1"/>
    </xf>
    <xf numFmtId="0" fontId="1" fillId="0" borderId="36" xfId="0" applyFont="1" applyBorder="1" applyAlignment="1">
      <alignment vertical="center" textRotation="90" wrapText="1"/>
    </xf>
    <xf numFmtId="0" fontId="17" fillId="0" borderId="15" xfId="0" applyFont="1" applyBorder="1" applyAlignment="1">
      <alignment horizontal="center" vertical="top" wrapText="1"/>
    </xf>
    <xf numFmtId="0" fontId="17" fillId="6" borderId="42" xfId="0" applyFont="1" applyFill="1" applyBorder="1" applyAlignment="1">
      <alignment vertical="top" wrapText="1"/>
    </xf>
    <xf numFmtId="0" fontId="0" fillId="0" borderId="11" xfId="0" applyBorder="1" applyAlignment="1">
      <alignment vertical="top" wrapText="1"/>
    </xf>
    <xf numFmtId="49" fontId="15" fillId="6" borderId="89" xfId="0" applyNumberFormat="1" applyFont="1" applyFill="1" applyBorder="1" applyAlignment="1">
      <alignment horizontal="center" vertical="top"/>
    </xf>
    <xf numFmtId="0" fontId="34" fillId="0" borderId="12" xfId="0" applyFont="1" applyBorder="1" applyAlignment="1">
      <alignment horizontal="center" vertical="top"/>
    </xf>
    <xf numFmtId="0" fontId="13" fillId="0" borderId="12" xfId="0" applyFont="1" applyBorder="1" applyAlignment="1">
      <alignment horizontal="center" vertical="center" textRotation="90" wrapText="1"/>
    </xf>
    <xf numFmtId="49" fontId="2" fillId="6" borderId="43" xfId="0" applyNumberFormat="1" applyFont="1" applyFill="1" applyBorder="1" applyAlignment="1">
      <alignment horizontal="center" vertical="top"/>
    </xf>
    <xf numFmtId="0" fontId="13" fillId="6" borderId="11" xfId="0" applyFont="1" applyFill="1" applyBorder="1" applyAlignment="1">
      <alignment vertical="top" wrapText="1"/>
    </xf>
    <xf numFmtId="3" fontId="4" fillId="0" borderId="15" xfId="0" applyNumberFormat="1" applyFont="1" applyBorder="1" applyAlignment="1">
      <alignment horizontal="center" vertical="top" wrapText="1"/>
    </xf>
    <xf numFmtId="49" fontId="2" fillId="8" borderId="3" xfId="0" applyNumberFormat="1" applyFont="1" applyFill="1" applyBorder="1" applyAlignment="1">
      <alignment horizontal="center" vertical="top"/>
    </xf>
    <xf numFmtId="49" fontId="2" fillId="8" borderId="12" xfId="0" applyNumberFormat="1" applyFont="1" applyFill="1" applyBorder="1" applyAlignment="1">
      <alignment horizontal="center" vertical="top"/>
    </xf>
    <xf numFmtId="49" fontId="2" fillId="8" borderId="24" xfId="0" applyNumberFormat="1" applyFont="1" applyFill="1" applyBorder="1" applyAlignment="1">
      <alignment horizontal="center" vertical="top"/>
    </xf>
    <xf numFmtId="49" fontId="1" fillId="0" borderId="3" xfId="0" applyNumberFormat="1" applyFont="1" applyFill="1" applyBorder="1" applyAlignment="1">
      <alignment horizontal="center" vertical="center" textRotation="90" wrapText="1"/>
    </xf>
    <xf numFmtId="0" fontId="17" fillId="0" borderId="24" xfId="0" applyFont="1" applyBorder="1" applyAlignment="1">
      <alignment horizontal="center" wrapText="1"/>
    </xf>
    <xf numFmtId="3" fontId="16" fillId="0" borderId="7" xfId="0" applyNumberFormat="1" applyFont="1" applyBorder="1" applyAlignment="1">
      <alignment horizontal="center" vertical="top" wrapText="1"/>
    </xf>
    <xf numFmtId="3" fontId="16" fillId="0" borderId="16" xfId="0" applyNumberFormat="1" applyFont="1" applyBorder="1" applyAlignment="1">
      <alignment horizontal="center" vertical="top" wrapText="1"/>
    </xf>
    <xf numFmtId="3" fontId="16" fillId="0" borderId="28" xfId="0" applyNumberFormat="1" applyFont="1" applyBorder="1" applyAlignment="1">
      <alignment horizontal="center" vertical="top" wrapText="1"/>
    </xf>
    <xf numFmtId="3" fontId="1" fillId="6" borderId="71" xfId="0" applyNumberFormat="1" applyFont="1" applyFill="1" applyBorder="1" applyAlignment="1">
      <alignment horizontal="left" vertical="top" wrapText="1"/>
    </xf>
    <xf numFmtId="3" fontId="1" fillId="0" borderId="72" xfId="0" applyNumberFormat="1" applyFont="1" applyFill="1" applyBorder="1" applyAlignment="1">
      <alignment horizontal="left" vertical="top" wrapText="1"/>
    </xf>
    <xf numFmtId="3" fontId="1" fillId="0" borderId="0" xfId="0" applyNumberFormat="1" applyFont="1" applyFill="1" applyBorder="1" applyAlignment="1">
      <alignment horizontal="left" vertical="top" wrapText="1"/>
    </xf>
    <xf numFmtId="3" fontId="1" fillId="0" borderId="61" xfId="0" applyNumberFormat="1" applyFont="1" applyFill="1" applyBorder="1" applyAlignment="1">
      <alignment horizontal="left" vertical="top" wrapText="1"/>
    </xf>
    <xf numFmtId="3" fontId="17" fillId="0" borderId="36" xfId="0" applyNumberFormat="1" applyFont="1" applyBorder="1" applyAlignment="1">
      <alignment vertical="center" textRotation="90" wrapText="1"/>
    </xf>
    <xf numFmtId="3" fontId="4" fillId="0" borderId="60" xfId="0" applyNumberFormat="1" applyFont="1" applyBorder="1" applyAlignment="1">
      <alignment horizontal="center" vertical="top" wrapText="1"/>
    </xf>
    <xf numFmtId="3" fontId="8" fillId="0" borderId="44" xfId="0" applyNumberFormat="1" applyFont="1" applyFill="1" applyBorder="1" applyAlignment="1">
      <alignment horizontal="center" vertical="top"/>
    </xf>
    <xf numFmtId="3" fontId="8" fillId="0" borderId="20" xfId="0" applyNumberFormat="1" applyFont="1" applyFill="1" applyBorder="1" applyAlignment="1">
      <alignment horizontal="center" vertical="top"/>
    </xf>
  </cellXfs>
  <cellStyles count="3">
    <cellStyle name="Įprastas" xfId="0" builtinId="0"/>
    <cellStyle name="Įprastas 2" xfId="1"/>
    <cellStyle name="Kablelis" xfId="2" builtinId="3"/>
  </cellStyles>
  <dxfs count="0"/>
  <tableStyles count="0" defaultTableStyle="TableStyleMedium2" defaultPivotStyle="PivotStyleLight16"/>
  <colors>
    <mruColors>
      <color rgb="FFCC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46"/>
  <sheetViews>
    <sheetView tabSelected="1" zoomScaleNormal="100" zoomScaleSheetLayoutView="98" workbookViewId="0">
      <selection activeCell="R22" sqref="R22:S22"/>
    </sheetView>
  </sheetViews>
  <sheetFormatPr defaultColWidth="9.140625" defaultRowHeight="12.75" x14ac:dyDescent="0.2"/>
  <cols>
    <col min="1" max="1" width="2.85546875" style="489" customWidth="1"/>
    <col min="2" max="2" width="3.140625" style="489" customWidth="1"/>
    <col min="3" max="3" width="2.85546875" style="489" customWidth="1"/>
    <col min="4" max="4" width="32.85546875" style="489" customWidth="1"/>
    <col min="5" max="5" width="3.7109375" style="489" customWidth="1"/>
    <col min="6" max="6" width="3.85546875" style="489" customWidth="1"/>
    <col min="7" max="7" width="8.5703125" style="489" customWidth="1"/>
    <col min="8" max="8" width="8.28515625" style="489" customWidth="1"/>
    <col min="9" max="9" width="8.85546875" style="489" customWidth="1"/>
    <col min="10" max="10" width="8.42578125" style="489" customWidth="1"/>
    <col min="11" max="11" width="39.28515625" style="489" customWidth="1"/>
    <col min="12" max="12" width="4.42578125" style="489" customWidth="1"/>
    <col min="13" max="13" width="4.5703125" style="489" customWidth="1"/>
    <col min="14" max="14" width="4.42578125" style="489" customWidth="1"/>
    <col min="15" max="16384" width="9.140625" style="489"/>
  </cols>
  <sheetData>
    <row r="1" spans="1:14" s="1" customFormat="1" ht="37.5" customHeight="1" x14ac:dyDescent="0.25">
      <c r="A1" s="226"/>
      <c r="B1" s="227"/>
      <c r="C1" s="226"/>
      <c r="E1" s="228"/>
      <c r="F1" s="229"/>
      <c r="G1" s="229"/>
      <c r="H1" s="230"/>
      <c r="I1" s="231"/>
      <c r="J1" s="231"/>
      <c r="K1" s="1040" t="s">
        <v>204</v>
      </c>
      <c r="L1" s="1040"/>
      <c r="M1" s="1040"/>
      <c r="N1" s="1040"/>
    </row>
    <row r="2" spans="1:14" s="1" customFormat="1" x14ac:dyDescent="0.25">
      <c r="A2" s="226"/>
      <c r="B2" s="227"/>
      <c r="C2" s="226"/>
      <c r="E2" s="228"/>
      <c r="F2" s="229"/>
      <c r="G2" s="229"/>
      <c r="H2" s="230"/>
      <c r="I2" s="231"/>
      <c r="J2" s="231"/>
      <c r="K2" s="380"/>
      <c r="L2" s="380"/>
      <c r="M2" s="380"/>
      <c r="N2" s="380"/>
    </row>
    <row r="3" spans="1:14" s="387" customFormat="1" ht="15.75" x14ac:dyDescent="0.25">
      <c r="A3" s="1041" t="s">
        <v>205</v>
      </c>
      <c r="B3" s="1041"/>
      <c r="C3" s="1041"/>
      <c r="D3" s="1041"/>
      <c r="E3" s="1041"/>
      <c r="F3" s="1041"/>
      <c r="G3" s="1041"/>
      <c r="H3" s="1041"/>
      <c r="I3" s="1041"/>
      <c r="J3" s="1041"/>
      <c r="K3" s="1041"/>
      <c r="L3" s="1041"/>
      <c r="M3" s="1041"/>
      <c r="N3" s="1041"/>
    </row>
    <row r="4" spans="1:14" s="387" customFormat="1" ht="15.75" x14ac:dyDescent="0.25">
      <c r="A4" s="1042" t="s">
        <v>0</v>
      </c>
      <c r="B4" s="1042"/>
      <c r="C4" s="1042"/>
      <c r="D4" s="1042"/>
      <c r="E4" s="1042"/>
      <c r="F4" s="1042"/>
      <c r="G4" s="1042"/>
      <c r="H4" s="1042"/>
      <c r="I4" s="1042"/>
      <c r="J4" s="1042"/>
      <c r="K4" s="1042"/>
      <c r="L4" s="1042"/>
      <c r="M4" s="1042"/>
      <c r="N4" s="1042"/>
    </row>
    <row r="5" spans="1:14" s="387" customFormat="1" ht="15.75" x14ac:dyDescent="0.25">
      <c r="A5" s="1043" t="s">
        <v>1</v>
      </c>
      <c r="B5" s="1043"/>
      <c r="C5" s="1043"/>
      <c r="D5" s="1043"/>
      <c r="E5" s="1043"/>
      <c r="F5" s="1043"/>
      <c r="G5" s="1043"/>
      <c r="H5" s="1043"/>
      <c r="I5" s="1043"/>
      <c r="J5" s="1043"/>
      <c r="K5" s="1043"/>
      <c r="L5" s="1043"/>
      <c r="M5" s="1043"/>
      <c r="N5" s="1043"/>
    </row>
    <row r="6" spans="1:14" s="387" customFormat="1" ht="13.5" thickBot="1" x14ac:dyDescent="0.3">
      <c r="A6" s="1"/>
      <c r="B6" s="1"/>
      <c r="C6" s="1"/>
      <c r="D6" s="1"/>
      <c r="E6" s="1"/>
      <c r="F6" s="2"/>
      <c r="G6" s="229"/>
      <c r="H6" s="229"/>
      <c r="I6" s="229"/>
      <c r="J6" s="229"/>
      <c r="K6" s="1044" t="s">
        <v>86</v>
      </c>
      <c r="L6" s="1044"/>
      <c r="M6" s="1044"/>
      <c r="N6" s="1045"/>
    </row>
    <row r="7" spans="1:14" s="387" customFormat="1" ht="33" customHeight="1" x14ac:dyDescent="0.25">
      <c r="A7" s="1081" t="s">
        <v>2</v>
      </c>
      <c r="B7" s="1248" t="s">
        <v>3</v>
      </c>
      <c r="C7" s="1251" t="s">
        <v>4</v>
      </c>
      <c r="D7" s="1254" t="s">
        <v>6</v>
      </c>
      <c r="E7" s="1277" t="s">
        <v>7</v>
      </c>
      <c r="F7" s="1280" t="s">
        <v>8</v>
      </c>
      <c r="G7" s="1283" t="s">
        <v>10</v>
      </c>
      <c r="H7" s="1257" t="s">
        <v>174</v>
      </c>
      <c r="I7" s="1257" t="s">
        <v>113</v>
      </c>
      <c r="J7" s="1257" t="s">
        <v>144</v>
      </c>
      <c r="K7" s="1270" t="s">
        <v>11</v>
      </c>
      <c r="L7" s="1271"/>
      <c r="M7" s="1271"/>
      <c r="N7" s="1272"/>
    </row>
    <row r="8" spans="1:14" s="387" customFormat="1" ht="18.75" customHeight="1" x14ac:dyDescent="0.25">
      <c r="A8" s="1082"/>
      <c r="B8" s="1249"/>
      <c r="C8" s="1252"/>
      <c r="D8" s="1255"/>
      <c r="E8" s="1278"/>
      <c r="F8" s="1281"/>
      <c r="G8" s="1284"/>
      <c r="H8" s="1258"/>
      <c r="I8" s="1268"/>
      <c r="J8" s="1268"/>
      <c r="K8" s="1273" t="s">
        <v>6</v>
      </c>
      <c r="L8" s="1275"/>
      <c r="M8" s="1275"/>
      <c r="N8" s="1276"/>
    </row>
    <row r="9" spans="1:14" s="387" customFormat="1" ht="65.25" customHeight="1" thickBot="1" x14ac:dyDescent="0.3">
      <c r="A9" s="1083"/>
      <c r="B9" s="1250"/>
      <c r="C9" s="1253"/>
      <c r="D9" s="1256"/>
      <c r="E9" s="1279"/>
      <c r="F9" s="1282"/>
      <c r="G9" s="1285"/>
      <c r="H9" s="1259"/>
      <c r="I9" s="1269"/>
      <c r="J9" s="1269"/>
      <c r="K9" s="1274"/>
      <c r="L9" s="90" t="s">
        <v>114</v>
      </c>
      <c r="M9" s="91" t="s">
        <v>115</v>
      </c>
      <c r="N9" s="92" t="s">
        <v>145</v>
      </c>
    </row>
    <row r="10" spans="1:14" s="3" customFormat="1" ht="13.5" customHeight="1" x14ac:dyDescent="0.2">
      <c r="A10" s="1071" t="s">
        <v>12</v>
      </c>
      <c r="B10" s="1072"/>
      <c r="C10" s="1072"/>
      <c r="D10" s="1072"/>
      <c r="E10" s="1072"/>
      <c r="F10" s="1072"/>
      <c r="G10" s="1072"/>
      <c r="H10" s="1072"/>
      <c r="I10" s="1072"/>
      <c r="J10" s="1072"/>
      <c r="K10" s="1072"/>
      <c r="L10" s="1072"/>
      <c r="M10" s="1072"/>
      <c r="N10" s="1073"/>
    </row>
    <row r="11" spans="1:14" s="3" customFormat="1" x14ac:dyDescent="0.2">
      <c r="A11" s="1074" t="s">
        <v>13</v>
      </c>
      <c r="B11" s="1075"/>
      <c r="C11" s="1075"/>
      <c r="D11" s="1075"/>
      <c r="E11" s="1075"/>
      <c r="F11" s="1075"/>
      <c r="G11" s="1075"/>
      <c r="H11" s="1075"/>
      <c r="I11" s="1075"/>
      <c r="J11" s="1075"/>
      <c r="K11" s="1075"/>
      <c r="L11" s="1075"/>
      <c r="M11" s="1075"/>
      <c r="N11" s="1076"/>
    </row>
    <row r="12" spans="1:14" s="387" customFormat="1" ht="15" customHeight="1" x14ac:dyDescent="0.25">
      <c r="A12" s="4" t="s">
        <v>14</v>
      </c>
      <c r="B12" s="1260" t="s">
        <v>15</v>
      </c>
      <c r="C12" s="1261"/>
      <c r="D12" s="1261"/>
      <c r="E12" s="1261"/>
      <c r="F12" s="1261"/>
      <c r="G12" s="1261"/>
      <c r="H12" s="1261"/>
      <c r="I12" s="1261"/>
      <c r="J12" s="1261"/>
      <c r="K12" s="1261"/>
      <c r="L12" s="1261"/>
      <c r="M12" s="1261"/>
      <c r="N12" s="1262"/>
    </row>
    <row r="13" spans="1:14" s="387" customFormat="1" ht="14.25" customHeight="1" x14ac:dyDescent="0.25">
      <c r="A13" s="5" t="s">
        <v>14</v>
      </c>
      <c r="B13" s="6" t="s">
        <v>14</v>
      </c>
      <c r="C13" s="1263" t="s">
        <v>16</v>
      </c>
      <c r="D13" s="1264"/>
      <c r="E13" s="1264"/>
      <c r="F13" s="1264"/>
      <c r="G13" s="1264"/>
      <c r="H13" s="1264"/>
      <c r="I13" s="1264"/>
      <c r="J13" s="1264"/>
      <c r="K13" s="1264"/>
      <c r="L13" s="1264"/>
      <c r="M13" s="1264"/>
      <c r="N13" s="1265"/>
    </row>
    <row r="14" spans="1:14" s="387" customFormat="1" ht="13.5" customHeight="1" x14ac:dyDescent="0.25">
      <c r="A14" s="7" t="s">
        <v>14</v>
      </c>
      <c r="B14" s="8" t="s">
        <v>14</v>
      </c>
      <c r="C14" s="9" t="s">
        <v>14</v>
      </c>
      <c r="D14" s="1046" t="s">
        <v>176</v>
      </c>
      <c r="E14" s="1065" t="s">
        <v>18</v>
      </c>
      <c r="F14" s="1051" t="s">
        <v>20</v>
      </c>
      <c r="G14" s="458" t="s">
        <v>23</v>
      </c>
      <c r="H14" s="78">
        <v>4744.3999999999996</v>
      </c>
      <c r="I14" s="50">
        <v>5238.3999999999996</v>
      </c>
      <c r="J14" s="50">
        <v>5238.3999999999996</v>
      </c>
      <c r="K14" s="402"/>
      <c r="L14" s="397"/>
      <c r="M14" s="100"/>
      <c r="N14" s="403"/>
    </row>
    <row r="15" spans="1:14" s="387" customFormat="1" ht="12.75" customHeight="1" x14ac:dyDescent="0.25">
      <c r="A15" s="7"/>
      <c r="B15" s="8"/>
      <c r="C15" s="9"/>
      <c r="D15" s="1047"/>
      <c r="E15" s="1065"/>
      <c r="F15" s="1051"/>
      <c r="G15" s="51" t="s">
        <v>24</v>
      </c>
      <c r="H15" s="54">
        <v>494</v>
      </c>
      <c r="I15" s="51"/>
      <c r="J15" s="209"/>
      <c r="K15" s="399"/>
      <c r="L15" s="400"/>
      <c r="M15" s="401"/>
      <c r="N15" s="398"/>
    </row>
    <row r="16" spans="1:14" s="387" customFormat="1" ht="15" customHeight="1" x14ac:dyDescent="0.25">
      <c r="A16" s="7"/>
      <c r="B16" s="8"/>
      <c r="C16" s="9"/>
      <c r="D16" s="1164" t="s">
        <v>21</v>
      </c>
      <c r="E16" s="1065"/>
      <c r="F16" s="1051"/>
      <c r="G16" s="233"/>
      <c r="H16" s="163"/>
      <c r="I16" s="162"/>
      <c r="J16" s="221"/>
      <c r="K16" s="1079" t="s">
        <v>120</v>
      </c>
      <c r="L16" s="253" t="s">
        <v>151</v>
      </c>
      <c r="M16" s="102" t="s">
        <v>151</v>
      </c>
      <c r="N16" s="246" t="s">
        <v>151</v>
      </c>
    </row>
    <row r="17" spans="1:14" s="387" customFormat="1" ht="12.75" customHeight="1" x14ac:dyDescent="0.25">
      <c r="A17" s="7"/>
      <c r="B17" s="8"/>
      <c r="C17" s="9"/>
      <c r="D17" s="1266"/>
      <c r="E17" s="1065"/>
      <c r="F17" s="1051"/>
      <c r="G17" s="233"/>
      <c r="H17" s="52"/>
      <c r="I17" s="47"/>
      <c r="J17" s="221"/>
      <c r="K17" s="1267"/>
      <c r="L17" s="254"/>
      <c r="M17" s="101"/>
      <c r="N17" s="247"/>
    </row>
    <row r="18" spans="1:14" s="387" customFormat="1" ht="20.25" customHeight="1" x14ac:dyDescent="0.25">
      <c r="A18" s="7"/>
      <c r="B18" s="8"/>
      <c r="C18" s="9"/>
      <c r="D18" s="1062" t="s">
        <v>25</v>
      </c>
      <c r="E18" s="1065"/>
      <c r="F18" s="1051"/>
      <c r="G18" s="83"/>
      <c r="H18" s="51"/>
      <c r="I18" s="47"/>
      <c r="J18" s="221"/>
      <c r="K18" s="1067" t="s">
        <v>120</v>
      </c>
      <c r="L18" s="253" t="s">
        <v>152</v>
      </c>
      <c r="M18" s="102" t="s">
        <v>152</v>
      </c>
      <c r="N18" s="246" t="s">
        <v>152</v>
      </c>
    </row>
    <row r="19" spans="1:14" s="387" customFormat="1" ht="15" customHeight="1" thickBot="1" x14ac:dyDescent="0.3">
      <c r="A19" s="12"/>
      <c r="B19" s="13"/>
      <c r="C19" s="201"/>
      <c r="D19" s="1063"/>
      <c r="E19" s="1066"/>
      <c r="F19" s="1052"/>
      <c r="G19" s="464" t="s">
        <v>27</v>
      </c>
      <c r="H19" s="303">
        <f>H15+H14</f>
        <v>5238.3999999999996</v>
      </c>
      <c r="I19" s="48">
        <f>SUM(I14:I18)</f>
        <v>5238.3999999999996</v>
      </c>
      <c r="J19" s="49">
        <f>SUM(J14:J18)</f>
        <v>5238.3999999999996</v>
      </c>
      <c r="K19" s="1068"/>
      <c r="L19" s="255"/>
      <c r="M19" s="103"/>
      <c r="N19" s="248"/>
    </row>
    <row r="20" spans="1:14" s="387" customFormat="1" ht="15.75" customHeight="1" x14ac:dyDescent="0.25">
      <c r="A20" s="7" t="s">
        <v>14</v>
      </c>
      <c r="B20" s="8" t="s">
        <v>14</v>
      </c>
      <c r="C20" s="202" t="s">
        <v>28</v>
      </c>
      <c r="D20" s="1048" t="s">
        <v>175</v>
      </c>
      <c r="E20" s="405" t="s">
        <v>18</v>
      </c>
      <c r="F20" s="406" t="s">
        <v>20</v>
      </c>
      <c r="G20" s="460" t="s">
        <v>30</v>
      </c>
      <c r="H20" s="216">
        <v>121.9</v>
      </c>
      <c r="I20" s="142">
        <v>78.5</v>
      </c>
      <c r="J20" s="164">
        <v>78.5</v>
      </c>
      <c r="K20" s="538"/>
      <c r="L20" s="337"/>
      <c r="M20" s="109"/>
      <c r="N20" s="410"/>
    </row>
    <row r="21" spans="1:14" s="387" customFormat="1" ht="25.5" customHeight="1" x14ac:dyDescent="0.25">
      <c r="A21" s="7"/>
      <c r="B21" s="8"/>
      <c r="C21" s="202"/>
      <c r="D21" s="1049"/>
      <c r="E21" s="1007"/>
      <c r="F21" s="1006"/>
      <c r="G21" s="462" t="s">
        <v>35</v>
      </c>
      <c r="H21" s="77">
        <v>60.7</v>
      </c>
      <c r="I21" s="51"/>
      <c r="J21" s="77"/>
      <c r="K21" s="411"/>
      <c r="L21" s="112"/>
      <c r="M21" s="118"/>
      <c r="N21" s="404"/>
    </row>
    <row r="22" spans="1:14" s="387" customFormat="1" ht="26.25" customHeight="1" x14ac:dyDescent="0.25">
      <c r="A22" s="1054"/>
      <c r="B22" s="1056"/>
      <c r="C22" s="1059"/>
      <c r="D22" s="1069" t="s">
        <v>31</v>
      </c>
      <c r="E22" s="964"/>
      <c r="F22" s="963"/>
      <c r="G22" s="461"/>
      <c r="H22" s="46"/>
      <c r="I22" s="47"/>
      <c r="J22" s="221"/>
      <c r="K22" s="968" t="s">
        <v>125</v>
      </c>
      <c r="L22" s="414" t="s">
        <v>153</v>
      </c>
      <c r="M22" s="134" t="s">
        <v>153</v>
      </c>
      <c r="N22" s="415" t="s">
        <v>153</v>
      </c>
    </row>
    <row r="23" spans="1:14" s="387" customFormat="1" ht="16.5" customHeight="1" x14ac:dyDescent="0.25">
      <c r="A23" s="1054"/>
      <c r="B23" s="1056"/>
      <c r="C23" s="1059"/>
      <c r="D23" s="1070"/>
      <c r="E23" s="1005"/>
      <c r="F23" s="1006"/>
      <c r="G23" s="462"/>
      <c r="H23" s="77"/>
      <c r="I23" s="51"/>
      <c r="J23" s="209"/>
      <c r="K23" s="411" t="s">
        <v>33</v>
      </c>
      <c r="L23" s="412">
        <v>150</v>
      </c>
      <c r="M23" s="271">
        <v>150</v>
      </c>
      <c r="N23" s="413">
        <v>150</v>
      </c>
    </row>
    <row r="24" spans="1:14" s="387" customFormat="1" ht="20.25" customHeight="1" x14ac:dyDescent="0.25">
      <c r="A24" s="1054"/>
      <c r="B24" s="1056"/>
      <c r="C24" s="1059"/>
      <c r="D24" s="218" t="s">
        <v>34</v>
      </c>
      <c r="E24" s="1005"/>
      <c r="F24" s="1006"/>
      <c r="G24" s="462"/>
      <c r="H24" s="77"/>
      <c r="I24" s="51"/>
      <c r="J24" s="77"/>
      <c r="K24" s="219" t="s">
        <v>93</v>
      </c>
      <c r="L24" s="256">
        <v>100</v>
      </c>
      <c r="M24" s="220">
        <v>100</v>
      </c>
      <c r="N24" s="249">
        <v>100</v>
      </c>
    </row>
    <row r="25" spans="1:14" s="387" customFormat="1" ht="14.25" customHeight="1" x14ac:dyDescent="0.25">
      <c r="A25" s="523"/>
      <c r="B25" s="524"/>
      <c r="C25" s="525"/>
      <c r="D25" s="1077" t="s">
        <v>190</v>
      </c>
      <c r="E25" s="526"/>
      <c r="F25" s="527"/>
      <c r="G25" s="461"/>
      <c r="H25" s="46"/>
      <c r="I25" s="47"/>
      <c r="J25" s="221"/>
      <c r="K25" s="1079" t="s">
        <v>191</v>
      </c>
      <c r="L25" s="308">
        <v>100</v>
      </c>
      <c r="M25" s="242"/>
      <c r="N25" s="234"/>
    </row>
    <row r="26" spans="1:14" s="387" customFormat="1" ht="10.5" customHeight="1" x14ac:dyDescent="0.25">
      <c r="A26" s="523"/>
      <c r="B26" s="524"/>
      <c r="C26" s="525"/>
      <c r="D26" s="1078"/>
      <c r="E26" s="526"/>
      <c r="F26" s="527"/>
      <c r="G26" s="462"/>
      <c r="H26" s="77"/>
      <c r="I26" s="51"/>
      <c r="J26" s="209"/>
      <c r="K26" s="1080"/>
      <c r="L26" s="529"/>
      <c r="M26" s="106"/>
      <c r="N26" s="174"/>
    </row>
    <row r="27" spans="1:14" s="387" customFormat="1" ht="18" customHeight="1" thickBot="1" x14ac:dyDescent="0.3">
      <c r="A27" s="377"/>
      <c r="B27" s="360"/>
      <c r="C27" s="361"/>
      <c r="D27" s="463"/>
      <c r="E27" s="385"/>
      <c r="F27" s="361"/>
      <c r="G27" s="464" t="s">
        <v>27</v>
      </c>
      <c r="H27" s="210">
        <f>SUM(H20:H24)</f>
        <v>182.60000000000002</v>
      </c>
      <c r="I27" s="165">
        <f>SUM(I20:I24)</f>
        <v>78.5</v>
      </c>
      <c r="J27" s="528">
        <f>SUM(J20:J24)</f>
        <v>78.5</v>
      </c>
      <c r="K27" s="44"/>
      <c r="L27" s="257"/>
      <c r="M27" s="107"/>
      <c r="N27" s="250"/>
    </row>
    <row r="28" spans="1:14" s="387" customFormat="1" ht="15.75" customHeight="1" x14ac:dyDescent="0.25">
      <c r="A28" s="1053" t="s">
        <v>14</v>
      </c>
      <c r="B28" s="1055" t="s">
        <v>14</v>
      </c>
      <c r="C28" s="1058" t="s">
        <v>36</v>
      </c>
      <c r="D28" s="1061" t="s">
        <v>37</v>
      </c>
      <c r="E28" s="1064" t="s">
        <v>18</v>
      </c>
      <c r="F28" s="1050" t="s">
        <v>20</v>
      </c>
      <c r="G28" s="180" t="s">
        <v>23</v>
      </c>
      <c r="H28" s="76">
        <v>25.6</v>
      </c>
      <c r="I28" s="50">
        <v>32.1</v>
      </c>
      <c r="J28" s="76">
        <v>32.1</v>
      </c>
      <c r="K28" s="690" t="s">
        <v>227</v>
      </c>
      <c r="L28" s="244">
        <v>100</v>
      </c>
      <c r="M28" s="108">
        <v>100</v>
      </c>
      <c r="N28" s="251">
        <v>100</v>
      </c>
    </row>
    <row r="29" spans="1:14" s="387" customFormat="1" ht="28.5" customHeight="1" x14ac:dyDescent="0.25">
      <c r="A29" s="1054"/>
      <c r="B29" s="1056"/>
      <c r="C29" s="1059"/>
      <c r="D29" s="1062"/>
      <c r="E29" s="1065"/>
      <c r="F29" s="1051"/>
      <c r="G29" s="182" t="s">
        <v>24</v>
      </c>
      <c r="H29" s="77">
        <v>6.6</v>
      </c>
      <c r="I29" s="51">
        <v>26.4</v>
      </c>
      <c r="J29" s="209"/>
      <c r="K29" s="691" t="s">
        <v>226</v>
      </c>
      <c r="L29" s="570">
        <v>20</v>
      </c>
      <c r="M29" s="571">
        <v>80</v>
      </c>
      <c r="N29" s="569"/>
    </row>
    <row r="30" spans="1:14" s="387" customFormat="1" ht="15.75" customHeight="1" thickBot="1" x14ac:dyDescent="0.3">
      <c r="A30" s="1054"/>
      <c r="B30" s="1057"/>
      <c r="C30" s="1060"/>
      <c r="D30" s="1063"/>
      <c r="E30" s="1066"/>
      <c r="F30" s="1052"/>
      <c r="G30" s="459" t="s">
        <v>27</v>
      </c>
      <c r="H30" s="80">
        <f>SUM(H28:H29)</f>
        <v>32.200000000000003</v>
      </c>
      <c r="I30" s="80">
        <f t="shared" ref="I30:J30" si="0">SUM(I28:I29)</f>
        <v>58.5</v>
      </c>
      <c r="J30" s="80">
        <f t="shared" si="0"/>
        <v>32.1</v>
      </c>
      <c r="K30" s="692"/>
      <c r="L30" s="245"/>
      <c r="M30" s="358"/>
      <c r="N30" s="252"/>
    </row>
    <row r="31" spans="1:14" s="387" customFormat="1" ht="34.5" customHeight="1" x14ac:dyDescent="0.25">
      <c r="A31" s="1053" t="s">
        <v>14</v>
      </c>
      <c r="B31" s="1055" t="s">
        <v>14</v>
      </c>
      <c r="C31" s="1111" t="s">
        <v>38</v>
      </c>
      <c r="D31" s="1178" t="s">
        <v>218</v>
      </c>
      <c r="E31" s="1180" t="s">
        <v>40</v>
      </c>
      <c r="F31" s="1058">
        <v>5</v>
      </c>
      <c r="G31" s="419" t="s">
        <v>24</v>
      </c>
      <c r="H31" s="164">
        <v>728.1</v>
      </c>
      <c r="I31" s="142"/>
      <c r="J31" s="465"/>
      <c r="K31" s="641" t="s">
        <v>216</v>
      </c>
      <c r="L31" s="149">
        <v>268</v>
      </c>
      <c r="M31" s="258"/>
      <c r="N31" s="99"/>
    </row>
    <row r="32" spans="1:14" s="387" customFormat="1" ht="22.5" customHeight="1" x14ac:dyDescent="0.25">
      <c r="A32" s="1054"/>
      <c r="B32" s="1056"/>
      <c r="C32" s="1112"/>
      <c r="D32" s="1179"/>
      <c r="E32" s="1181"/>
      <c r="F32" s="1059"/>
      <c r="G32" s="233"/>
      <c r="H32" s="88"/>
      <c r="I32" s="55"/>
      <c r="J32" s="144"/>
      <c r="K32" s="643" t="s">
        <v>217</v>
      </c>
      <c r="L32" s="149">
        <v>12</v>
      </c>
      <c r="M32" s="149"/>
      <c r="N32" s="642"/>
    </row>
    <row r="33" spans="1:14" s="387" customFormat="1" ht="14.25" customHeight="1" thickBot="1" x14ac:dyDescent="0.3">
      <c r="A33" s="1054"/>
      <c r="B33" s="1056"/>
      <c r="C33" s="1112"/>
      <c r="D33" s="213"/>
      <c r="E33" s="563"/>
      <c r="F33" s="1177"/>
      <c r="G33" s="466" t="s">
        <v>27</v>
      </c>
      <c r="H33" s="166">
        <f>SUM(H31:H31)</f>
        <v>728.1</v>
      </c>
      <c r="I33" s="48">
        <f>SUM(I31:I31)</f>
        <v>0</v>
      </c>
      <c r="J33" s="167">
        <f>SUM(J31:J31)</f>
        <v>0</v>
      </c>
      <c r="K33" s="214"/>
      <c r="L33" s="107"/>
      <c r="M33" s="107"/>
      <c r="N33" s="98"/>
    </row>
    <row r="34" spans="1:14" s="387" customFormat="1" ht="34.5" customHeight="1" x14ac:dyDescent="0.25">
      <c r="A34" s="1053" t="s">
        <v>14</v>
      </c>
      <c r="B34" s="1055" t="s">
        <v>14</v>
      </c>
      <c r="C34" s="1111" t="s">
        <v>19</v>
      </c>
      <c r="D34" s="1178" t="s">
        <v>228</v>
      </c>
      <c r="E34" s="1180"/>
      <c r="F34" s="1058">
        <v>6</v>
      </c>
      <c r="G34" s="419" t="s">
        <v>35</v>
      </c>
      <c r="H34" s="164">
        <v>1.9</v>
      </c>
      <c r="I34" s="142">
        <v>3.6</v>
      </c>
      <c r="J34" s="465"/>
      <c r="K34" s="694" t="s">
        <v>229</v>
      </c>
      <c r="L34" s="109">
        <v>12</v>
      </c>
      <c r="M34" s="258">
        <v>22</v>
      </c>
      <c r="N34" s="99"/>
    </row>
    <row r="35" spans="1:14" s="387" customFormat="1" ht="28.5" customHeight="1" x14ac:dyDescent="0.25">
      <c r="A35" s="1054"/>
      <c r="B35" s="1056"/>
      <c r="C35" s="1112"/>
      <c r="D35" s="1179"/>
      <c r="E35" s="1181"/>
      <c r="F35" s="1059"/>
      <c r="G35" s="233"/>
      <c r="H35" s="88"/>
      <c r="I35" s="55"/>
      <c r="J35" s="144"/>
      <c r="K35" s="693"/>
      <c r="L35" s="106"/>
      <c r="M35" s="106"/>
      <c r="N35" s="97"/>
    </row>
    <row r="36" spans="1:14" s="387" customFormat="1" ht="14.25" customHeight="1" thickBot="1" x14ac:dyDescent="0.3">
      <c r="A36" s="1054"/>
      <c r="B36" s="1056"/>
      <c r="C36" s="1112"/>
      <c r="D36" s="213"/>
      <c r="E36" s="563"/>
      <c r="F36" s="1177"/>
      <c r="G36" s="466" t="s">
        <v>27</v>
      </c>
      <c r="H36" s="166">
        <f>SUM(H34:H34)</f>
        <v>1.9</v>
      </c>
      <c r="I36" s="48">
        <f>SUM(I34:I34)</f>
        <v>3.6</v>
      </c>
      <c r="J36" s="167">
        <f>SUM(J34:J34)</f>
        <v>0</v>
      </c>
      <c r="K36" s="214"/>
      <c r="L36" s="107"/>
      <c r="M36" s="107"/>
      <c r="N36" s="98"/>
    </row>
    <row r="37" spans="1:14" s="387" customFormat="1" ht="17.25" customHeight="1" thickBot="1" x14ac:dyDescent="0.3">
      <c r="A37" s="21" t="s">
        <v>14</v>
      </c>
      <c r="B37" s="22" t="s">
        <v>14</v>
      </c>
      <c r="C37" s="1135" t="s">
        <v>44</v>
      </c>
      <c r="D37" s="1135"/>
      <c r="E37" s="1135"/>
      <c r="F37" s="1135"/>
      <c r="G37" s="1135"/>
      <c r="H37" s="72">
        <f>H33+H30+H27+H19+H36</f>
        <v>6183.1999999999989</v>
      </c>
      <c r="I37" s="72">
        <f>I33+I30+I27+I19+I36</f>
        <v>5379</v>
      </c>
      <c r="J37" s="72">
        <f t="shared" ref="J37" si="1">J33+J30+J27+J19+J36</f>
        <v>5349</v>
      </c>
      <c r="K37" s="350"/>
      <c r="L37" s="351"/>
      <c r="M37" s="351"/>
      <c r="N37" s="352"/>
    </row>
    <row r="38" spans="1:14" s="387" customFormat="1" ht="17.25" customHeight="1" thickBot="1" x14ac:dyDescent="0.3">
      <c r="A38" s="21" t="s">
        <v>14</v>
      </c>
      <c r="B38" s="22" t="s">
        <v>28</v>
      </c>
      <c r="C38" s="1170" t="s">
        <v>45</v>
      </c>
      <c r="D38" s="1171"/>
      <c r="E38" s="1171"/>
      <c r="F38" s="1171"/>
      <c r="G38" s="1171"/>
      <c r="H38" s="1171"/>
      <c r="I38" s="1171"/>
      <c r="J38" s="1171"/>
      <c r="K38" s="1171"/>
      <c r="L38" s="1171"/>
      <c r="M38" s="1171"/>
      <c r="N38" s="1172"/>
    </row>
    <row r="39" spans="1:14" s="387" customFormat="1" ht="13.5" customHeight="1" x14ac:dyDescent="0.25">
      <c r="A39" s="1182" t="s">
        <v>14</v>
      </c>
      <c r="B39" s="1055" t="s">
        <v>28</v>
      </c>
      <c r="C39" s="1058" t="s">
        <v>14</v>
      </c>
      <c r="D39" s="1187" t="s">
        <v>104</v>
      </c>
      <c r="E39" s="972"/>
      <c r="F39" s="1058" t="s">
        <v>20</v>
      </c>
      <c r="G39" s="419" t="s">
        <v>30</v>
      </c>
      <c r="H39" s="164">
        <v>44.8</v>
      </c>
      <c r="I39" s="142">
        <v>47.8</v>
      </c>
      <c r="J39" s="550">
        <v>46.8</v>
      </c>
      <c r="K39" s="965"/>
      <c r="L39" s="422"/>
      <c r="M39" s="423"/>
      <c r="N39" s="353"/>
    </row>
    <row r="40" spans="1:14" s="387" customFormat="1" ht="13.5" customHeight="1" x14ac:dyDescent="0.25">
      <c r="A40" s="1183"/>
      <c r="B40" s="1056"/>
      <c r="C40" s="1059"/>
      <c r="D40" s="1188"/>
      <c r="E40" s="973"/>
      <c r="F40" s="1059"/>
      <c r="G40" s="181" t="s">
        <v>35</v>
      </c>
      <c r="H40" s="46">
        <f>0.5+2.4</f>
        <v>2.9</v>
      </c>
      <c r="I40" s="47">
        <v>9.1999999999999993</v>
      </c>
      <c r="J40" s="221">
        <v>9.1999999999999993</v>
      </c>
      <c r="K40" s="975"/>
      <c r="L40" s="501"/>
      <c r="M40" s="384"/>
      <c r="N40" s="575"/>
    </row>
    <row r="41" spans="1:14" s="387" customFormat="1" ht="14.25" customHeight="1" x14ac:dyDescent="0.25">
      <c r="A41" s="1183"/>
      <c r="B41" s="1056"/>
      <c r="C41" s="1059"/>
      <c r="D41" s="1047"/>
      <c r="E41" s="468"/>
      <c r="F41" s="1059"/>
      <c r="G41" s="83" t="s">
        <v>42</v>
      </c>
      <c r="H41" s="77">
        <v>17.600000000000001</v>
      </c>
      <c r="I41" s="51"/>
      <c r="J41" s="209"/>
      <c r="K41" s="1008"/>
      <c r="L41" s="425"/>
      <c r="M41" s="341"/>
      <c r="N41" s="355"/>
    </row>
    <row r="42" spans="1:14" s="387" customFormat="1" ht="16.5" customHeight="1" x14ac:dyDescent="0.25">
      <c r="A42" s="1183"/>
      <c r="B42" s="1056"/>
      <c r="C42" s="1059"/>
      <c r="D42" s="1160" t="s">
        <v>47</v>
      </c>
      <c r="E42" s="1162" t="s">
        <v>46</v>
      </c>
      <c r="F42" s="1059"/>
      <c r="G42" s="233"/>
      <c r="H42" s="46"/>
      <c r="I42" s="47"/>
      <c r="J42" s="221"/>
      <c r="K42" s="975" t="s">
        <v>48</v>
      </c>
      <c r="L42" s="384">
        <v>1</v>
      </c>
      <c r="M42" s="260">
        <v>1</v>
      </c>
      <c r="N42" s="348">
        <v>1</v>
      </c>
    </row>
    <row r="43" spans="1:14" s="387" customFormat="1" ht="20.25" customHeight="1" x14ac:dyDescent="0.25">
      <c r="A43" s="1183"/>
      <c r="B43" s="1056"/>
      <c r="C43" s="1059"/>
      <c r="D43" s="1161"/>
      <c r="E43" s="1163"/>
      <c r="F43" s="1177"/>
      <c r="G43" s="83"/>
      <c r="H43" s="77"/>
      <c r="I43" s="51"/>
      <c r="J43" s="209"/>
      <c r="K43" s="1013"/>
      <c r="L43" s="224"/>
      <c r="M43" s="267"/>
      <c r="N43" s="349"/>
    </row>
    <row r="44" spans="1:14" s="387" customFormat="1" ht="31.5" customHeight="1" x14ac:dyDescent="0.25">
      <c r="A44" s="359"/>
      <c r="B44" s="362"/>
      <c r="C44" s="357"/>
      <c r="D44" s="61" t="s">
        <v>49</v>
      </c>
      <c r="E44" s="1012" t="s">
        <v>103</v>
      </c>
      <c r="F44" s="966"/>
      <c r="G44" s="472"/>
      <c r="H44" s="77"/>
      <c r="I44" s="51"/>
      <c r="J44" s="209"/>
      <c r="K44" s="974" t="s">
        <v>123</v>
      </c>
      <c r="L44" s="176">
        <v>1</v>
      </c>
      <c r="M44" s="177">
        <v>1</v>
      </c>
      <c r="N44" s="178">
        <v>1</v>
      </c>
    </row>
    <row r="45" spans="1:14" s="387" customFormat="1" ht="39.75" customHeight="1" x14ac:dyDescent="0.25">
      <c r="A45" s="359"/>
      <c r="B45" s="362"/>
      <c r="C45" s="366"/>
      <c r="D45" s="279" t="s">
        <v>132</v>
      </c>
      <c r="E45" s="470"/>
      <c r="F45" s="1010"/>
      <c r="G45" s="855"/>
      <c r="H45" s="74"/>
      <c r="I45" s="81"/>
      <c r="J45" s="1011"/>
      <c r="K45" s="281" t="s">
        <v>196</v>
      </c>
      <c r="L45" s="283">
        <v>12</v>
      </c>
      <c r="M45" s="284"/>
      <c r="N45" s="113"/>
    </row>
    <row r="46" spans="1:14" s="387" customFormat="1" ht="28.5" customHeight="1" x14ac:dyDescent="0.25">
      <c r="A46" s="359"/>
      <c r="B46" s="362"/>
      <c r="C46" s="366"/>
      <c r="D46" s="85" t="s">
        <v>154</v>
      </c>
      <c r="E46" s="973"/>
      <c r="F46" s="418"/>
      <c r="G46" s="472"/>
      <c r="H46" s="77"/>
      <c r="I46" s="51"/>
      <c r="J46" s="209"/>
      <c r="K46" s="1009" t="s">
        <v>155</v>
      </c>
      <c r="L46" s="222">
        <v>200</v>
      </c>
      <c r="M46" s="116">
        <v>200</v>
      </c>
      <c r="N46" s="113">
        <v>200</v>
      </c>
    </row>
    <row r="47" spans="1:14" s="387" customFormat="1" ht="15.75" customHeight="1" thickBot="1" x14ac:dyDescent="0.3">
      <c r="A47" s="359"/>
      <c r="B47" s="362"/>
      <c r="C47" s="386"/>
      <c r="D47" s="417"/>
      <c r="E47" s="473"/>
      <c r="F47" s="416"/>
      <c r="G47" s="459" t="s">
        <v>27</v>
      </c>
      <c r="H47" s="80">
        <f>SUM(H39:H46)</f>
        <v>65.3</v>
      </c>
      <c r="I47" s="80">
        <f t="shared" ref="I47:J47" si="2">SUM(I39:I46)</f>
        <v>57</v>
      </c>
      <c r="J47" s="80">
        <f t="shared" si="2"/>
        <v>56</v>
      </c>
      <c r="K47" s="376"/>
      <c r="L47" s="245"/>
      <c r="M47" s="358"/>
      <c r="N47" s="252"/>
    </row>
    <row r="48" spans="1:14" s="387" customFormat="1" ht="13.5" thickBot="1" x14ac:dyDescent="0.3">
      <c r="A48" s="27" t="s">
        <v>14</v>
      </c>
      <c r="B48" s="22" t="s">
        <v>28</v>
      </c>
      <c r="C48" s="1135" t="s">
        <v>44</v>
      </c>
      <c r="D48" s="1135"/>
      <c r="E48" s="1135"/>
      <c r="F48" s="1135"/>
      <c r="G48" s="1203"/>
      <c r="H48" s="72">
        <f>H47</f>
        <v>65.3</v>
      </c>
      <c r="I48" s="72">
        <f t="shared" ref="I48:J48" si="3">I47</f>
        <v>57</v>
      </c>
      <c r="J48" s="72">
        <f t="shared" si="3"/>
        <v>56</v>
      </c>
      <c r="K48" s="1136"/>
      <c r="L48" s="1137"/>
      <c r="M48" s="1137"/>
      <c r="N48" s="1138"/>
    </row>
    <row r="49" spans="1:16" s="387" customFormat="1" ht="16.5" customHeight="1" thickBot="1" x14ac:dyDescent="0.3">
      <c r="A49" s="21" t="s">
        <v>14</v>
      </c>
      <c r="B49" s="22" t="s">
        <v>36</v>
      </c>
      <c r="C49" s="1170" t="s">
        <v>50</v>
      </c>
      <c r="D49" s="1171"/>
      <c r="E49" s="1171"/>
      <c r="F49" s="1171"/>
      <c r="G49" s="1171"/>
      <c r="H49" s="1171"/>
      <c r="I49" s="1171"/>
      <c r="J49" s="1171"/>
      <c r="K49" s="1171"/>
      <c r="L49" s="1171"/>
      <c r="M49" s="1171"/>
      <c r="N49" s="1172"/>
    </row>
    <row r="50" spans="1:16" s="387" customFormat="1" ht="14.25" customHeight="1" x14ac:dyDescent="0.25">
      <c r="A50" s="934" t="s">
        <v>14</v>
      </c>
      <c r="B50" s="930" t="s">
        <v>36</v>
      </c>
      <c r="C50" s="928" t="s">
        <v>14</v>
      </c>
      <c r="D50" s="198" t="s">
        <v>91</v>
      </c>
      <c r="E50" s="423"/>
      <c r="F50" s="19">
        <v>6</v>
      </c>
      <c r="G50" s="419" t="s">
        <v>30</v>
      </c>
      <c r="H50" s="164">
        <v>35.200000000000003</v>
      </c>
      <c r="I50" s="142">
        <v>182.2</v>
      </c>
      <c r="J50" s="550">
        <v>72.2</v>
      </c>
      <c r="K50" s="421"/>
      <c r="L50" s="430"/>
      <c r="M50" s="932"/>
      <c r="N50" s="431"/>
    </row>
    <row r="51" spans="1:16" s="387" customFormat="1" ht="13.5" customHeight="1" x14ac:dyDescent="0.25">
      <c r="A51" s="935"/>
      <c r="B51" s="931"/>
      <c r="C51" s="929"/>
      <c r="D51" s="429"/>
      <c r="E51" s="384"/>
      <c r="F51" s="381"/>
      <c r="G51" s="83" t="s">
        <v>42</v>
      </c>
      <c r="H51" s="77">
        <v>10</v>
      </c>
      <c r="I51" s="51">
        <v>90</v>
      </c>
      <c r="J51" s="209"/>
      <c r="K51" s="420"/>
      <c r="L51" s="85"/>
      <c r="M51" s="933"/>
      <c r="N51" s="432"/>
    </row>
    <row r="52" spans="1:16" s="387" customFormat="1" ht="20.25" customHeight="1" x14ac:dyDescent="0.25">
      <c r="A52" s="935"/>
      <c r="B52" s="931"/>
      <c r="C52" s="929"/>
      <c r="D52" s="61" t="s">
        <v>52</v>
      </c>
      <c r="E52" s="1207" t="s">
        <v>53</v>
      </c>
      <c r="F52" s="1014"/>
      <c r="G52" s="83"/>
      <c r="H52" s="51"/>
      <c r="I52" s="51"/>
      <c r="J52" s="51"/>
      <c r="K52" s="25" t="s">
        <v>121</v>
      </c>
      <c r="L52" s="282">
        <v>17</v>
      </c>
      <c r="M52" s="474">
        <v>17</v>
      </c>
      <c r="N52" s="475">
        <v>17</v>
      </c>
    </row>
    <row r="53" spans="1:16" s="387" customFormat="1" ht="30" customHeight="1" x14ac:dyDescent="0.25">
      <c r="A53" s="935"/>
      <c r="B53" s="931"/>
      <c r="C53" s="929"/>
      <c r="D53" s="206" t="s">
        <v>54</v>
      </c>
      <c r="E53" s="1208"/>
      <c r="F53" s="1015"/>
      <c r="G53" s="879"/>
      <c r="H53" s="81"/>
      <c r="I53" s="81"/>
      <c r="J53" s="81"/>
      <c r="K53" s="1016" t="s">
        <v>198</v>
      </c>
      <c r="L53" s="155" t="s">
        <v>156</v>
      </c>
      <c r="M53" s="156" t="s">
        <v>156</v>
      </c>
      <c r="N53" s="157" t="s">
        <v>156</v>
      </c>
    </row>
    <row r="54" spans="1:16" s="387" customFormat="1" ht="19.5" customHeight="1" x14ac:dyDescent="0.25">
      <c r="A54" s="935"/>
      <c r="B54" s="931"/>
      <c r="C54" s="929"/>
      <c r="D54" s="1154" t="s">
        <v>197</v>
      </c>
      <c r="E54" s="477"/>
      <c r="F54" s="381"/>
      <c r="G54" s="181"/>
      <c r="H54" s="47"/>
      <c r="I54" s="47"/>
      <c r="J54" s="47"/>
      <c r="K54" s="212" t="s">
        <v>157</v>
      </c>
      <c r="L54" s="112">
        <v>3</v>
      </c>
      <c r="M54" s="118"/>
      <c r="N54" s="114">
        <v>1</v>
      </c>
    </row>
    <row r="55" spans="1:16" s="387" customFormat="1" ht="21.75" customHeight="1" x14ac:dyDescent="0.25">
      <c r="A55" s="935"/>
      <c r="B55" s="931"/>
      <c r="C55" s="929"/>
      <c r="D55" s="1160"/>
      <c r="E55" s="477"/>
      <c r="F55" s="381"/>
      <c r="G55" s="181"/>
      <c r="H55" s="47"/>
      <c r="I55" s="47"/>
      <c r="J55" s="47"/>
      <c r="K55" s="305" t="s">
        <v>85</v>
      </c>
      <c r="L55" s="306"/>
      <c r="M55" s="273">
        <v>3</v>
      </c>
      <c r="N55" s="307"/>
      <c r="O55" s="572"/>
      <c r="P55" s="572"/>
    </row>
    <row r="56" spans="1:16" s="387" customFormat="1" ht="33" customHeight="1" x14ac:dyDescent="0.25">
      <c r="A56" s="935"/>
      <c r="B56" s="931"/>
      <c r="C56" s="929"/>
      <c r="D56" s="1160"/>
      <c r="E56" s="477"/>
      <c r="F56" s="381"/>
      <c r="G56" s="182"/>
      <c r="H56" s="54"/>
      <c r="I56" s="51"/>
      <c r="J56" s="209"/>
      <c r="K56" s="428"/>
      <c r="L56" s="95"/>
      <c r="M56" s="106"/>
      <c r="N56" s="97"/>
      <c r="O56" s="572"/>
      <c r="P56" s="572"/>
    </row>
    <row r="57" spans="1:16" s="387" customFormat="1" ht="15.75" customHeight="1" thickBot="1" x14ac:dyDescent="0.3">
      <c r="A57" s="936"/>
      <c r="B57" s="937"/>
      <c r="C57" s="938"/>
      <c r="D57" s="1209"/>
      <c r="E57" s="473"/>
      <c r="F57" s="939"/>
      <c r="G57" s="459" t="s">
        <v>27</v>
      </c>
      <c r="H57" s="80">
        <f>SUM(H50:H56)</f>
        <v>45.2</v>
      </c>
      <c r="I57" s="48">
        <f t="shared" ref="I57" si="4">SUM(I49:I56)</f>
        <v>272.2</v>
      </c>
      <c r="J57" s="49">
        <f t="shared" ref="J57" si="5">SUM(J49:J56)</f>
        <v>72.2</v>
      </c>
      <c r="K57" s="456"/>
      <c r="L57" s="245"/>
      <c r="M57" s="927"/>
      <c r="N57" s="252"/>
    </row>
    <row r="58" spans="1:16" s="387" customFormat="1" ht="11.25" customHeight="1" x14ac:dyDescent="0.2">
      <c r="A58" s="646" t="s">
        <v>14</v>
      </c>
      <c r="B58" s="645" t="s">
        <v>36</v>
      </c>
      <c r="C58" s="644" t="s">
        <v>28</v>
      </c>
      <c r="D58" s="1184" t="s">
        <v>55</v>
      </c>
      <c r="E58" s="551"/>
      <c r="F58" s="19"/>
      <c r="G58" s="419"/>
      <c r="H58" s="216"/>
      <c r="I58" s="142"/>
      <c r="J58" s="681"/>
      <c r="K58" s="552"/>
      <c r="L58" s="109"/>
      <c r="M58" s="109"/>
      <c r="N58" s="99"/>
    </row>
    <row r="59" spans="1:16" s="387" customFormat="1" ht="13.5" customHeight="1" x14ac:dyDescent="0.2">
      <c r="A59" s="665"/>
      <c r="B59" s="666"/>
      <c r="C59" s="667"/>
      <c r="D59" s="1185"/>
      <c r="E59" s="556"/>
      <c r="F59" s="555"/>
      <c r="G59" s="512"/>
      <c r="H59" s="54"/>
      <c r="I59" s="51"/>
      <c r="J59" s="682"/>
      <c r="K59" s="554"/>
      <c r="L59" s="126"/>
      <c r="M59" s="126"/>
      <c r="N59" s="287"/>
    </row>
    <row r="60" spans="1:16" s="387" customFormat="1" ht="18" customHeight="1" x14ac:dyDescent="0.25">
      <c r="A60" s="7"/>
      <c r="B60" s="8"/>
      <c r="C60" s="202"/>
      <c r="D60" s="1165" t="s">
        <v>135</v>
      </c>
      <c r="E60" s="205" t="s">
        <v>39</v>
      </c>
      <c r="F60" s="268">
        <v>4</v>
      </c>
      <c r="G60" s="479" t="s">
        <v>35</v>
      </c>
      <c r="H60" s="270">
        <v>17.600000000000001</v>
      </c>
      <c r="I60" s="269"/>
      <c r="J60" s="235"/>
      <c r="K60" s="434" t="s">
        <v>111</v>
      </c>
      <c r="L60" s="310">
        <v>1</v>
      </c>
      <c r="M60" s="125"/>
      <c r="N60" s="151"/>
    </row>
    <row r="61" spans="1:16" s="387" customFormat="1" ht="15.75" customHeight="1" x14ac:dyDescent="0.25">
      <c r="A61" s="7"/>
      <c r="B61" s="8"/>
      <c r="C61" s="202"/>
      <c r="D61" s="1165"/>
      <c r="E61" s="1205" t="s">
        <v>187</v>
      </c>
      <c r="F61" s="539">
        <v>6</v>
      </c>
      <c r="G61" s="480" t="s">
        <v>127</v>
      </c>
      <c r="H61" s="263">
        <v>66.7</v>
      </c>
      <c r="I61" s="192">
        <v>22</v>
      </c>
      <c r="J61" s="542"/>
      <c r="K61" s="1132" t="s">
        <v>146</v>
      </c>
      <c r="L61" s="437">
        <v>50</v>
      </c>
      <c r="M61" s="149">
        <v>100</v>
      </c>
      <c r="N61" s="148"/>
    </row>
    <row r="62" spans="1:16" s="387" customFormat="1" ht="15.75" customHeight="1" x14ac:dyDescent="0.25">
      <c r="A62" s="7"/>
      <c r="B62" s="8"/>
      <c r="C62" s="202"/>
      <c r="D62" s="1165"/>
      <c r="E62" s="1205"/>
      <c r="F62" s="741"/>
      <c r="G62" s="480" t="s">
        <v>30</v>
      </c>
      <c r="H62" s="263"/>
      <c r="I62" s="192">
        <v>55</v>
      </c>
      <c r="J62" s="542"/>
      <c r="K62" s="1132"/>
      <c r="L62" s="95"/>
      <c r="M62" s="106"/>
      <c r="N62" s="174"/>
    </row>
    <row r="63" spans="1:16" s="387" customFormat="1" ht="21" customHeight="1" x14ac:dyDescent="0.25">
      <c r="A63" s="7"/>
      <c r="B63" s="8"/>
      <c r="C63" s="202"/>
      <c r="D63" s="1186"/>
      <c r="E63" s="1206"/>
      <c r="F63" s="540"/>
      <c r="G63" s="481" t="s">
        <v>42</v>
      </c>
      <c r="H63" s="576"/>
      <c r="I63" s="191">
        <v>41.3</v>
      </c>
      <c r="J63" s="682"/>
      <c r="K63" s="1133"/>
      <c r="L63" s="119"/>
      <c r="M63" s="126"/>
      <c r="N63" s="147"/>
    </row>
    <row r="64" spans="1:16" s="387" customFormat="1" ht="27" customHeight="1" x14ac:dyDescent="0.25">
      <c r="A64" s="359"/>
      <c r="B64" s="362"/>
      <c r="C64" s="357"/>
      <c r="D64" s="1164" t="s">
        <v>56</v>
      </c>
      <c r="E64" s="1167" t="s">
        <v>57</v>
      </c>
      <c r="F64" s="505">
        <v>6</v>
      </c>
      <c r="G64" s="478" t="s">
        <v>30</v>
      </c>
      <c r="H64" s="52">
        <v>150</v>
      </c>
      <c r="I64" s="47">
        <v>155</v>
      </c>
      <c r="J64" s="542">
        <v>150</v>
      </c>
      <c r="K64" s="553" t="s">
        <v>222</v>
      </c>
      <c r="L64" s="522" t="s">
        <v>230</v>
      </c>
      <c r="M64" s="134" t="s">
        <v>189</v>
      </c>
      <c r="N64" s="415" t="s">
        <v>189</v>
      </c>
    </row>
    <row r="65" spans="1:14" s="387" customFormat="1" ht="14.25" customHeight="1" x14ac:dyDescent="0.25">
      <c r="A65" s="7"/>
      <c r="B65" s="8"/>
      <c r="C65" s="202"/>
      <c r="D65" s="1165"/>
      <c r="E65" s="1168"/>
      <c r="F65" s="505"/>
      <c r="G65" s="233"/>
      <c r="H65" s="52"/>
      <c r="I65" s="47"/>
      <c r="J65" s="542"/>
      <c r="K65" s="190" t="s">
        <v>231</v>
      </c>
      <c r="L65" s="436">
        <v>150</v>
      </c>
      <c r="M65" s="124">
        <v>185</v>
      </c>
      <c r="N65" s="146">
        <v>185</v>
      </c>
    </row>
    <row r="66" spans="1:14" s="387" customFormat="1" ht="27.75" customHeight="1" x14ac:dyDescent="0.25">
      <c r="A66" s="7"/>
      <c r="B66" s="8"/>
      <c r="C66" s="202"/>
      <c r="D66" s="1165"/>
      <c r="E66" s="1168"/>
      <c r="F66" s="730"/>
      <c r="G66" s="233"/>
      <c r="H66" s="52"/>
      <c r="I66" s="47"/>
      <c r="J66" s="221"/>
      <c r="K66" s="190" t="s">
        <v>240</v>
      </c>
      <c r="L66" s="436">
        <v>100</v>
      </c>
      <c r="M66" s="124">
        <v>100</v>
      </c>
      <c r="N66" s="146">
        <v>100</v>
      </c>
    </row>
    <row r="67" spans="1:14" s="387" customFormat="1" ht="27" customHeight="1" x14ac:dyDescent="0.25">
      <c r="A67" s="7"/>
      <c r="B67" s="8"/>
      <c r="C67" s="202"/>
      <c r="D67" s="1166"/>
      <c r="E67" s="1169"/>
      <c r="F67" s="506"/>
      <c r="G67" s="83"/>
      <c r="H67" s="54"/>
      <c r="I67" s="51"/>
      <c r="J67" s="209"/>
      <c r="K67" s="731" t="s">
        <v>232</v>
      </c>
      <c r="L67" s="119">
        <v>436</v>
      </c>
      <c r="M67" s="126"/>
      <c r="N67" s="147"/>
    </row>
    <row r="68" spans="1:14" s="387" customFormat="1" ht="13.5" customHeight="1" x14ac:dyDescent="0.25">
      <c r="A68" s="7"/>
      <c r="B68" s="8"/>
      <c r="C68" s="202"/>
      <c r="D68" s="1164" t="s">
        <v>88</v>
      </c>
      <c r="E68" s="204" t="s">
        <v>39</v>
      </c>
      <c r="F68" s="28">
        <v>5</v>
      </c>
      <c r="G68" s="511" t="s">
        <v>42</v>
      </c>
      <c r="H68" s="329">
        <f>477.8</f>
        <v>477.8</v>
      </c>
      <c r="I68" s="47">
        <f>492.4+350</f>
        <v>842.4</v>
      </c>
      <c r="J68" s="542">
        <v>487.6</v>
      </c>
      <c r="K68" s="1214" t="s">
        <v>136</v>
      </c>
      <c r="L68" s="308">
        <v>100</v>
      </c>
      <c r="M68" s="242"/>
      <c r="N68" s="234"/>
    </row>
    <row r="69" spans="1:14" s="387" customFormat="1" ht="16.5" customHeight="1" x14ac:dyDescent="0.25">
      <c r="A69" s="7"/>
      <c r="B69" s="8"/>
      <c r="C69" s="202"/>
      <c r="D69" s="1165"/>
      <c r="E69" s="1204" t="s">
        <v>187</v>
      </c>
      <c r="F69" s="564"/>
      <c r="G69" s="511" t="s">
        <v>65</v>
      </c>
      <c r="H69" s="329">
        <f>54.4+19.9-54.4-19</f>
        <v>0.89999999999999858</v>
      </c>
      <c r="I69" s="47">
        <f>96.8+24.7</f>
        <v>121.5</v>
      </c>
      <c r="J69" s="542">
        <f>10.6+21.8+54.4+19</f>
        <v>105.8</v>
      </c>
      <c r="K69" s="1215"/>
      <c r="L69" s="95"/>
      <c r="M69" s="106"/>
      <c r="N69" s="174"/>
    </row>
    <row r="70" spans="1:14" s="387" customFormat="1" ht="15" customHeight="1" x14ac:dyDescent="0.25">
      <c r="A70" s="567"/>
      <c r="B70" s="8"/>
      <c r="C70" s="202"/>
      <c r="D70" s="566"/>
      <c r="E70" s="1200"/>
      <c r="F70" s="564"/>
      <c r="G70" s="511" t="s">
        <v>139</v>
      </c>
      <c r="H70" s="329">
        <f>273.4+245.5-30-19.9+615.8-243.4-615.8-200</f>
        <v>25.600000000000023</v>
      </c>
      <c r="I70" s="47">
        <f>480.2-19.9+862.2+243.4</f>
        <v>1565.9</v>
      </c>
      <c r="J70" s="542">
        <f>120.1+246.4+615.8+200</f>
        <v>1182.3</v>
      </c>
      <c r="K70" s="1080"/>
      <c r="L70" s="95"/>
      <c r="M70" s="106"/>
      <c r="N70" s="174"/>
    </row>
    <row r="71" spans="1:14" s="387" customFormat="1" ht="18" customHeight="1" x14ac:dyDescent="0.25">
      <c r="A71" s="1228"/>
      <c r="B71" s="1143"/>
      <c r="C71" s="1237"/>
      <c r="D71" s="1148" t="s">
        <v>167</v>
      </c>
      <c r="E71" s="327" t="s">
        <v>39</v>
      </c>
      <c r="F71" s="1195"/>
      <c r="G71" s="511" t="s">
        <v>221</v>
      </c>
      <c r="H71" s="329">
        <v>30</v>
      </c>
      <c r="I71" s="47"/>
      <c r="J71" s="542"/>
      <c r="K71" s="519" t="s">
        <v>234</v>
      </c>
      <c r="L71" s="520"/>
      <c r="M71" s="521">
        <v>100</v>
      </c>
      <c r="N71" s="158"/>
    </row>
    <row r="72" spans="1:14" s="387" customFormat="1" ht="16.5" customHeight="1" x14ac:dyDescent="0.25">
      <c r="A72" s="1235"/>
      <c r="B72" s="1236"/>
      <c r="C72" s="1237"/>
      <c r="D72" s="1193"/>
      <c r="E72" s="1157" t="s">
        <v>62</v>
      </c>
      <c r="F72" s="1196"/>
      <c r="G72" s="511" t="s">
        <v>30</v>
      </c>
      <c r="H72" s="329">
        <v>34.200000000000003</v>
      </c>
      <c r="I72" s="47">
        <v>14.6</v>
      </c>
      <c r="J72" s="542"/>
      <c r="K72" s="1239" t="s">
        <v>119</v>
      </c>
      <c r="L72" s="438"/>
      <c r="M72" s="315">
        <v>100</v>
      </c>
      <c r="N72" s="186"/>
    </row>
    <row r="73" spans="1:14" s="387" customFormat="1" ht="14.25" customHeight="1" x14ac:dyDescent="0.25">
      <c r="A73" s="1229"/>
      <c r="B73" s="1144"/>
      <c r="C73" s="1237"/>
      <c r="D73" s="1193"/>
      <c r="E73" s="1158"/>
      <c r="F73" s="1196"/>
      <c r="G73" s="511" t="s">
        <v>35</v>
      </c>
      <c r="H73" s="329">
        <f>80</f>
        <v>80</v>
      </c>
      <c r="I73" s="47"/>
      <c r="J73" s="542"/>
      <c r="K73" s="1156"/>
      <c r="L73" s="343"/>
      <c r="M73" s="384"/>
      <c r="N73" s="344"/>
    </row>
    <row r="74" spans="1:14" s="387" customFormat="1" ht="14.25" customHeight="1" x14ac:dyDescent="0.25">
      <c r="A74" s="1229"/>
      <c r="B74" s="1144"/>
      <c r="C74" s="1237"/>
      <c r="D74" s="1194"/>
      <c r="E74" s="1159"/>
      <c r="F74" s="1196"/>
      <c r="G74" s="511" t="s">
        <v>137</v>
      </c>
      <c r="H74" s="329">
        <f>16.7+47.6+399.3+75-350-22</f>
        <v>166.60000000000002</v>
      </c>
      <c r="I74" s="47"/>
      <c r="J74" s="221"/>
      <c r="K74" s="313"/>
      <c r="L74" s="312"/>
      <c r="M74" s="341"/>
      <c r="N74" s="159"/>
    </row>
    <row r="75" spans="1:14" s="387" customFormat="1" ht="14.25" customHeight="1" x14ac:dyDescent="0.25">
      <c r="A75" s="1229"/>
      <c r="B75" s="1144"/>
      <c r="C75" s="1237"/>
      <c r="D75" s="1197" t="s">
        <v>178</v>
      </c>
      <c r="E75" s="558" t="s">
        <v>39</v>
      </c>
      <c r="F75" s="565"/>
      <c r="G75" s="511" t="s">
        <v>127</v>
      </c>
      <c r="H75" s="52"/>
      <c r="I75" s="162">
        <v>250</v>
      </c>
      <c r="J75" s="221"/>
      <c r="K75" s="1240" t="s">
        <v>223</v>
      </c>
      <c r="L75" s="384">
        <v>0</v>
      </c>
      <c r="M75" s="116">
        <v>50</v>
      </c>
      <c r="N75" s="503">
        <v>100</v>
      </c>
    </row>
    <row r="76" spans="1:14" s="387" customFormat="1" ht="14.25" customHeight="1" x14ac:dyDescent="0.25">
      <c r="A76" s="1229"/>
      <c r="B76" s="1144"/>
      <c r="C76" s="1237"/>
      <c r="D76" s="1197"/>
      <c r="E76" s="1199" t="s">
        <v>179</v>
      </c>
      <c r="F76" s="565"/>
      <c r="G76" s="511"/>
      <c r="H76" s="329"/>
      <c r="I76" s="47"/>
      <c r="J76" s="221"/>
      <c r="K76" s="1241"/>
      <c r="L76" s="384"/>
      <c r="M76" s="384"/>
      <c r="N76" s="504"/>
    </row>
    <row r="77" spans="1:14" s="387" customFormat="1" ht="11.25" customHeight="1" x14ac:dyDescent="0.25">
      <c r="A77" s="1229"/>
      <c r="B77" s="1144"/>
      <c r="C77" s="1237"/>
      <c r="D77" s="1197"/>
      <c r="E77" s="1200"/>
      <c r="F77" s="565"/>
      <c r="G77" s="511"/>
      <c r="H77" s="52"/>
      <c r="I77" s="162"/>
      <c r="J77" s="221"/>
      <c r="K77" s="1241"/>
      <c r="L77" s="384"/>
      <c r="M77" s="384"/>
      <c r="N77" s="504"/>
    </row>
    <row r="78" spans="1:14" s="387" customFormat="1" ht="14.25" customHeight="1" x14ac:dyDescent="0.25">
      <c r="A78" s="1229"/>
      <c r="B78" s="1144"/>
      <c r="C78" s="1237"/>
      <c r="D78" s="1198"/>
      <c r="E78" s="1201"/>
      <c r="F78" s="565"/>
      <c r="G78" s="511"/>
      <c r="H78" s="52"/>
      <c r="I78" s="47"/>
      <c r="J78" s="221"/>
      <c r="K78" s="513"/>
      <c r="L78" s="341"/>
      <c r="M78" s="341"/>
      <c r="N78" s="507"/>
    </row>
    <row r="79" spans="1:14" s="387" customFormat="1" ht="14.25" customHeight="1" x14ac:dyDescent="0.25">
      <c r="A79" s="1229"/>
      <c r="B79" s="1144"/>
      <c r="C79" s="1237"/>
      <c r="D79" s="1062" t="s">
        <v>183</v>
      </c>
      <c r="E79" s="558" t="s">
        <v>39</v>
      </c>
      <c r="F79" s="565"/>
      <c r="G79" s="139"/>
      <c r="H79" s="52"/>
      <c r="I79" s="47"/>
      <c r="J79" s="221"/>
      <c r="K79" s="1242" t="s">
        <v>224</v>
      </c>
      <c r="L79" s="237">
        <v>0</v>
      </c>
      <c r="M79" s="237">
        <v>40</v>
      </c>
      <c r="N79" s="504">
        <v>100</v>
      </c>
    </row>
    <row r="80" spans="1:14" s="387" customFormat="1" ht="19.5" customHeight="1" x14ac:dyDescent="0.25">
      <c r="A80" s="1229"/>
      <c r="B80" s="1144"/>
      <c r="C80" s="1237"/>
      <c r="D80" s="1062"/>
      <c r="E80" s="1202" t="s">
        <v>179</v>
      </c>
      <c r="F80" s="561"/>
      <c r="G80" s="514"/>
      <c r="H80" s="52"/>
      <c r="I80" s="47"/>
      <c r="J80" s="221"/>
      <c r="K80" s="1243"/>
      <c r="L80" s="433"/>
      <c r="M80" s="384"/>
      <c r="N80" s="344"/>
    </row>
    <row r="81" spans="1:17" s="387" customFormat="1" ht="14.25" customHeight="1" x14ac:dyDescent="0.25">
      <c r="A81" s="1229"/>
      <c r="B81" s="1144"/>
      <c r="C81" s="1237"/>
      <c r="D81" s="1062"/>
      <c r="E81" s="1200"/>
      <c r="F81" s="518"/>
      <c r="G81" s="511"/>
      <c r="H81" s="52"/>
      <c r="I81" s="346"/>
      <c r="J81" s="221"/>
      <c r="K81" s="537"/>
      <c r="L81" s="433"/>
      <c r="M81" s="384"/>
      <c r="N81" s="344"/>
    </row>
    <row r="82" spans="1:17" s="387" customFormat="1" ht="15.75" customHeight="1" thickBot="1" x14ac:dyDescent="0.3">
      <c r="A82" s="1229"/>
      <c r="B82" s="1144"/>
      <c r="C82" s="1238"/>
      <c r="D82" s="417"/>
      <c r="E82" s="473"/>
      <c r="F82" s="416"/>
      <c r="G82" s="459" t="s">
        <v>27</v>
      </c>
      <c r="H82" s="80">
        <f>SUM(H60:H81)</f>
        <v>1049.4000000000001</v>
      </c>
      <c r="I82" s="48">
        <f>SUM(I60:I81)</f>
        <v>3067.7000000000003</v>
      </c>
      <c r="J82" s="49">
        <f>SUM(J60:J81)</f>
        <v>1925.6999999999998</v>
      </c>
      <c r="K82" s="536"/>
      <c r="L82" s="245"/>
      <c r="M82" s="358"/>
      <c r="N82" s="252"/>
    </row>
    <row r="83" spans="1:17" s="387" customFormat="1" ht="14.25" customHeight="1" x14ac:dyDescent="0.25">
      <c r="A83" s="32" t="s">
        <v>14</v>
      </c>
      <c r="B83" s="33" t="s">
        <v>36</v>
      </c>
      <c r="C83" s="382" t="s">
        <v>36</v>
      </c>
      <c r="D83" s="445" t="s">
        <v>166</v>
      </c>
      <c r="E83" s="382" t="s">
        <v>39</v>
      </c>
      <c r="F83" s="356">
        <v>5</v>
      </c>
      <c r="G83" s="419" t="s">
        <v>42</v>
      </c>
      <c r="H83" s="216">
        <f>254.6-30.6-44.8</f>
        <v>179.2</v>
      </c>
      <c r="I83" s="142">
        <f>96+58.7+44.8</f>
        <v>199.5</v>
      </c>
      <c r="J83" s="142">
        <v>500</v>
      </c>
      <c r="K83" s="446"/>
      <c r="L83" s="447"/>
      <c r="M83" s="447"/>
      <c r="N83" s="448"/>
    </row>
    <row r="84" spans="1:17" s="387" customFormat="1" ht="15" customHeight="1" x14ac:dyDescent="0.25">
      <c r="A84" s="374"/>
      <c r="B84" s="375"/>
      <c r="C84" s="383"/>
      <c r="D84" s="442"/>
      <c r="E84" s="383"/>
      <c r="F84" s="381"/>
      <c r="G84" s="233" t="s">
        <v>137</v>
      </c>
      <c r="H84" s="52">
        <v>79.7</v>
      </c>
      <c r="I84" s="47"/>
      <c r="J84" s="47"/>
      <c r="K84" s="440"/>
      <c r="L84" s="367"/>
      <c r="M84" s="367"/>
      <c r="N84" s="449"/>
    </row>
    <row r="85" spans="1:17" s="387" customFormat="1" ht="15" customHeight="1" x14ac:dyDescent="0.25">
      <c r="A85" s="492"/>
      <c r="B85" s="493"/>
      <c r="C85" s="497"/>
      <c r="D85" s="442"/>
      <c r="E85" s="497"/>
      <c r="F85" s="381"/>
      <c r="G85" s="233" t="s">
        <v>35</v>
      </c>
      <c r="H85" s="52">
        <v>30.6</v>
      </c>
      <c r="I85" s="47"/>
      <c r="J85" s="47"/>
      <c r="K85" s="440"/>
      <c r="L85" s="494"/>
      <c r="M85" s="494"/>
      <c r="N85" s="449"/>
    </row>
    <row r="86" spans="1:17" s="387" customFormat="1" x14ac:dyDescent="0.25">
      <c r="A86" s="374"/>
      <c r="B86" s="375"/>
      <c r="C86" s="383"/>
      <c r="D86" s="442"/>
      <c r="E86" s="383"/>
      <c r="F86" s="983"/>
      <c r="G86" s="83" t="s">
        <v>41</v>
      </c>
      <c r="H86" s="54">
        <v>301.7</v>
      </c>
      <c r="I86" s="51">
        <v>15.9</v>
      </c>
      <c r="J86" s="562"/>
      <c r="K86" s="450"/>
      <c r="L86" s="367"/>
      <c r="M86" s="367"/>
      <c r="N86" s="449"/>
    </row>
    <row r="87" spans="1:17" s="387" customFormat="1" ht="15.75" customHeight="1" x14ac:dyDescent="0.25">
      <c r="A87" s="359"/>
      <c r="B87" s="362"/>
      <c r="C87" s="383"/>
      <c r="D87" s="1154" t="s">
        <v>129</v>
      </c>
      <c r="E87" s="1157" t="s">
        <v>58</v>
      </c>
      <c r="F87" s="357"/>
      <c r="G87" s="332"/>
      <c r="H87" s="78"/>
      <c r="I87" s="50"/>
      <c r="J87" s="50"/>
      <c r="K87" s="1233" t="s">
        <v>193</v>
      </c>
      <c r="L87" s="116">
        <v>40</v>
      </c>
      <c r="M87" s="116">
        <v>100</v>
      </c>
      <c r="N87" s="113"/>
    </row>
    <row r="88" spans="1:17" s="387" customFormat="1" ht="15.75" customHeight="1" x14ac:dyDescent="0.25">
      <c r="A88" s="359"/>
      <c r="B88" s="362"/>
      <c r="C88" s="383"/>
      <c r="D88" s="1160"/>
      <c r="E88" s="1158"/>
      <c r="F88" s="357"/>
      <c r="G88" s="233"/>
      <c r="H88" s="52"/>
      <c r="I88" s="47"/>
      <c r="J88" s="47"/>
      <c r="K88" s="1233"/>
      <c r="L88" s="384"/>
      <c r="M88" s="384"/>
      <c r="N88" s="354"/>
    </row>
    <row r="89" spans="1:17" s="387" customFormat="1" ht="12.75" customHeight="1" x14ac:dyDescent="0.25">
      <c r="A89" s="359"/>
      <c r="B89" s="362"/>
      <c r="C89" s="383"/>
      <c r="D89" s="1161"/>
      <c r="E89" s="1192"/>
      <c r="F89" s="983"/>
      <c r="G89" s="182"/>
      <c r="H89" s="54"/>
      <c r="I89" s="51"/>
      <c r="J89" s="51"/>
      <c r="K89" s="1234"/>
      <c r="L89" s="341"/>
      <c r="M89" s="341"/>
      <c r="N89" s="355"/>
    </row>
    <row r="90" spans="1:17" s="387" customFormat="1" ht="28.5" customHeight="1" x14ac:dyDescent="0.2">
      <c r="A90" s="359"/>
      <c r="B90" s="362"/>
      <c r="C90" s="383"/>
      <c r="D90" s="1160" t="s">
        <v>172</v>
      </c>
      <c r="E90" s="482"/>
      <c r="F90" s="967"/>
      <c r="G90" s="181"/>
      <c r="H90" s="345"/>
      <c r="I90" s="346"/>
      <c r="J90" s="346"/>
      <c r="K90" s="498" t="s">
        <v>89</v>
      </c>
      <c r="L90" s="315">
        <v>1</v>
      </c>
      <c r="M90" s="222"/>
      <c r="N90" s="495"/>
    </row>
    <row r="91" spans="1:17" s="387" customFormat="1" ht="18" customHeight="1" x14ac:dyDescent="0.2">
      <c r="A91" s="359"/>
      <c r="B91" s="362"/>
      <c r="C91" s="383"/>
      <c r="D91" s="1232"/>
      <c r="E91" s="1017"/>
      <c r="F91" s="983"/>
      <c r="G91" s="182"/>
      <c r="H91" s="54"/>
      <c r="I91" s="51"/>
      <c r="J91" s="51"/>
      <c r="K91" s="450"/>
      <c r="L91" s="341"/>
      <c r="M91" s="347"/>
      <c r="N91" s="349"/>
    </row>
    <row r="92" spans="1:17" s="26" customFormat="1" ht="18" customHeight="1" x14ac:dyDescent="0.25">
      <c r="A92" s="316"/>
      <c r="B92" s="317"/>
      <c r="C92" s="427"/>
      <c r="D92" s="1189" t="s">
        <v>162</v>
      </c>
      <c r="E92" s="1018"/>
      <c r="F92" s="969"/>
      <c r="G92" s="50"/>
      <c r="H92" s="52"/>
      <c r="I92" s="47"/>
      <c r="J92" s="47"/>
      <c r="K92" s="451" t="s">
        <v>122</v>
      </c>
      <c r="L92" s="325"/>
      <c r="M92" s="325">
        <v>1</v>
      </c>
      <c r="N92" s="496"/>
    </row>
    <row r="93" spans="1:17" s="26" customFormat="1" ht="11.25" customHeight="1" x14ac:dyDescent="0.25">
      <c r="A93" s="316"/>
      <c r="B93" s="317"/>
      <c r="C93" s="427"/>
      <c r="D93" s="1190"/>
      <c r="E93" s="320"/>
      <c r="F93" s="970"/>
      <c r="G93" s="47"/>
      <c r="H93" s="52"/>
      <c r="I93" s="47"/>
      <c r="J93" s="47"/>
      <c r="K93" s="1210" t="s">
        <v>163</v>
      </c>
      <c r="L93" s="128"/>
      <c r="M93" s="502"/>
      <c r="N93" s="496">
        <v>30</v>
      </c>
    </row>
    <row r="94" spans="1:17" s="26" customFormat="1" ht="9.75" customHeight="1" x14ac:dyDescent="0.25">
      <c r="A94" s="316"/>
      <c r="B94" s="317"/>
      <c r="C94" s="427"/>
      <c r="D94" s="1191"/>
      <c r="E94" s="322"/>
      <c r="F94" s="971"/>
      <c r="G94" s="51"/>
      <c r="H94" s="54"/>
      <c r="I94" s="51"/>
      <c r="J94" s="51"/>
      <c r="K94" s="1211"/>
      <c r="L94" s="293"/>
      <c r="M94" s="294"/>
      <c r="N94" s="349"/>
    </row>
    <row r="95" spans="1:17" s="26" customFormat="1" ht="13.5" customHeight="1" x14ac:dyDescent="0.25">
      <c r="A95" s="316"/>
      <c r="B95" s="317"/>
      <c r="C95" s="427"/>
      <c r="D95" s="1216" t="s">
        <v>219</v>
      </c>
      <c r="E95" s="320"/>
      <c r="F95" s="441"/>
      <c r="G95" s="47"/>
      <c r="H95" s="52"/>
      <c r="I95" s="47"/>
      <c r="J95" s="47"/>
      <c r="K95" s="451" t="s">
        <v>122</v>
      </c>
      <c r="L95" s="325"/>
      <c r="M95" s="325">
        <v>1</v>
      </c>
      <c r="N95" s="348"/>
    </row>
    <row r="96" spans="1:17" s="26" customFormat="1" ht="26.25" customHeight="1" x14ac:dyDescent="0.25">
      <c r="A96" s="316"/>
      <c r="B96" s="317"/>
      <c r="C96" s="427"/>
      <c r="D96" s="1216"/>
      <c r="E96" s="320"/>
      <c r="F96" s="441"/>
      <c r="G96" s="51"/>
      <c r="H96" s="54"/>
      <c r="I96" s="51"/>
      <c r="J96" s="51"/>
      <c r="K96" s="372" t="s">
        <v>165</v>
      </c>
      <c r="L96" s="128"/>
      <c r="M96" s="260">
        <v>15</v>
      </c>
      <c r="N96" s="348">
        <v>100</v>
      </c>
      <c r="Q96" s="319"/>
    </row>
    <row r="97" spans="1:15" s="387" customFormat="1" ht="15.75" customHeight="1" thickBot="1" x14ac:dyDescent="0.3">
      <c r="A97" s="316"/>
      <c r="B97" s="317"/>
      <c r="C97" s="338"/>
      <c r="D97" s="417"/>
      <c r="E97" s="473"/>
      <c r="F97" s="416"/>
      <c r="G97" s="459" t="s">
        <v>27</v>
      </c>
      <c r="H97" s="80">
        <f>SUM(H83:H96)</f>
        <v>591.20000000000005</v>
      </c>
      <c r="I97" s="48">
        <f>SUM(I83:I96)</f>
        <v>215.4</v>
      </c>
      <c r="J97" s="48">
        <f>SUM(J83:J96)</f>
        <v>500</v>
      </c>
      <c r="K97" s="452"/>
      <c r="L97" s="245"/>
      <c r="M97" s="358"/>
      <c r="N97" s="252"/>
    </row>
    <row r="98" spans="1:15" s="387" customFormat="1" ht="15" customHeight="1" x14ac:dyDescent="0.25">
      <c r="A98" s="32" t="s">
        <v>14</v>
      </c>
      <c r="B98" s="33" t="s">
        <v>36</v>
      </c>
      <c r="C98" s="382" t="s">
        <v>38</v>
      </c>
      <c r="D98" s="445" t="s">
        <v>61</v>
      </c>
      <c r="E98" s="378"/>
      <c r="F98" s="453">
        <v>6</v>
      </c>
      <c r="G98" s="483" t="s">
        <v>30</v>
      </c>
      <c r="H98" s="164">
        <v>33.9</v>
      </c>
      <c r="I98" s="142">
        <v>37.299999999999997</v>
      </c>
      <c r="J98" s="142">
        <v>33.9</v>
      </c>
      <c r="K98" s="455"/>
      <c r="L98" s="447"/>
      <c r="M98" s="447"/>
      <c r="N98" s="448"/>
    </row>
    <row r="99" spans="1:15" s="387" customFormat="1" ht="15.75" customHeight="1" x14ac:dyDescent="0.25">
      <c r="A99" s="670"/>
      <c r="B99" s="671"/>
      <c r="C99" s="672"/>
      <c r="D99" s="435"/>
      <c r="E99" s="672"/>
      <c r="F99" s="381"/>
      <c r="G99" s="233" t="s">
        <v>65</v>
      </c>
      <c r="H99" s="46">
        <v>10</v>
      </c>
      <c r="I99" s="47">
        <v>10</v>
      </c>
      <c r="J99" s="47">
        <v>10</v>
      </c>
      <c r="K99" s="673"/>
      <c r="L99" s="443"/>
      <c r="M99" s="443"/>
      <c r="N99" s="444"/>
    </row>
    <row r="100" spans="1:15" s="387" customFormat="1" ht="15.75" customHeight="1" x14ac:dyDescent="0.25">
      <c r="A100" s="374"/>
      <c r="B100" s="375"/>
      <c r="C100" s="383"/>
      <c r="D100" s="435"/>
      <c r="E100" s="383"/>
      <c r="F100" s="381"/>
      <c r="G100" s="83" t="s">
        <v>182</v>
      </c>
      <c r="H100" s="77">
        <v>18.399999999999999</v>
      </c>
      <c r="I100" s="51">
        <v>18.399999999999999</v>
      </c>
      <c r="J100" s="51">
        <v>18.399999999999999</v>
      </c>
      <c r="K100" s="373"/>
      <c r="L100" s="443"/>
      <c r="M100" s="443"/>
      <c r="N100" s="444"/>
    </row>
    <row r="101" spans="1:15" s="387" customFormat="1" ht="15" customHeight="1" x14ac:dyDescent="0.25">
      <c r="A101" s="1230"/>
      <c r="B101" s="1231"/>
      <c r="C101" s="1244"/>
      <c r="D101" s="1245" t="s">
        <v>92</v>
      </c>
      <c r="E101" s="1157" t="s">
        <v>62</v>
      </c>
      <c r="F101" s="1244"/>
      <c r="G101" s="181"/>
      <c r="H101" s="46"/>
      <c r="I101" s="47"/>
      <c r="J101" s="47"/>
      <c r="K101" s="1212" t="s">
        <v>194</v>
      </c>
      <c r="L101" s="129">
        <v>1.7</v>
      </c>
      <c r="M101" s="129">
        <v>1.7</v>
      </c>
      <c r="N101" s="120">
        <v>1.7</v>
      </c>
    </row>
    <row r="102" spans="1:15" s="387" customFormat="1" ht="16.5" customHeight="1" x14ac:dyDescent="0.25">
      <c r="A102" s="1230"/>
      <c r="B102" s="1231"/>
      <c r="C102" s="1244"/>
      <c r="D102" s="1246"/>
      <c r="E102" s="1247"/>
      <c r="F102" s="1244"/>
      <c r="G102" s="83"/>
      <c r="H102" s="77"/>
      <c r="I102" s="51"/>
      <c r="J102" s="51"/>
      <c r="K102" s="1213"/>
      <c r="L102" s="131"/>
      <c r="M102" s="131"/>
      <c r="N102" s="122"/>
    </row>
    <row r="103" spans="1:15" s="387" customFormat="1" ht="15" customHeight="1" x14ac:dyDescent="0.25">
      <c r="A103" s="1228"/>
      <c r="B103" s="1143"/>
      <c r="C103" s="1145"/>
      <c r="D103" s="1147" t="s">
        <v>64</v>
      </c>
      <c r="E103" s="1149" t="s">
        <v>62</v>
      </c>
      <c r="F103" s="1152"/>
      <c r="G103" s="454"/>
      <c r="H103" s="46"/>
      <c r="I103" s="47"/>
      <c r="J103" s="47"/>
      <c r="K103" s="241" t="s">
        <v>90</v>
      </c>
      <c r="L103" s="132">
        <v>1</v>
      </c>
      <c r="M103" s="132">
        <v>1</v>
      </c>
      <c r="N103" s="123">
        <v>1</v>
      </c>
    </row>
    <row r="104" spans="1:15" s="387" customFormat="1" ht="18.75" customHeight="1" x14ac:dyDescent="0.25">
      <c r="A104" s="1228"/>
      <c r="B104" s="1143"/>
      <c r="C104" s="1145"/>
      <c r="D104" s="1147"/>
      <c r="E104" s="1150"/>
      <c r="F104" s="1152"/>
      <c r="G104" s="170"/>
      <c r="H104" s="46"/>
      <c r="I104" s="47"/>
      <c r="J104" s="47"/>
      <c r="K104" s="236" t="s">
        <v>143</v>
      </c>
      <c r="L104" s="237">
        <v>1000</v>
      </c>
      <c r="M104" s="237">
        <v>1000</v>
      </c>
      <c r="N104" s="238">
        <v>1000</v>
      </c>
    </row>
    <row r="105" spans="1:15" s="387" customFormat="1" ht="18" customHeight="1" x14ac:dyDescent="0.25">
      <c r="A105" s="1229"/>
      <c r="B105" s="1144"/>
      <c r="C105" s="1146"/>
      <c r="D105" s="1148"/>
      <c r="E105" s="1151"/>
      <c r="F105" s="1152"/>
      <c r="G105" s="207"/>
      <c r="H105" s="77"/>
      <c r="I105" s="51"/>
      <c r="J105" s="51"/>
      <c r="K105" s="236" t="s">
        <v>133</v>
      </c>
      <c r="L105" s="237">
        <v>2</v>
      </c>
      <c r="M105" s="237">
        <v>2</v>
      </c>
      <c r="N105" s="238">
        <v>2</v>
      </c>
    </row>
    <row r="106" spans="1:15" s="387" customFormat="1" ht="17.25" customHeight="1" thickBot="1" x14ac:dyDescent="0.3">
      <c r="A106" s="316"/>
      <c r="B106" s="317"/>
      <c r="C106" s="338"/>
      <c r="D106" s="417"/>
      <c r="E106" s="473"/>
      <c r="F106" s="416"/>
      <c r="G106" s="464" t="s">
        <v>27</v>
      </c>
      <c r="H106" s="210">
        <f>SUM(H98:H105)</f>
        <v>62.3</v>
      </c>
      <c r="I106" s="165">
        <f t="shared" ref="I106" si="6">SUM(I98:I105)</f>
        <v>65.699999999999989</v>
      </c>
      <c r="J106" s="165">
        <f>SUM(J98:J105)</f>
        <v>62.3</v>
      </c>
      <c r="K106" s="456"/>
      <c r="L106" s="245"/>
      <c r="M106" s="358"/>
      <c r="N106" s="252"/>
    </row>
    <row r="107" spans="1:15" s="387" customFormat="1" ht="13.5" thickBot="1" x14ac:dyDescent="0.3">
      <c r="A107" s="27" t="s">
        <v>14</v>
      </c>
      <c r="B107" s="22" t="s">
        <v>36</v>
      </c>
      <c r="C107" s="1135" t="s">
        <v>44</v>
      </c>
      <c r="D107" s="1135"/>
      <c r="E107" s="1135"/>
      <c r="F107" s="1135"/>
      <c r="G107" s="1135"/>
      <c r="H107" s="262">
        <f>H106+H97+H82+H57</f>
        <v>1748.1000000000001</v>
      </c>
      <c r="I107" s="72">
        <f>I106+I97+I82+I57</f>
        <v>3621</v>
      </c>
      <c r="J107" s="72">
        <f>J106+J97+J82+J57</f>
        <v>2560.1999999999998</v>
      </c>
      <c r="K107" s="1136"/>
      <c r="L107" s="1137"/>
      <c r="M107" s="1137"/>
      <c r="N107" s="1138"/>
    </row>
    <row r="108" spans="1:15" s="387" customFormat="1" ht="16.5" customHeight="1" thickBot="1" x14ac:dyDescent="0.3">
      <c r="A108" s="21" t="s">
        <v>14</v>
      </c>
      <c r="B108" s="22" t="s">
        <v>38</v>
      </c>
      <c r="C108" s="1139" t="s">
        <v>130</v>
      </c>
      <c r="D108" s="1140"/>
      <c r="E108" s="1140"/>
      <c r="F108" s="1140"/>
      <c r="G108" s="1140"/>
      <c r="H108" s="1141"/>
      <c r="I108" s="1141"/>
      <c r="J108" s="1141"/>
      <c r="K108" s="1140"/>
      <c r="L108" s="1140"/>
      <c r="M108" s="1140"/>
      <c r="N108" s="1142"/>
    </row>
    <row r="109" spans="1:15" s="333" customFormat="1" ht="15.75" customHeight="1" x14ac:dyDescent="0.25">
      <c r="A109" s="648" t="s">
        <v>14</v>
      </c>
      <c r="B109" s="649" t="s">
        <v>38</v>
      </c>
      <c r="C109" s="650" t="s">
        <v>14</v>
      </c>
      <c r="D109" s="1153" t="s">
        <v>215</v>
      </c>
      <c r="E109" s="430"/>
      <c r="F109" s="651">
        <v>1</v>
      </c>
      <c r="G109" s="419" t="s">
        <v>42</v>
      </c>
      <c r="H109" s="216">
        <v>916.5</v>
      </c>
      <c r="I109" s="142">
        <v>612</v>
      </c>
      <c r="J109" s="142"/>
      <c r="K109" s="1155" t="s">
        <v>199</v>
      </c>
      <c r="L109" s="272">
        <v>60</v>
      </c>
      <c r="M109" s="408">
        <v>100</v>
      </c>
      <c r="N109" s="409"/>
      <c r="O109" s="1134"/>
    </row>
    <row r="110" spans="1:15" s="333" customFormat="1" ht="61.5" customHeight="1" x14ac:dyDescent="0.25">
      <c r="A110" s="334"/>
      <c r="B110" s="335"/>
      <c r="C110" s="394"/>
      <c r="D110" s="1154"/>
      <c r="E110" s="85"/>
      <c r="F110" s="331"/>
      <c r="G110" s="83"/>
      <c r="H110" s="54"/>
      <c r="I110" s="51"/>
      <c r="J110" s="64"/>
      <c r="K110" s="1156"/>
      <c r="L110" s="95"/>
      <c r="M110" s="95"/>
      <c r="N110" s="174"/>
      <c r="O110" s="1134"/>
    </row>
    <row r="111" spans="1:15" s="387" customFormat="1" ht="18" customHeight="1" thickBot="1" x14ac:dyDescent="0.3">
      <c r="A111" s="652"/>
      <c r="B111" s="653"/>
      <c r="C111" s="654"/>
      <c r="D111" s="647"/>
      <c r="E111" s="655"/>
      <c r="F111" s="656"/>
      <c r="G111" s="464" t="s">
        <v>27</v>
      </c>
      <c r="H111" s="80">
        <f>SUM(H109:H110)</f>
        <v>916.5</v>
      </c>
      <c r="I111" s="48">
        <f t="shared" ref="I111:J111" si="7">SUM(I108:I110)</f>
        <v>612</v>
      </c>
      <c r="J111" s="80">
        <f t="shared" si="7"/>
        <v>0</v>
      </c>
      <c r="K111" s="138"/>
      <c r="L111" s="484"/>
      <c r="M111" s="485"/>
      <c r="N111" s="98"/>
    </row>
    <row r="112" spans="1:15" s="387" customFormat="1" ht="16.5" customHeight="1" x14ac:dyDescent="0.25">
      <c r="A112" s="1053" t="s">
        <v>14</v>
      </c>
      <c r="B112" s="1108" t="s">
        <v>38</v>
      </c>
      <c r="C112" s="1111" t="s">
        <v>28</v>
      </c>
      <c r="D112" s="1061" t="s">
        <v>168</v>
      </c>
      <c r="E112" s="1114" t="s">
        <v>39</v>
      </c>
      <c r="F112" s="1217">
        <v>5</v>
      </c>
      <c r="G112" s="180" t="s">
        <v>42</v>
      </c>
      <c r="H112" s="164">
        <v>236.7</v>
      </c>
      <c r="I112" s="142"/>
      <c r="J112" s="142"/>
      <c r="K112" s="1220" t="s">
        <v>142</v>
      </c>
      <c r="L112" s="457" t="s">
        <v>117</v>
      </c>
      <c r="M112" s="457"/>
      <c r="N112" s="1105"/>
      <c r="O112" s="486"/>
    </row>
    <row r="113" spans="1:14" s="387" customFormat="1" ht="15" customHeight="1" x14ac:dyDescent="0.25">
      <c r="A113" s="1054"/>
      <c r="B113" s="1109"/>
      <c r="C113" s="1112"/>
      <c r="D113" s="1062"/>
      <c r="E113" s="1115"/>
      <c r="F113" s="1218"/>
      <c r="G113" s="181" t="s">
        <v>139</v>
      </c>
      <c r="H113" s="141">
        <f>1337.4-1100</f>
        <v>237.40000000000009</v>
      </c>
      <c r="I113" s="47">
        <v>1100</v>
      </c>
      <c r="J113" s="47"/>
      <c r="K113" s="1221"/>
      <c r="L113" s="457"/>
      <c r="M113" s="487"/>
      <c r="N113" s="1105"/>
    </row>
    <row r="114" spans="1:14" s="387" customFormat="1" ht="12.75" customHeight="1" x14ac:dyDescent="0.25">
      <c r="A114" s="1054"/>
      <c r="B114" s="1109"/>
      <c r="C114" s="1112"/>
      <c r="D114" s="1062"/>
      <c r="E114" s="1115"/>
      <c r="F114" s="1218"/>
      <c r="G114" s="182" t="s">
        <v>221</v>
      </c>
      <c r="H114" s="137">
        <v>3.8</v>
      </c>
      <c r="I114" s="51"/>
      <c r="J114" s="51"/>
      <c r="K114" s="379" t="s">
        <v>116</v>
      </c>
      <c r="L114" s="457"/>
      <c r="M114" s="457" t="s">
        <v>158</v>
      </c>
      <c r="N114" s="1105"/>
    </row>
    <row r="115" spans="1:14" s="387" customFormat="1" ht="18" customHeight="1" thickBot="1" x14ac:dyDescent="0.3">
      <c r="A115" s="1107"/>
      <c r="B115" s="1110"/>
      <c r="C115" s="1113"/>
      <c r="D115" s="1063"/>
      <c r="E115" s="1116"/>
      <c r="F115" s="1219"/>
      <c r="G115" s="464" t="s">
        <v>27</v>
      </c>
      <c r="H115" s="80">
        <f>SUM(H112:H114)</f>
        <v>477.90000000000009</v>
      </c>
      <c r="I115" s="48">
        <f t="shared" ref="I115:J115" si="8">SUM(I112:I114)</f>
        <v>1100</v>
      </c>
      <c r="J115" s="80">
        <f t="shared" si="8"/>
        <v>0</v>
      </c>
      <c r="K115" s="138"/>
      <c r="L115" s="484"/>
      <c r="M115" s="485"/>
      <c r="N115" s="1106"/>
    </row>
    <row r="116" spans="1:14" s="387" customFormat="1" ht="13.5" thickBot="1" x14ac:dyDescent="0.3">
      <c r="A116" s="203" t="s">
        <v>14</v>
      </c>
      <c r="B116" s="371" t="s">
        <v>19</v>
      </c>
      <c r="C116" s="1128" t="s">
        <v>44</v>
      </c>
      <c r="D116" s="1129"/>
      <c r="E116" s="1129"/>
      <c r="F116" s="1129"/>
      <c r="G116" s="1129"/>
      <c r="H116" s="391">
        <f>H115+H111</f>
        <v>1394.4</v>
      </c>
      <c r="I116" s="391">
        <f t="shared" ref="I116:J116" si="9">I115+I111</f>
        <v>1712</v>
      </c>
      <c r="J116" s="72">
        <f t="shared" si="9"/>
        <v>0</v>
      </c>
      <c r="K116" s="1130"/>
      <c r="L116" s="1130"/>
      <c r="M116" s="1130"/>
      <c r="N116" s="1131"/>
    </row>
    <row r="117" spans="1:14" s="387" customFormat="1" ht="12.75" customHeight="1" thickBot="1" x14ac:dyDescent="0.3">
      <c r="A117" s="27" t="s">
        <v>14</v>
      </c>
      <c r="B117" s="1120" t="s">
        <v>67</v>
      </c>
      <c r="C117" s="1121"/>
      <c r="D117" s="1121"/>
      <c r="E117" s="1121"/>
      <c r="F117" s="1121"/>
      <c r="G117" s="1121"/>
      <c r="H117" s="392">
        <f>H107+H48+H37+H116</f>
        <v>9390.9999999999982</v>
      </c>
      <c r="I117" s="57">
        <f>I107+I48+I37+I116</f>
        <v>10769</v>
      </c>
      <c r="J117" s="57">
        <f>J107+J48+J37+J116</f>
        <v>7965.2</v>
      </c>
      <c r="K117" s="1122"/>
      <c r="L117" s="1122"/>
      <c r="M117" s="1122"/>
      <c r="N117" s="1123"/>
    </row>
    <row r="118" spans="1:14" s="387" customFormat="1" ht="13.5" thickBot="1" x14ac:dyDescent="0.3">
      <c r="A118" s="39" t="s">
        <v>19</v>
      </c>
      <c r="B118" s="1124" t="s">
        <v>68</v>
      </c>
      <c r="C118" s="1125"/>
      <c r="D118" s="1125"/>
      <c r="E118" s="1125"/>
      <c r="F118" s="1125"/>
      <c r="G118" s="1125"/>
      <c r="H118" s="393">
        <f t="shared" ref="H118:J118" si="10">H117</f>
        <v>9390.9999999999982</v>
      </c>
      <c r="I118" s="58">
        <f>I117</f>
        <v>10769</v>
      </c>
      <c r="J118" s="58">
        <f t="shared" si="10"/>
        <v>7965.2</v>
      </c>
      <c r="K118" s="1126"/>
      <c r="L118" s="1126"/>
      <c r="M118" s="1126"/>
      <c r="N118" s="1127"/>
    </row>
    <row r="119" spans="1:14" s="11" customFormat="1" x14ac:dyDescent="0.25">
      <c r="A119" s="389"/>
      <c r="B119" s="390"/>
      <c r="C119" s="390"/>
      <c r="D119" s="390"/>
      <c r="E119" s="390"/>
      <c r="F119" s="390"/>
      <c r="G119" s="390"/>
      <c r="H119" s="388"/>
      <c r="I119" s="388"/>
      <c r="J119" s="388"/>
      <c r="K119" s="10"/>
      <c r="L119" s="10"/>
      <c r="M119" s="10"/>
      <c r="N119" s="10"/>
    </row>
    <row r="120" spans="1:14" s="11" customFormat="1" x14ac:dyDescent="0.25">
      <c r="A120" s="490"/>
      <c r="B120" s="491"/>
      <c r="C120" s="491"/>
      <c r="D120" s="491"/>
      <c r="E120" s="491"/>
      <c r="F120" s="491"/>
      <c r="G120" s="491"/>
      <c r="H120" s="388"/>
      <c r="I120" s="388"/>
      <c r="J120" s="388"/>
      <c r="K120" s="10"/>
      <c r="L120" s="10"/>
      <c r="M120" s="10"/>
      <c r="N120" s="10"/>
    </row>
    <row r="121" spans="1:14" s="40" customFormat="1" ht="16.5" customHeight="1" thickBot="1" x14ac:dyDescent="0.3">
      <c r="A121" s="1176" t="s">
        <v>69</v>
      </c>
      <c r="B121" s="1176"/>
      <c r="C121" s="1176"/>
      <c r="D121" s="1176"/>
      <c r="E121" s="1176"/>
      <c r="F121" s="1176"/>
      <c r="G121" s="1176"/>
      <c r="H121" s="41"/>
      <c r="I121" s="41"/>
      <c r="J121" s="41"/>
      <c r="K121" s="10"/>
      <c r="L121" s="10"/>
      <c r="M121" s="10"/>
      <c r="N121" s="10"/>
    </row>
    <row r="122" spans="1:14" s="387" customFormat="1" ht="72" customHeight="1" thickBot="1" x14ac:dyDescent="0.3">
      <c r="A122" s="1117" t="s">
        <v>70</v>
      </c>
      <c r="B122" s="1118"/>
      <c r="C122" s="1118"/>
      <c r="D122" s="1118"/>
      <c r="E122" s="1118"/>
      <c r="F122" s="1118"/>
      <c r="G122" s="1119"/>
      <c r="H122" s="395" t="s">
        <v>203</v>
      </c>
      <c r="I122" s="396" t="s">
        <v>113</v>
      </c>
      <c r="J122" s="396" t="s">
        <v>144</v>
      </c>
      <c r="K122" s="1"/>
      <c r="L122" s="1"/>
      <c r="M122" s="1"/>
      <c r="N122" s="1"/>
    </row>
    <row r="123" spans="1:14" s="387" customFormat="1" x14ac:dyDescent="0.25">
      <c r="A123" s="1222" t="s">
        <v>71</v>
      </c>
      <c r="B123" s="1223"/>
      <c r="C123" s="1223"/>
      <c r="D123" s="1223"/>
      <c r="E123" s="1223"/>
      <c r="F123" s="1223"/>
      <c r="G123" s="1224"/>
      <c r="H123" s="232">
        <f>H124+H134+H135+H136+H133+H132</f>
        <v>9004.1999999999971</v>
      </c>
      <c r="I123" s="161">
        <f>I124+I134+I135+I136+I133+I132</f>
        <v>10462.699999999999</v>
      </c>
      <c r="J123" s="161">
        <f>J124+J134+J135+J136+J133</f>
        <v>7946.8</v>
      </c>
      <c r="K123" s="42"/>
      <c r="L123" s="1"/>
      <c r="M123" s="1"/>
      <c r="N123" s="1"/>
    </row>
    <row r="124" spans="1:14" s="387" customFormat="1" ht="12.75" customHeight="1" x14ac:dyDescent="0.2">
      <c r="A124" s="1225" t="s">
        <v>72</v>
      </c>
      <c r="B124" s="1226"/>
      <c r="C124" s="1226"/>
      <c r="D124" s="1226"/>
      <c r="E124" s="1226"/>
      <c r="F124" s="1226"/>
      <c r="G124" s="1227"/>
      <c r="H124" s="370">
        <f>SUM(H125:H131)</f>
        <v>7301.6999999999989</v>
      </c>
      <c r="I124" s="370">
        <f t="shared" ref="I124:J124" si="11">SUM(I125:I131)</f>
        <v>10423.5</v>
      </c>
      <c r="J124" s="66">
        <f t="shared" si="11"/>
        <v>7937.6</v>
      </c>
      <c r="K124" s="42"/>
      <c r="L124" s="1"/>
      <c r="M124" s="1"/>
      <c r="N124" s="1"/>
    </row>
    <row r="125" spans="1:14" s="387" customFormat="1" x14ac:dyDescent="0.25">
      <c r="A125" s="1173" t="s">
        <v>73</v>
      </c>
      <c r="B125" s="1174"/>
      <c r="C125" s="1174"/>
      <c r="D125" s="1174"/>
      <c r="E125" s="1174"/>
      <c r="F125" s="1174"/>
      <c r="G125" s="1175"/>
      <c r="H125" s="365">
        <f>SUMIF(G14:G118,"SB",H14:H118)</f>
        <v>1837.8</v>
      </c>
      <c r="I125" s="67">
        <f>SUMIF(G14:G118,"SB",I14:I118)</f>
        <v>1785.2</v>
      </c>
      <c r="J125" s="67">
        <f>SUMIF(G14:G118,"SB",J14:J118)</f>
        <v>987.6</v>
      </c>
      <c r="K125" s="42"/>
      <c r="L125" s="1"/>
      <c r="M125" s="1"/>
      <c r="N125" s="1"/>
    </row>
    <row r="126" spans="1:14" s="387" customFormat="1" ht="26.25" customHeight="1" x14ac:dyDescent="0.25">
      <c r="A126" s="1099" t="s">
        <v>74</v>
      </c>
      <c r="B126" s="1100"/>
      <c r="C126" s="1100"/>
      <c r="D126" s="1100"/>
      <c r="E126" s="1100"/>
      <c r="F126" s="1100"/>
      <c r="G126" s="1101"/>
      <c r="H126" s="369">
        <f>SUMIF(G14:G118,"SB(AA)",H14:H118)</f>
        <v>419.99999999999994</v>
      </c>
      <c r="I126" s="68">
        <f>SUMIF(G14:G118,"SB(AA)",I14:I118)</f>
        <v>570.4</v>
      </c>
      <c r="J126" s="68">
        <f>SUMIF(G14:G118,"SB(AA)",J14:J118)</f>
        <v>381.4</v>
      </c>
      <c r="K126" s="42"/>
      <c r="L126" s="1"/>
      <c r="M126" s="1"/>
      <c r="N126" s="1"/>
    </row>
    <row r="127" spans="1:14" s="387" customFormat="1" x14ac:dyDescent="0.25">
      <c r="A127" s="1099" t="s">
        <v>75</v>
      </c>
      <c r="B127" s="1100"/>
      <c r="C127" s="1100"/>
      <c r="D127" s="1100"/>
      <c r="E127" s="1100"/>
      <c r="F127" s="1100"/>
      <c r="G127" s="1101"/>
      <c r="H127" s="365">
        <f>SUMIF(G14:G118,"SB(VR)",H14:H118)</f>
        <v>4770</v>
      </c>
      <c r="I127" s="67">
        <f>SUMIF(G14:G118,"SB(VR)",I14:I118)</f>
        <v>5270.5</v>
      </c>
      <c r="J127" s="67">
        <f>SUMIF(G14:G118,"SB(VR)",J14:J118)</f>
        <v>5270.5</v>
      </c>
      <c r="K127" s="42"/>
      <c r="L127" s="1"/>
      <c r="M127" s="1"/>
      <c r="N127" s="1"/>
    </row>
    <row r="128" spans="1:14" s="387" customFormat="1" x14ac:dyDescent="0.25">
      <c r="A128" s="1099" t="s">
        <v>76</v>
      </c>
      <c r="B128" s="1100"/>
      <c r="C128" s="1100"/>
      <c r="D128" s="1100"/>
      <c r="E128" s="1100"/>
      <c r="F128" s="1100"/>
      <c r="G128" s="1101"/>
      <c r="H128" s="365">
        <f>SUMIF(G14:G118,"SB(P)",H14:H118)</f>
        <v>0</v>
      </c>
      <c r="I128" s="67">
        <f>SUMIF(G14:G118,"SB(P)",I14:I118)</f>
        <v>0</v>
      </c>
      <c r="J128" s="67">
        <f>SUMIF(G15:G119,"SB(P)",J15:J119)</f>
        <v>0</v>
      </c>
      <c r="K128" s="42"/>
      <c r="L128" s="1"/>
      <c r="M128" s="1"/>
      <c r="N128" s="1"/>
    </row>
    <row r="129" spans="1:14" s="387" customFormat="1" ht="18" customHeight="1" x14ac:dyDescent="0.25">
      <c r="A129" s="1099" t="s">
        <v>77</v>
      </c>
      <c r="B129" s="1100"/>
      <c r="C129" s="1100"/>
      <c r="D129" s="1100"/>
      <c r="E129" s="1100"/>
      <c r="F129" s="1100"/>
      <c r="G129" s="1101"/>
      <c r="H129" s="365">
        <f>SUMIF(G14:G118,"SB(VB)",H14:H118)</f>
        <v>10.899999999999999</v>
      </c>
      <c r="I129" s="67">
        <f>SUMIF(G14:G118,"SB(VB)",I14:I118)</f>
        <v>131.5</v>
      </c>
      <c r="J129" s="67">
        <f>SUMIF(G14:G118,"SB(VB)",J14:J118)</f>
        <v>115.8</v>
      </c>
      <c r="K129" s="42"/>
      <c r="L129" s="1"/>
      <c r="M129" s="1"/>
      <c r="N129" s="1"/>
    </row>
    <row r="130" spans="1:14" s="387" customFormat="1" ht="27" customHeight="1" x14ac:dyDescent="0.25">
      <c r="A130" s="1099" t="s">
        <v>141</v>
      </c>
      <c r="B130" s="1100"/>
      <c r="C130" s="1100"/>
      <c r="D130" s="1100"/>
      <c r="E130" s="1100"/>
      <c r="F130" s="1100"/>
      <c r="G130" s="1101"/>
      <c r="H130" s="365">
        <f>SUMIF(G14:G118,"SB(ESA)",H14:H118)</f>
        <v>0</v>
      </c>
      <c r="I130" s="67">
        <f>SUMIF(G16:G118,"SB(ESA)",I16:I118)</f>
        <v>0</v>
      </c>
      <c r="J130" s="67">
        <f>SUMIF(G16:G118,"SB(ESA)",J16:J118)</f>
        <v>0</v>
      </c>
      <c r="K130" s="42"/>
      <c r="L130" s="1"/>
      <c r="M130" s="1"/>
      <c r="N130" s="1"/>
    </row>
    <row r="131" spans="1:14" s="387" customFormat="1" ht="27.75" customHeight="1" x14ac:dyDescent="0.25">
      <c r="A131" s="1099" t="s">
        <v>200</v>
      </c>
      <c r="B131" s="1100"/>
      <c r="C131" s="1100"/>
      <c r="D131" s="1100"/>
      <c r="E131" s="1100"/>
      <c r="F131" s="1100"/>
      <c r="G131" s="1101"/>
      <c r="H131" s="365">
        <f>SUMIF(G14:G118,"SB(ES)",H14:H118)</f>
        <v>263.00000000000011</v>
      </c>
      <c r="I131" s="67">
        <f>SUMIF(G17:G118,"SB(ES)",I17:I118)</f>
        <v>2665.9</v>
      </c>
      <c r="J131" s="67">
        <f>SUMIF(G17:G118,"SB(ES)",J17:J118)</f>
        <v>1182.3</v>
      </c>
      <c r="K131" s="42"/>
      <c r="L131" s="1"/>
      <c r="M131" s="1"/>
      <c r="N131" s="1"/>
    </row>
    <row r="132" spans="1:14" s="387" customFormat="1" ht="27.75" customHeight="1" x14ac:dyDescent="0.25">
      <c r="A132" s="1093" t="s">
        <v>220</v>
      </c>
      <c r="B132" s="1094"/>
      <c r="C132" s="1094"/>
      <c r="D132" s="1094"/>
      <c r="E132" s="1094"/>
      <c r="F132" s="1094"/>
      <c r="G132" s="1095"/>
      <c r="H132" s="678">
        <f>SUMIF(G15:G119,"SB(ESL)",H15:H119)</f>
        <v>33.799999999999997</v>
      </c>
      <c r="I132" s="69">
        <f>SUMIF(G18:G119,"SB(ESL)",I18:I119)</f>
        <v>0</v>
      </c>
      <c r="J132" s="69">
        <f>SUMIF(G18:G119,"SB(ESL)",J18:J119)</f>
        <v>0</v>
      </c>
      <c r="K132" s="42"/>
      <c r="L132" s="1"/>
      <c r="M132" s="1"/>
      <c r="N132" s="1"/>
    </row>
    <row r="133" spans="1:14" s="26" customFormat="1" ht="14.25" customHeight="1" x14ac:dyDescent="0.25">
      <c r="A133" s="1102" t="s">
        <v>164</v>
      </c>
      <c r="B133" s="1103"/>
      <c r="C133" s="1103"/>
      <c r="D133" s="1103"/>
      <c r="E133" s="1103"/>
      <c r="F133" s="1103"/>
      <c r="G133" s="1104"/>
      <c r="H133" s="363">
        <f>SUMIF(G16:G118,"SB(ŽPL)",H16:H118)</f>
        <v>0</v>
      </c>
      <c r="I133" s="69">
        <f>SUMIF(G18:G118,"SB(ŽPL)",I18:I118)</f>
        <v>0</v>
      </c>
      <c r="J133" s="69">
        <f>SUMIF(G18:G118,"SB(ŽPL)",J18:J118)</f>
        <v>0</v>
      </c>
      <c r="K133" s="231"/>
      <c r="L133" s="231"/>
      <c r="M133" s="231"/>
      <c r="N133" s="231"/>
    </row>
    <row r="134" spans="1:14" s="387" customFormat="1" ht="30" customHeight="1" x14ac:dyDescent="0.25">
      <c r="A134" s="1093" t="s">
        <v>78</v>
      </c>
      <c r="B134" s="1094"/>
      <c r="C134" s="1094"/>
      <c r="D134" s="1094"/>
      <c r="E134" s="1094"/>
      <c r="F134" s="1094"/>
      <c r="G134" s="1095"/>
      <c r="H134" s="363">
        <f>SUMIF(G14:G118,"SB(AAL)",H14:H118)</f>
        <v>193.7</v>
      </c>
      <c r="I134" s="69">
        <f>SUMIF(G16:G118,"SB(AAL)",I16:I118)</f>
        <v>12.799999999999999</v>
      </c>
      <c r="J134" s="69">
        <f>SUMIF(G16:G118,"SB(AAL)",J16:J118)</f>
        <v>9.1999999999999993</v>
      </c>
      <c r="K134" s="42"/>
      <c r="L134" s="1"/>
      <c r="M134" s="1"/>
      <c r="N134" s="1"/>
    </row>
    <row r="135" spans="1:14" s="387" customFormat="1" x14ac:dyDescent="0.25">
      <c r="A135" s="1093" t="s">
        <v>201</v>
      </c>
      <c r="B135" s="1094"/>
      <c r="C135" s="1094"/>
      <c r="D135" s="1094"/>
      <c r="E135" s="1094"/>
      <c r="F135" s="1094"/>
      <c r="G135" s="1095"/>
      <c r="H135" s="363">
        <f>SUMIF(G14:G118,"SB(VRL)",H14:H118)</f>
        <v>1228.7</v>
      </c>
      <c r="I135" s="69">
        <f>SUMIF(G16:G118,"SB(VRL)",I16:I118)</f>
        <v>26.4</v>
      </c>
      <c r="J135" s="69">
        <f>SUMIF(G16:G118,"SB(VRL)",J16:J118)</f>
        <v>0</v>
      </c>
      <c r="K135" s="42"/>
      <c r="L135" s="1"/>
      <c r="M135" s="1"/>
      <c r="N135" s="1"/>
    </row>
    <row r="136" spans="1:14" s="387" customFormat="1" x14ac:dyDescent="0.25">
      <c r="A136" s="1093" t="s">
        <v>138</v>
      </c>
      <c r="B136" s="1094"/>
      <c r="C136" s="1094"/>
      <c r="D136" s="1094"/>
      <c r="E136" s="1094"/>
      <c r="F136" s="1094"/>
      <c r="G136" s="1095"/>
      <c r="H136" s="363">
        <f>SUMIF(G16:G118,"SB(L)",H16:H118)</f>
        <v>246.3</v>
      </c>
      <c r="I136" s="69">
        <f>SUMIF(G17:G118,"SB(L)",I17:I118)</f>
        <v>0</v>
      </c>
      <c r="J136" s="69">
        <f>SUMIF(G17:G118,"SB(L)",J17:J118)</f>
        <v>0</v>
      </c>
      <c r="K136" s="42"/>
      <c r="L136" s="1"/>
      <c r="M136" s="1"/>
      <c r="N136" s="1"/>
    </row>
    <row r="137" spans="1:14" s="387" customFormat="1" x14ac:dyDescent="0.25">
      <c r="A137" s="1096" t="s">
        <v>80</v>
      </c>
      <c r="B137" s="1097"/>
      <c r="C137" s="1097"/>
      <c r="D137" s="1097"/>
      <c r="E137" s="1097"/>
      <c r="F137" s="1097"/>
      <c r="G137" s="1098"/>
      <c r="H137" s="364">
        <f>SUM(H138:H140)</f>
        <v>386.79999999999995</v>
      </c>
      <c r="I137" s="59">
        <f>SUM(I138:I140)</f>
        <v>306.3</v>
      </c>
      <c r="J137" s="59">
        <f>SUM(J138:J140)</f>
        <v>18.399999999999999</v>
      </c>
      <c r="K137" s="42"/>
      <c r="L137" s="1"/>
      <c r="M137" s="1"/>
      <c r="N137" s="1"/>
    </row>
    <row r="138" spans="1:14" s="387" customFormat="1" x14ac:dyDescent="0.25">
      <c r="A138" s="1087" t="s">
        <v>81</v>
      </c>
      <c r="B138" s="1088"/>
      <c r="C138" s="1088"/>
      <c r="D138" s="1088"/>
      <c r="E138" s="1088"/>
      <c r="F138" s="1088"/>
      <c r="G138" s="1089"/>
      <c r="H138" s="365">
        <f>SUMIF(G14:G118,"ES",H14:H118)</f>
        <v>301.7</v>
      </c>
      <c r="I138" s="67">
        <f>SUMIF(G14:G118,"ES",I14:I118)</f>
        <v>15.9</v>
      </c>
      <c r="J138" s="67">
        <f>SUMIF(G14:G118,"ES",J14:J118)</f>
        <v>0</v>
      </c>
      <c r="K138" s="42"/>
      <c r="L138" s="1"/>
      <c r="M138" s="1"/>
      <c r="N138" s="1"/>
    </row>
    <row r="139" spans="1:14" s="387" customFormat="1" x14ac:dyDescent="0.25">
      <c r="A139" s="1090" t="s">
        <v>82</v>
      </c>
      <c r="B139" s="1091"/>
      <c r="C139" s="1091"/>
      <c r="D139" s="1091"/>
      <c r="E139" s="1091"/>
      <c r="F139" s="1091"/>
      <c r="G139" s="1092"/>
      <c r="H139" s="365">
        <f>SUMIF(G14:G118,"LRVB",H14:H118)</f>
        <v>18.399999999999999</v>
      </c>
      <c r="I139" s="67">
        <f>SUMIF(G16:G118,"LRVB",I16:I118)</f>
        <v>18.399999999999999</v>
      </c>
      <c r="J139" s="67">
        <f>SUMIF(G16:G118,"LRVB",J16:J118)</f>
        <v>18.399999999999999</v>
      </c>
      <c r="K139" s="42"/>
      <c r="L139" s="1"/>
      <c r="M139" s="1"/>
      <c r="N139" s="1"/>
    </row>
    <row r="140" spans="1:14" s="387" customFormat="1" x14ac:dyDescent="0.25">
      <c r="A140" s="1090" t="s">
        <v>83</v>
      </c>
      <c r="B140" s="1091"/>
      <c r="C140" s="1091"/>
      <c r="D140" s="1091"/>
      <c r="E140" s="1091"/>
      <c r="F140" s="1091"/>
      <c r="G140" s="1092"/>
      <c r="H140" s="365">
        <f>SUMIF(G14:G118,"Kt",H14:H118)</f>
        <v>66.7</v>
      </c>
      <c r="I140" s="67">
        <f>SUMIF(G14:G118,"Kt",I14:I118)</f>
        <v>272</v>
      </c>
      <c r="J140" s="67">
        <f>SUMIF(G14:G118,"Kt",J14:J118)</f>
        <v>0</v>
      </c>
      <c r="K140" s="42"/>
      <c r="L140" s="1"/>
      <c r="M140" s="1"/>
      <c r="N140" s="1"/>
    </row>
    <row r="141" spans="1:14" s="387" customFormat="1" ht="13.5" thickBot="1" x14ac:dyDescent="0.3">
      <c r="A141" s="1084" t="s">
        <v>84</v>
      </c>
      <c r="B141" s="1085"/>
      <c r="C141" s="1085"/>
      <c r="D141" s="1085"/>
      <c r="E141" s="1085"/>
      <c r="F141" s="1085"/>
      <c r="G141" s="1086"/>
      <c r="H141" s="368">
        <f>SUM(H123,H137)</f>
        <v>9390.9999999999964</v>
      </c>
      <c r="I141" s="60">
        <f>SUM(I123,I137)</f>
        <v>10768.999999999998</v>
      </c>
      <c r="J141" s="60">
        <f>SUM(J123,J137)</f>
        <v>7965.2</v>
      </c>
      <c r="K141" s="11"/>
    </row>
    <row r="142" spans="1:14" s="387" customFormat="1" x14ac:dyDescent="0.25">
      <c r="A142" s="1"/>
      <c r="B142" s="1"/>
      <c r="C142" s="1"/>
      <c r="D142" s="1"/>
      <c r="E142" s="1"/>
      <c r="F142" s="2"/>
      <c r="G142" s="229"/>
      <c r="H142" s="62"/>
      <c r="I142" s="62"/>
      <c r="J142" s="62"/>
      <c r="K142" s="1"/>
      <c r="L142" s="1"/>
      <c r="M142" s="1"/>
      <c r="N142" s="1"/>
    </row>
    <row r="143" spans="1:14" x14ac:dyDescent="0.2">
      <c r="F143" s="783" t="s">
        <v>235</v>
      </c>
      <c r="G143" s="783"/>
      <c r="H143" s="783"/>
      <c r="I143" s="783"/>
    </row>
    <row r="144" spans="1:14" x14ac:dyDescent="0.2">
      <c r="H144" s="488"/>
      <c r="I144" s="488"/>
      <c r="J144" s="488"/>
    </row>
    <row r="145" spans="8:10" x14ac:dyDescent="0.2">
      <c r="H145" s="488"/>
      <c r="I145" s="488"/>
      <c r="J145" s="488"/>
    </row>
    <row r="146" spans="8:10" x14ac:dyDescent="0.2">
      <c r="H146" s="488"/>
      <c r="I146" s="488"/>
    </row>
  </sheetData>
  <mergeCells count="151">
    <mergeCell ref="B7:B9"/>
    <mergeCell ref="C7:C9"/>
    <mergeCell ref="D7:D9"/>
    <mergeCell ref="H7:H9"/>
    <mergeCell ref="B12:N12"/>
    <mergeCell ref="C13:N13"/>
    <mergeCell ref="E14:E19"/>
    <mergeCell ref="F14:F19"/>
    <mergeCell ref="D16:D17"/>
    <mergeCell ref="K16:K17"/>
    <mergeCell ref="I7:I9"/>
    <mergeCell ref="J7:J9"/>
    <mergeCell ref="K7:N7"/>
    <mergeCell ref="K8:K9"/>
    <mergeCell ref="L8:N8"/>
    <mergeCell ref="E7:E9"/>
    <mergeCell ref="F7:F9"/>
    <mergeCell ref="G7:G9"/>
    <mergeCell ref="K93:K94"/>
    <mergeCell ref="K101:K102"/>
    <mergeCell ref="K68:K70"/>
    <mergeCell ref="D95:D96"/>
    <mergeCell ref="F112:F115"/>
    <mergeCell ref="K112:K113"/>
    <mergeCell ref="A123:G123"/>
    <mergeCell ref="A124:G124"/>
    <mergeCell ref="A103:A105"/>
    <mergeCell ref="A101:A102"/>
    <mergeCell ref="B101:B102"/>
    <mergeCell ref="D90:D91"/>
    <mergeCell ref="K87:K89"/>
    <mergeCell ref="A71:A82"/>
    <mergeCell ref="B71:B82"/>
    <mergeCell ref="C71:C82"/>
    <mergeCell ref="K72:K73"/>
    <mergeCell ref="K75:K77"/>
    <mergeCell ref="K79:K80"/>
    <mergeCell ref="C101:C102"/>
    <mergeCell ref="D101:D102"/>
    <mergeCell ref="E101:E102"/>
    <mergeCell ref="F101:F102"/>
    <mergeCell ref="D39:D41"/>
    <mergeCell ref="D92:D94"/>
    <mergeCell ref="E87:E89"/>
    <mergeCell ref="D71:D74"/>
    <mergeCell ref="F71:F74"/>
    <mergeCell ref="D75:D78"/>
    <mergeCell ref="D79:D81"/>
    <mergeCell ref="E76:E78"/>
    <mergeCell ref="E80:E81"/>
    <mergeCell ref="C48:G48"/>
    <mergeCell ref="E69:E70"/>
    <mergeCell ref="E61:E63"/>
    <mergeCell ref="E52:E53"/>
    <mergeCell ref="D54:D57"/>
    <mergeCell ref="A130:G130"/>
    <mergeCell ref="A125:G125"/>
    <mergeCell ref="A126:G126"/>
    <mergeCell ref="A127:G127"/>
    <mergeCell ref="A121:G121"/>
    <mergeCell ref="A128:G128"/>
    <mergeCell ref="A129:G129"/>
    <mergeCell ref="F31:F33"/>
    <mergeCell ref="B34:B36"/>
    <mergeCell ref="C34:C36"/>
    <mergeCell ref="D34:D35"/>
    <mergeCell ref="E34:E35"/>
    <mergeCell ref="F34:F36"/>
    <mergeCell ref="C31:C33"/>
    <mergeCell ref="D31:D32"/>
    <mergeCell ref="E31:E32"/>
    <mergeCell ref="C38:N38"/>
    <mergeCell ref="A39:A43"/>
    <mergeCell ref="B39:B43"/>
    <mergeCell ref="C39:C43"/>
    <mergeCell ref="F39:F43"/>
    <mergeCell ref="D42:D43"/>
    <mergeCell ref="D58:D59"/>
    <mergeCell ref="D60:D63"/>
    <mergeCell ref="K61:K63"/>
    <mergeCell ref="A34:A36"/>
    <mergeCell ref="A31:A33"/>
    <mergeCell ref="B31:B33"/>
    <mergeCell ref="O109:O110"/>
    <mergeCell ref="C107:G107"/>
    <mergeCell ref="K107:N107"/>
    <mergeCell ref="C108:N108"/>
    <mergeCell ref="B103:B105"/>
    <mergeCell ref="C103:C105"/>
    <mergeCell ref="D103:D105"/>
    <mergeCell ref="E103:E105"/>
    <mergeCell ref="F103:F105"/>
    <mergeCell ref="D109:D110"/>
    <mergeCell ref="K109:K110"/>
    <mergeCell ref="K48:N48"/>
    <mergeCell ref="E72:E74"/>
    <mergeCell ref="D87:D89"/>
    <mergeCell ref="E42:E43"/>
    <mergeCell ref="C37:G37"/>
    <mergeCell ref="D64:D67"/>
    <mergeCell ref="E64:E67"/>
    <mergeCell ref="D68:D69"/>
    <mergeCell ref="C49:N49"/>
    <mergeCell ref="N112:N115"/>
    <mergeCell ref="A112:A115"/>
    <mergeCell ref="B112:B115"/>
    <mergeCell ref="C112:C115"/>
    <mergeCell ref="D112:D115"/>
    <mergeCell ref="E112:E115"/>
    <mergeCell ref="A122:G122"/>
    <mergeCell ref="B117:G117"/>
    <mergeCell ref="K117:N117"/>
    <mergeCell ref="B118:G118"/>
    <mergeCell ref="K118:N118"/>
    <mergeCell ref="C116:G116"/>
    <mergeCell ref="K116:N116"/>
    <mergeCell ref="A141:G141"/>
    <mergeCell ref="A138:G138"/>
    <mergeCell ref="A139:G139"/>
    <mergeCell ref="A140:G140"/>
    <mergeCell ref="A135:G135"/>
    <mergeCell ref="A136:G136"/>
    <mergeCell ref="A137:G137"/>
    <mergeCell ref="A131:G131"/>
    <mergeCell ref="A133:G133"/>
    <mergeCell ref="A134:G134"/>
    <mergeCell ref="A132:G132"/>
    <mergeCell ref="K1:N1"/>
    <mergeCell ref="A3:N3"/>
    <mergeCell ref="A4:N4"/>
    <mergeCell ref="A5:N5"/>
    <mergeCell ref="K6:N6"/>
    <mergeCell ref="D14:D15"/>
    <mergeCell ref="D20:D21"/>
    <mergeCell ref="F28:F30"/>
    <mergeCell ref="A28:A30"/>
    <mergeCell ref="B28:B30"/>
    <mergeCell ref="C28:C30"/>
    <mergeCell ref="D28:D30"/>
    <mergeCell ref="E28:E30"/>
    <mergeCell ref="D18:D19"/>
    <mergeCell ref="K18:K19"/>
    <mergeCell ref="A22:A24"/>
    <mergeCell ref="B22:B24"/>
    <mergeCell ref="C22:C24"/>
    <mergeCell ref="D22:D23"/>
    <mergeCell ref="A10:N10"/>
    <mergeCell ref="A11:N11"/>
    <mergeCell ref="D25:D26"/>
    <mergeCell ref="K25:K26"/>
    <mergeCell ref="A7:A9"/>
  </mergeCells>
  <printOptions horizontalCentered="1"/>
  <pageMargins left="0.59055118110236227" right="0" top="0.39370078740157483" bottom="0.39370078740157483" header="0" footer="0"/>
  <pageSetup paperSize="9" scale="70"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50"/>
  <sheetViews>
    <sheetView zoomScaleNormal="100" zoomScaleSheetLayoutView="100" workbookViewId="0">
      <selection activeCell="U136" sqref="U136"/>
    </sheetView>
  </sheetViews>
  <sheetFormatPr defaultColWidth="9.140625" defaultRowHeight="12.75" x14ac:dyDescent="0.2"/>
  <cols>
    <col min="1" max="1" width="2.85546875" style="489" customWidth="1"/>
    <col min="2" max="2" width="3.140625" style="489" customWidth="1"/>
    <col min="3" max="3" width="2.85546875" style="489" customWidth="1"/>
    <col min="4" max="4" width="32.85546875" style="489" customWidth="1"/>
    <col min="5" max="5" width="3.7109375" style="489" customWidth="1"/>
    <col min="6" max="6" width="3.85546875" style="489" customWidth="1"/>
    <col min="7" max="7" width="8.5703125" style="489" customWidth="1"/>
    <col min="8" max="16" width="9.28515625" style="489" customWidth="1"/>
    <col min="17" max="17" width="39.28515625" style="489" customWidth="1"/>
    <col min="18" max="18" width="4.42578125" style="489" customWidth="1"/>
    <col min="19" max="19" width="4.5703125" style="489" customWidth="1"/>
    <col min="20" max="20" width="4.42578125" style="489" customWidth="1"/>
    <col min="21" max="21" width="38.140625" style="489" customWidth="1"/>
    <col min="22" max="16384" width="9.140625" style="489"/>
  </cols>
  <sheetData>
    <row r="1" spans="1:21" s="26" customFormat="1" ht="18" customHeight="1" x14ac:dyDescent="0.25">
      <c r="A1" s="333"/>
      <c r="B1" s="333"/>
      <c r="C1" s="333"/>
      <c r="D1" s="333"/>
      <c r="E1" s="593"/>
      <c r="F1" s="594"/>
      <c r="G1" s="595"/>
      <c r="H1" s="333"/>
      <c r="I1" s="333"/>
      <c r="J1" s="333"/>
      <c r="K1" s="333"/>
      <c r="L1" s="333"/>
      <c r="M1" s="333"/>
      <c r="N1" s="333"/>
      <c r="O1" s="333"/>
      <c r="P1" s="333"/>
      <c r="Q1" s="596"/>
      <c r="R1" s="597"/>
      <c r="S1" s="597"/>
      <c r="T1" s="597"/>
      <c r="U1" s="598" t="s">
        <v>212</v>
      </c>
    </row>
    <row r="2" spans="1:21" s="1" customFormat="1" ht="15.75" customHeight="1" x14ac:dyDescent="0.25">
      <c r="A2" s="226"/>
      <c r="B2" s="227"/>
      <c r="C2" s="226"/>
      <c r="E2" s="228"/>
      <c r="F2" s="229"/>
      <c r="G2" s="229"/>
      <c r="H2" s="230"/>
      <c r="I2" s="230"/>
      <c r="J2" s="230"/>
      <c r="K2" s="231"/>
      <c r="L2" s="231"/>
      <c r="M2" s="231"/>
      <c r="N2" s="231"/>
      <c r="O2" s="231"/>
      <c r="P2" s="231"/>
      <c r="Q2" s="574"/>
      <c r="R2" s="574"/>
      <c r="S2" s="574"/>
      <c r="T2" s="574"/>
      <c r="U2" s="574"/>
    </row>
    <row r="3" spans="1:21" s="1" customFormat="1" x14ac:dyDescent="0.25">
      <c r="A3" s="226"/>
      <c r="B3" s="227"/>
      <c r="C3" s="226"/>
      <c r="E3" s="228"/>
      <c r="F3" s="229"/>
      <c r="G3" s="229"/>
      <c r="H3" s="230"/>
      <c r="I3" s="230"/>
      <c r="J3" s="230"/>
      <c r="K3" s="231"/>
      <c r="L3" s="231"/>
      <c r="M3" s="231"/>
      <c r="N3" s="231"/>
      <c r="O3" s="231"/>
      <c r="P3" s="231"/>
      <c r="Q3" s="574"/>
      <c r="R3" s="574"/>
      <c r="S3" s="574"/>
      <c r="T3" s="574"/>
      <c r="U3" s="574"/>
    </row>
    <row r="4" spans="1:21" s="387" customFormat="1" ht="15.75" x14ac:dyDescent="0.25">
      <c r="A4" s="1041" t="s">
        <v>205</v>
      </c>
      <c r="B4" s="1041"/>
      <c r="C4" s="1041"/>
      <c r="D4" s="1041"/>
      <c r="E4" s="1041"/>
      <c r="F4" s="1041"/>
      <c r="G4" s="1041"/>
      <c r="H4" s="1041"/>
      <c r="I4" s="1041"/>
      <c r="J4" s="1041"/>
      <c r="K4" s="1041"/>
      <c r="L4" s="1041"/>
      <c r="M4" s="1041"/>
      <c r="N4" s="1041"/>
      <c r="O4" s="1041"/>
      <c r="P4" s="1041"/>
      <c r="Q4" s="1041"/>
      <c r="R4" s="1041"/>
      <c r="S4" s="1041"/>
      <c r="T4" s="1041"/>
      <c r="U4" s="1041"/>
    </row>
    <row r="5" spans="1:21" s="387" customFormat="1" ht="15.75" x14ac:dyDescent="0.25">
      <c r="A5" s="1042" t="s">
        <v>0</v>
      </c>
      <c r="B5" s="1042"/>
      <c r="C5" s="1042"/>
      <c r="D5" s="1042"/>
      <c r="E5" s="1042"/>
      <c r="F5" s="1042"/>
      <c r="G5" s="1042"/>
      <c r="H5" s="1042"/>
      <c r="I5" s="1042"/>
      <c r="J5" s="1042"/>
      <c r="K5" s="1042"/>
      <c r="L5" s="1042"/>
      <c r="M5" s="1042"/>
      <c r="N5" s="1042"/>
      <c r="O5" s="1042"/>
      <c r="P5" s="1042"/>
      <c r="Q5" s="1042"/>
      <c r="R5" s="1042"/>
      <c r="S5" s="1042"/>
      <c r="T5" s="1042"/>
      <c r="U5" s="1042"/>
    </row>
    <row r="6" spans="1:21" s="387" customFormat="1" ht="15.75" x14ac:dyDescent="0.25">
      <c r="A6" s="1043" t="s">
        <v>1</v>
      </c>
      <c r="B6" s="1043"/>
      <c r="C6" s="1043"/>
      <c r="D6" s="1043"/>
      <c r="E6" s="1043"/>
      <c r="F6" s="1043"/>
      <c r="G6" s="1043"/>
      <c r="H6" s="1043"/>
      <c r="I6" s="1043"/>
      <c r="J6" s="1043"/>
      <c r="K6" s="1043"/>
      <c r="L6" s="1043"/>
      <c r="M6" s="1043"/>
      <c r="N6" s="1043"/>
      <c r="O6" s="1043"/>
      <c r="P6" s="1043"/>
      <c r="Q6" s="1043"/>
      <c r="R6" s="1043"/>
      <c r="S6" s="1043"/>
      <c r="T6" s="1043"/>
      <c r="U6" s="1043"/>
    </row>
    <row r="7" spans="1:21" s="387" customFormat="1" ht="13.5" thickBot="1" x14ac:dyDescent="0.3">
      <c r="A7" s="1"/>
      <c r="B7" s="1"/>
      <c r="C7" s="1"/>
      <c r="D7" s="1"/>
      <c r="E7" s="1"/>
      <c r="F7" s="2"/>
      <c r="G7" s="229"/>
      <c r="H7" s="229"/>
      <c r="I7" s="229"/>
      <c r="J7" s="229"/>
      <c r="K7" s="229"/>
      <c r="L7" s="229"/>
      <c r="M7" s="229"/>
      <c r="N7" s="229"/>
      <c r="O7" s="229"/>
      <c r="P7" s="229"/>
      <c r="Q7" s="1044" t="s">
        <v>86</v>
      </c>
      <c r="R7" s="1044"/>
      <c r="S7" s="1044"/>
      <c r="T7" s="1044"/>
      <c r="U7" s="1045"/>
    </row>
    <row r="8" spans="1:21" s="387" customFormat="1" ht="33" customHeight="1" x14ac:dyDescent="0.25">
      <c r="A8" s="1327" t="s">
        <v>2</v>
      </c>
      <c r="B8" s="1330" t="s">
        <v>3</v>
      </c>
      <c r="C8" s="1330" t="s">
        <v>4</v>
      </c>
      <c r="D8" s="1333" t="s">
        <v>6</v>
      </c>
      <c r="E8" s="1330" t="s">
        <v>7</v>
      </c>
      <c r="F8" s="1342" t="s">
        <v>8</v>
      </c>
      <c r="G8" s="1345" t="s">
        <v>10</v>
      </c>
      <c r="H8" s="1348" t="s">
        <v>206</v>
      </c>
      <c r="I8" s="1339" t="s">
        <v>207</v>
      </c>
      <c r="J8" s="1351" t="s">
        <v>208</v>
      </c>
      <c r="K8" s="1348" t="s">
        <v>113</v>
      </c>
      <c r="L8" s="1339" t="s">
        <v>209</v>
      </c>
      <c r="M8" s="1351" t="s">
        <v>208</v>
      </c>
      <c r="N8" s="1336" t="s">
        <v>144</v>
      </c>
      <c r="O8" s="1339" t="s">
        <v>225</v>
      </c>
      <c r="P8" s="1351" t="s">
        <v>208</v>
      </c>
      <c r="Q8" s="1270" t="s">
        <v>11</v>
      </c>
      <c r="R8" s="1271"/>
      <c r="S8" s="1271"/>
      <c r="T8" s="1271"/>
      <c r="U8" s="578"/>
    </row>
    <row r="9" spans="1:21" s="387" customFormat="1" ht="18.75" customHeight="1" x14ac:dyDescent="0.25">
      <c r="A9" s="1328"/>
      <c r="B9" s="1331"/>
      <c r="C9" s="1331"/>
      <c r="D9" s="1334"/>
      <c r="E9" s="1331"/>
      <c r="F9" s="1343"/>
      <c r="G9" s="1346"/>
      <c r="H9" s="1349"/>
      <c r="I9" s="1340"/>
      <c r="J9" s="1352"/>
      <c r="K9" s="1349"/>
      <c r="L9" s="1340"/>
      <c r="M9" s="1352"/>
      <c r="N9" s="1337"/>
      <c r="O9" s="1340"/>
      <c r="P9" s="1352"/>
      <c r="Q9" s="1273" t="s">
        <v>6</v>
      </c>
      <c r="R9" s="1275" t="s">
        <v>210</v>
      </c>
      <c r="S9" s="1275"/>
      <c r="T9" s="1275"/>
      <c r="U9" s="579" t="s">
        <v>211</v>
      </c>
    </row>
    <row r="10" spans="1:21" s="387" customFormat="1" ht="65.25" customHeight="1" thickBot="1" x14ac:dyDescent="0.3">
      <c r="A10" s="1329"/>
      <c r="B10" s="1332"/>
      <c r="C10" s="1332"/>
      <c r="D10" s="1335"/>
      <c r="E10" s="1332"/>
      <c r="F10" s="1344"/>
      <c r="G10" s="1347"/>
      <c r="H10" s="1350"/>
      <c r="I10" s="1341"/>
      <c r="J10" s="1353"/>
      <c r="K10" s="1350"/>
      <c r="L10" s="1341"/>
      <c r="M10" s="1353"/>
      <c r="N10" s="1338"/>
      <c r="O10" s="1341"/>
      <c r="P10" s="1353"/>
      <c r="Q10" s="1274"/>
      <c r="R10" s="89" t="s">
        <v>114</v>
      </c>
      <c r="S10" s="580" t="s">
        <v>115</v>
      </c>
      <c r="T10" s="580" t="s">
        <v>145</v>
      </c>
      <c r="U10" s="581"/>
    </row>
    <row r="11" spans="1:21" s="3" customFormat="1" ht="13.5" customHeight="1" x14ac:dyDescent="0.2">
      <c r="A11" s="1071" t="s">
        <v>12</v>
      </c>
      <c r="B11" s="1072"/>
      <c r="C11" s="1072"/>
      <c r="D11" s="1072"/>
      <c r="E11" s="1072"/>
      <c r="F11" s="1072"/>
      <c r="G11" s="1072"/>
      <c r="H11" s="1072"/>
      <c r="I11" s="1072"/>
      <c r="J11" s="1072"/>
      <c r="K11" s="1072"/>
      <c r="L11" s="1072"/>
      <c r="M11" s="1072"/>
      <c r="N11" s="1072"/>
      <c r="O11" s="1072"/>
      <c r="P11" s="1072"/>
      <c r="Q11" s="1072"/>
      <c r="R11" s="1072"/>
      <c r="S11" s="1072"/>
      <c r="T11" s="1072"/>
      <c r="U11" s="1073"/>
    </row>
    <row r="12" spans="1:21" s="3" customFormat="1" x14ac:dyDescent="0.2">
      <c r="A12" s="1074" t="s">
        <v>13</v>
      </c>
      <c r="B12" s="1075"/>
      <c r="C12" s="1075"/>
      <c r="D12" s="1075"/>
      <c r="E12" s="1075"/>
      <c r="F12" s="1075"/>
      <c r="G12" s="1075"/>
      <c r="H12" s="1075"/>
      <c r="I12" s="1075"/>
      <c r="J12" s="1075"/>
      <c r="K12" s="1075"/>
      <c r="L12" s="1075"/>
      <c r="M12" s="1075"/>
      <c r="N12" s="1075"/>
      <c r="O12" s="1075"/>
      <c r="P12" s="1075"/>
      <c r="Q12" s="1075"/>
      <c r="R12" s="1075"/>
      <c r="S12" s="1075"/>
      <c r="T12" s="1075"/>
      <c r="U12" s="1076"/>
    </row>
    <row r="13" spans="1:21" s="387" customFormat="1" ht="15" customHeight="1" x14ac:dyDescent="0.25">
      <c r="A13" s="4" t="s">
        <v>14</v>
      </c>
      <c r="B13" s="1260" t="s">
        <v>15</v>
      </c>
      <c r="C13" s="1261"/>
      <c r="D13" s="1261"/>
      <c r="E13" s="1261"/>
      <c r="F13" s="1261"/>
      <c r="G13" s="1261"/>
      <c r="H13" s="1261"/>
      <c r="I13" s="1261"/>
      <c r="J13" s="1261"/>
      <c r="K13" s="1261"/>
      <c r="L13" s="1261"/>
      <c r="M13" s="1261"/>
      <c r="N13" s="1261"/>
      <c r="O13" s="1261"/>
      <c r="P13" s="1261"/>
      <c r="Q13" s="1261"/>
      <c r="R13" s="1261"/>
      <c r="S13" s="1261"/>
      <c r="T13" s="1261"/>
      <c r="U13" s="1262"/>
    </row>
    <row r="14" spans="1:21" s="387" customFormat="1" ht="14.25" customHeight="1" x14ac:dyDescent="0.25">
      <c r="A14" s="5" t="s">
        <v>14</v>
      </c>
      <c r="B14" s="6" t="s">
        <v>14</v>
      </c>
      <c r="C14" s="1263" t="s">
        <v>16</v>
      </c>
      <c r="D14" s="1264"/>
      <c r="E14" s="1264"/>
      <c r="F14" s="1264"/>
      <c r="G14" s="1264"/>
      <c r="H14" s="1264"/>
      <c r="I14" s="1264"/>
      <c r="J14" s="1264"/>
      <c r="K14" s="1264"/>
      <c r="L14" s="1264"/>
      <c r="M14" s="1264"/>
      <c r="N14" s="1264"/>
      <c r="O14" s="1264"/>
      <c r="P14" s="1264"/>
      <c r="Q14" s="1264"/>
      <c r="R14" s="1264"/>
      <c r="S14" s="1264"/>
      <c r="T14" s="1264"/>
      <c r="U14" s="1265"/>
    </row>
    <row r="15" spans="1:21" s="387" customFormat="1" ht="13.5" customHeight="1" x14ac:dyDescent="0.25">
      <c r="A15" s="7" t="s">
        <v>14</v>
      </c>
      <c r="B15" s="8" t="s">
        <v>14</v>
      </c>
      <c r="C15" s="9" t="s">
        <v>14</v>
      </c>
      <c r="D15" s="1319" t="s">
        <v>176</v>
      </c>
      <c r="E15" s="1065" t="s">
        <v>18</v>
      </c>
      <c r="F15" s="1051" t="s">
        <v>20</v>
      </c>
      <c r="G15" s="602" t="s">
        <v>23</v>
      </c>
      <c r="H15" s="52">
        <v>4744.3999999999996</v>
      </c>
      <c r="I15" s="141">
        <v>4744.3999999999996</v>
      </c>
      <c r="J15" s="46"/>
      <c r="K15" s="52">
        <v>5238.3999999999996</v>
      </c>
      <c r="L15" s="141">
        <v>5238.3999999999996</v>
      </c>
      <c r="M15" s="46"/>
      <c r="N15" s="52">
        <v>5238.3999999999996</v>
      </c>
      <c r="O15" s="136">
        <v>5238.3999999999996</v>
      </c>
      <c r="P15" s="221"/>
      <c r="Q15" s="603"/>
      <c r="R15" s="400"/>
      <c r="S15" s="401"/>
      <c r="T15" s="582"/>
      <c r="U15" s="617"/>
    </row>
    <row r="16" spans="1:21" s="387" customFormat="1" ht="12.75" customHeight="1" x14ac:dyDescent="0.25">
      <c r="A16" s="7"/>
      <c r="B16" s="8"/>
      <c r="C16" s="9"/>
      <c r="D16" s="1047"/>
      <c r="E16" s="1065"/>
      <c r="F16" s="1051"/>
      <c r="G16" s="51" t="s">
        <v>24</v>
      </c>
      <c r="H16" s="54">
        <v>494</v>
      </c>
      <c r="I16" s="137">
        <v>494</v>
      </c>
      <c r="J16" s="77"/>
      <c r="K16" s="54"/>
      <c r="L16" s="137"/>
      <c r="M16" s="77"/>
      <c r="N16" s="54"/>
      <c r="O16" s="137"/>
      <c r="P16" s="209"/>
      <c r="Q16" s="399"/>
      <c r="R16" s="400"/>
      <c r="S16" s="401"/>
      <c r="T16" s="582"/>
      <c r="U16" s="618"/>
    </row>
    <row r="17" spans="1:24" s="387" customFormat="1" ht="15" customHeight="1" x14ac:dyDescent="0.25">
      <c r="A17" s="7"/>
      <c r="B17" s="8"/>
      <c r="C17" s="9"/>
      <c r="D17" s="1164" t="s">
        <v>21</v>
      </c>
      <c r="E17" s="1065"/>
      <c r="F17" s="1051"/>
      <c r="G17" s="233"/>
      <c r="H17" s="163"/>
      <c r="I17" s="130"/>
      <c r="J17" s="508"/>
      <c r="K17" s="163"/>
      <c r="L17" s="130"/>
      <c r="M17" s="508"/>
      <c r="N17" s="52"/>
      <c r="O17" s="141"/>
      <c r="P17" s="221"/>
      <c r="Q17" s="1079" t="s">
        <v>120</v>
      </c>
      <c r="R17" s="253" t="s">
        <v>151</v>
      </c>
      <c r="S17" s="102" t="s">
        <v>151</v>
      </c>
      <c r="T17" s="253" t="s">
        <v>151</v>
      </c>
      <c r="U17" s="246"/>
    </row>
    <row r="18" spans="1:24" s="387" customFormat="1" ht="12.75" customHeight="1" x14ac:dyDescent="0.25">
      <c r="A18" s="7"/>
      <c r="B18" s="8"/>
      <c r="C18" s="9"/>
      <c r="D18" s="1266"/>
      <c r="E18" s="1065"/>
      <c r="F18" s="1051"/>
      <c r="G18" s="233"/>
      <c r="H18" s="52"/>
      <c r="I18" s="141"/>
      <c r="J18" s="46"/>
      <c r="K18" s="52"/>
      <c r="L18" s="141"/>
      <c r="M18" s="46"/>
      <c r="N18" s="52"/>
      <c r="O18" s="141"/>
      <c r="P18" s="221"/>
      <c r="Q18" s="1267"/>
      <c r="R18" s="254"/>
      <c r="S18" s="101"/>
      <c r="T18" s="254"/>
      <c r="U18" s="247"/>
    </row>
    <row r="19" spans="1:24" s="387" customFormat="1" ht="15.75" customHeight="1" x14ac:dyDescent="0.25">
      <c r="A19" s="7"/>
      <c r="B19" s="8"/>
      <c r="C19" s="9"/>
      <c r="D19" s="1062" t="s">
        <v>25</v>
      </c>
      <c r="E19" s="1065"/>
      <c r="F19" s="1051"/>
      <c r="G19" s="83"/>
      <c r="H19" s="54"/>
      <c r="I19" s="137"/>
      <c r="J19" s="209"/>
      <c r="K19" s="64"/>
      <c r="L19" s="141"/>
      <c r="M19" s="46"/>
      <c r="N19" s="52"/>
      <c r="O19" s="141"/>
      <c r="P19" s="221"/>
      <c r="Q19" s="1067" t="s">
        <v>120</v>
      </c>
      <c r="R19" s="253" t="s">
        <v>152</v>
      </c>
      <c r="S19" s="102" t="s">
        <v>152</v>
      </c>
      <c r="T19" s="253" t="s">
        <v>152</v>
      </c>
      <c r="U19" s="246"/>
    </row>
    <row r="20" spans="1:24" s="387" customFormat="1" ht="15" customHeight="1" thickBot="1" x14ac:dyDescent="0.3">
      <c r="A20" s="12"/>
      <c r="B20" s="13"/>
      <c r="C20" s="201"/>
      <c r="D20" s="1063"/>
      <c r="E20" s="1066"/>
      <c r="F20" s="1052"/>
      <c r="G20" s="464" t="s">
        <v>27</v>
      </c>
      <c r="H20" s="303">
        <f>H16+H15</f>
        <v>5238.3999999999996</v>
      </c>
      <c r="I20" s="342">
        <f>I16+I15</f>
        <v>5238.3999999999996</v>
      </c>
      <c r="J20" s="303"/>
      <c r="K20" s="210">
        <f>SUM(K15:K19)</f>
        <v>5238.3999999999996</v>
      </c>
      <c r="L20" s="172">
        <f>SUM(L15:L19)</f>
        <v>5238.3999999999996</v>
      </c>
      <c r="M20" s="49"/>
      <c r="N20" s="80">
        <f>SUM(N15:N19)</f>
        <v>5238.3999999999996</v>
      </c>
      <c r="O20" s="172">
        <f>SUM(O15:O19)</f>
        <v>5238.3999999999996</v>
      </c>
      <c r="P20" s="167">
        <f>SUM(P15:P19)</f>
        <v>0</v>
      </c>
      <c r="Q20" s="1068"/>
      <c r="R20" s="255"/>
      <c r="S20" s="103"/>
      <c r="T20" s="255"/>
      <c r="U20" s="248"/>
    </row>
    <row r="21" spans="1:24" s="387" customFormat="1" ht="15.75" customHeight="1" x14ac:dyDescent="0.25">
      <c r="A21" s="7" t="s">
        <v>14</v>
      </c>
      <c r="B21" s="8" t="s">
        <v>14</v>
      </c>
      <c r="C21" s="202" t="s">
        <v>28</v>
      </c>
      <c r="D21" s="1048" t="s">
        <v>175</v>
      </c>
      <c r="E21" s="405" t="s">
        <v>18</v>
      </c>
      <c r="F21" s="406" t="s">
        <v>20</v>
      </c>
      <c r="G21" s="460" t="s">
        <v>30</v>
      </c>
      <c r="H21" s="216">
        <v>121.9</v>
      </c>
      <c r="I21" s="599">
        <v>121.9</v>
      </c>
      <c r="J21" s="164"/>
      <c r="K21" s="216">
        <v>78.5</v>
      </c>
      <c r="L21" s="599">
        <v>78.5</v>
      </c>
      <c r="M21" s="164"/>
      <c r="N21" s="216">
        <v>78.5</v>
      </c>
      <c r="O21" s="599">
        <v>78.5</v>
      </c>
      <c r="P21" s="550"/>
      <c r="Q21" s="762"/>
      <c r="R21" s="337"/>
      <c r="S21" s="109"/>
      <c r="T21" s="337"/>
      <c r="U21" s="410"/>
    </row>
    <row r="22" spans="1:24" s="387" customFormat="1" ht="25.5" customHeight="1" x14ac:dyDescent="0.25">
      <c r="A22" s="7"/>
      <c r="B22" s="8"/>
      <c r="C22" s="202"/>
      <c r="D22" s="1049"/>
      <c r="E22" s="407"/>
      <c r="F22" s="742"/>
      <c r="G22" s="462" t="s">
        <v>35</v>
      </c>
      <c r="H22" s="77">
        <v>60.7</v>
      </c>
      <c r="I22" s="137">
        <v>60.7</v>
      </c>
      <c r="J22" s="77"/>
      <c r="K22" s="54"/>
      <c r="L22" s="137"/>
      <c r="M22" s="77"/>
      <c r="N22" s="54"/>
      <c r="O22" s="137"/>
      <c r="P22" s="209"/>
      <c r="Q22" s="411"/>
      <c r="R22" s="112"/>
      <c r="S22" s="118"/>
      <c r="T22" s="112"/>
      <c r="U22" s="404"/>
    </row>
    <row r="23" spans="1:24" s="387" customFormat="1" ht="26.25" customHeight="1" x14ac:dyDescent="0.25">
      <c r="A23" s="1054"/>
      <c r="B23" s="1056"/>
      <c r="C23" s="1059"/>
      <c r="D23" s="1323" t="s">
        <v>31</v>
      </c>
      <c r="E23" s="1324"/>
      <c r="F23" s="1325"/>
      <c r="G23" s="461"/>
      <c r="H23" s="46"/>
      <c r="I23" s="141"/>
      <c r="J23" s="46"/>
      <c r="K23" s="52"/>
      <c r="L23" s="141"/>
      <c r="M23" s="46"/>
      <c r="N23" s="52"/>
      <c r="O23" s="141"/>
      <c r="P23" s="221"/>
      <c r="Q23" s="772" t="s">
        <v>125</v>
      </c>
      <c r="R23" s="414" t="s">
        <v>153</v>
      </c>
      <c r="S23" s="134" t="s">
        <v>153</v>
      </c>
      <c r="T23" s="414" t="s">
        <v>153</v>
      </c>
      <c r="U23" s="619"/>
    </row>
    <row r="24" spans="1:24" s="387" customFormat="1" ht="16.5" customHeight="1" x14ac:dyDescent="0.25">
      <c r="A24" s="1054"/>
      <c r="B24" s="1056"/>
      <c r="C24" s="1059"/>
      <c r="D24" s="1070"/>
      <c r="E24" s="1324"/>
      <c r="F24" s="1325"/>
      <c r="G24" s="461"/>
      <c r="H24" s="46"/>
      <c r="I24" s="141"/>
      <c r="J24" s="46"/>
      <c r="K24" s="52"/>
      <c r="L24" s="141"/>
      <c r="M24" s="46"/>
      <c r="N24" s="52"/>
      <c r="O24" s="141"/>
      <c r="P24" s="221"/>
      <c r="Q24" s="411" t="s">
        <v>33</v>
      </c>
      <c r="R24" s="412">
        <v>150</v>
      </c>
      <c r="S24" s="271">
        <v>150</v>
      </c>
      <c r="T24" s="412">
        <v>150</v>
      </c>
      <c r="U24" s="404"/>
    </row>
    <row r="25" spans="1:24" s="387" customFormat="1" ht="20.25" customHeight="1" x14ac:dyDescent="0.25">
      <c r="A25" s="1054"/>
      <c r="B25" s="1056"/>
      <c r="C25" s="1059"/>
      <c r="D25" s="218" t="s">
        <v>34</v>
      </c>
      <c r="E25" s="1324"/>
      <c r="F25" s="1325"/>
      <c r="G25" s="461"/>
      <c r="H25" s="46"/>
      <c r="I25" s="141"/>
      <c r="J25" s="46"/>
      <c r="K25" s="52"/>
      <c r="L25" s="141"/>
      <c r="M25" s="46"/>
      <c r="N25" s="52"/>
      <c r="O25" s="141"/>
      <c r="P25" s="221"/>
      <c r="Q25" s="219" t="s">
        <v>93</v>
      </c>
      <c r="R25" s="256">
        <v>100</v>
      </c>
      <c r="S25" s="220">
        <v>100</v>
      </c>
      <c r="T25" s="256">
        <v>100</v>
      </c>
      <c r="U25" s="174"/>
    </row>
    <row r="26" spans="1:24" s="387" customFormat="1" ht="14.25" customHeight="1" x14ac:dyDescent="0.25">
      <c r="A26" s="744"/>
      <c r="B26" s="746"/>
      <c r="C26" s="749"/>
      <c r="D26" s="1077" t="s">
        <v>190</v>
      </c>
      <c r="E26" s="754"/>
      <c r="F26" s="742"/>
      <c r="G26" s="461"/>
      <c r="H26" s="46"/>
      <c r="I26" s="141"/>
      <c r="J26" s="46"/>
      <c r="K26" s="52"/>
      <c r="L26" s="141"/>
      <c r="M26" s="46"/>
      <c r="N26" s="52"/>
      <c r="O26" s="141"/>
      <c r="P26" s="221"/>
      <c r="Q26" s="1067" t="s">
        <v>191</v>
      </c>
      <c r="R26" s="308">
        <v>100</v>
      </c>
      <c r="S26" s="242"/>
      <c r="T26" s="308"/>
      <c r="U26" s="174"/>
    </row>
    <row r="27" spans="1:24" s="387" customFormat="1" ht="10.5" customHeight="1" x14ac:dyDescent="0.25">
      <c r="A27" s="744"/>
      <c r="B27" s="746"/>
      <c r="C27" s="749"/>
      <c r="D27" s="1078"/>
      <c r="E27" s="754"/>
      <c r="F27" s="742"/>
      <c r="G27" s="462"/>
      <c r="H27" s="77"/>
      <c r="I27" s="137"/>
      <c r="J27" s="77"/>
      <c r="K27" s="54"/>
      <c r="L27" s="137"/>
      <c r="M27" s="77"/>
      <c r="N27" s="54"/>
      <c r="O27" s="137"/>
      <c r="P27" s="209"/>
      <c r="Q27" s="1326"/>
      <c r="R27" s="529"/>
      <c r="S27" s="106"/>
      <c r="T27" s="95"/>
      <c r="U27" s="174"/>
    </row>
    <row r="28" spans="1:24" s="387" customFormat="1" ht="18" customHeight="1" thickBot="1" x14ac:dyDescent="0.3">
      <c r="A28" s="755"/>
      <c r="B28" s="747"/>
      <c r="C28" s="750"/>
      <c r="D28" s="463"/>
      <c r="E28" s="385"/>
      <c r="F28" s="750"/>
      <c r="G28" s="464" t="s">
        <v>27</v>
      </c>
      <c r="H28" s="210">
        <f>SUM(H21:H25)</f>
        <v>182.60000000000002</v>
      </c>
      <c r="I28" s="342">
        <f>SUM(I21:I25)</f>
        <v>182.60000000000002</v>
      </c>
      <c r="J28" s="303"/>
      <c r="K28" s="210">
        <f>SUM(K21:K25)</f>
        <v>78.5</v>
      </c>
      <c r="L28" s="172">
        <f>SUM(L21:L25)</f>
        <v>78.5</v>
      </c>
      <c r="M28" s="303"/>
      <c r="N28" s="210">
        <f>SUM(N21:N25)</f>
        <v>78.5</v>
      </c>
      <c r="O28" s="172">
        <f>SUM(O21:O25)</f>
        <v>78.5</v>
      </c>
      <c r="P28" s="528">
        <f>SUM(P21:P25)</f>
        <v>0</v>
      </c>
      <c r="Q28" s="945"/>
      <c r="R28" s="257"/>
      <c r="S28" s="107"/>
      <c r="T28" s="257"/>
      <c r="U28" s="250"/>
    </row>
    <row r="29" spans="1:24" s="387" customFormat="1" ht="15" customHeight="1" x14ac:dyDescent="0.25">
      <c r="A29" s="1053" t="s">
        <v>14</v>
      </c>
      <c r="B29" s="1055" t="s">
        <v>14</v>
      </c>
      <c r="C29" s="1058" t="s">
        <v>36</v>
      </c>
      <c r="D29" s="1061" t="s">
        <v>37</v>
      </c>
      <c r="E29" s="1064" t="s">
        <v>18</v>
      </c>
      <c r="F29" s="1050" t="s">
        <v>20</v>
      </c>
      <c r="G29" s="180" t="s">
        <v>23</v>
      </c>
      <c r="H29" s="216">
        <v>25.6</v>
      </c>
      <c r="I29" s="599">
        <v>25.6</v>
      </c>
      <c r="J29" s="550"/>
      <c r="K29" s="76">
        <v>32.1</v>
      </c>
      <c r="L29" s="136">
        <v>32.1</v>
      </c>
      <c r="M29" s="76"/>
      <c r="N29" s="78">
        <v>32.1</v>
      </c>
      <c r="O29" s="136">
        <v>32.1</v>
      </c>
      <c r="P29" s="84"/>
      <c r="Q29" s="732" t="s">
        <v>227</v>
      </c>
      <c r="R29" s="733">
        <v>100</v>
      </c>
      <c r="S29" s="734">
        <v>100</v>
      </c>
      <c r="T29" s="734">
        <v>100</v>
      </c>
      <c r="U29" s="1322"/>
    </row>
    <row r="30" spans="1:24" s="387" customFormat="1" ht="25.5" customHeight="1" x14ac:dyDescent="0.25">
      <c r="A30" s="1054"/>
      <c r="B30" s="1056"/>
      <c r="C30" s="1059"/>
      <c r="D30" s="1062"/>
      <c r="E30" s="1065"/>
      <c r="F30" s="1051"/>
      <c r="G30" s="182" t="s">
        <v>24</v>
      </c>
      <c r="H30" s="54">
        <v>6.6</v>
      </c>
      <c r="I30" s="137">
        <v>6.6</v>
      </c>
      <c r="J30" s="209"/>
      <c r="K30" s="77">
        <v>26.4</v>
      </c>
      <c r="L30" s="137">
        <v>26.4</v>
      </c>
      <c r="M30" s="77"/>
      <c r="N30" s="54"/>
      <c r="O30" s="137"/>
      <c r="P30" s="209"/>
      <c r="Q30" s="940" t="s">
        <v>226</v>
      </c>
      <c r="R30" s="570">
        <v>20</v>
      </c>
      <c r="S30" s="571">
        <v>80</v>
      </c>
      <c r="T30" s="583"/>
      <c r="U30" s="1302"/>
    </row>
    <row r="31" spans="1:24" s="387" customFormat="1" ht="15.75" customHeight="1" thickBot="1" x14ac:dyDescent="0.3">
      <c r="A31" s="1054"/>
      <c r="B31" s="1057"/>
      <c r="C31" s="1060"/>
      <c r="D31" s="1063"/>
      <c r="E31" s="1066"/>
      <c r="F31" s="1052"/>
      <c r="G31" s="459" t="s">
        <v>27</v>
      </c>
      <c r="H31" s="80">
        <f>H29+H30</f>
        <v>32.200000000000003</v>
      </c>
      <c r="I31" s="172">
        <f>SUM(I29:I30)</f>
        <v>32.200000000000003</v>
      </c>
      <c r="J31" s="179">
        <f t="shared" ref="J31:M31" si="0">SUM(J29:J30)</f>
        <v>0</v>
      </c>
      <c r="K31" s="717">
        <f t="shared" si="0"/>
        <v>58.5</v>
      </c>
      <c r="L31" s="172">
        <f>SUM(L29:L30)</f>
        <v>58.5</v>
      </c>
      <c r="M31" s="172">
        <f t="shared" si="0"/>
        <v>0</v>
      </c>
      <c r="N31" s="80">
        <f t="shared" ref="N31:O31" si="1">SUM(N29:N29)</f>
        <v>32.1</v>
      </c>
      <c r="O31" s="172">
        <f t="shared" si="1"/>
        <v>32.1</v>
      </c>
      <c r="P31" s="167">
        <f t="shared" ref="P31" si="2">SUM(P29:P29)</f>
        <v>0</v>
      </c>
      <c r="Q31" s="753"/>
      <c r="R31" s="245"/>
      <c r="S31" s="752"/>
      <c r="T31" s="245"/>
      <c r="U31" s="252"/>
    </row>
    <row r="32" spans="1:24" s="387" customFormat="1" ht="26.25" customHeight="1" x14ac:dyDescent="0.25">
      <c r="A32" s="1053" t="s">
        <v>14</v>
      </c>
      <c r="B32" s="1055" t="s">
        <v>14</v>
      </c>
      <c r="C32" s="1111" t="s">
        <v>38</v>
      </c>
      <c r="D32" s="1178" t="s">
        <v>218</v>
      </c>
      <c r="E32" s="1180" t="s">
        <v>40</v>
      </c>
      <c r="F32" s="1320">
        <v>5</v>
      </c>
      <c r="G32" s="419" t="s">
        <v>24</v>
      </c>
      <c r="H32" s="164">
        <v>728.1</v>
      </c>
      <c r="I32" s="708">
        <v>728.1</v>
      </c>
      <c r="J32" s="711"/>
      <c r="K32" s="712"/>
      <c r="L32" s="713"/>
      <c r="M32" s="714"/>
      <c r="N32" s="715"/>
      <c r="O32" s="713"/>
      <c r="P32" s="716"/>
      <c r="Q32" s="641" t="s">
        <v>216</v>
      </c>
      <c r="R32" s="315">
        <v>268</v>
      </c>
      <c r="S32" s="707"/>
      <c r="T32" s="668"/>
      <c r="U32" s="1317"/>
      <c r="V32" s="1288"/>
      <c r="W32" s="1288"/>
      <c r="X32" s="1288"/>
    </row>
    <row r="33" spans="1:21" s="387" customFormat="1" ht="33" customHeight="1" x14ac:dyDescent="0.25">
      <c r="A33" s="1054"/>
      <c r="B33" s="1056"/>
      <c r="C33" s="1112"/>
      <c r="D33" s="1165"/>
      <c r="E33" s="1181"/>
      <c r="F33" s="1244"/>
      <c r="G33" s="233"/>
      <c r="H33" s="46"/>
      <c r="I33" s="141"/>
      <c r="J33" s="46"/>
      <c r="K33" s="52"/>
      <c r="L33" s="141"/>
      <c r="M33" s="46"/>
      <c r="N33" s="88"/>
      <c r="O33" s="145"/>
      <c r="P33" s="144"/>
      <c r="Q33" s="773" t="s">
        <v>217</v>
      </c>
      <c r="R33" s="106">
        <v>12</v>
      </c>
      <c r="S33" s="106"/>
      <c r="T33" s="532"/>
      <c r="U33" s="1318"/>
    </row>
    <row r="34" spans="1:21" s="387" customFormat="1" ht="14.25" customHeight="1" thickBot="1" x14ac:dyDescent="0.3">
      <c r="A34" s="1054"/>
      <c r="B34" s="1056"/>
      <c r="C34" s="1112"/>
      <c r="D34" s="213"/>
      <c r="E34" s="563"/>
      <c r="F34" s="1321"/>
      <c r="G34" s="466" t="s">
        <v>27</v>
      </c>
      <c r="H34" s="166">
        <f t="shared" ref="H34:P34" si="3">SUM(H32:H32)</f>
        <v>728.1</v>
      </c>
      <c r="I34" s="600">
        <f t="shared" si="3"/>
        <v>728.1</v>
      </c>
      <c r="J34" s="600">
        <f t="shared" si="3"/>
        <v>0</v>
      </c>
      <c r="K34" s="80">
        <f t="shared" si="3"/>
        <v>0</v>
      </c>
      <c r="L34" s="172">
        <f t="shared" si="3"/>
        <v>0</v>
      </c>
      <c r="M34" s="172">
        <f t="shared" si="3"/>
        <v>0</v>
      </c>
      <c r="N34" s="80">
        <f t="shared" si="3"/>
        <v>0</v>
      </c>
      <c r="O34" s="172">
        <f t="shared" si="3"/>
        <v>0</v>
      </c>
      <c r="P34" s="167">
        <f t="shared" si="3"/>
        <v>0</v>
      </c>
      <c r="Q34" s="214"/>
      <c r="R34" s="107"/>
      <c r="S34" s="107"/>
      <c r="T34" s="585"/>
      <c r="U34" s="250"/>
    </row>
    <row r="35" spans="1:21" s="387" customFormat="1" ht="26.25" customHeight="1" x14ac:dyDescent="0.25">
      <c r="A35" s="1053" t="s">
        <v>14</v>
      </c>
      <c r="B35" s="1055" t="s">
        <v>14</v>
      </c>
      <c r="C35" s="1111" t="s">
        <v>19</v>
      </c>
      <c r="D35" s="1178" t="s">
        <v>228</v>
      </c>
      <c r="E35" s="1180"/>
      <c r="F35" s="1320">
        <v>6</v>
      </c>
      <c r="G35" s="419" t="s">
        <v>35</v>
      </c>
      <c r="H35" s="164">
        <v>1.9</v>
      </c>
      <c r="I35" s="708">
        <v>1.9</v>
      </c>
      <c r="J35" s="947"/>
      <c r="K35" s="712">
        <v>3.6</v>
      </c>
      <c r="L35" s="713">
        <v>3.6</v>
      </c>
      <c r="M35" s="948"/>
      <c r="N35" s="715"/>
      <c r="O35" s="713"/>
      <c r="P35" s="715"/>
      <c r="Q35" s="944" t="s">
        <v>229</v>
      </c>
      <c r="R35" s="109">
        <v>12</v>
      </c>
      <c r="S35" s="258">
        <v>22</v>
      </c>
      <c r="T35" s="668"/>
      <c r="U35" s="1294"/>
    </row>
    <row r="36" spans="1:21" s="387" customFormat="1" ht="41.25" customHeight="1" x14ac:dyDescent="0.25">
      <c r="A36" s="1054"/>
      <c r="B36" s="1056"/>
      <c r="C36" s="1112"/>
      <c r="D36" s="1165"/>
      <c r="E36" s="1181"/>
      <c r="F36" s="1244"/>
      <c r="G36" s="233"/>
      <c r="H36" s="46"/>
      <c r="I36" s="141"/>
      <c r="J36" s="46"/>
      <c r="K36" s="52"/>
      <c r="L36" s="141"/>
      <c r="M36" s="46"/>
      <c r="N36" s="88"/>
      <c r="O36" s="145"/>
      <c r="P36" s="144"/>
      <c r="Q36" s="941"/>
      <c r="R36" s="106"/>
      <c r="S36" s="106"/>
      <c r="T36" s="532"/>
      <c r="U36" s="1295"/>
    </row>
    <row r="37" spans="1:21" s="387" customFormat="1" ht="14.25" customHeight="1" thickBot="1" x14ac:dyDescent="0.3">
      <c r="A37" s="1054"/>
      <c r="B37" s="1056"/>
      <c r="C37" s="1112"/>
      <c r="D37" s="213"/>
      <c r="E37" s="563"/>
      <c r="F37" s="1321"/>
      <c r="G37" s="466" t="s">
        <v>27</v>
      </c>
      <c r="H37" s="166">
        <f t="shared" ref="H37:P37" si="4">SUM(H35:H35)</f>
        <v>1.9</v>
      </c>
      <c r="I37" s="600">
        <f t="shared" si="4"/>
        <v>1.9</v>
      </c>
      <c r="J37" s="600">
        <f t="shared" si="4"/>
        <v>0</v>
      </c>
      <c r="K37" s="80">
        <f t="shared" si="4"/>
        <v>3.6</v>
      </c>
      <c r="L37" s="172">
        <f t="shared" si="4"/>
        <v>3.6</v>
      </c>
      <c r="M37" s="172">
        <f t="shared" si="4"/>
        <v>0</v>
      </c>
      <c r="N37" s="80">
        <f t="shared" si="4"/>
        <v>0</v>
      </c>
      <c r="O37" s="172">
        <f t="shared" si="4"/>
        <v>0</v>
      </c>
      <c r="P37" s="167">
        <f t="shared" si="4"/>
        <v>0</v>
      </c>
      <c r="Q37" s="214"/>
      <c r="R37" s="107"/>
      <c r="S37" s="107"/>
      <c r="T37" s="585"/>
      <c r="U37" s="250"/>
    </row>
    <row r="38" spans="1:21" s="387" customFormat="1" ht="14.25" customHeight="1" thickBot="1" x14ac:dyDescent="0.3">
      <c r="A38" s="21" t="s">
        <v>14</v>
      </c>
      <c r="B38" s="22" t="s">
        <v>14</v>
      </c>
      <c r="C38" s="1135" t="s">
        <v>44</v>
      </c>
      <c r="D38" s="1135"/>
      <c r="E38" s="1135"/>
      <c r="F38" s="1135"/>
      <c r="G38" s="1135"/>
      <c r="H38" s="262">
        <f>H34+H31+H28+H20+H37</f>
        <v>6183.1999999999989</v>
      </c>
      <c r="I38" s="262">
        <f t="shared" ref="I38:P38" si="5">I34+I31+I28+I20+I37</f>
        <v>6183.1999999999989</v>
      </c>
      <c r="J38" s="262">
        <f t="shared" si="5"/>
        <v>0</v>
      </c>
      <c r="K38" s="262">
        <f>K34+K31+K28+K20+K37</f>
        <v>5379</v>
      </c>
      <c r="L38" s="262">
        <f t="shared" si="5"/>
        <v>5379</v>
      </c>
      <c r="M38" s="262">
        <f>M34+M31+M28+M20+M37</f>
        <v>0</v>
      </c>
      <c r="N38" s="262">
        <f t="shared" si="5"/>
        <v>5349</v>
      </c>
      <c r="O38" s="262">
        <f t="shared" si="5"/>
        <v>5349</v>
      </c>
      <c r="P38" s="262">
        <f t="shared" si="5"/>
        <v>0</v>
      </c>
      <c r="Q38" s="759"/>
      <c r="R38" s="760"/>
      <c r="S38" s="760"/>
      <c r="T38" s="760"/>
      <c r="U38" s="761"/>
    </row>
    <row r="39" spans="1:21" s="387" customFormat="1" ht="17.25" customHeight="1" thickBot="1" x14ac:dyDescent="0.3">
      <c r="A39" s="21" t="s">
        <v>14</v>
      </c>
      <c r="B39" s="22" t="s">
        <v>28</v>
      </c>
      <c r="C39" s="1170" t="s">
        <v>45</v>
      </c>
      <c r="D39" s="1171"/>
      <c r="E39" s="1171"/>
      <c r="F39" s="1171"/>
      <c r="G39" s="1171"/>
      <c r="H39" s="1171"/>
      <c r="I39" s="1171"/>
      <c r="J39" s="1171"/>
      <c r="K39" s="1171"/>
      <c r="L39" s="1171"/>
      <c r="M39" s="1171"/>
      <c r="N39" s="1171"/>
      <c r="O39" s="1171"/>
      <c r="P39" s="1171"/>
      <c r="Q39" s="1171"/>
      <c r="R39" s="1171"/>
      <c r="S39" s="1171"/>
      <c r="T39" s="1171"/>
      <c r="U39" s="1172"/>
    </row>
    <row r="40" spans="1:21" s="387" customFormat="1" ht="13.5" customHeight="1" x14ac:dyDescent="0.25">
      <c r="A40" s="1182" t="s">
        <v>14</v>
      </c>
      <c r="B40" s="1055" t="s">
        <v>28</v>
      </c>
      <c r="C40" s="1058" t="s">
        <v>14</v>
      </c>
      <c r="D40" s="1187" t="s">
        <v>104</v>
      </c>
      <c r="E40" s="467"/>
      <c r="F40" s="1058" t="s">
        <v>20</v>
      </c>
      <c r="G40" s="419" t="s">
        <v>30</v>
      </c>
      <c r="H40" s="164">
        <v>44.8</v>
      </c>
      <c r="I40" s="599">
        <v>44.8</v>
      </c>
      <c r="J40" s="164"/>
      <c r="K40" s="216">
        <v>47.8</v>
      </c>
      <c r="L40" s="599">
        <v>47.8</v>
      </c>
      <c r="M40" s="550"/>
      <c r="N40" s="164">
        <v>46.8</v>
      </c>
      <c r="O40" s="599">
        <v>46.8</v>
      </c>
      <c r="P40" s="550"/>
      <c r="Q40" s="421"/>
      <c r="R40" s="422"/>
      <c r="S40" s="423"/>
      <c r="T40" s="548"/>
      <c r="U40" s="620"/>
    </row>
    <row r="41" spans="1:21" s="387" customFormat="1" ht="13.5" customHeight="1" x14ac:dyDescent="0.25">
      <c r="A41" s="1183"/>
      <c r="B41" s="1056"/>
      <c r="C41" s="1059"/>
      <c r="D41" s="1188"/>
      <c r="E41" s="634"/>
      <c r="F41" s="1059"/>
      <c r="G41" s="181" t="s">
        <v>35</v>
      </c>
      <c r="H41" s="46">
        <v>0.5</v>
      </c>
      <c r="I41" s="141">
        <f>0.5</f>
        <v>0.5</v>
      </c>
      <c r="J41" s="606"/>
      <c r="K41" s="52"/>
      <c r="L41" s="610"/>
      <c r="M41" s="684"/>
      <c r="N41" s="46"/>
      <c r="O41" s="610"/>
      <c r="P41" s="684"/>
      <c r="Q41" s="420"/>
      <c r="R41" s="501"/>
      <c r="S41" s="384"/>
      <c r="T41" s="260"/>
      <c r="U41" s="779"/>
    </row>
    <row r="42" spans="1:21" s="387" customFormat="1" ht="13.5" customHeight="1" x14ac:dyDescent="0.25">
      <c r="A42" s="1183"/>
      <c r="B42" s="1056"/>
      <c r="C42" s="1059"/>
      <c r="D42" s="1188"/>
      <c r="E42" s="946"/>
      <c r="F42" s="1059"/>
      <c r="G42" s="233" t="s">
        <v>35</v>
      </c>
      <c r="H42" s="46">
        <v>2.4</v>
      </c>
      <c r="I42" s="141">
        <v>2.4</v>
      </c>
      <c r="J42" s="46"/>
      <c r="K42" s="52">
        <v>9.1999999999999993</v>
      </c>
      <c r="L42" s="141">
        <v>9.1999999999999993</v>
      </c>
      <c r="M42" s="221"/>
      <c r="N42" s="46">
        <v>9.1999999999999993</v>
      </c>
      <c r="O42" s="141">
        <v>9.1999999999999993</v>
      </c>
      <c r="P42" s="684"/>
      <c r="Q42" s="420"/>
      <c r="R42" s="501"/>
      <c r="S42" s="384"/>
      <c r="T42" s="260"/>
      <c r="U42" s="943"/>
    </row>
    <row r="43" spans="1:21" s="387" customFormat="1" ht="14.25" customHeight="1" x14ac:dyDescent="0.25">
      <c r="A43" s="1183"/>
      <c r="B43" s="1056"/>
      <c r="C43" s="1059"/>
      <c r="D43" s="1047"/>
      <c r="E43" s="468"/>
      <c r="F43" s="1059"/>
      <c r="G43" s="83" t="s">
        <v>42</v>
      </c>
      <c r="H43" s="77">
        <v>17.600000000000001</v>
      </c>
      <c r="I43" s="137">
        <v>17.600000000000001</v>
      </c>
      <c r="J43" s="77"/>
      <c r="K43" s="54"/>
      <c r="L43" s="137"/>
      <c r="M43" s="209"/>
      <c r="N43" s="77"/>
      <c r="O43" s="137"/>
      <c r="P43" s="209"/>
      <c r="Q43" s="424"/>
      <c r="R43" s="425"/>
      <c r="S43" s="341"/>
      <c r="T43" s="340"/>
      <c r="U43" s="782"/>
    </row>
    <row r="44" spans="1:21" s="387" customFormat="1" ht="16.5" customHeight="1" x14ac:dyDescent="0.25">
      <c r="A44" s="1183"/>
      <c r="B44" s="1056"/>
      <c r="C44" s="1059"/>
      <c r="D44" s="1160" t="s">
        <v>47</v>
      </c>
      <c r="E44" s="1162" t="s">
        <v>46</v>
      </c>
      <c r="F44" s="1059"/>
      <c r="G44" s="233"/>
      <c r="H44" s="46"/>
      <c r="I44" s="141"/>
      <c r="J44" s="46"/>
      <c r="K44" s="52"/>
      <c r="L44" s="141"/>
      <c r="M44" s="221"/>
      <c r="N44" s="46"/>
      <c r="O44" s="141"/>
      <c r="P44" s="221"/>
      <c r="Q44" s="420" t="s">
        <v>48</v>
      </c>
      <c r="R44" s="384">
        <v>1</v>
      </c>
      <c r="S44" s="260">
        <v>1</v>
      </c>
      <c r="T44" s="501">
        <v>1</v>
      </c>
      <c r="U44" s="1296"/>
    </row>
    <row r="45" spans="1:21" s="387" customFormat="1" ht="17.25" customHeight="1" x14ac:dyDescent="0.25">
      <c r="A45" s="1183"/>
      <c r="B45" s="1056"/>
      <c r="C45" s="1059"/>
      <c r="D45" s="1161"/>
      <c r="E45" s="1163"/>
      <c r="F45" s="1059"/>
      <c r="G45" s="233"/>
      <c r="H45" s="46"/>
      <c r="I45" s="141"/>
      <c r="J45" s="46"/>
      <c r="K45" s="52"/>
      <c r="L45" s="141"/>
      <c r="M45" s="221"/>
      <c r="N45" s="46"/>
      <c r="O45" s="141"/>
      <c r="P45" s="221"/>
      <c r="Q45" s="660"/>
      <c r="R45" s="661"/>
      <c r="S45" s="662"/>
      <c r="T45" s="425"/>
      <c r="U45" s="1297"/>
    </row>
    <row r="46" spans="1:21" s="387" customFormat="1" ht="31.5" customHeight="1" x14ac:dyDescent="0.25">
      <c r="A46" s="744"/>
      <c r="B46" s="746"/>
      <c r="C46" s="749"/>
      <c r="D46" s="85" t="s">
        <v>49</v>
      </c>
      <c r="E46" s="657" t="s">
        <v>103</v>
      </c>
      <c r="F46" s="749"/>
      <c r="G46" s="469"/>
      <c r="H46" s="46"/>
      <c r="I46" s="141"/>
      <c r="J46" s="46"/>
      <c r="K46" s="52"/>
      <c r="L46" s="141"/>
      <c r="M46" s="221"/>
      <c r="N46" s="46"/>
      <c r="O46" s="141"/>
      <c r="P46" s="221"/>
      <c r="Q46" s="658" t="s">
        <v>123</v>
      </c>
      <c r="R46" s="659">
        <v>1</v>
      </c>
      <c r="S46" s="128">
        <v>1</v>
      </c>
      <c r="T46" s="502">
        <v>1</v>
      </c>
      <c r="U46" s="640"/>
    </row>
    <row r="47" spans="1:21" s="387" customFormat="1" ht="39.75" customHeight="1" x14ac:dyDescent="0.25">
      <c r="A47" s="744"/>
      <c r="B47" s="746"/>
      <c r="C47" s="757"/>
      <c r="D47" s="279" t="s">
        <v>132</v>
      </c>
      <c r="E47" s="470"/>
      <c r="F47" s="749"/>
      <c r="G47" s="233"/>
      <c r="H47" s="46"/>
      <c r="I47" s="141"/>
      <c r="J47" s="46"/>
      <c r="K47" s="52"/>
      <c r="L47" s="141"/>
      <c r="M47" s="221"/>
      <c r="N47" s="46"/>
      <c r="O47" s="141"/>
      <c r="P47" s="221"/>
      <c r="Q47" s="281" t="s">
        <v>196</v>
      </c>
      <c r="R47" s="283">
        <v>12</v>
      </c>
      <c r="S47" s="284"/>
      <c r="T47" s="266"/>
      <c r="U47" s="779"/>
    </row>
    <row r="48" spans="1:21" s="387" customFormat="1" ht="24" customHeight="1" x14ac:dyDescent="0.25">
      <c r="A48" s="744"/>
      <c r="B48" s="746"/>
      <c r="C48" s="757"/>
      <c r="D48" s="61" t="s">
        <v>154</v>
      </c>
      <c r="E48" s="471"/>
      <c r="F48" s="769"/>
      <c r="G48" s="472"/>
      <c r="H48" s="77"/>
      <c r="I48" s="137"/>
      <c r="J48" s="77"/>
      <c r="K48" s="54"/>
      <c r="L48" s="137"/>
      <c r="M48" s="209"/>
      <c r="N48" s="77"/>
      <c r="O48" s="137"/>
      <c r="P48" s="209"/>
      <c r="Q48" s="426" t="s">
        <v>155</v>
      </c>
      <c r="R48" s="222">
        <v>200</v>
      </c>
      <c r="S48" s="116">
        <v>200</v>
      </c>
      <c r="T48" s="266">
        <v>200</v>
      </c>
      <c r="U48" s="779"/>
    </row>
    <row r="49" spans="1:22" s="387" customFormat="1" ht="15.75" customHeight="1" thickBot="1" x14ac:dyDescent="0.3">
      <c r="A49" s="744"/>
      <c r="B49" s="746"/>
      <c r="C49" s="781"/>
      <c r="D49" s="417"/>
      <c r="E49" s="473"/>
      <c r="F49" s="416"/>
      <c r="G49" s="459" t="s">
        <v>27</v>
      </c>
      <c r="H49" s="80">
        <f>SUM(H40:H48)</f>
        <v>65.3</v>
      </c>
      <c r="I49" s="172">
        <f>SUM(I40:I48)</f>
        <v>65.3</v>
      </c>
      <c r="J49" s="172">
        <f>SUM(J40:J48)</f>
        <v>0</v>
      </c>
      <c r="K49" s="80">
        <f t="shared" ref="K49:P49" si="6">SUM(K40:K48)</f>
        <v>57</v>
      </c>
      <c r="L49" s="172">
        <f t="shared" ref="L49:M49" si="7">SUM(L40:L48)</f>
        <v>57</v>
      </c>
      <c r="M49" s="172">
        <f t="shared" si="7"/>
        <v>0</v>
      </c>
      <c r="N49" s="80">
        <f t="shared" ref="N49:O49" si="8">SUM(N40:N48)</f>
        <v>56</v>
      </c>
      <c r="O49" s="172">
        <f t="shared" si="8"/>
        <v>56</v>
      </c>
      <c r="P49" s="49">
        <f t="shared" si="6"/>
        <v>0</v>
      </c>
      <c r="Q49" s="376"/>
      <c r="R49" s="245"/>
      <c r="S49" s="752"/>
      <c r="T49" s="245"/>
      <c r="U49" s="252"/>
    </row>
    <row r="50" spans="1:22" s="387" customFormat="1" ht="13.5" thickBot="1" x14ac:dyDescent="0.3">
      <c r="A50" s="27" t="s">
        <v>14</v>
      </c>
      <c r="B50" s="22" t="s">
        <v>28</v>
      </c>
      <c r="C50" s="1135" t="s">
        <v>44</v>
      </c>
      <c r="D50" s="1135"/>
      <c r="E50" s="1135"/>
      <c r="F50" s="1135"/>
      <c r="G50" s="1203"/>
      <c r="H50" s="262">
        <f>H49</f>
        <v>65.3</v>
      </c>
      <c r="I50" s="601">
        <f>I49</f>
        <v>65.3</v>
      </c>
      <c r="J50" s="601">
        <f>J49</f>
        <v>0</v>
      </c>
      <c r="K50" s="262">
        <f t="shared" ref="K50:P50" si="9">K49</f>
        <v>57</v>
      </c>
      <c r="L50" s="601">
        <f t="shared" ref="L50:N50" si="10">L49</f>
        <v>57</v>
      </c>
      <c r="M50" s="601">
        <f t="shared" si="10"/>
        <v>0</v>
      </c>
      <c r="N50" s="262">
        <f t="shared" si="10"/>
        <v>56</v>
      </c>
      <c r="O50" s="601">
        <f t="shared" ref="O50" si="11">O49</f>
        <v>56</v>
      </c>
      <c r="P50" s="680">
        <f t="shared" si="9"/>
        <v>0</v>
      </c>
      <c r="Q50" s="1136"/>
      <c r="R50" s="1137"/>
      <c r="S50" s="1137"/>
      <c r="T50" s="1137"/>
      <c r="U50" s="1138"/>
    </row>
    <row r="51" spans="1:22" s="387" customFormat="1" ht="16.5" customHeight="1" thickBot="1" x14ac:dyDescent="0.3">
      <c r="A51" s="21" t="s">
        <v>14</v>
      </c>
      <c r="B51" s="22" t="s">
        <v>36</v>
      </c>
      <c r="C51" s="1170" t="s">
        <v>50</v>
      </c>
      <c r="D51" s="1171"/>
      <c r="E51" s="1171"/>
      <c r="F51" s="1171"/>
      <c r="G51" s="1171"/>
      <c r="H51" s="1171"/>
      <c r="I51" s="1171"/>
      <c r="J51" s="1171"/>
      <c r="K51" s="1171"/>
      <c r="L51" s="1171"/>
      <c r="M51" s="1171"/>
      <c r="N51" s="1171"/>
      <c r="O51" s="1171"/>
      <c r="P51" s="1171"/>
      <c r="Q51" s="1171"/>
      <c r="R51" s="1171"/>
      <c r="S51" s="1171"/>
      <c r="T51" s="1171"/>
      <c r="U51" s="1172"/>
    </row>
    <row r="52" spans="1:22" s="387" customFormat="1" ht="14.25" customHeight="1" x14ac:dyDescent="0.25">
      <c r="A52" s="743" t="s">
        <v>14</v>
      </c>
      <c r="B52" s="745" t="s">
        <v>36</v>
      </c>
      <c r="C52" s="748" t="s">
        <v>14</v>
      </c>
      <c r="D52" s="198" t="s">
        <v>91</v>
      </c>
      <c r="E52" s="423"/>
      <c r="F52" s="19">
        <v>6</v>
      </c>
      <c r="G52" s="419" t="s">
        <v>30</v>
      </c>
      <c r="H52" s="164">
        <v>35.200000000000003</v>
      </c>
      <c r="I52" s="599">
        <v>35.200000000000003</v>
      </c>
      <c r="J52" s="164"/>
      <c r="K52" s="216">
        <v>182.2</v>
      </c>
      <c r="L52" s="599">
        <v>182.2</v>
      </c>
      <c r="M52" s="164"/>
      <c r="N52" s="216">
        <v>72.2</v>
      </c>
      <c r="O52" s="599">
        <v>72.2</v>
      </c>
      <c r="P52" s="550"/>
      <c r="Q52" s="421"/>
      <c r="R52" s="430"/>
      <c r="S52" s="768"/>
      <c r="T52" s="586"/>
      <c r="U52" s="635"/>
    </row>
    <row r="53" spans="1:22" s="387" customFormat="1" ht="14.25" customHeight="1" x14ac:dyDescent="0.25">
      <c r="A53" s="744"/>
      <c r="B53" s="746"/>
      <c r="C53" s="749"/>
      <c r="D53" s="429"/>
      <c r="E53" s="384"/>
      <c r="F53" s="381"/>
      <c r="G53" s="83" t="s">
        <v>42</v>
      </c>
      <c r="H53" s="77">
        <v>10</v>
      </c>
      <c r="I53" s="137">
        <v>10</v>
      </c>
      <c r="J53" s="77"/>
      <c r="K53" s="54">
        <v>90</v>
      </c>
      <c r="L53" s="137">
        <v>90</v>
      </c>
      <c r="M53" s="77"/>
      <c r="N53" s="54"/>
      <c r="O53" s="137"/>
      <c r="P53" s="209"/>
      <c r="Q53" s="420"/>
      <c r="R53" s="85"/>
      <c r="S53" s="764"/>
      <c r="T53" s="587"/>
      <c r="U53" s="636"/>
    </row>
    <row r="54" spans="1:22" s="387" customFormat="1" ht="20.25" customHeight="1" x14ac:dyDescent="0.25">
      <c r="A54" s="744"/>
      <c r="B54" s="746"/>
      <c r="C54" s="749"/>
      <c r="D54" s="61" t="s">
        <v>52</v>
      </c>
      <c r="E54" s="1207" t="s">
        <v>53</v>
      </c>
      <c r="F54" s="381"/>
      <c r="G54" s="233"/>
      <c r="H54" s="52"/>
      <c r="I54" s="141"/>
      <c r="J54" s="221"/>
      <c r="K54" s="52"/>
      <c r="L54" s="141"/>
      <c r="M54" s="46"/>
      <c r="N54" s="52"/>
      <c r="O54" s="141"/>
      <c r="P54" s="221"/>
      <c r="Q54" s="25" t="s">
        <v>121</v>
      </c>
      <c r="R54" s="282">
        <v>17</v>
      </c>
      <c r="S54" s="474">
        <v>17</v>
      </c>
      <c r="T54" s="588">
        <v>17</v>
      </c>
      <c r="U54" s="637"/>
    </row>
    <row r="55" spans="1:22" s="387" customFormat="1" ht="30" customHeight="1" x14ac:dyDescent="0.25">
      <c r="A55" s="744"/>
      <c r="B55" s="746"/>
      <c r="C55" s="749"/>
      <c r="D55" s="206" t="s">
        <v>54</v>
      </c>
      <c r="E55" s="1208"/>
      <c r="F55" s="381"/>
      <c r="G55" s="476"/>
      <c r="H55" s="52"/>
      <c r="I55" s="141"/>
      <c r="J55" s="221"/>
      <c r="K55" s="52"/>
      <c r="L55" s="141"/>
      <c r="M55" s="46"/>
      <c r="N55" s="52"/>
      <c r="O55" s="141"/>
      <c r="P55" s="221"/>
      <c r="Q55" s="25" t="s">
        <v>198</v>
      </c>
      <c r="R55" s="155" t="s">
        <v>156</v>
      </c>
      <c r="S55" s="156" t="s">
        <v>156</v>
      </c>
      <c r="T55" s="589" t="s">
        <v>156</v>
      </c>
      <c r="U55" s="638"/>
    </row>
    <row r="56" spans="1:22" s="387" customFormat="1" ht="19.5" customHeight="1" x14ac:dyDescent="0.25">
      <c r="A56" s="744"/>
      <c r="B56" s="746"/>
      <c r="C56" s="749"/>
      <c r="D56" s="1154" t="s">
        <v>197</v>
      </c>
      <c r="E56" s="477"/>
      <c r="F56" s="381"/>
      <c r="G56" s="181"/>
      <c r="H56" s="52"/>
      <c r="I56" s="141"/>
      <c r="J56" s="221"/>
      <c r="K56" s="52"/>
      <c r="L56" s="141"/>
      <c r="M56" s="46"/>
      <c r="N56" s="52"/>
      <c r="O56" s="141"/>
      <c r="P56" s="221"/>
      <c r="Q56" s="212" t="s">
        <v>157</v>
      </c>
      <c r="R56" s="112">
        <v>3</v>
      </c>
      <c r="S56" s="118"/>
      <c r="T56" s="10">
        <v>1</v>
      </c>
      <c r="U56" s="174"/>
    </row>
    <row r="57" spans="1:22" s="387" customFormat="1" ht="26.25" customHeight="1" x14ac:dyDescent="0.25">
      <c r="A57" s="744"/>
      <c r="B57" s="746"/>
      <c r="C57" s="749"/>
      <c r="D57" s="1160"/>
      <c r="E57" s="477"/>
      <c r="F57" s="381"/>
      <c r="G57" s="181"/>
      <c r="H57" s="52"/>
      <c r="I57" s="141"/>
      <c r="J57" s="221"/>
      <c r="K57" s="52"/>
      <c r="L57" s="141"/>
      <c r="M57" s="46"/>
      <c r="N57" s="52"/>
      <c r="O57" s="141"/>
      <c r="P57" s="221"/>
      <c r="Q57" s="305" t="s">
        <v>85</v>
      </c>
      <c r="R57" s="306"/>
      <c r="S57" s="273">
        <v>3</v>
      </c>
      <c r="T57" s="590"/>
      <c r="U57" s="174"/>
      <c r="V57" s="572"/>
    </row>
    <row r="58" spans="1:22" s="387" customFormat="1" ht="29.25" customHeight="1" x14ac:dyDescent="0.25">
      <c r="A58" s="744"/>
      <c r="B58" s="746"/>
      <c r="C58" s="749"/>
      <c r="D58" s="1310"/>
      <c r="E58" s="477"/>
      <c r="F58" s="381"/>
      <c r="G58" s="182"/>
      <c r="H58" s="54"/>
      <c r="I58" s="137"/>
      <c r="J58" s="77"/>
      <c r="K58" s="54"/>
      <c r="L58" s="137"/>
      <c r="M58" s="77"/>
      <c r="N58" s="54"/>
      <c r="O58" s="137"/>
      <c r="P58" s="209"/>
      <c r="Q58" s="428"/>
      <c r="R58" s="95"/>
      <c r="S58" s="106"/>
      <c r="T58" s="173"/>
      <c r="U58" s="174"/>
      <c r="V58" s="572"/>
    </row>
    <row r="59" spans="1:22" s="387" customFormat="1" ht="15.75" customHeight="1" thickBot="1" x14ac:dyDescent="0.3">
      <c r="A59" s="744"/>
      <c r="B59" s="746"/>
      <c r="C59" s="781"/>
      <c r="D59" s="417"/>
      <c r="E59" s="473"/>
      <c r="F59" s="416"/>
      <c r="G59" s="459" t="s">
        <v>27</v>
      </c>
      <c r="H59" s="80">
        <f>SUM(H52:H58)</f>
        <v>45.2</v>
      </c>
      <c r="I59" s="172">
        <f>SUM(I52:I58)</f>
        <v>45.2</v>
      </c>
      <c r="J59" s="49"/>
      <c r="K59" s="80">
        <f t="shared" ref="K59:P59" si="12">SUM(K51:K58)</f>
        <v>272.2</v>
      </c>
      <c r="L59" s="172">
        <f t="shared" ref="L59:M59" si="13">SUM(L51:L58)</f>
        <v>272.2</v>
      </c>
      <c r="M59" s="172">
        <f t="shared" si="13"/>
        <v>0</v>
      </c>
      <c r="N59" s="80">
        <f t="shared" ref="N59:O59" si="14">SUM(N51:N58)</f>
        <v>72.2</v>
      </c>
      <c r="O59" s="172">
        <f t="shared" si="14"/>
        <v>72.2</v>
      </c>
      <c r="P59" s="167">
        <f t="shared" si="12"/>
        <v>0</v>
      </c>
      <c r="Q59" s="376"/>
      <c r="R59" s="245"/>
      <c r="S59" s="752"/>
      <c r="T59" s="245"/>
      <c r="U59" s="252"/>
    </row>
    <row r="60" spans="1:22" s="387" customFormat="1" ht="9.75" customHeight="1" x14ac:dyDescent="0.2">
      <c r="A60" s="743" t="s">
        <v>14</v>
      </c>
      <c r="B60" s="745" t="s">
        <v>36</v>
      </c>
      <c r="C60" s="748" t="s">
        <v>28</v>
      </c>
      <c r="D60" s="1184" t="s">
        <v>55</v>
      </c>
      <c r="E60" s="551"/>
      <c r="F60" s="19"/>
      <c r="G60" s="419"/>
      <c r="H60" s="216"/>
      <c r="I60" s="599"/>
      <c r="J60" s="164"/>
      <c r="K60" s="216"/>
      <c r="L60" s="599"/>
      <c r="M60" s="550"/>
      <c r="N60" s="216"/>
      <c r="O60" s="599"/>
      <c r="P60" s="681"/>
      <c r="Q60" s="552"/>
      <c r="R60" s="109"/>
      <c r="S60" s="109"/>
      <c r="T60" s="584"/>
      <c r="U60" s="410"/>
    </row>
    <row r="61" spans="1:22" s="387" customFormat="1" ht="16.5" customHeight="1" x14ac:dyDescent="0.2">
      <c r="A61" s="744"/>
      <c r="B61" s="746"/>
      <c r="C61" s="749"/>
      <c r="D61" s="1185"/>
      <c r="E61" s="556"/>
      <c r="F61" s="555"/>
      <c r="G61" s="512"/>
      <c r="H61" s="54"/>
      <c r="I61" s="137"/>
      <c r="J61" s="77"/>
      <c r="K61" s="54"/>
      <c r="L61" s="137"/>
      <c r="M61" s="209"/>
      <c r="N61" s="77"/>
      <c r="O61" s="137"/>
      <c r="P61" s="682"/>
      <c r="Q61" s="554"/>
      <c r="R61" s="126"/>
      <c r="S61" s="126"/>
      <c r="T61" s="20"/>
      <c r="U61" s="147"/>
    </row>
    <row r="62" spans="1:22" s="387" customFormat="1" ht="18" customHeight="1" x14ac:dyDescent="0.25">
      <c r="A62" s="7"/>
      <c r="B62" s="8"/>
      <c r="C62" s="202"/>
      <c r="D62" s="1165" t="s">
        <v>135</v>
      </c>
      <c r="E62" s="205" t="s">
        <v>39</v>
      </c>
      <c r="F62" s="268">
        <v>4</v>
      </c>
      <c r="G62" s="479" t="s">
        <v>35</v>
      </c>
      <c r="H62" s="270">
        <v>17.600000000000001</v>
      </c>
      <c r="I62" s="607">
        <v>17.600000000000001</v>
      </c>
      <c r="J62" s="604"/>
      <c r="K62" s="568"/>
      <c r="L62" s="612"/>
      <c r="M62" s="611"/>
      <c r="N62" s="184"/>
      <c r="O62" s="183"/>
      <c r="P62" s="235"/>
      <c r="Q62" s="434" t="s">
        <v>111</v>
      </c>
      <c r="R62" s="310">
        <v>1</v>
      </c>
      <c r="S62" s="125"/>
      <c r="T62" s="310"/>
      <c r="U62" s="174"/>
    </row>
    <row r="63" spans="1:22" s="387" customFormat="1" ht="15.75" customHeight="1" x14ac:dyDescent="0.25">
      <c r="A63" s="7"/>
      <c r="B63" s="8"/>
      <c r="C63" s="202"/>
      <c r="D63" s="1165"/>
      <c r="E63" s="1205" t="s">
        <v>187</v>
      </c>
      <c r="F63" s="749">
        <v>6</v>
      </c>
      <c r="G63" s="480" t="s">
        <v>127</v>
      </c>
      <c r="H63" s="263">
        <v>66.7</v>
      </c>
      <c r="I63" s="608">
        <v>66.7</v>
      </c>
      <c r="J63" s="439"/>
      <c r="K63" s="263">
        <v>22</v>
      </c>
      <c r="L63" s="608">
        <v>22</v>
      </c>
      <c r="M63" s="951"/>
      <c r="N63" s="46"/>
      <c r="O63" s="141"/>
      <c r="P63" s="542"/>
      <c r="Q63" s="1132" t="s">
        <v>146</v>
      </c>
      <c r="R63" s="437">
        <v>50</v>
      </c>
      <c r="S63" s="149">
        <v>100</v>
      </c>
      <c r="T63" s="437"/>
      <c r="U63" s="174"/>
    </row>
    <row r="64" spans="1:22" s="387" customFormat="1" ht="15.75" customHeight="1" x14ac:dyDescent="0.25">
      <c r="A64" s="7"/>
      <c r="B64" s="8"/>
      <c r="C64" s="202"/>
      <c r="D64" s="1165"/>
      <c r="E64" s="1205"/>
      <c r="F64" s="749"/>
      <c r="G64" s="480" t="s">
        <v>30</v>
      </c>
      <c r="H64" s="263"/>
      <c r="I64" s="608"/>
      <c r="J64" s="439"/>
      <c r="K64" s="263">
        <v>55</v>
      </c>
      <c r="L64" s="608">
        <v>55</v>
      </c>
      <c r="M64" s="952"/>
      <c r="N64" s="46"/>
      <c r="O64" s="141"/>
      <c r="P64" s="542"/>
      <c r="Q64" s="1132"/>
      <c r="R64" s="95"/>
      <c r="S64" s="106"/>
      <c r="T64" s="95"/>
      <c r="U64" s="174"/>
    </row>
    <row r="65" spans="1:21" s="387" customFormat="1" ht="22.5" customHeight="1" x14ac:dyDescent="0.25">
      <c r="A65" s="7"/>
      <c r="B65" s="8"/>
      <c r="C65" s="202"/>
      <c r="D65" s="1186"/>
      <c r="E65" s="1206"/>
      <c r="F65" s="767"/>
      <c r="G65" s="481" t="s">
        <v>42</v>
      </c>
      <c r="H65" s="576"/>
      <c r="I65" s="609"/>
      <c r="J65" s="605"/>
      <c r="K65" s="577">
        <v>41.3</v>
      </c>
      <c r="L65" s="613">
        <v>41.3</v>
      </c>
      <c r="M65" s="953"/>
      <c r="N65" s="77"/>
      <c r="O65" s="137"/>
      <c r="P65" s="682"/>
      <c r="Q65" s="1133"/>
      <c r="R65" s="119"/>
      <c r="S65" s="126"/>
      <c r="T65" s="119"/>
      <c r="U65" s="147"/>
    </row>
    <row r="66" spans="1:21" s="387" customFormat="1" ht="28.5" customHeight="1" x14ac:dyDescent="0.25">
      <c r="A66" s="744"/>
      <c r="B66" s="746"/>
      <c r="C66" s="749"/>
      <c r="D66" s="1164" t="s">
        <v>56</v>
      </c>
      <c r="E66" s="1167" t="s">
        <v>57</v>
      </c>
      <c r="F66" s="749">
        <v>6</v>
      </c>
      <c r="G66" s="478" t="s">
        <v>30</v>
      </c>
      <c r="H66" s="52">
        <v>150</v>
      </c>
      <c r="I66" s="141">
        <v>150</v>
      </c>
      <c r="J66" s="606"/>
      <c r="K66" s="52">
        <v>155</v>
      </c>
      <c r="L66" s="141">
        <v>155</v>
      </c>
      <c r="M66" s="221"/>
      <c r="N66" s="46">
        <v>150</v>
      </c>
      <c r="O66" s="141">
        <v>150</v>
      </c>
      <c r="P66" s="542"/>
      <c r="Q66" s="553" t="s">
        <v>222</v>
      </c>
      <c r="R66" s="522" t="s">
        <v>230</v>
      </c>
      <c r="S66" s="134" t="s">
        <v>189</v>
      </c>
      <c r="T66" s="414" t="s">
        <v>189</v>
      </c>
      <c r="U66" s="1300"/>
    </row>
    <row r="67" spans="1:21" s="387" customFormat="1" ht="20.25" customHeight="1" x14ac:dyDescent="0.25">
      <c r="A67" s="744"/>
      <c r="B67" s="746"/>
      <c r="C67" s="749"/>
      <c r="D67" s="1165"/>
      <c r="E67" s="1168"/>
      <c r="F67" s="749"/>
      <c r="G67" s="233"/>
      <c r="H67" s="52"/>
      <c r="I67" s="141"/>
      <c r="J67" s="46"/>
      <c r="K67" s="52"/>
      <c r="L67" s="141"/>
      <c r="M67" s="221"/>
      <c r="N67" s="46"/>
      <c r="O67" s="141"/>
      <c r="P67" s="542"/>
      <c r="Q67" s="190" t="s">
        <v>231</v>
      </c>
      <c r="R67" s="436">
        <v>150</v>
      </c>
      <c r="S67" s="124">
        <v>185</v>
      </c>
      <c r="T67" s="436">
        <v>185</v>
      </c>
      <c r="U67" s="1301"/>
    </row>
    <row r="68" spans="1:21" s="387" customFormat="1" ht="28.5" customHeight="1" x14ac:dyDescent="0.25">
      <c r="A68" s="744"/>
      <c r="B68" s="746"/>
      <c r="C68" s="749"/>
      <c r="D68" s="1165"/>
      <c r="E68" s="1168"/>
      <c r="F68" s="749"/>
      <c r="G68" s="233"/>
      <c r="H68" s="52"/>
      <c r="I68" s="141"/>
      <c r="J68" s="46"/>
      <c r="K68" s="52"/>
      <c r="L68" s="141"/>
      <c r="M68" s="221"/>
      <c r="N68" s="46"/>
      <c r="O68" s="141"/>
      <c r="P68" s="542"/>
      <c r="Q68" s="909" t="s">
        <v>240</v>
      </c>
      <c r="R68" s="436">
        <v>100</v>
      </c>
      <c r="S68" s="124">
        <v>100</v>
      </c>
      <c r="T68" s="436">
        <v>100</v>
      </c>
      <c r="U68" s="1301"/>
    </row>
    <row r="69" spans="1:21" s="387" customFormat="1" ht="27" customHeight="1" x14ac:dyDescent="0.25">
      <c r="A69" s="744"/>
      <c r="B69" s="746"/>
      <c r="C69" s="749"/>
      <c r="D69" s="1165"/>
      <c r="E69" s="1168"/>
      <c r="F69" s="749"/>
      <c r="G69" s="83"/>
      <c r="H69" s="54"/>
      <c r="I69" s="954"/>
      <c r="J69" s="955"/>
      <c r="K69" s="54"/>
      <c r="L69" s="137"/>
      <c r="M69" s="209"/>
      <c r="N69" s="77"/>
      <c r="O69" s="137"/>
      <c r="P69" s="682"/>
      <c r="Q69" s="949" t="s">
        <v>232</v>
      </c>
      <c r="R69" s="119">
        <v>436</v>
      </c>
      <c r="S69" s="126"/>
      <c r="T69" s="119"/>
      <c r="U69" s="1301"/>
    </row>
    <row r="70" spans="1:21" s="387" customFormat="1" ht="12" customHeight="1" x14ac:dyDescent="0.25">
      <c r="A70" s="7"/>
      <c r="B70" s="8"/>
      <c r="C70" s="202"/>
      <c r="D70" s="1164" t="s">
        <v>88</v>
      </c>
      <c r="E70" s="738" t="s">
        <v>39</v>
      </c>
      <c r="F70" s="28">
        <v>5</v>
      </c>
      <c r="G70" s="511" t="s">
        <v>42</v>
      </c>
      <c r="H70" s="329">
        <f>477.8</f>
        <v>477.8</v>
      </c>
      <c r="I70" s="329">
        <f>477.8</f>
        <v>477.8</v>
      </c>
      <c r="J70" s="956"/>
      <c r="K70" s="52">
        <f>492.4+350</f>
        <v>842.4</v>
      </c>
      <c r="L70" s="136">
        <f>492.4+350</f>
        <v>842.4</v>
      </c>
      <c r="M70" s="221"/>
      <c r="N70" s="542">
        <v>487.6</v>
      </c>
      <c r="O70" s="542">
        <v>487.6</v>
      </c>
      <c r="P70" s="542"/>
      <c r="Q70" s="1220" t="s">
        <v>136</v>
      </c>
      <c r="R70" s="308">
        <v>100</v>
      </c>
      <c r="S70" s="242"/>
      <c r="T70" s="308"/>
      <c r="U70" s="1296" t="s">
        <v>251</v>
      </c>
    </row>
    <row r="71" spans="1:21" s="387" customFormat="1" ht="14.25" customHeight="1" x14ac:dyDescent="0.25">
      <c r="A71" s="7"/>
      <c r="B71" s="8"/>
      <c r="C71" s="202"/>
      <c r="D71" s="1165"/>
      <c r="E71" s="739"/>
      <c r="F71" s="381"/>
      <c r="G71" s="511" t="s">
        <v>65</v>
      </c>
      <c r="H71" s="329">
        <f>54.4+19.9</f>
        <v>74.3</v>
      </c>
      <c r="I71" s="923">
        <f>54.4+19.9-54.4-19</f>
        <v>0.89999999999999858</v>
      </c>
      <c r="J71" s="957">
        <f>I71-H71</f>
        <v>-73.400000000000006</v>
      </c>
      <c r="K71" s="52">
        <f>96.8+24.7</f>
        <v>121.5</v>
      </c>
      <c r="L71" s="141">
        <f>96.8+24.7</f>
        <v>121.5</v>
      </c>
      <c r="M71" s="221"/>
      <c r="N71" s="542">
        <f>10.6+21.8</f>
        <v>32.4</v>
      </c>
      <c r="O71" s="709">
        <f>10.6+21.8+54.4+19</f>
        <v>105.8</v>
      </c>
      <c r="P71" s="709">
        <f>O71-N71</f>
        <v>73.400000000000006</v>
      </c>
      <c r="Q71" s="1220"/>
      <c r="R71" s="95"/>
      <c r="S71" s="106"/>
      <c r="T71" s="95"/>
      <c r="U71" s="1299"/>
    </row>
    <row r="72" spans="1:21" s="387" customFormat="1" ht="15.75" customHeight="1" x14ac:dyDescent="0.25">
      <c r="A72" s="7"/>
      <c r="B72" s="8"/>
      <c r="C72" s="202"/>
      <c r="D72" s="1165"/>
      <c r="E72" s="1204" t="s">
        <v>187</v>
      </c>
      <c r="F72" s="769"/>
      <c r="G72" s="511" t="s">
        <v>139</v>
      </c>
      <c r="H72" s="329">
        <f>273.4+245.5-30-19.9+615.8</f>
        <v>1084.8</v>
      </c>
      <c r="I72" s="923">
        <f>273.4+245.5-30-19.9+615.8-243.4-615.8-200</f>
        <v>25.600000000000023</v>
      </c>
      <c r="J72" s="958">
        <f>I72-H72</f>
        <v>-1059.1999999999998</v>
      </c>
      <c r="K72" s="52">
        <f>480.2-19.9+862.2</f>
        <v>1322.5</v>
      </c>
      <c r="L72" s="610">
        <f>480.2-19.9+862.2+243.4</f>
        <v>1565.9</v>
      </c>
      <c r="M72" s="684">
        <f>L72-K72</f>
        <v>243.40000000000009</v>
      </c>
      <c r="N72" s="542">
        <f>120.1+246.4</f>
        <v>366.5</v>
      </c>
      <c r="O72" s="709">
        <f>120.1+246.4+615.8+200</f>
        <v>1182.3</v>
      </c>
      <c r="P72" s="709">
        <f>O72-N72</f>
        <v>815.8</v>
      </c>
      <c r="Q72" s="1311"/>
      <c r="R72" s="95"/>
      <c r="S72" s="106"/>
      <c r="T72" s="95"/>
      <c r="U72" s="1299"/>
    </row>
    <row r="73" spans="1:21" s="387" customFormat="1" ht="15.75" customHeight="1" x14ac:dyDescent="0.25">
      <c r="A73" s="567"/>
      <c r="B73" s="8"/>
      <c r="C73" s="202"/>
      <c r="D73" s="764"/>
      <c r="E73" s="1313"/>
      <c r="F73" s="769"/>
      <c r="G73" s="511" t="s">
        <v>221</v>
      </c>
      <c r="H73" s="329">
        <v>30</v>
      </c>
      <c r="I73" s="329">
        <v>30</v>
      </c>
      <c r="J73" s="958"/>
      <c r="K73" s="52"/>
      <c r="L73" s="141"/>
      <c r="M73" s="684"/>
      <c r="N73" s="709"/>
      <c r="O73" s="610"/>
      <c r="P73" s="709"/>
      <c r="Q73" s="1311"/>
      <c r="R73" s="95"/>
      <c r="S73" s="106"/>
      <c r="T73" s="95"/>
      <c r="U73" s="1299"/>
    </row>
    <row r="74" spans="1:21" s="387" customFormat="1" ht="13.5" customHeight="1" x14ac:dyDescent="0.25">
      <c r="A74" s="567"/>
      <c r="B74" s="8"/>
      <c r="C74" s="202"/>
      <c r="D74" s="766"/>
      <c r="E74" s="1200"/>
      <c r="F74" s="769"/>
      <c r="G74" s="511" t="s">
        <v>30</v>
      </c>
      <c r="H74" s="329">
        <v>34.200000000000003</v>
      </c>
      <c r="I74" s="329">
        <v>34.200000000000003</v>
      </c>
      <c r="J74" s="958"/>
      <c r="K74" s="52">
        <v>14.6</v>
      </c>
      <c r="L74" s="141">
        <v>14.6</v>
      </c>
      <c r="M74" s="221"/>
      <c r="N74" s="542"/>
      <c r="O74" s="141"/>
      <c r="P74" s="221"/>
      <c r="Q74" s="1312"/>
      <c r="R74" s="119"/>
      <c r="S74" s="126"/>
      <c r="T74" s="119"/>
      <c r="U74" s="1297"/>
    </row>
    <row r="75" spans="1:21" s="387" customFormat="1" ht="19.5" customHeight="1" x14ac:dyDescent="0.25">
      <c r="A75" s="1228"/>
      <c r="B75" s="1143"/>
      <c r="C75" s="1237"/>
      <c r="D75" s="1316" t="s">
        <v>167</v>
      </c>
      <c r="E75" s="663" t="s">
        <v>39</v>
      </c>
      <c r="F75" s="1195"/>
      <c r="G75" s="511" t="s">
        <v>35</v>
      </c>
      <c r="H75" s="329">
        <f>80</f>
        <v>80</v>
      </c>
      <c r="I75" s="329">
        <f>80</f>
        <v>80</v>
      </c>
      <c r="J75" s="958"/>
      <c r="K75" s="52"/>
      <c r="L75" s="141"/>
      <c r="M75" s="221"/>
      <c r="N75" s="542"/>
      <c r="O75" s="141"/>
      <c r="P75" s="221"/>
      <c r="Q75" s="664" t="s">
        <v>134</v>
      </c>
      <c r="R75" s="1034" t="s">
        <v>249</v>
      </c>
      <c r="S75" s="521">
        <v>100</v>
      </c>
      <c r="T75" s="676"/>
      <c r="U75" s="1036"/>
    </row>
    <row r="76" spans="1:21" s="387" customFormat="1" ht="18" customHeight="1" x14ac:dyDescent="0.25">
      <c r="A76" s="1228"/>
      <c r="B76" s="1143"/>
      <c r="C76" s="1237"/>
      <c r="D76" s="1316"/>
      <c r="E76" s="663"/>
      <c r="F76" s="1195"/>
      <c r="G76" s="511" t="s">
        <v>137</v>
      </c>
      <c r="H76" s="329">
        <f>16.7+47.6+399.3+75-350</f>
        <v>188.60000000000002</v>
      </c>
      <c r="I76" s="923">
        <f>16.7+47.6+399.3+75-350-22</f>
        <v>166.60000000000002</v>
      </c>
      <c r="J76" s="958">
        <f>I76-H76</f>
        <v>-22</v>
      </c>
      <c r="K76" s="52"/>
      <c r="L76" s="141"/>
      <c r="M76" s="684"/>
      <c r="N76" s="46"/>
      <c r="O76" s="610"/>
      <c r="P76" s="709"/>
      <c r="Q76" s="1314" t="s">
        <v>119</v>
      </c>
      <c r="R76" s="1308" t="s">
        <v>246</v>
      </c>
      <c r="S76" s="710">
        <v>100</v>
      </c>
      <c r="T76" s="237"/>
      <c r="U76" s="1305" t="s">
        <v>256</v>
      </c>
    </row>
    <row r="77" spans="1:21" s="387" customFormat="1" ht="18" customHeight="1" x14ac:dyDescent="0.25">
      <c r="A77" s="1228"/>
      <c r="B77" s="1143"/>
      <c r="C77" s="1237"/>
      <c r="D77" s="1316"/>
      <c r="E77" s="663"/>
      <c r="F77" s="1195"/>
      <c r="G77" s="511" t="s">
        <v>127</v>
      </c>
      <c r="H77" s="52"/>
      <c r="I77" s="923"/>
      <c r="J77" s="958"/>
      <c r="K77" s="163">
        <v>250</v>
      </c>
      <c r="L77" s="130">
        <v>250</v>
      </c>
      <c r="M77" s="221"/>
      <c r="N77" s="46"/>
      <c r="O77" s="141"/>
      <c r="P77" s="542"/>
      <c r="Q77" s="1315"/>
      <c r="R77" s="1309"/>
      <c r="S77" s="384"/>
      <c r="T77" s="237"/>
      <c r="U77" s="1306"/>
    </row>
    <row r="78" spans="1:21" s="387" customFormat="1" ht="22.5" customHeight="1" x14ac:dyDescent="0.25">
      <c r="A78" s="1235"/>
      <c r="B78" s="1236"/>
      <c r="C78" s="1237"/>
      <c r="D78" s="1193"/>
      <c r="E78" s="1157" t="s">
        <v>62</v>
      </c>
      <c r="F78" s="1196"/>
      <c r="G78" s="511"/>
      <c r="H78" s="141"/>
      <c r="I78" s="329"/>
      <c r="J78" s="956"/>
      <c r="K78" s="63"/>
      <c r="L78" s="141"/>
      <c r="M78" s="221"/>
      <c r="N78" s="46"/>
      <c r="O78" s="141"/>
      <c r="P78" s="542"/>
      <c r="Q78" s="1315"/>
      <c r="R78" s="433"/>
      <c r="S78" s="384"/>
      <c r="T78" s="237"/>
      <c r="U78" s="1306"/>
    </row>
    <row r="79" spans="1:21" s="387" customFormat="1" ht="42" customHeight="1" x14ac:dyDescent="0.25">
      <c r="A79" s="1229"/>
      <c r="B79" s="1144"/>
      <c r="C79" s="1237"/>
      <c r="D79" s="1194"/>
      <c r="E79" s="1159"/>
      <c r="F79" s="1196"/>
      <c r="G79" s="511"/>
      <c r="H79" s="141"/>
      <c r="I79" s="141"/>
      <c r="J79" s="46"/>
      <c r="K79" s="63"/>
      <c r="L79" s="141"/>
      <c r="M79" s="221"/>
      <c r="N79" s="46"/>
      <c r="O79" s="141"/>
      <c r="P79" s="221"/>
      <c r="Q79" s="311"/>
      <c r="R79" s="312"/>
      <c r="S79" s="341"/>
      <c r="T79" s="517"/>
      <c r="U79" s="1307"/>
    </row>
    <row r="80" spans="1:21" s="387" customFormat="1" ht="24" customHeight="1" x14ac:dyDescent="0.25">
      <c r="A80" s="1229"/>
      <c r="B80" s="1144"/>
      <c r="C80" s="1237"/>
      <c r="D80" s="1197" t="s">
        <v>178</v>
      </c>
      <c r="E80" s="558" t="s">
        <v>39</v>
      </c>
      <c r="F80" s="770"/>
      <c r="G80" s="511"/>
      <c r="H80" s="52"/>
      <c r="I80" s="610"/>
      <c r="J80" s="606"/>
      <c r="K80" s="52"/>
      <c r="L80" s="141"/>
      <c r="M80" s="221"/>
      <c r="N80" s="46"/>
      <c r="O80" s="141"/>
      <c r="P80" s="221"/>
      <c r="Q80" s="1240" t="s">
        <v>223</v>
      </c>
      <c r="R80" s="710" t="s">
        <v>247</v>
      </c>
      <c r="S80" s="1029" t="s">
        <v>248</v>
      </c>
      <c r="T80" s="222">
        <v>100</v>
      </c>
      <c r="U80" s="1296" t="s">
        <v>252</v>
      </c>
    </row>
    <row r="81" spans="1:21" s="387" customFormat="1" ht="14.25" customHeight="1" x14ac:dyDescent="0.25">
      <c r="A81" s="1229"/>
      <c r="B81" s="1144"/>
      <c r="C81" s="1237"/>
      <c r="D81" s="1197"/>
      <c r="E81" s="1355" t="s">
        <v>179</v>
      </c>
      <c r="F81" s="770"/>
      <c r="G81" s="736"/>
      <c r="H81" s="163"/>
      <c r="I81" s="130"/>
      <c r="J81" s="508"/>
      <c r="K81" s="52"/>
      <c r="L81" s="610"/>
      <c r="M81" s="684"/>
      <c r="N81" s="46"/>
      <c r="O81" s="141"/>
      <c r="P81" s="221"/>
      <c r="Q81" s="1354"/>
      <c r="R81" s="384"/>
      <c r="S81" s="384"/>
      <c r="T81" s="501"/>
      <c r="U81" s="1299"/>
    </row>
    <row r="82" spans="1:21" s="387" customFormat="1" ht="12.75" customHeight="1" x14ac:dyDescent="0.25">
      <c r="A82" s="1229"/>
      <c r="B82" s="1144"/>
      <c r="C82" s="1237"/>
      <c r="D82" s="1197"/>
      <c r="E82" s="1356"/>
      <c r="F82" s="770"/>
      <c r="G82" s="511"/>
      <c r="H82" s="52"/>
      <c r="I82" s="141"/>
      <c r="J82" s="46"/>
      <c r="K82" s="163"/>
      <c r="L82" s="130"/>
      <c r="M82" s="121"/>
      <c r="N82" s="46"/>
      <c r="O82" s="141"/>
      <c r="P82" s="221"/>
      <c r="Q82" s="1354"/>
      <c r="R82" s="384"/>
      <c r="S82" s="384"/>
      <c r="T82" s="501"/>
      <c r="U82" s="1299"/>
    </row>
    <row r="83" spans="1:21" s="387" customFormat="1" ht="67.5" customHeight="1" x14ac:dyDescent="0.25">
      <c r="A83" s="1229"/>
      <c r="B83" s="1144"/>
      <c r="C83" s="1237"/>
      <c r="D83" s="1198"/>
      <c r="E83" s="1357"/>
      <c r="F83" s="770"/>
      <c r="G83" s="511"/>
      <c r="H83" s="52"/>
      <c r="I83" s="141"/>
      <c r="J83" s="46"/>
      <c r="K83" s="52"/>
      <c r="L83" s="141"/>
      <c r="M83" s="221"/>
      <c r="N83" s="46"/>
      <c r="O83" s="141"/>
      <c r="P83" s="221"/>
      <c r="Q83" s="513"/>
      <c r="R83" s="341"/>
      <c r="S83" s="341"/>
      <c r="T83" s="425"/>
      <c r="U83" s="1297"/>
    </row>
    <row r="84" spans="1:21" s="387" customFormat="1" ht="61.5" customHeight="1" x14ac:dyDescent="0.25">
      <c r="A84" s="1229"/>
      <c r="B84" s="1144"/>
      <c r="C84" s="1237"/>
      <c r="D84" s="1062" t="s">
        <v>183</v>
      </c>
      <c r="E84" s="558" t="s">
        <v>39</v>
      </c>
      <c r="F84" s="770"/>
      <c r="G84" s="139"/>
      <c r="H84" s="52"/>
      <c r="I84" s="610"/>
      <c r="J84" s="606"/>
      <c r="K84" s="52"/>
      <c r="L84" s="141"/>
      <c r="M84" s="221"/>
      <c r="N84" s="46"/>
      <c r="O84" s="141"/>
      <c r="P84" s="221"/>
      <c r="Q84" s="1220" t="s">
        <v>224</v>
      </c>
      <c r="R84" s="959" t="s">
        <v>233</v>
      </c>
      <c r="S84" s="913" t="s">
        <v>250</v>
      </c>
      <c r="T84" s="501">
        <v>100</v>
      </c>
      <c r="U84" s="1296" t="s">
        <v>255</v>
      </c>
    </row>
    <row r="85" spans="1:21" s="387" customFormat="1" ht="72" customHeight="1" x14ac:dyDescent="0.25">
      <c r="A85" s="1229"/>
      <c r="B85" s="1144"/>
      <c r="C85" s="1237"/>
      <c r="D85" s="1062"/>
      <c r="E85" s="1031" t="s">
        <v>179</v>
      </c>
      <c r="F85" s="561"/>
      <c r="G85" s="514"/>
      <c r="H85" s="52"/>
      <c r="I85" s="141"/>
      <c r="J85" s="46"/>
      <c r="K85" s="52"/>
      <c r="L85" s="610"/>
      <c r="M85" s="1039"/>
      <c r="N85" s="77"/>
      <c r="O85" s="137"/>
      <c r="P85" s="209"/>
      <c r="Q85" s="1243"/>
      <c r="R85" s="729"/>
      <c r="S85" s="384"/>
      <c r="T85" s="515"/>
      <c r="U85" s="1302"/>
    </row>
    <row r="86" spans="1:21" s="387" customFormat="1" ht="15.75" customHeight="1" thickBot="1" x14ac:dyDescent="0.3">
      <c r="A86" s="1229"/>
      <c r="B86" s="1144"/>
      <c r="C86" s="1238"/>
      <c r="D86" s="417"/>
      <c r="E86" s="473"/>
      <c r="F86" s="416"/>
      <c r="G86" s="459" t="s">
        <v>27</v>
      </c>
      <c r="H86" s="80">
        <f t="shared" ref="H86:P86" si="15">SUM(H62:H85)</f>
        <v>2204</v>
      </c>
      <c r="I86" s="172">
        <f t="shared" si="15"/>
        <v>1049.4000000000001</v>
      </c>
      <c r="J86" s="950">
        <f t="shared" si="15"/>
        <v>-1154.5999999999999</v>
      </c>
      <c r="K86" s="80">
        <f t="shared" si="15"/>
        <v>2824.2999999999997</v>
      </c>
      <c r="L86" s="172">
        <f t="shared" si="15"/>
        <v>3067.7000000000003</v>
      </c>
      <c r="M86" s="1038">
        <f t="shared" si="15"/>
        <v>243.40000000000009</v>
      </c>
      <c r="N86" s="303">
        <f t="shared" si="15"/>
        <v>1036.5</v>
      </c>
      <c r="O86" s="342">
        <f t="shared" si="15"/>
        <v>1925.6999999999998</v>
      </c>
      <c r="P86" s="528">
        <f t="shared" si="15"/>
        <v>889.19999999999993</v>
      </c>
      <c r="Q86" s="1037"/>
      <c r="R86" s="245"/>
      <c r="S86" s="1035"/>
      <c r="T86" s="245"/>
      <c r="U86" s="1303"/>
    </row>
    <row r="87" spans="1:21" s="387" customFormat="1" ht="14.25" customHeight="1" x14ac:dyDescent="0.25">
      <c r="A87" s="32" t="s">
        <v>14</v>
      </c>
      <c r="B87" s="33" t="s">
        <v>36</v>
      </c>
      <c r="C87" s="778" t="s">
        <v>36</v>
      </c>
      <c r="D87" s="765" t="s">
        <v>166</v>
      </c>
      <c r="E87" s="778" t="s">
        <v>39</v>
      </c>
      <c r="F87" s="748">
        <v>5</v>
      </c>
      <c r="G87" s="419" t="s">
        <v>42</v>
      </c>
      <c r="H87" s="216">
        <f>254.6-30.6</f>
        <v>224</v>
      </c>
      <c r="I87" s="599">
        <f>254.6-30.6</f>
        <v>224</v>
      </c>
      <c r="J87" s="164"/>
      <c r="K87" s="216">
        <f>96+58.7</f>
        <v>154.69999999999999</v>
      </c>
      <c r="L87" s="599">
        <f>96+58.7</f>
        <v>154.69999999999999</v>
      </c>
      <c r="M87" s="164"/>
      <c r="N87" s="216">
        <v>500</v>
      </c>
      <c r="O87" s="599">
        <v>500</v>
      </c>
      <c r="P87" s="550"/>
      <c r="Q87" s="446"/>
      <c r="R87" s="447"/>
      <c r="S87" s="447"/>
      <c r="T87" s="446"/>
      <c r="U87" s="777"/>
    </row>
    <row r="88" spans="1:21" s="387" customFormat="1" ht="15" customHeight="1" x14ac:dyDescent="0.25">
      <c r="A88" s="774"/>
      <c r="B88" s="775"/>
      <c r="C88" s="771"/>
      <c r="D88" s="442"/>
      <c r="E88" s="771"/>
      <c r="F88" s="381"/>
      <c r="G88" s="233" t="s">
        <v>137</v>
      </c>
      <c r="H88" s="52">
        <v>79.7</v>
      </c>
      <c r="I88" s="141">
        <v>79.7</v>
      </c>
      <c r="J88" s="46"/>
      <c r="K88" s="52"/>
      <c r="L88" s="141"/>
      <c r="M88" s="46"/>
      <c r="N88" s="52"/>
      <c r="O88" s="141"/>
      <c r="P88" s="221"/>
      <c r="Q88" s="440"/>
      <c r="R88" s="763"/>
      <c r="S88" s="763"/>
      <c r="T88" s="440"/>
      <c r="U88" s="639"/>
    </row>
    <row r="89" spans="1:21" s="387" customFormat="1" ht="15" customHeight="1" x14ac:dyDescent="0.25">
      <c r="A89" s="774"/>
      <c r="B89" s="775"/>
      <c r="C89" s="771"/>
      <c r="D89" s="442"/>
      <c r="E89" s="771"/>
      <c r="F89" s="381"/>
      <c r="G89" s="233" t="s">
        <v>35</v>
      </c>
      <c r="H89" s="52">
        <v>30.6</v>
      </c>
      <c r="I89" s="141">
        <v>30.6</v>
      </c>
      <c r="J89" s="46"/>
      <c r="K89" s="52"/>
      <c r="L89" s="141"/>
      <c r="M89" s="46"/>
      <c r="N89" s="52"/>
      <c r="O89" s="141"/>
      <c r="P89" s="221"/>
      <c r="Q89" s="440"/>
      <c r="R89" s="763"/>
      <c r="S89" s="763"/>
      <c r="T89" s="440"/>
      <c r="U89" s="639"/>
    </row>
    <row r="90" spans="1:21" s="387" customFormat="1" x14ac:dyDescent="0.25">
      <c r="A90" s="774"/>
      <c r="B90" s="775"/>
      <c r="C90" s="771"/>
      <c r="D90" s="442"/>
      <c r="E90" s="771"/>
      <c r="F90" s="769"/>
      <c r="G90" s="83" t="s">
        <v>41</v>
      </c>
      <c r="H90" s="54">
        <v>301.7</v>
      </c>
      <c r="I90" s="137">
        <v>301.7</v>
      </c>
      <c r="J90" s="77"/>
      <c r="K90" s="54">
        <v>15.9</v>
      </c>
      <c r="L90" s="137">
        <v>15.9</v>
      </c>
      <c r="M90" s="77"/>
      <c r="N90" s="686"/>
      <c r="O90" s="687"/>
      <c r="P90" s="683"/>
      <c r="Q90" s="450"/>
      <c r="R90" s="763"/>
      <c r="S90" s="763"/>
      <c r="T90" s="440"/>
      <c r="U90" s="639"/>
    </row>
    <row r="91" spans="1:21" s="387" customFormat="1" ht="15.75" customHeight="1" x14ac:dyDescent="0.25">
      <c r="A91" s="744"/>
      <c r="B91" s="746"/>
      <c r="C91" s="771"/>
      <c r="D91" s="1154" t="s">
        <v>129</v>
      </c>
      <c r="E91" s="1157" t="s">
        <v>58</v>
      </c>
      <c r="F91" s="749"/>
      <c r="G91" s="737"/>
      <c r="H91" s="52"/>
      <c r="I91" s="141"/>
      <c r="J91" s="46"/>
      <c r="K91" s="52"/>
      <c r="L91" s="610"/>
      <c r="M91" s="606"/>
      <c r="N91" s="52"/>
      <c r="O91" s="141"/>
      <c r="P91" s="221"/>
      <c r="Q91" s="1233" t="s">
        <v>193</v>
      </c>
      <c r="R91" s="1292">
        <v>40</v>
      </c>
      <c r="S91" s="116">
        <v>100</v>
      </c>
      <c r="T91" s="266"/>
      <c r="U91" s="1289"/>
    </row>
    <row r="92" spans="1:21" s="387" customFormat="1" ht="15.75" customHeight="1" x14ac:dyDescent="0.25">
      <c r="A92" s="744"/>
      <c r="B92" s="746"/>
      <c r="C92" s="771"/>
      <c r="D92" s="1160"/>
      <c r="E92" s="1158"/>
      <c r="F92" s="749"/>
      <c r="G92" s="233"/>
      <c r="H92" s="52"/>
      <c r="I92" s="141"/>
      <c r="J92" s="46"/>
      <c r="K92" s="52"/>
      <c r="L92" s="141"/>
      <c r="M92" s="46"/>
      <c r="N92" s="52"/>
      <c r="O92" s="141"/>
      <c r="P92" s="221"/>
      <c r="Q92" s="1233"/>
      <c r="R92" s="1293"/>
      <c r="S92" s="384"/>
      <c r="T92" s="260"/>
      <c r="U92" s="1290"/>
    </row>
    <row r="93" spans="1:21" s="387" customFormat="1" ht="17.25" customHeight="1" x14ac:dyDescent="0.25">
      <c r="A93" s="744"/>
      <c r="B93" s="746"/>
      <c r="C93" s="771"/>
      <c r="D93" s="1161"/>
      <c r="E93" s="1192"/>
      <c r="F93" s="749"/>
      <c r="G93" s="181"/>
      <c r="H93" s="52"/>
      <c r="I93" s="141"/>
      <c r="J93" s="46"/>
      <c r="K93" s="52"/>
      <c r="L93" s="141"/>
      <c r="M93" s="46"/>
      <c r="N93" s="52"/>
      <c r="O93" s="141"/>
      <c r="P93" s="221"/>
      <c r="Q93" s="1234"/>
      <c r="R93" s="341"/>
      <c r="S93" s="341"/>
      <c r="T93" s="340"/>
      <c r="U93" s="1291"/>
    </row>
    <row r="94" spans="1:21" s="387" customFormat="1" ht="18.75" customHeight="1" x14ac:dyDescent="0.2">
      <c r="A94" s="744"/>
      <c r="B94" s="746"/>
      <c r="C94" s="771"/>
      <c r="D94" s="1160" t="s">
        <v>172</v>
      </c>
      <c r="E94" s="482"/>
      <c r="F94" s="749"/>
      <c r="G94" s="181"/>
      <c r="H94" s="345"/>
      <c r="I94" s="610"/>
      <c r="J94" s="606"/>
      <c r="K94" s="345"/>
      <c r="L94" s="610"/>
      <c r="M94" s="606"/>
      <c r="N94" s="345"/>
      <c r="O94" s="610"/>
      <c r="P94" s="684"/>
      <c r="Q94" s="498" t="s">
        <v>89</v>
      </c>
      <c r="R94" s="315">
        <v>1</v>
      </c>
      <c r="S94" s="222"/>
      <c r="T94" s="222"/>
      <c r="U94" s="779"/>
    </row>
    <row r="95" spans="1:21" s="387" customFormat="1" ht="18.75" customHeight="1" x14ac:dyDescent="0.2">
      <c r="A95" s="744"/>
      <c r="B95" s="746"/>
      <c r="C95" s="771"/>
      <c r="D95" s="1232"/>
      <c r="E95" s="482"/>
      <c r="F95" s="749"/>
      <c r="G95" s="181"/>
      <c r="H95" s="52"/>
      <c r="I95" s="141"/>
      <c r="J95" s="46"/>
      <c r="K95" s="52"/>
      <c r="L95" s="141"/>
      <c r="M95" s="46"/>
      <c r="N95" s="52"/>
      <c r="O95" s="141"/>
      <c r="P95" s="221"/>
      <c r="Q95" s="450"/>
      <c r="R95" s="341"/>
      <c r="S95" s="347"/>
      <c r="T95" s="425"/>
      <c r="U95" s="779"/>
    </row>
    <row r="96" spans="1:21" s="26" customFormat="1" ht="18" customHeight="1" x14ac:dyDescent="0.25">
      <c r="A96" s="316"/>
      <c r="B96" s="317"/>
      <c r="C96" s="427"/>
      <c r="D96" s="1216" t="s">
        <v>162</v>
      </c>
      <c r="E96" s="318"/>
      <c r="F96" s="780"/>
      <c r="G96" s="917" t="s">
        <v>42</v>
      </c>
      <c r="H96" s="1020"/>
      <c r="I96" s="1021">
        <v>-44.8</v>
      </c>
      <c r="J96" s="1022">
        <f>I96-H96</f>
        <v>-44.8</v>
      </c>
      <c r="K96" s="1020"/>
      <c r="L96" s="1021">
        <v>44.8</v>
      </c>
      <c r="M96" s="1022">
        <f>L96-K96</f>
        <v>44.8</v>
      </c>
      <c r="N96" s="78"/>
      <c r="O96" s="136"/>
      <c r="P96" s="84"/>
      <c r="Q96" s="451" t="s">
        <v>122</v>
      </c>
      <c r="R96" s="325"/>
      <c r="S96" s="325">
        <v>1</v>
      </c>
      <c r="T96" s="501"/>
      <c r="U96" s="1304" t="s">
        <v>254</v>
      </c>
    </row>
    <row r="97" spans="1:23" s="26" customFormat="1" ht="11.25" customHeight="1" x14ac:dyDescent="0.25">
      <c r="A97" s="316"/>
      <c r="B97" s="317"/>
      <c r="C97" s="427"/>
      <c r="D97" s="1190"/>
      <c r="E97" s="320"/>
      <c r="F97" s="780"/>
      <c r="G97" s="47"/>
      <c r="H97" s="52"/>
      <c r="I97" s="141"/>
      <c r="J97" s="46"/>
      <c r="K97" s="52"/>
      <c r="L97" s="141"/>
      <c r="M97" s="46"/>
      <c r="N97" s="52"/>
      <c r="O97" s="141"/>
      <c r="P97" s="221"/>
      <c r="Q97" s="1210" t="s">
        <v>163</v>
      </c>
      <c r="R97" s="128"/>
      <c r="S97" s="502"/>
      <c r="T97" s="501">
        <v>30</v>
      </c>
      <c r="U97" s="1304"/>
    </row>
    <row r="98" spans="1:23" s="26" customFormat="1" ht="111" customHeight="1" x14ac:dyDescent="0.25">
      <c r="A98" s="316"/>
      <c r="B98" s="317"/>
      <c r="C98" s="427"/>
      <c r="D98" s="1191"/>
      <c r="E98" s="320"/>
      <c r="F98" s="780"/>
      <c r="G98" s="51"/>
      <c r="H98" s="54"/>
      <c r="I98" s="137"/>
      <c r="J98" s="77"/>
      <c r="K98" s="54"/>
      <c r="L98" s="137"/>
      <c r="M98" s="77"/>
      <c r="N98" s="54"/>
      <c r="O98" s="137"/>
      <c r="P98" s="209"/>
      <c r="Q98" s="1211"/>
      <c r="R98" s="293"/>
      <c r="S98" s="294"/>
      <c r="T98" s="425"/>
      <c r="U98" s="1304"/>
    </row>
    <row r="99" spans="1:23" s="26" customFormat="1" ht="14.25" customHeight="1" x14ac:dyDescent="0.25">
      <c r="A99" s="316"/>
      <c r="B99" s="317"/>
      <c r="C99" s="427"/>
      <c r="D99" s="1216" t="s">
        <v>219</v>
      </c>
      <c r="E99" s="320"/>
      <c r="F99" s="441"/>
      <c r="G99" s="47"/>
      <c r="H99" s="52"/>
      <c r="I99" s="141"/>
      <c r="J99" s="46"/>
      <c r="K99" s="52"/>
      <c r="L99" s="141"/>
      <c r="M99" s="46"/>
      <c r="N99" s="52"/>
      <c r="O99" s="141"/>
      <c r="P99" s="221"/>
      <c r="Q99" s="451" t="s">
        <v>122</v>
      </c>
      <c r="R99" s="325"/>
      <c r="S99" s="325">
        <v>1</v>
      </c>
      <c r="T99" s="501"/>
      <c r="U99" s="779"/>
    </row>
    <row r="100" spans="1:23" s="26" customFormat="1" ht="24.75" customHeight="1" x14ac:dyDescent="0.25">
      <c r="A100" s="316"/>
      <c r="B100" s="317"/>
      <c r="C100" s="427"/>
      <c r="D100" s="1216"/>
      <c r="E100" s="320"/>
      <c r="F100" s="441"/>
      <c r="G100" s="51"/>
      <c r="H100" s="54"/>
      <c r="I100" s="137"/>
      <c r="J100" s="77"/>
      <c r="K100" s="54"/>
      <c r="L100" s="137"/>
      <c r="M100" s="77"/>
      <c r="N100" s="54"/>
      <c r="O100" s="137"/>
      <c r="P100" s="209"/>
      <c r="Q100" s="776" t="s">
        <v>165</v>
      </c>
      <c r="R100" s="128"/>
      <c r="S100" s="260">
        <v>15</v>
      </c>
      <c r="T100" s="501">
        <v>100</v>
      </c>
      <c r="U100" s="779"/>
      <c r="W100" s="319"/>
    </row>
    <row r="101" spans="1:23" s="387" customFormat="1" ht="15.75" customHeight="1" thickBot="1" x14ac:dyDescent="0.3">
      <c r="A101" s="316"/>
      <c r="B101" s="317"/>
      <c r="C101" s="338"/>
      <c r="D101" s="417"/>
      <c r="E101" s="473"/>
      <c r="F101" s="416"/>
      <c r="G101" s="459" t="s">
        <v>27</v>
      </c>
      <c r="H101" s="80">
        <f t="shared" ref="H101:P101" si="16">SUM(H87:H100)</f>
        <v>636</v>
      </c>
      <c r="I101" s="172">
        <f t="shared" si="16"/>
        <v>591.20000000000005</v>
      </c>
      <c r="J101" s="172">
        <f t="shared" si="16"/>
        <v>-44.8</v>
      </c>
      <c r="K101" s="80">
        <f t="shared" si="16"/>
        <v>170.6</v>
      </c>
      <c r="L101" s="172">
        <f>SUM(L87:L100)</f>
        <v>215.39999999999998</v>
      </c>
      <c r="M101" s="172">
        <f t="shared" si="16"/>
        <v>44.8</v>
      </c>
      <c r="N101" s="80">
        <f t="shared" si="16"/>
        <v>500</v>
      </c>
      <c r="O101" s="172">
        <f t="shared" si="16"/>
        <v>500</v>
      </c>
      <c r="P101" s="167">
        <f t="shared" si="16"/>
        <v>0</v>
      </c>
      <c r="Q101" s="452"/>
      <c r="R101" s="245"/>
      <c r="S101" s="752"/>
      <c r="T101" s="245"/>
      <c r="U101" s="252"/>
    </row>
    <row r="102" spans="1:23" s="387" customFormat="1" ht="15" customHeight="1" x14ac:dyDescent="0.25">
      <c r="A102" s="32" t="s">
        <v>14</v>
      </c>
      <c r="B102" s="33" t="s">
        <v>36</v>
      </c>
      <c r="C102" s="778" t="s">
        <v>38</v>
      </c>
      <c r="D102" s="765" t="s">
        <v>61</v>
      </c>
      <c r="E102" s="758"/>
      <c r="F102" s="453">
        <v>6</v>
      </c>
      <c r="G102" s="483" t="s">
        <v>30</v>
      </c>
      <c r="H102" s="164">
        <v>33.9</v>
      </c>
      <c r="I102" s="599">
        <v>33.9</v>
      </c>
      <c r="J102" s="164"/>
      <c r="K102" s="216">
        <v>37.299999999999997</v>
      </c>
      <c r="L102" s="599">
        <v>37.299999999999997</v>
      </c>
      <c r="M102" s="164"/>
      <c r="N102" s="216">
        <v>33.9</v>
      </c>
      <c r="O102" s="599">
        <v>33.9</v>
      </c>
      <c r="P102" s="550"/>
      <c r="Q102" s="455"/>
      <c r="R102" s="447"/>
      <c r="S102" s="447"/>
      <c r="T102" s="446"/>
      <c r="U102" s="1294"/>
    </row>
    <row r="103" spans="1:23" s="387" customFormat="1" ht="15.75" customHeight="1" x14ac:dyDescent="0.25">
      <c r="A103" s="774"/>
      <c r="B103" s="775"/>
      <c r="C103" s="771"/>
      <c r="D103" s="435"/>
      <c r="E103" s="771"/>
      <c r="F103" s="381"/>
      <c r="G103" s="233" t="s">
        <v>65</v>
      </c>
      <c r="H103" s="141">
        <v>10</v>
      </c>
      <c r="I103" s="141">
        <v>10</v>
      </c>
      <c r="J103" s="606"/>
      <c r="K103" s="52">
        <v>10</v>
      </c>
      <c r="L103" s="141">
        <v>10</v>
      </c>
      <c r="M103" s="606"/>
      <c r="N103" s="52">
        <v>10</v>
      </c>
      <c r="O103" s="141">
        <v>10</v>
      </c>
      <c r="P103" s="606"/>
      <c r="Q103" s="658"/>
      <c r="R103" s="942"/>
      <c r="S103" s="942"/>
      <c r="T103" s="440"/>
      <c r="U103" s="1298"/>
    </row>
    <row r="104" spans="1:23" s="387" customFormat="1" ht="15.75" customHeight="1" x14ac:dyDescent="0.25">
      <c r="A104" s="774"/>
      <c r="B104" s="775"/>
      <c r="C104" s="771"/>
      <c r="D104" s="435"/>
      <c r="E104" s="771"/>
      <c r="F104" s="381"/>
      <c r="G104" s="83" t="s">
        <v>182</v>
      </c>
      <c r="H104" s="137">
        <v>18.399999999999999</v>
      </c>
      <c r="I104" s="137">
        <v>18.399999999999999</v>
      </c>
      <c r="J104" s="677"/>
      <c r="K104" s="54">
        <v>18.399999999999999</v>
      </c>
      <c r="L104" s="137">
        <v>18.399999999999999</v>
      </c>
      <c r="M104" s="677"/>
      <c r="N104" s="54">
        <v>18.399999999999999</v>
      </c>
      <c r="O104" s="137">
        <v>18.399999999999999</v>
      </c>
      <c r="P104" s="677"/>
      <c r="Q104" s="658"/>
      <c r="R104" s="942"/>
      <c r="S104" s="942"/>
      <c r="T104" s="440"/>
      <c r="U104" s="1298"/>
    </row>
    <row r="105" spans="1:23" s="387" customFormat="1" ht="15" customHeight="1" x14ac:dyDescent="0.25">
      <c r="A105" s="1230"/>
      <c r="B105" s="1231"/>
      <c r="C105" s="1244"/>
      <c r="D105" s="1245" t="s">
        <v>92</v>
      </c>
      <c r="E105" s="1157" t="s">
        <v>62</v>
      </c>
      <c r="F105" s="1244"/>
      <c r="G105" s="181"/>
      <c r="H105" s="46"/>
      <c r="I105" s="141"/>
      <c r="J105" s="46"/>
      <c r="K105" s="52"/>
      <c r="L105" s="141"/>
      <c r="M105" s="46"/>
      <c r="N105" s="52"/>
      <c r="O105" s="141"/>
      <c r="P105" s="221"/>
      <c r="Q105" s="1358" t="s">
        <v>194</v>
      </c>
      <c r="R105" s="129">
        <v>1.7</v>
      </c>
      <c r="S105" s="129">
        <v>1.7</v>
      </c>
      <c r="T105" s="510">
        <v>1.7</v>
      </c>
      <c r="U105" s="1298"/>
    </row>
    <row r="106" spans="1:23" s="387" customFormat="1" ht="16.5" customHeight="1" x14ac:dyDescent="0.25">
      <c r="A106" s="1230"/>
      <c r="B106" s="1231"/>
      <c r="C106" s="1244"/>
      <c r="D106" s="1246"/>
      <c r="E106" s="1247"/>
      <c r="F106" s="1244"/>
      <c r="G106" s="233"/>
      <c r="H106" s="46"/>
      <c r="I106" s="141"/>
      <c r="J106" s="46"/>
      <c r="K106" s="52"/>
      <c r="L106" s="141"/>
      <c r="M106" s="46"/>
      <c r="N106" s="52"/>
      <c r="O106" s="141"/>
      <c r="P106" s="221"/>
      <c r="Q106" s="1359"/>
      <c r="R106" s="131"/>
      <c r="S106" s="131"/>
      <c r="T106" s="208"/>
      <c r="U106" s="330"/>
    </row>
    <row r="107" spans="1:23" s="387" customFormat="1" ht="15" customHeight="1" x14ac:dyDescent="0.25">
      <c r="A107" s="1228"/>
      <c r="B107" s="1143"/>
      <c r="C107" s="1145"/>
      <c r="D107" s="1147" t="s">
        <v>64</v>
      </c>
      <c r="E107" s="1149" t="s">
        <v>62</v>
      </c>
      <c r="F107" s="1152"/>
      <c r="G107" s="454"/>
      <c r="H107" s="46"/>
      <c r="I107" s="141"/>
      <c r="J107" s="46"/>
      <c r="K107" s="52"/>
      <c r="L107" s="141"/>
      <c r="M107" s="46"/>
      <c r="N107" s="52"/>
      <c r="O107" s="141"/>
      <c r="P107" s="221"/>
      <c r="Q107" s="241" t="s">
        <v>90</v>
      </c>
      <c r="R107" s="132">
        <v>1</v>
      </c>
      <c r="S107" s="132">
        <v>1</v>
      </c>
      <c r="T107" s="591">
        <v>1</v>
      </c>
      <c r="U107" s="344"/>
    </row>
    <row r="108" spans="1:23" s="387" customFormat="1" ht="18.75" customHeight="1" x14ac:dyDescent="0.25">
      <c r="A108" s="1228"/>
      <c r="B108" s="1143"/>
      <c r="C108" s="1145"/>
      <c r="D108" s="1147"/>
      <c r="E108" s="1150"/>
      <c r="F108" s="1152"/>
      <c r="G108" s="170"/>
      <c r="H108" s="46"/>
      <c r="I108" s="141"/>
      <c r="J108" s="46"/>
      <c r="K108" s="52"/>
      <c r="L108" s="141"/>
      <c r="M108" s="46"/>
      <c r="N108" s="52"/>
      <c r="O108" s="141"/>
      <c r="P108" s="221"/>
      <c r="Q108" s="236" t="s">
        <v>143</v>
      </c>
      <c r="R108" s="237">
        <v>1000</v>
      </c>
      <c r="S108" s="237">
        <v>1000</v>
      </c>
      <c r="T108" s="592">
        <v>1000</v>
      </c>
      <c r="U108" s="344"/>
    </row>
    <row r="109" spans="1:23" s="387" customFormat="1" ht="15.75" customHeight="1" x14ac:dyDescent="0.25">
      <c r="A109" s="1229"/>
      <c r="B109" s="1144"/>
      <c r="C109" s="1146"/>
      <c r="D109" s="1148"/>
      <c r="E109" s="1151"/>
      <c r="F109" s="1152"/>
      <c r="G109" s="207"/>
      <c r="H109" s="77"/>
      <c r="I109" s="137"/>
      <c r="J109" s="77"/>
      <c r="K109" s="54"/>
      <c r="L109" s="137"/>
      <c r="M109" s="77"/>
      <c r="N109" s="54"/>
      <c r="O109" s="137"/>
      <c r="P109" s="209"/>
      <c r="Q109" s="236" t="s">
        <v>133</v>
      </c>
      <c r="R109" s="237">
        <v>2</v>
      </c>
      <c r="S109" s="237">
        <v>2</v>
      </c>
      <c r="T109" s="592">
        <v>2</v>
      </c>
      <c r="U109" s="344"/>
    </row>
    <row r="110" spans="1:23" s="387" customFormat="1" ht="17.25" customHeight="1" thickBot="1" x14ac:dyDescent="0.3">
      <c r="A110" s="316"/>
      <c r="B110" s="317"/>
      <c r="C110" s="338"/>
      <c r="D110" s="417"/>
      <c r="E110" s="473"/>
      <c r="F110" s="416"/>
      <c r="G110" s="464" t="s">
        <v>27</v>
      </c>
      <c r="H110" s="210">
        <f>SUM(H102:H109)</f>
        <v>62.3</v>
      </c>
      <c r="I110" s="342">
        <f>SUM(I102:I109)</f>
        <v>62.3</v>
      </c>
      <c r="J110" s="342">
        <f>SUM(J102:J109)</f>
        <v>0</v>
      </c>
      <c r="K110" s="210">
        <f t="shared" ref="K110:M110" si="17">SUM(K102:K109)</f>
        <v>65.699999999999989</v>
      </c>
      <c r="L110" s="342">
        <f t="shared" si="17"/>
        <v>65.699999999999989</v>
      </c>
      <c r="M110" s="342">
        <f t="shared" si="17"/>
        <v>0</v>
      </c>
      <c r="N110" s="210">
        <f>SUM(N102:N109)</f>
        <v>62.3</v>
      </c>
      <c r="O110" s="342">
        <f>SUM(O102:O109)</f>
        <v>62.3</v>
      </c>
      <c r="P110" s="342">
        <f>SUM(P102:P109)</f>
        <v>0</v>
      </c>
      <c r="Q110" s="456"/>
      <c r="R110" s="245"/>
      <c r="S110" s="752"/>
      <c r="T110" s="245"/>
      <c r="U110" s="252"/>
    </row>
    <row r="111" spans="1:23" s="387" customFormat="1" ht="13.5" thickBot="1" x14ac:dyDescent="0.3">
      <c r="A111" s="27" t="s">
        <v>14</v>
      </c>
      <c r="B111" s="22" t="s">
        <v>36</v>
      </c>
      <c r="C111" s="1135" t="s">
        <v>44</v>
      </c>
      <c r="D111" s="1135"/>
      <c r="E111" s="1135"/>
      <c r="F111" s="1135"/>
      <c r="G111" s="1135"/>
      <c r="H111" s="262">
        <f t="shared" ref="H111:P111" si="18">H110+H101+H86+H59</f>
        <v>2947.5</v>
      </c>
      <c r="I111" s="601">
        <f t="shared" si="18"/>
        <v>1748.1000000000001</v>
      </c>
      <c r="J111" s="601">
        <f t="shared" si="18"/>
        <v>-1199.3999999999999</v>
      </c>
      <c r="K111" s="262">
        <f t="shared" si="18"/>
        <v>3332.7999999999997</v>
      </c>
      <c r="L111" s="601">
        <f t="shared" si="18"/>
        <v>3621</v>
      </c>
      <c r="M111" s="601">
        <f t="shared" si="18"/>
        <v>288.2000000000001</v>
      </c>
      <c r="N111" s="262">
        <f t="shared" si="18"/>
        <v>1671</v>
      </c>
      <c r="O111" s="601">
        <f t="shared" si="18"/>
        <v>2560.1999999999998</v>
      </c>
      <c r="P111" s="680">
        <f t="shared" si="18"/>
        <v>889.19999999999993</v>
      </c>
      <c r="Q111" s="1136"/>
      <c r="R111" s="1137"/>
      <c r="S111" s="1137"/>
      <c r="T111" s="1137"/>
      <c r="U111" s="1138"/>
    </row>
    <row r="112" spans="1:23" s="387" customFormat="1" ht="16.5" customHeight="1" thickBot="1" x14ac:dyDescent="0.3">
      <c r="A112" s="21" t="s">
        <v>14</v>
      </c>
      <c r="B112" s="22" t="s">
        <v>38</v>
      </c>
      <c r="C112" s="1139" t="s">
        <v>130</v>
      </c>
      <c r="D112" s="1140"/>
      <c r="E112" s="1140"/>
      <c r="F112" s="1140"/>
      <c r="G112" s="1140"/>
      <c r="H112" s="1141"/>
      <c r="I112" s="1141"/>
      <c r="J112" s="1141"/>
      <c r="K112" s="1141"/>
      <c r="L112" s="1141"/>
      <c r="M112" s="1141"/>
      <c r="N112" s="1141"/>
      <c r="O112" s="1141"/>
      <c r="P112" s="1141"/>
      <c r="Q112" s="1140"/>
      <c r="R112" s="1140"/>
      <c r="S112" s="1140"/>
      <c r="T112" s="1140"/>
      <c r="U112" s="1142"/>
    </row>
    <row r="113" spans="1:21" s="333" customFormat="1" ht="15.75" customHeight="1" x14ac:dyDescent="0.25">
      <c r="A113" s="334" t="s">
        <v>14</v>
      </c>
      <c r="B113" s="335" t="s">
        <v>38</v>
      </c>
      <c r="C113" s="394" t="s">
        <v>14</v>
      </c>
      <c r="D113" s="1153" t="s">
        <v>214</v>
      </c>
      <c r="E113" s="85"/>
      <c r="F113" s="331">
        <v>1</v>
      </c>
      <c r="G113" s="332" t="s">
        <v>42</v>
      </c>
      <c r="H113" s="78">
        <v>916.5</v>
      </c>
      <c r="I113" s="599">
        <v>916.5</v>
      </c>
      <c r="J113" s="46"/>
      <c r="K113" s="216">
        <v>612</v>
      </c>
      <c r="L113" s="599">
        <v>612</v>
      </c>
      <c r="M113" s="221"/>
      <c r="N113" s="78"/>
      <c r="O113" s="599"/>
      <c r="P113" s="84"/>
      <c r="Q113" s="1155" t="s">
        <v>199</v>
      </c>
      <c r="R113" s="272">
        <v>60</v>
      </c>
      <c r="S113" s="408">
        <v>100</v>
      </c>
      <c r="T113" s="408"/>
      <c r="U113" s="409"/>
    </row>
    <row r="114" spans="1:21" s="333" customFormat="1" ht="61.5" customHeight="1" x14ac:dyDescent="0.25">
      <c r="A114" s="334"/>
      <c r="B114" s="335"/>
      <c r="C114" s="394"/>
      <c r="D114" s="1154"/>
      <c r="E114" s="85"/>
      <c r="F114" s="331"/>
      <c r="G114" s="83"/>
      <c r="H114" s="54"/>
      <c r="I114" s="137"/>
      <c r="J114" s="77"/>
      <c r="K114" s="54"/>
      <c r="L114" s="137"/>
      <c r="M114" s="77"/>
      <c r="N114" s="54"/>
      <c r="O114" s="137"/>
      <c r="P114" s="682"/>
      <c r="Q114" s="1156"/>
      <c r="R114" s="95"/>
      <c r="S114" s="95"/>
      <c r="T114" s="95"/>
      <c r="U114" s="174"/>
    </row>
    <row r="115" spans="1:21" s="387" customFormat="1" ht="18" customHeight="1" thickBot="1" x14ac:dyDescent="0.3">
      <c r="A115" s="334"/>
      <c r="B115" s="335"/>
      <c r="C115" s="394"/>
      <c r="D115" s="751"/>
      <c r="E115" s="85"/>
      <c r="F115" s="331"/>
      <c r="G115" s="464" t="s">
        <v>27</v>
      </c>
      <c r="H115" s="80">
        <f>SUM(H113:H114)</f>
        <v>916.5</v>
      </c>
      <c r="I115" s="172">
        <f>SUM(I113:I114)</f>
        <v>916.5</v>
      </c>
      <c r="J115" s="49"/>
      <c r="K115" s="80">
        <f t="shared" ref="K115:P115" si="19">SUM(K112:K114)</f>
        <v>612</v>
      </c>
      <c r="L115" s="172">
        <f t="shared" ref="L115" si="20">SUM(L112:L114)</f>
        <v>612</v>
      </c>
      <c r="M115" s="49"/>
      <c r="N115" s="80">
        <f t="shared" ref="N115:O115" si="21">SUM(N112:N114)</f>
        <v>0</v>
      </c>
      <c r="O115" s="172">
        <f t="shared" si="21"/>
        <v>0</v>
      </c>
      <c r="P115" s="49">
        <f t="shared" si="19"/>
        <v>0</v>
      </c>
      <c r="Q115" s="138"/>
      <c r="R115" s="484"/>
      <c r="S115" s="485"/>
      <c r="T115" s="585"/>
      <c r="U115" s="250"/>
    </row>
    <row r="116" spans="1:21" s="387" customFormat="1" ht="16.5" customHeight="1" x14ac:dyDescent="0.25">
      <c r="A116" s="1053" t="s">
        <v>14</v>
      </c>
      <c r="B116" s="1108" t="s">
        <v>38</v>
      </c>
      <c r="C116" s="1111" t="s">
        <v>28</v>
      </c>
      <c r="D116" s="1061" t="s">
        <v>168</v>
      </c>
      <c r="E116" s="1114" t="s">
        <v>39</v>
      </c>
      <c r="F116" s="1217">
        <v>5</v>
      </c>
      <c r="G116" s="180" t="s">
        <v>42</v>
      </c>
      <c r="H116" s="164">
        <v>236.7</v>
      </c>
      <c r="I116" s="599">
        <v>236.7</v>
      </c>
      <c r="J116" s="164"/>
      <c r="K116" s="216"/>
      <c r="L116" s="599"/>
      <c r="M116" s="550"/>
      <c r="N116" s="216"/>
      <c r="O116" s="599"/>
      <c r="P116" s="550"/>
      <c r="Q116" s="1220" t="s">
        <v>142</v>
      </c>
      <c r="R116" s="457" t="s">
        <v>117</v>
      </c>
      <c r="S116" s="457"/>
      <c r="T116" s="1360"/>
      <c r="U116" s="1286" t="s">
        <v>253</v>
      </c>
    </row>
    <row r="117" spans="1:21" s="387" customFormat="1" ht="32.25" customHeight="1" x14ac:dyDescent="0.25">
      <c r="A117" s="1054"/>
      <c r="B117" s="1109"/>
      <c r="C117" s="1112"/>
      <c r="D117" s="1062"/>
      <c r="E117" s="1115"/>
      <c r="F117" s="1218"/>
      <c r="G117" s="181" t="s">
        <v>139</v>
      </c>
      <c r="H117" s="141">
        <v>1337.4</v>
      </c>
      <c r="I117" s="610">
        <f>1337.4-1100</f>
        <v>237.40000000000009</v>
      </c>
      <c r="J117" s="606">
        <f>I117-H117</f>
        <v>-1100</v>
      </c>
      <c r="K117" s="52"/>
      <c r="L117" s="610">
        <v>1100</v>
      </c>
      <c r="M117" s="684">
        <f>L117-K117</f>
        <v>1100</v>
      </c>
      <c r="N117" s="52"/>
      <c r="O117" s="141"/>
      <c r="P117" s="221"/>
      <c r="Q117" s="1221"/>
      <c r="R117" s="457"/>
      <c r="S117" s="487"/>
      <c r="T117" s="1360"/>
      <c r="U117" s="1287"/>
    </row>
    <row r="118" spans="1:21" s="387" customFormat="1" ht="69" customHeight="1" x14ac:dyDescent="0.25">
      <c r="A118" s="1054"/>
      <c r="B118" s="1109"/>
      <c r="C118" s="1112"/>
      <c r="D118" s="1062"/>
      <c r="E118" s="1115"/>
      <c r="F118" s="1218"/>
      <c r="G118" s="182" t="s">
        <v>221</v>
      </c>
      <c r="H118" s="137">
        <v>3.8</v>
      </c>
      <c r="I118" s="137">
        <v>3.8</v>
      </c>
      <c r="J118" s="606"/>
      <c r="K118" s="54"/>
      <c r="L118" s="137"/>
      <c r="M118" s="209"/>
      <c r="N118" s="54"/>
      <c r="O118" s="137"/>
      <c r="P118" s="209"/>
      <c r="Q118" s="773" t="s">
        <v>116</v>
      </c>
      <c r="R118" s="1032" t="s">
        <v>158</v>
      </c>
      <c r="S118" s="1033" t="s">
        <v>158</v>
      </c>
      <c r="T118" s="1360"/>
      <c r="U118" s="1287"/>
    </row>
    <row r="119" spans="1:21" s="387" customFormat="1" ht="14.25" customHeight="1" thickBot="1" x14ac:dyDescent="0.3">
      <c r="A119" s="1107"/>
      <c r="B119" s="1110"/>
      <c r="C119" s="1113"/>
      <c r="D119" s="1063"/>
      <c r="E119" s="1116"/>
      <c r="F119" s="1219"/>
      <c r="G119" s="464" t="s">
        <v>27</v>
      </c>
      <c r="H119" s="80">
        <f>SUM(H116:H118)</f>
        <v>1577.9</v>
      </c>
      <c r="I119" s="172">
        <f>SUM(I116:I118)</f>
        <v>477.90000000000009</v>
      </c>
      <c r="J119" s="172">
        <f>SUM(J116:J118)</f>
        <v>-1100</v>
      </c>
      <c r="K119" s="80">
        <f t="shared" ref="K119:P119" si="22">SUM(K116:K118)</f>
        <v>0</v>
      </c>
      <c r="L119" s="172">
        <f t="shared" ref="L119:M119" si="23">SUM(L116:L118)</f>
        <v>1100</v>
      </c>
      <c r="M119" s="172">
        <f t="shared" si="23"/>
        <v>1100</v>
      </c>
      <c r="N119" s="80">
        <f t="shared" ref="N119:O119" si="24">SUM(N116:N118)</f>
        <v>0</v>
      </c>
      <c r="O119" s="172">
        <f t="shared" si="24"/>
        <v>0</v>
      </c>
      <c r="P119" s="49">
        <f t="shared" si="22"/>
        <v>0</v>
      </c>
      <c r="Q119" s="138"/>
      <c r="R119" s="484"/>
      <c r="S119" s="485"/>
      <c r="T119" s="1361"/>
      <c r="U119" s="735"/>
    </row>
    <row r="120" spans="1:21" s="387" customFormat="1" ht="13.5" thickBot="1" x14ac:dyDescent="0.3">
      <c r="A120" s="203" t="s">
        <v>14</v>
      </c>
      <c r="B120" s="756" t="s">
        <v>19</v>
      </c>
      <c r="C120" s="1128" t="s">
        <v>44</v>
      </c>
      <c r="D120" s="1129"/>
      <c r="E120" s="1129"/>
      <c r="F120" s="1129"/>
      <c r="G120" s="1129"/>
      <c r="H120" s="391">
        <f>H119+H115</f>
        <v>2494.4</v>
      </c>
      <c r="I120" s="614">
        <f>I119+I115</f>
        <v>1394.4</v>
      </c>
      <c r="J120" s="614">
        <f>J119+J115</f>
        <v>-1100</v>
      </c>
      <c r="K120" s="391">
        <f t="shared" ref="K120:P120" si="25">K119+K115</f>
        <v>612</v>
      </c>
      <c r="L120" s="614">
        <f t="shared" ref="L120:N120" si="26">L119+L115</f>
        <v>1712</v>
      </c>
      <c r="M120" s="614">
        <f t="shared" si="26"/>
        <v>1100</v>
      </c>
      <c r="N120" s="262">
        <f t="shared" si="26"/>
        <v>0</v>
      </c>
      <c r="O120" s="601">
        <f t="shared" ref="O120" si="27">O119+O115</f>
        <v>0</v>
      </c>
      <c r="P120" s="680">
        <f t="shared" si="25"/>
        <v>0</v>
      </c>
      <c r="Q120" s="1130"/>
      <c r="R120" s="1130"/>
      <c r="S120" s="1130"/>
      <c r="T120" s="1130"/>
      <c r="U120" s="1131"/>
    </row>
    <row r="121" spans="1:21" s="387" customFormat="1" ht="12.75" customHeight="1" thickBot="1" x14ac:dyDescent="0.3">
      <c r="A121" s="27" t="s">
        <v>14</v>
      </c>
      <c r="B121" s="1120" t="s">
        <v>67</v>
      </c>
      <c r="C121" s="1121"/>
      <c r="D121" s="1121"/>
      <c r="E121" s="1121"/>
      <c r="F121" s="1121"/>
      <c r="G121" s="1121"/>
      <c r="H121" s="392">
        <f t="shared" ref="H121:P121" si="28">H111+H50+H38+H120</f>
        <v>11690.4</v>
      </c>
      <c r="I121" s="615">
        <f t="shared" si="28"/>
        <v>9390.9999999999982</v>
      </c>
      <c r="J121" s="615">
        <f t="shared" si="28"/>
        <v>-2299.3999999999996</v>
      </c>
      <c r="K121" s="392">
        <f t="shared" si="28"/>
        <v>9380.7999999999993</v>
      </c>
      <c r="L121" s="615">
        <f t="shared" si="28"/>
        <v>10769</v>
      </c>
      <c r="M121" s="615">
        <f t="shared" si="28"/>
        <v>1388.2</v>
      </c>
      <c r="N121" s="392">
        <f t="shared" si="28"/>
        <v>7076</v>
      </c>
      <c r="O121" s="615">
        <f t="shared" si="28"/>
        <v>7965.2</v>
      </c>
      <c r="P121" s="688">
        <f t="shared" si="28"/>
        <v>889.19999999999993</v>
      </c>
      <c r="Q121" s="1122"/>
      <c r="R121" s="1122"/>
      <c r="S121" s="1122"/>
      <c r="T121" s="1122"/>
      <c r="U121" s="1123"/>
    </row>
    <row r="122" spans="1:21" s="387" customFormat="1" ht="13.5" thickBot="1" x14ac:dyDescent="0.3">
      <c r="A122" s="39" t="s">
        <v>19</v>
      </c>
      <c r="B122" s="1124" t="s">
        <v>68</v>
      </c>
      <c r="C122" s="1125"/>
      <c r="D122" s="1125"/>
      <c r="E122" s="1125"/>
      <c r="F122" s="1125"/>
      <c r="G122" s="1125"/>
      <c r="H122" s="393">
        <f t="shared" ref="H122:P122" si="29">H121</f>
        <v>11690.4</v>
      </c>
      <c r="I122" s="616">
        <f t="shared" ref="I122:J122" si="30">I121</f>
        <v>9390.9999999999982</v>
      </c>
      <c r="J122" s="616">
        <f t="shared" si="30"/>
        <v>-2299.3999999999996</v>
      </c>
      <c r="K122" s="393">
        <f>K121</f>
        <v>9380.7999999999993</v>
      </c>
      <c r="L122" s="616">
        <f>L121</f>
        <v>10769</v>
      </c>
      <c r="M122" s="616">
        <f>M121</f>
        <v>1388.2</v>
      </c>
      <c r="N122" s="393">
        <f t="shared" ref="N122:O122" si="31">N121</f>
        <v>7076</v>
      </c>
      <c r="O122" s="616">
        <f t="shared" si="31"/>
        <v>7965.2</v>
      </c>
      <c r="P122" s="689">
        <f t="shared" si="29"/>
        <v>889.19999999999993</v>
      </c>
      <c r="Q122" s="1126"/>
      <c r="R122" s="1126"/>
      <c r="S122" s="1126"/>
      <c r="T122" s="1126"/>
      <c r="U122" s="1127"/>
    </row>
    <row r="123" spans="1:21" s="11" customFormat="1" x14ac:dyDescent="0.25">
      <c r="A123" s="389"/>
      <c r="B123" s="390"/>
      <c r="C123" s="390"/>
      <c r="D123" s="390"/>
      <c r="E123" s="390"/>
      <c r="F123" s="390"/>
      <c r="G123" s="390"/>
      <c r="H123" s="388"/>
      <c r="I123" s="388"/>
      <c r="J123" s="388"/>
      <c r="K123" s="388"/>
      <c r="L123" s="388"/>
      <c r="M123" s="388"/>
      <c r="N123" s="388"/>
      <c r="O123" s="388"/>
      <c r="P123" s="388"/>
      <c r="Q123" s="10"/>
      <c r="R123" s="10"/>
      <c r="S123" s="10"/>
      <c r="T123" s="10"/>
      <c r="U123" s="10"/>
    </row>
    <row r="124" spans="1:21" s="11" customFormat="1" x14ac:dyDescent="0.25">
      <c r="A124" s="490"/>
      <c r="B124" s="491"/>
      <c r="C124" s="491"/>
      <c r="D124" s="491"/>
      <c r="E124" s="491"/>
      <c r="F124" s="491"/>
      <c r="G124" s="491"/>
      <c r="H124" s="388"/>
      <c r="I124" s="388"/>
      <c r="J124" s="388"/>
      <c r="K124" s="388"/>
      <c r="L124" s="388"/>
      <c r="M124" s="388"/>
      <c r="N124" s="388"/>
      <c r="O124" s="388"/>
      <c r="P124" s="388"/>
      <c r="Q124" s="10"/>
      <c r="R124" s="10"/>
      <c r="S124" s="10"/>
      <c r="T124" s="10"/>
      <c r="U124" s="10"/>
    </row>
    <row r="125" spans="1:21" s="40" customFormat="1" ht="16.5" customHeight="1" thickBot="1" x14ac:dyDescent="0.3">
      <c r="A125" s="1176" t="s">
        <v>69</v>
      </c>
      <c r="B125" s="1176"/>
      <c r="C125" s="1176"/>
      <c r="D125" s="1176"/>
      <c r="E125" s="1176"/>
      <c r="F125" s="1176"/>
      <c r="G125" s="1176"/>
      <c r="H125" s="41"/>
      <c r="I125" s="669"/>
      <c r="J125" s="41"/>
      <c r="K125" s="41"/>
      <c r="L125" s="41"/>
      <c r="M125" s="41"/>
      <c r="N125" s="41"/>
      <c r="O125" s="41"/>
      <c r="P125" s="41"/>
      <c r="Q125" s="10"/>
      <c r="R125" s="10"/>
      <c r="S125" s="10"/>
      <c r="T125" s="10"/>
      <c r="U125" s="10"/>
    </row>
    <row r="126" spans="1:21" s="387" customFormat="1" ht="72" customHeight="1" thickBot="1" x14ac:dyDescent="0.3">
      <c r="A126" s="1117" t="s">
        <v>70</v>
      </c>
      <c r="B126" s="1118"/>
      <c r="C126" s="1118"/>
      <c r="D126" s="1118"/>
      <c r="E126" s="1118"/>
      <c r="F126" s="1118"/>
      <c r="G126" s="1119"/>
      <c r="H126" s="621" t="s">
        <v>206</v>
      </c>
      <c r="I126" s="622" t="s">
        <v>213</v>
      </c>
      <c r="J126" s="623" t="s">
        <v>208</v>
      </c>
      <c r="K126" s="633" t="s">
        <v>113</v>
      </c>
      <c r="L126" s="622" t="s">
        <v>209</v>
      </c>
      <c r="M126" s="623" t="s">
        <v>208</v>
      </c>
      <c r="N126" s="633" t="s">
        <v>144</v>
      </c>
      <c r="O126" s="622" t="s">
        <v>225</v>
      </c>
      <c r="P126" s="623" t="s">
        <v>208</v>
      </c>
      <c r="Q126" s="1"/>
      <c r="R126" s="1"/>
      <c r="S126" s="1"/>
      <c r="T126" s="1"/>
      <c r="U126" s="1"/>
    </row>
    <row r="127" spans="1:21" s="387" customFormat="1" x14ac:dyDescent="0.25">
      <c r="A127" s="1222" t="s">
        <v>71</v>
      </c>
      <c r="B127" s="1223"/>
      <c r="C127" s="1223"/>
      <c r="D127" s="1223"/>
      <c r="E127" s="1223"/>
      <c r="F127" s="1223"/>
      <c r="G127" s="1224"/>
      <c r="H127" s="232">
        <f>H128+H138+H139+H140+H137+H136</f>
        <v>11303.6</v>
      </c>
      <c r="I127" s="625">
        <f>I128+I138+I139+I140+I137+I136</f>
        <v>9004.1999999999989</v>
      </c>
      <c r="J127" s="674">
        <f>I127-H127</f>
        <v>-2299.4000000000015</v>
      </c>
      <c r="K127" s="232">
        <f>K128+K138+K139+K140+K137+K136</f>
        <v>9074.4999999999982</v>
      </c>
      <c r="L127" s="632">
        <f>L128+L138+L139+L140+L137+L136</f>
        <v>10462.699999999999</v>
      </c>
      <c r="M127" s="725">
        <f>L127-K127</f>
        <v>1388.2000000000007</v>
      </c>
      <c r="N127" s="232">
        <f>N128+N138+N139+N140+N137+N136</f>
        <v>7057.5999999999995</v>
      </c>
      <c r="O127" s="632">
        <f>O128+O138+O139+O140+O137+O136</f>
        <v>7946.8</v>
      </c>
      <c r="P127" s="624">
        <f>P128+P138+P139+P140+P137+P136</f>
        <v>889.19999999999993</v>
      </c>
      <c r="Q127" s="42"/>
      <c r="R127" s="1"/>
      <c r="S127" s="1"/>
      <c r="T127" s="1"/>
      <c r="U127" s="1"/>
    </row>
    <row r="128" spans="1:21" s="387" customFormat="1" ht="12.75" customHeight="1" x14ac:dyDescent="0.2">
      <c r="A128" s="1225" t="s">
        <v>72</v>
      </c>
      <c r="B128" s="1226"/>
      <c r="C128" s="1226"/>
      <c r="D128" s="1226"/>
      <c r="E128" s="1226"/>
      <c r="F128" s="1226"/>
      <c r="G128" s="1227"/>
      <c r="H128" s="706">
        <f>SUM(H129:H135)</f>
        <v>9579.1</v>
      </c>
      <c r="I128" s="626">
        <f>SUM(I129:I135)</f>
        <v>7301.7</v>
      </c>
      <c r="J128" s="675">
        <f t="shared" ref="J128:J144" si="32">I128-H128</f>
        <v>-2277.4000000000005</v>
      </c>
      <c r="K128" s="706">
        <f>SUM(K129:K135)</f>
        <v>9035.2999999999993</v>
      </c>
      <c r="L128" s="626">
        <f>SUM(L129:L135)</f>
        <v>10423.5</v>
      </c>
      <c r="M128" s="726">
        <f t="shared" ref="M128:M145" si="33">L128-K128</f>
        <v>1388.2000000000007</v>
      </c>
      <c r="N128" s="706">
        <f>SUM(N129:N135)</f>
        <v>7048.4</v>
      </c>
      <c r="O128" s="626">
        <f>SUM(O129:O135)</f>
        <v>7937.6</v>
      </c>
      <c r="P128" s="679">
        <f>SUM(P129:P135)</f>
        <v>889.19999999999993</v>
      </c>
      <c r="Q128" s="42"/>
      <c r="R128" s="1"/>
      <c r="S128" s="1"/>
      <c r="T128" s="1"/>
      <c r="U128" s="1"/>
    </row>
    <row r="129" spans="1:21" s="387" customFormat="1" x14ac:dyDescent="0.25">
      <c r="A129" s="1173" t="s">
        <v>73</v>
      </c>
      <c r="B129" s="1174"/>
      <c r="C129" s="1174"/>
      <c r="D129" s="1174"/>
      <c r="E129" s="1174"/>
      <c r="F129" s="1174"/>
      <c r="G129" s="1175"/>
      <c r="H129" s="699">
        <f>SUMIF(G15:G122,"SB",H15:H122)</f>
        <v>1882.6000000000001</v>
      </c>
      <c r="I129" s="628">
        <f>SUMIF(G15:G122,"SB",I15:I122)</f>
        <v>1837.8000000000002</v>
      </c>
      <c r="J129" s="208">
        <f t="shared" si="32"/>
        <v>-44.799999999999955</v>
      </c>
      <c r="K129" s="704">
        <f>SUMIF(G15:G122,"SB",K15:K122)</f>
        <v>1740.4</v>
      </c>
      <c r="L129" s="628">
        <f>SUMIF(G15:G122,"SB",L15:L122)</f>
        <v>1785.2</v>
      </c>
      <c r="M129" s="122">
        <f t="shared" si="33"/>
        <v>44.799999999999955</v>
      </c>
      <c r="N129" s="704">
        <f>SUMIF(G15:G122,"SB",N15:N122)</f>
        <v>987.6</v>
      </c>
      <c r="O129" s="628">
        <f>SUMIF(G15:G122,"SB",O15:O122)</f>
        <v>987.6</v>
      </c>
      <c r="P129" s="700">
        <f>SUMIF(G15:G122,"SB",P15:P122)</f>
        <v>0</v>
      </c>
      <c r="Q129" s="42"/>
      <c r="R129" s="1"/>
      <c r="S129" s="1"/>
      <c r="T129" s="1"/>
      <c r="U129" s="1"/>
    </row>
    <row r="130" spans="1:21" s="387" customFormat="1" ht="29.25" customHeight="1" x14ac:dyDescent="0.25">
      <c r="A130" s="1099" t="s">
        <v>74</v>
      </c>
      <c r="B130" s="1100"/>
      <c r="C130" s="1100"/>
      <c r="D130" s="1100"/>
      <c r="E130" s="1100"/>
      <c r="F130" s="1100"/>
      <c r="G130" s="1101"/>
      <c r="H130" s="704">
        <f>SUMIF(G15:G122,"SB(AA)",H15:H122)</f>
        <v>419.99999999999994</v>
      </c>
      <c r="I130" s="628">
        <f>SUMIF(G15:G122,"SB(AA)",I15:I122)</f>
        <v>419.99999999999994</v>
      </c>
      <c r="J130" s="208">
        <f t="shared" si="32"/>
        <v>0</v>
      </c>
      <c r="K130" s="704">
        <f>SUMIF(G15:G122,"SB(AA)",K15:K122)</f>
        <v>570.4</v>
      </c>
      <c r="L130" s="628">
        <f>SUMIF(G15:G122,"SB(AA)",L15:L122)</f>
        <v>570.4</v>
      </c>
      <c r="M130" s="122">
        <f t="shared" si="33"/>
        <v>0</v>
      </c>
      <c r="N130" s="704">
        <f>SUMIF(G15:G122,"SB(AA)",N15:N122)</f>
        <v>381.4</v>
      </c>
      <c r="O130" s="628">
        <f>SUMIF(G15:G122,"SB(AA)",O15:O122)</f>
        <v>381.4</v>
      </c>
      <c r="P130" s="705">
        <f>SUMIF(G15:G122,"SB(AA)",P15:P122)</f>
        <v>0</v>
      </c>
      <c r="Q130" s="42"/>
      <c r="R130" s="1"/>
      <c r="S130" s="1"/>
      <c r="T130" s="1"/>
      <c r="U130" s="1"/>
    </row>
    <row r="131" spans="1:21" s="387" customFormat="1" x14ac:dyDescent="0.25">
      <c r="A131" s="1099" t="s">
        <v>75</v>
      </c>
      <c r="B131" s="1100"/>
      <c r="C131" s="1100"/>
      <c r="D131" s="1100"/>
      <c r="E131" s="1100"/>
      <c r="F131" s="1100"/>
      <c r="G131" s="1101"/>
      <c r="H131" s="699">
        <f>SUMIF(G15:G122,"SB(VR)",H15:H122)</f>
        <v>4770</v>
      </c>
      <c r="I131" s="628">
        <f>SUMIF(G15:G122,"SB(VR)",I15:I122)</f>
        <v>4770</v>
      </c>
      <c r="J131" s="208">
        <f t="shared" si="32"/>
        <v>0</v>
      </c>
      <c r="K131" s="704">
        <f>SUMIF(G15:G122,"SB(VR)",K15:K122)</f>
        <v>5270.5</v>
      </c>
      <c r="L131" s="628">
        <f>SUMIF(G15:G122,"SB(VR)",L15:L122)</f>
        <v>5270.5</v>
      </c>
      <c r="M131" s="122">
        <f t="shared" si="33"/>
        <v>0</v>
      </c>
      <c r="N131" s="704">
        <f>SUMIF(G15:G122,"SB(VR)",N15:N122)</f>
        <v>5270.5</v>
      </c>
      <c r="O131" s="628">
        <f>SUMIF(G15:G122,"SB(VR)",O15:O122)</f>
        <v>5270.5</v>
      </c>
      <c r="P131" s="700">
        <f>SUMIF(G15:G122,"SB(VR)",P15:P122)</f>
        <v>0</v>
      </c>
      <c r="Q131" s="42"/>
      <c r="R131" s="1"/>
      <c r="S131" s="1"/>
      <c r="T131" s="1"/>
      <c r="U131" s="1"/>
    </row>
    <row r="132" spans="1:21" s="387" customFormat="1" x14ac:dyDescent="0.25">
      <c r="A132" s="1099" t="s">
        <v>76</v>
      </c>
      <c r="B132" s="1100"/>
      <c r="C132" s="1100"/>
      <c r="D132" s="1100"/>
      <c r="E132" s="1100"/>
      <c r="F132" s="1100"/>
      <c r="G132" s="1101"/>
      <c r="H132" s="699">
        <f>SUMIF(G15:G122,"SB(P)",H15:H122)</f>
        <v>0</v>
      </c>
      <c r="I132" s="628">
        <f>SUMIF(G15:G122,"SB(P)",I15:I122)</f>
        <v>0</v>
      </c>
      <c r="J132" s="208">
        <f t="shared" si="32"/>
        <v>0</v>
      </c>
      <c r="K132" s="704">
        <f>SUMIF(G15:G122,"SB(P)",K15:K122)</f>
        <v>0</v>
      </c>
      <c r="L132" s="628">
        <f>SUMIF(G15:G122,"SB(P)",L15:L122)</f>
        <v>0</v>
      </c>
      <c r="M132" s="122">
        <f t="shared" si="33"/>
        <v>0</v>
      </c>
      <c r="N132" s="704">
        <f>SUMIF(G16:G123,"SB(P)",N16:N123)</f>
        <v>0</v>
      </c>
      <c r="O132" s="628">
        <f>SUMIF(G16:G123,"SB(P)",O16:O123)</f>
        <v>0</v>
      </c>
      <c r="P132" s="700">
        <f>SUMIF(G16:G123,"SB(P)",P16:P123)</f>
        <v>0</v>
      </c>
      <c r="Q132" s="42"/>
      <c r="R132" s="1"/>
      <c r="S132" s="1"/>
      <c r="T132" s="1"/>
      <c r="U132" s="1"/>
    </row>
    <row r="133" spans="1:21" s="387" customFormat="1" ht="15" customHeight="1" x14ac:dyDescent="0.25">
      <c r="A133" s="1099" t="s">
        <v>77</v>
      </c>
      <c r="B133" s="1100"/>
      <c r="C133" s="1100"/>
      <c r="D133" s="1100"/>
      <c r="E133" s="1100"/>
      <c r="F133" s="1100"/>
      <c r="G133" s="1101"/>
      <c r="H133" s="699">
        <f>SUMIF(G15:G122,"SB(VB)",H15:H122)</f>
        <v>84.3</v>
      </c>
      <c r="I133" s="628">
        <f>SUMIF(G15:G122,"SB(VB)",I15:I122)</f>
        <v>10.899999999999999</v>
      </c>
      <c r="J133" s="208">
        <f t="shared" si="32"/>
        <v>-73.400000000000006</v>
      </c>
      <c r="K133" s="704">
        <f>SUMIF(G15:G122,"SB(VB)",K15:K122)</f>
        <v>131.5</v>
      </c>
      <c r="L133" s="628">
        <f>SUMIF(G15:G122,"SB(VB)",L15:L122)</f>
        <v>131.5</v>
      </c>
      <c r="M133" s="122">
        <f t="shared" si="33"/>
        <v>0</v>
      </c>
      <c r="N133" s="704">
        <f>SUMIF(G15:G122,"SB(VB)",N15:N122)</f>
        <v>42.4</v>
      </c>
      <c r="O133" s="628">
        <f>SUMIF(G15:G122,"SB(VB)",O15:O122)</f>
        <v>115.8</v>
      </c>
      <c r="P133" s="700">
        <f>SUMIF(G15:G122,"SB(VB)",P15:P122)</f>
        <v>73.400000000000006</v>
      </c>
      <c r="Q133" s="42"/>
      <c r="R133" s="1"/>
      <c r="S133" s="1"/>
      <c r="T133" s="1"/>
      <c r="U133" s="1"/>
    </row>
    <row r="134" spans="1:21" s="387" customFormat="1" ht="27" customHeight="1" x14ac:dyDescent="0.25">
      <c r="A134" s="1099" t="s">
        <v>141</v>
      </c>
      <c r="B134" s="1100"/>
      <c r="C134" s="1100"/>
      <c r="D134" s="1100"/>
      <c r="E134" s="1100"/>
      <c r="F134" s="1100"/>
      <c r="G134" s="1101"/>
      <c r="H134" s="699">
        <f>SUMIF(G15:G122,"SB(ESA)",H15:H122)</f>
        <v>0</v>
      </c>
      <c r="I134" s="628">
        <f>SUMIF(G15:G122,"SB(ESA)",I15:I122)</f>
        <v>0</v>
      </c>
      <c r="J134" s="208">
        <f t="shared" si="32"/>
        <v>0</v>
      </c>
      <c r="K134" s="704">
        <f>SUMIF(G17:G122,"SB(ESA)",K17:K122)</f>
        <v>0</v>
      </c>
      <c r="L134" s="628">
        <f>SUMIF(G17:G122,"SB(ESA)",L17:L122)</f>
        <v>0</v>
      </c>
      <c r="M134" s="122">
        <f t="shared" si="33"/>
        <v>0</v>
      </c>
      <c r="N134" s="704">
        <f>SUMIF(G17:G122,"SB(ESA)",N17:N122)</f>
        <v>0</v>
      </c>
      <c r="O134" s="628">
        <f>SUMIF(G17:G122,"SB(ESA)",O17:O122)</f>
        <v>0</v>
      </c>
      <c r="P134" s="700">
        <f>SUMIF(G17:G122,"SB(ESA)",P17:P122)</f>
        <v>0</v>
      </c>
      <c r="Q134" s="42"/>
      <c r="R134" s="1"/>
      <c r="S134" s="1"/>
      <c r="T134" s="1"/>
      <c r="U134" s="1"/>
    </row>
    <row r="135" spans="1:21" s="387" customFormat="1" ht="27.75" customHeight="1" x14ac:dyDescent="0.25">
      <c r="A135" s="1099" t="s">
        <v>200</v>
      </c>
      <c r="B135" s="1100"/>
      <c r="C135" s="1100"/>
      <c r="D135" s="1100"/>
      <c r="E135" s="1100"/>
      <c r="F135" s="1100"/>
      <c r="G135" s="1101"/>
      <c r="H135" s="699">
        <f>SUMIF(G15:G122,"SB(ES)",H15:H122)</f>
        <v>2422.1999999999998</v>
      </c>
      <c r="I135" s="628">
        <f>SUMIF(G15:G122,"SB(ES)",I15:I122)</f>
        <v>263.00000000000011</v>
      </c>
      <c r="J135" s="208">
        <f t="shared" si="32"/>
        <v>-2159.1999999999998</v>
      </c>
      <c r="K135" s="704">
        <f>SUMIF(G18:G122,"SB(ES)",K18:K122)</f>
        <v>1322.5</v>
      </c>
      <c r="L135" s="628">
        <f>SUMIF(G18:G122,"SB(ES)",L18:L122)</f>
        <v>2665.9</v>
      </c>
      <c r="M135" s="122">
        <f t="shared" si="33"/>
        <v>1343.4</v>
      </c>
      <c r="N135" s="704">
        <f>SUMIF(G18:G122,"SB(ES)",N18:N122)</f>
        <v>366.5</v>
      </c>
      <c r="O135" s="628">
        <f>SUMIF(G18:G122,"SB(ES)",O18:O122)</f>
        <v>1182.3</v>
      </c>
      <c r="P135" s="700">
        <f>SUMIF(G18:G122,"SB(ES)",P18:P122)</f>
        <v>815.8</v>
      </c>
      <c r="Q135" s="42"/>
      <c r="R135" s="1"/>
      <c r="S135" s="1"/>
      <c r="T135" s="1"/>
      <c r="U135" s="1"/>
    </row>
    <row r="136" spans="1:21" s="387" customFormat="1" ht="27.75" customHeight="1" x14ac:dyDescent="0.25">
      <c r="A136" s="1093" t="s">
        <v>220</v>
      </c>
      <c r="B136" s="1094"/>
      <c r="C136" s="1094"/>
      <c r="D136" s="1094"/>
      <c r="E136" s="1094"/>
      <c r="F136" s="1094"/>
      <c r="G136" s="1095"/>
      <c r="H136" s="695">
        <f>SUMIF(G16:G123,"SB(ESL)",H16:H123)</f>
        <v>33.799999999999997</v>
      </c>
      <c r="I136" s="629">
        <f>SUMIF(G16:G123,"SB(ESL)",I16:I123)</f>
        <v>33.799999999999997</v>
      </c>
      <c r="J136" s="675">
        <f t="shared" ref="J136" si="34">I136-H136</f>
        <v>0</v>
      </c>
      <c r="K136" s="695">
        <f>SUMIF(G19:G123,"SB(ESL)",K19:K123)</f>
        <v>0</v>
      </c>
      <c r="L136" s="629">
        <f>SUMIF(G19:G123,"SB(ESL)",L19:L123)</f>
        <v>0</v>
      </c>
      <c r="M136" s="726">
        <f t="shared" si="33"/>
        <v>0</v>
      </c>
      <c r="N136" s="695">
        <f>SUMIF(G19:G123,"SB(ESL)",N19:N123)</f>
        <v>0</v>
      </c>
      <c r="O136" s="629">
        <f>SUMIF(G19:G123,"SB(ESL)",O19:O123)</f>
        <v>0</v>
      </c>
      <c r="P136" s="696">
        <f>SUMIF(G19:G123,"SB(ESL)",P19:P123)</f>
        <v>0</v>
      </c>
      <c r="Q136" s="42"/>
      <c r="R136" s="1"/>
      <c r="S136" s="1"/>
      <c r="T136" s="1"/>
      <c r="U136" s="1"/>
    </row>
    <row r="137" spans="1:21" s="26" customFormat="1" ht="14.25" customHeight="1" x14ac:dyDescent="0.25">
      <c r="A137" s="1102" t="s">
        <v>164</v>
      </c>
      <c r="B137" s="1103"/>
      <c r="C137" s="1103"/>
      <c r="D137" s="1103"/>
      <c r="E137" s="1103"/>
      <c r="F137" s="1103"/>
      <c r="G137" s="1104"/>
      <c r="H137" s="695">
        <f>SUMIF(G17:G122,"SB(ŽPL)",H17:H122)</f>
        <v>0</v>
      </c>
      <c r="I137" s="629">
        <f>SUMIF(G17:G122,"SB(ŽPL)",I17:I122)</f>
        <v>0</v>
      </c>
      <c r="J137" s="675">
        <f t="shared" si="32"/>
        <v>0</v>
      </c>
      <c r="K137" s="695">
        <f>SUMIF(G19:G122,"SB(ŽPL)",K19:K122)</f>
        <v>0</v>
      </c>
      <c r="L137" s="629">
        <f>SUMIF(G19:G122,"SB(ŽPL)",L19:L122)</f>
        <v>0</v>
      </c>
      <c r="M137" s="726">
        <f t="shared" si="33"/>
        <v>0</v>
      </c>
      <c r="N137" s="695">
        <f>SUMIF(G19:G122,"SB(ŽPL)",N19:N122)</f>
        <v>0</v>
      </c>
      <c r="O137" s="629">
        <f>SUMIF(G19:G122,"SB(ŽPL)",O19:O122)</f>
        <v>0</v>
      </c>
      <c r="P137" s="696">
        <f>SUMIF(G19:G122,"SB(ŽPL)",P19:P122)</f>
        <v>0</v>
      </c>
      <c r="Q137" s="231"/>
      <c r="R137" s="231"/>
      <c r="S137" s="231"/>
      <c r="T137" s="231"/>
      <c r="U137" s="231"/>
    </row>
    <row r="138" spans="1:21" s="387" customFormat="1" ht="30" customHeight="1" x14ac:dyDescent="0.25">
      <c r="A138" s="1093" t="s">
        <v>78</v>
      </c>
      <c r="B138" s="1094"/>
      <c r="C138" s="1094"/>
      <c r="D138" s="1094"/>
      <c r="E138" s="1094"/>
      <c r="F138" s="1094"/>
      <c r="G138" s="1095"/>
      <c r="H138" s="695">
        <f>SUMIF(G15:G122,"SB(AAL)",H15:H122)</f>
        <v>193.7</v>
      </c>
      <c r="I138" s="629">
        <f>SUMIF(G14:G122,"SB(AAL)",I14:I122)</f>
        <v>193.7</v>
      </c>
      <c r="J138" s="675">
        <f t="shared" si="32"/>
        <v>0</v>
      </c>
      <c r="K138" s="695">
        <f>SUMIF(G17:G122,"SB(AAL)",K17:K122)</f>
        <v>12.799999999999999</v>
      </c>
      <c r="L138" s="629">
        <f>SUMIF(G17:G122,"SB(AAL)",L17:L122)</f>
        <v>12.799999999999999</v>
      </c>
      <c r="M138" s="726">
        <f t="shared" si="33"/>
        <v>0</v>
      </c>
      <c r="N138" s="695">
        <f>SUMIF(G17:G122,"SB(AAL)",N17:N122)</f>
        <v>9.1999999999999993</v>
      </c>
      <c r="O138" s="629">
        <f>SUMIF(G17:G122,"SB(AAL)",O17:O122)</f>
        <v>9.1999999999999993</v>
      </c>
      <c r="P138" s="696">
        <f>SUMIF(G17:G122,"SB(AAL)",P17:P122)</f>
        <v>0</v>
      </c>
      <c r="Q138" s="42"/>
      <c r="R138" s="1"/>
      <c r="S138" s="1"/>
      <c r="T138" s="1"/>
      <c r="U138" s="1"/>
    </row>
    <row r="139" spans="1:21" s="387" customFormat="1" x14ac:dyDescent="0.25">
      <c r="A139" s="1093" t="s">
        <v>201</v>
      </c>
      <c r="B139" s="1094"/>
      <c r="C139" s="1094"/>
      <c r="D139" s="1094"/>
      <c r="E139" s="1094"/>
      <c r="F139" s="1094"/>
      <c r="G139" s="1095"/>
      <c r="H139" s="695">
        <f>SUMIF(G15:G122,"SB(VRL)",H15:H122)</f>
        <v>1228.7</v>
      </c>
      <c r="I139" s="629">
        <f>SUMIF(G15:G122,"SB(VRL)",I15:I122)</f>
        <v>1228.7</v>
      </c>
      <c r="J139" s="675">
        <f t="shared" si="32"/>
        <v>0</v>
      </c>
      <c r="K139" s="695">
        <f>SUMIF(G17:G122,"SB(VRL)",K17:K122)</f>
        <v>26.4</v>
      </c>
      <c r="L139" s="629">
        <f>SUMIF(G17:G122,"SB(VRL)",L17:L122)</f>
        <v>26.4</v>
      </c>
      <c r="M139" s="726">
        <f t="shared" si="33"/>
        <v>0</v>
      </c>
      <c r="N139" s="695">
        <f>SUMIF(G17:G122,"SB(VRL)",N17:N122)</f>
        <v>0</v>
      </c>
      <c r="O139" s="629">
        <f>SUMIF(G17:G122,"SB(VRL)",O17:O122)</f>
        <v>0</v>
      </c>
      <c r="P139" s="696">
        <f>SUMIF(G17:G122,"SB(VRL)",P17:P122)</f>
        <v>0</v>
      </c>
      <c r="Q139" s="42"/>
      <c r="R139" s="1"/>
      <c r="S139" s="1"/>
      <c r="T139" s="1"/>
      <c r="U139" s="1"/>
    </row>
    <row r="140" spans="1:21" s="387" customFormat="1" x14ac:dyDescent="0.25">
      <c r="A140" s="1093" t="s">
        <v>138</v>
      </c>
      <c r="B140" s="1094"/>
      <c r="C140" s="1094"/>
      <c r="D140" s="1094"/>
      <c r="E140" s="1094"/>
      <c r="F140" s="1094"/>
      <c r="G140" s="1095"/>
      <c r="H140" s="695">
        <f>SUMIF(G17:G122,"SB(L)",H17:H122)</f>
        <v>268.3</v>
      </c>
      <c r="I140" s="629">
        <f>SUMIF(G17:G122,"SB(L)",I17:I122)</f>
        <v>246.3</v>
      </c>
      <c r="J140" s="675">
        <f t="shared" si="32"/>
        <v>-22</v>
      </c>
      <c r="K140" s="695">
        <f>SUMIF(G18:G122,"SB(L)",K18:K122)</f>
        <v>0</v>
      </c>
      <c r="L140" s="629">
        <f>SUMIF(G18:G122,"SB(L)",L18:L122)</f>
        <v>0</v>
      </c>
      <c r="M140" s="726">
        <f t="shared" si="33"/>
        <v>0</v>
      </c>
      <c r="N140" s="695">
        <f>SUMIF(G18:G122,"SB(L)",N18:N122)</f>
        <v>0</v>
      </c>
      <c r="O140" s="629">
        <f>SUMIF(G18:G122,"SB(L)",O18:O122)</f>
        <v>0</v>
      </c>
      <c r="P140" s="696">
        <f>SUMIF(G18:G122,"SB(L)",P18:P122)</f>
        <v>0</v>
      </c>
      <c r="Q140" s="42"/>
      <c r="R140" s="1"/>
      <c r="S140" s="1"/>
      <c r="T140" s="1"/>
      <c r="U140" s="1"/>
    </row>
    <row r="141" spans="1:21" s="387" customFormat="1" x14ac:dyDescent="0.25">
      <c r="A141" s="1096" t="s">
        <v>80</v>
      </c>
      <c r="B141" s="1097"/>
      <c r="C141" s="1097"/>
      <c r="D141" s="1097"/>
      <c r="E141" s="1097"/>
      <c r="F141" s="1097"/>
      <c r="G141" s="1098"/>
      <c r="H141" s="697">
        <f>SUM(H142:H144)</f>
        <v>386.79999999999995</v>
      </c>
      <c r="I141" s="630">
        <f>SUM(I142:I144)</f>
        <v>386.79999999999995</v>
      </c>
      <c r="J141" s="674">
        <f t="shared" si="32"/>
        <v>0</v>
      </c>
      <c r="K141" s="697">
        <f>SUM(K142:K144)</f>
        <v>306.3</v>
      </c>
      <c r="L141" s="630">
        <f>SUM(L142:L144)</f>
        <v>306.3</v>
      </c>
      <c r="M141" s="725">
        <f t="shared" si="33"/>
        <v>0</v>
      </c>
      <c r="N141" s="697">
        <f>SUM(N142:N144)</f>
        <v>18.399999999999999</v>
      </c>
      <c r="O141" s="630">
        <f>SUM(O142:O144)</f>
        <v>18.399999999999999</v>
      </c>
      <c r="P141" s="698">
        <f>SUM(P142:P144)</f>
        <v>0</v>
      </c>
      <c r="Q141" s="42"/>
      <c r="R141" s="1"/>
      <c r="S141" s="1"/>
      <c r="T141" s="1"/>
      <c r="U141" s="1"/>
    </row>
    <row r="142" spans="1:21" s="387" customFormat="1" x14ac:dyDescent="0.25">
      <c r="A142" s="1087" t="s">
        <v>81</v>
      </c>
      <c r="B142" s="1088"/>
      <c r="C142" s="1088"/>
      <c r="D142" s="1088"/>
      <c r="E142" s="1088"/>
      <c r="F142" s="1088"/>
      <c r="G142" s="1089"/>
      <c r="H142" s="699">
        <f>SUMIF(G15:G122,"ES",H15:H122)</f>
        <v>301.7</v>
      </c>
      <c r="I142" s="627">
        <f>SUMIF(G15:G122,"ES",I15:I122)</f>
        <v>301.7</v>
      </c>
      <c r="J142" s="208">
        <f t="shared" si="32"/>
        <v>0</v>
      </c>
      <c r="K142" s="699">
        <f>SUMIF(G15:G122,"ES",K15:K122)</f>
        <v>15.9</v>
      </c>
      <c r="L142" s="723">
        <f>SUMIF(G15:G122,"ES",L15:L122)</f>
        <v>15.9</v>
      </c>
      <c r="M142" s="727">
        <f>L142-K142</f>
        <v>0</v>
      </c>
      <c r="N142" s="724">
        <f>SUMIF(G15:G122,"ES",N15:N122)</f>
        <v>0</v>
      </c>
      <c r="O142" s="627">
        <f>SUMIF(G15:G122,"ES",O15:O122)</f>
        <v>0</v>
      </c>
      <c r="P142" s="700">
        <f>SUMIF(G15:G122,"ES",P15:P122)</f>
        <v>0</v>
      </c>
      <c r="Q142" s="42"/>
      <c r="R142" s="1"/>
      <c r="S142" s="1"/>
      <c r="T142" s="1"/>
      <c r="U142" s="1"/>
    </row>
    <row r="143" spans="1:21" s="387" customFormat="1" x14ac:dyDescent="0.25">
      <c r="A143" s="1090" t="s">
        <v>82</v>
      </c>
      <c r="B143" s="1091"/>
      <c r="C143" s="1091"/>
      <c r="D143" s="1091"/>
      <c r="E143" s="1091"/>
      <c r="F143" s="1091"/>
      <c r="G143" s="1092"/>
      <c r="H143" s="699">
        <f>SUMIF(G15:G122,"LRVB",H15:H122)</f>
        <v>18.399999999999999</v>
      </c>
      <c r="I143" s="627">
        <f>SUMIF(G15:G122,"LRVB",I15:I122)</f>
        <v>18.399999999999999</v>
      </c>
      <c r="J143" s="208">
        <f t="shared" si="32"/>
        <v>0</v>
      </c>
      <c r="K143" s="699">
        <f>SUMIF(G17:G122,"LRVB",K17:K122)</f>
        <v>18.399999999999999</v>
      </c>
      <c r="L143" s="723">
        <f>SUMIF(G17:G122,"LRVB",L17:L122)</f>
        <v>18.399999999999999</v>
      </c>
      <c r="M143" s="727">
        <f t="shared" si="33"/>
        <v>0</v>
      </c>
      <c r="N143" s="724">
        <f>SUMIF(G17:G122,"LRVB",N17:N122)</f>
        <v>18.399999999999999</v>
      </c>
      <c r="O143" s="627">
        <f>SUMIF(G17:G122,"LRVB",O17:O122)</f>
        <v>18.399999999999999</v>
      </c>
      <c r="P143" s="700">
        <f>SUMIF(G17:G122,"LRVB",P17:P122)</f>
        <v>0</v>
      </c>
      <c r="Q143" s="42"/>
      <c r="R143" s="1"/>
      <c r="S143" s="1"/>
      <c r="T143" s="1"/>
      <c r="U143" s="1"/>
    </row>
    <row r="144" spans="1:21" s="387" customFormat="1" x14ac:dyDescent="0.25">
      <c r="A144" s="1090" t="s">
        <v>83</v>
      </c>
      <c r="B144" s="1091"/>
      <c r="C144" s="1091"/>
      <c r="D144" s="1091"/>
      <c r="E144" s="1091"/>
      <c r="F144" s="1091"/>
      <c r="G144" s="1092"/>
      <c r="H144" s="699">
        <f>SUMIF(G15:G122,"Kt",H15:H122)</f>
        <v>66.7</v>
      </c>
      <c r="I144" s="627">
        <f>SUMIF(G15:G122,"Kt",I15:I122)</f>
        <v>66.7</v>
      </c>
      <c r="J144" s="208">
        <f t="shared" si="32"/>
        <v>0</v>
      </c>
      <c r="K144" s="699">
        <f>SUMIF(G15:G122,"Kt",K15:K122)</f>
        <v>272</v>
      </c>
      <c r="L144" s="723">
        <f>SUMIF(G15:G122,"Kt",L15:L122)</f>
        <v>272</v>
      </c>
      <c r="M144" s="727">
        <f t="shared" si="33"/>
        <v>0</v>
      </c>
      <c r="N144" s="724">
        <f>SUMIF(G15:G122,"Kt",N15:N122)</f>
        <v>0</v>
      </c>
      <c r="O144" s="627">
        <f>SUMIF(G15:G122,"Kt",O15:O122)</f>
        <v>0</v>
      </c>
      <c r="P144" s="700">
        <f>SUMIF(G15:G122,"Kt",P15:P122)</f>
        <v>0</v>
      </c>
      <c r="Q144" s="42"/>
      <c r="R144" s="1"/>
      <c r="S144" s="1"/>
      <c r="T144" s="1"/>
      <c r="U144" s="1"/>
    </row>
    <row r="145" spans="1:21" s="387" customFormat="1" ht="13.5" thickBot="1" x14ac:dyDescent="0.3">
      <c r="A145" s="1084" t="s">
        <v>84</v>
      </c>
      <c r="B145" s="1085"/>
      <c r="C145" s="1085"/>
      <c r="D145" s="1085"/>
      <c r="E145" s="1085"/>
      <c r="F145" s="1085"/>
      <c r="G145" s="1086"/>
      <c r="H145" s="701">
        <f>SUM(H127,H141)</f>
        <v>11690.4</v>
      </c>
      <c r="I145" s="631">
        <f>SUM(I127,I141)</f>
        <v>9390.9999999999982</v>
      </c>
      <c r="J145" s="702">
        <f>I145-H145</f>
        <v>-2299.4000000000015</v>
      </c>
      <c r="K145" s="701">
        <f>SUM(K127,K141)</f>
        <v>9380.7999999999975</v>
      </c>
      <c r="L145" s="631">
        <f>SUM(L127,L141)</f>
        <v>10768.999999999998</v>
      </c>
      <c r="M145" s="728">
        <f t="shared" si="33"/>
        <v>1388.2000000000007</v>
      </c>
      <c r="N145" s="701">
        <f>SUM(N127,N141)</f>
        <v>7075.9999999999991</v>
      </c>
      <c r="O145" s="631">
        <f>SUM(O127,O141)</f>
        <v>7965.2</v>
      </c>
      <c r="P145" s="703">
        <f>SUM(P127,P141)</f>
        <v>889.19999999999993</v>
      </c>
      <c r="Q145" s="11"/>
    </row>
    <row r="146" spans="1:21" s="387" customFormat="1" x14ac:dyDescent="0.25">
      <c r="A146" s="1"/>
      <c r="B146" s="1"/>
      <c r="C146" s="1"/>
      <c r="D146" s="1"/>
      <c r="E146" s="1"/>
      <c r="F146" s="2"/>
      <c r="G146" s="229"/>
      <c r="H146" s="62"/>
      <c r="I146" s="62"/>
      <c r="J146" s="62"/>
      <c r="K146" s="62"/>
      <c r="L146" s="62"/>
      <c r="M146" s="62"/>
      <c r="N146" s="62"/>
      <c r="O146" s="62"/>
      <c r="P146" s="62"/>
      <c r="Q146" s="1"/>
      <c r="R146" s="1"/>
      <c r="S146" s="1"/>
      <c r="T146" s="1"/>
      <c r="U146" s="1"/>
    </row>
    <row r="147" spans="1:21" x14ac:dyDescent="0.2">
      <c r="F147" s="1362" t="s">
        <v>202</v>
      </c>
      <c r="G147" s="1362"/>
      <c r="H147" s="1362"/>
      <c r="I147" s="1362"/>
      <c r="J147" s="1362"/>
      <c r="K147" s="1362"/>
      <c r="L147" s="573"/>
      <c r="M147" s="740"/>
    </row>
    <row r="148" spans="1:21" x14ac:dyDescent="0.2">
      <c r="H148" s="488"/>
      <c r="I148" s="488"/>
      <c r="J148" s="488"/>
      <c r="K148" s="488"/>
      <c r="L148" s="488"/>
      <c r="M148" s="488"/>
      <c r="N148" s="488"/>
      <c r="O148" s="488"/>
      <c r="P148" s="488"/>
    </row>
    <row r="150" spans="1:21" x14ac:dyDescent="0.2">
      <c r="H150" s="488"/>
      <c r="I150" s="488"/>
      <c r="J150" s="488"/>
    </row>
  </sheetData>
  <mergeCells count="173">
    <mergeCell ref="A145:G145"/>
    <mergeCell ref="F147:K147"/>
    <mergeCell ref="I8:I10"/>
    <mergeCell ref="J8:J10"/>
    <mergeCell ref="A135:G135"/>
    <mergeCell ref="A137:G137"/>
    <mergeCell ref="A138:G138"/>
    <mergeCell ref="A139:G139"/>
    <mergeCell ref="A140:G140"/>
    <mergeCell ref="A141:G141"/>
    <mergeCell ref="A129:G129"/>
    <mergeCell ref="A130:G130"/>
    <mergeCell ref="A131:G131"/>
    <mergeCell ref="A132:G132"/>
    <mergeCell ref="A133:G133"/>
    <mergeCell ref="A134:G134"/>
    <mergeCell ref="B122:G122"/>
    <mergeCell ref="A125:G125"/>
    <mergeCell ref="A126:G126"/>
    <mergeCell ref="A127:G127"/>
    <mergeCell ref="A128:G128"/>
    <mergeCell ref="A116:A119"/>
    <mergeCell ref="A142:G142"/>
    <mergeCell ref="A143:G143"/>
    <mergeCell ref="A144:G144"/>
    <mergeCell ref="Q122:U122"/>
    <mergeCell ref="C111:G111"/>
    <mergeCell ref="Q111:U111"/>
    <mergeCell ref="C112:U112"/>
    <mergeCell ref="D113:D114"/>
    <mergeCell ref="Q113:Q114"/>
    <mergeCell ref="A136:G136"/>
    <mergeCell ref="Q105:Q106"/>
    <mergeCell ref="Q116:Q117"/>
    <mergeCell ref="C120:G120"/>
    <mergeCell ref="Q120:U120"/>
    <mergeCell ref="B121:G121"/>
    <mergeCell ref="Q121:U121"/>
    <mergeCell ref="T116:T119"/>
    <mergeCell ref="D116:D119"/>
    <mergeCell ref="E116:E119"/>
    <mergeCell ref="F116:F119"/>
    <mergeCell ref="C116:C119"/>
    <mergeCell ref="B116:B119"/>
    <mergeCell ref="A107:A109"/>
    <mergeCell ref="B107:B109"/>
    <mergeCell ref="C107:C109"/>
    <mergeCell ref="D107:D109"/>
    <mergeCell ref="E107:E109"/>
    <mergeCell ref="F107:F109"/>
    <mergeCell ref="D99:D100"/>
    <mergeCell ref="A105:A106"/>
    <mergeCell ref="B105:B106"/>
    <mergeCell ref="C105:C106"/>
    <mergeCell ref="D105:D106"/>
    <mergeCell ref="E105:E106"/>
    <mergeCell ref="F105:F106"/>
    <mergeCell ref="D94:D95"/>
    <mergeCell ref="D96:D98"/>
    <mergeCell ref="Q97:Q98"/>
    <mergeCell ref="D80:D83"/>
    <mergeCell ref="Q80:Q82"/>
    <mergeCell ref="E81:E83"/>
    <mergeCell ref="D84:D85"/>
    <mergeCell ref="Q84:Q85"/>
    <mergeCell ref="E91:E93"/>
    <mergeCell ref="D91:D93"/>
    <mergeCell ref="A40:A45"/>
    <mergeCell ref="B40:B45"/>
    <mergeCell ref="C40:C45"/>
    <mergeCell ref="D40:D43"/>
    <mergeCell ref="F40:F45"/>
    <mergeCell ref="D44:D45"/>
    <mergeCell ref="E44:E45"/>
    <mergeCell ref="A35:A37"/>
    <mergeCell ref="B35:B37"/>
    <mergeCell ref="C35:C37"/>
    <mergeCell ref="D35:D36"/>
    <mergeCell ref="E35:E36"/>
    <mergeCell ref="F35:F37"/>
    <mergeCell ref="A4:U4"/>
    <mergeCell ref="A5:U5"/>
    <mergeCell ref="A6:U6"/>
    <mergeCell ref="Q7:U7"/>
    <mergeCell ref="A8:A10"/>
    <mergeCell ref="B8:B10"/>
    <mergeCell ref="C8:C10"/>
    <mergeCell ref="D8:D10"/>
    <mergeCell ref="E8:E10"/>
    <mergeCell ref="Q8:T8"/>
    <mergeCell ref="R9:T9"/>
    <mergeCell ref="N8:N10"/>
    <mergeCell ref="O8:O10"/>
    <mergeCell ref="F8:F10"/>
    <mergeCell ref="G8:G10"/>
    <mergeCell ref="H8:H10"/>
    <mergeCell ref="K8:K10"/>
    <mergeCell ref="P8:P10"/>
    <mergeCell ref="Q9:Q10"/>
    <mergeCell ref="L8:L10"/>
    <mergeCell ref="M8:M10"/>
    <mergeCell ref="D23:D24"/>
    <mergeCell ref="E23:E25"/>
    <mergeCell ref="F23:F25"/>
    <mergeCell ref="D26:D27"/>
    <mergeCell ref="Q26:Q27"/>
    <mergeCell ref="A29:A31"/>
    <mergeCell ref="A11:U11"/>
    <mergeCell ref="A12:U12"/>
    <mergeCell ref="B13:U13"/>
    <mergeCell ref="B29:B31"/>
    <mergeCell ref="C29:C31"/>
    <mergeCell ref="D29:D31"/>
    <mergeCell ref="E29:E31"/>
    <mergeCell ref="F29:F31"/>
    <mergeCell ref="D21:D22"/>
    <mergeCell ref="A23:A25"/>
    <mergeCell ref="A75:A86"/>
    <mergeCell ref="B75:B86"/>
    <mergeCell ref="C75:C86"/>
    <mergeCell ref="D75:D79"/>
    <mergeCell ref="F75:F79"/>
    <mergeCell ref="E78:E79"/>
    <mergeCell ref="U32:U33"/>
    <mergeCell ref="C14:U14"/>
    <mergeCell ref="D15:D16"/>
    <mergeCell ref="E15:E20"/>
    <mergeCell ref="F15:F20"/>
    <mergeCell ref="D17:D18"/>
    <mergeCell ref="Q17:Q18"/>
    <mergeCell ref="D19:D20"/>
    <mergeCell ref="A32:A34"/>
    <mergeCell ref="B32:B34"/>
    <mergeCell ref="C32:C34"/>
    <mergeCell ref="D32:D33"/>
    <mergeCell ref="E32:E33"/>
    <mergeCell ref="F32:F34"/>
    <mergeCell ref="Q19:Q20"/>
    <mergeCell ref="U29:U30"/>
    <mergeCell ref="B23:B25"/>
    <mergeCell ref="C23:C25"/>
    <mergeCell ref="Q70:Q74"/>
    <mergeCell ref="D62:D65"/>
    <mergeCell ref="E63:E65"/>
    <mergeCell ref="D66:D69"/>
    <mergeCell ref="E66:E69"/>
    <mergeCell ref="D70:D72"/>
    <mergeCell ref="E72:E74"/>
    <mergeCell ref="Q91:Q93"/>
    <mergeCell ref="Q76:Q78"/>
    <mergeCell ref="C50:G50"/>
    <mergeCell ref="Q50:U50"/>
    <mergeCell ref="C51:U51"/>
    <mergeCell ref="E54:E55"/>
    <mergeCell ref="D56:D58"/>
    <mergeCell ref="D60:D61"/>
    <mergeCell ref="C38:G38"/>
    <mergeCell ref="C39:U39"/>
    <mergeCell ref="Q63:Q65"/>
    <mergeCell ref="U116:U118"/>
    <mergeCell ref="V32:X32"/>
    <mergeCell ref="U91:U93"/>
    <mergeCell ref="R91:R92"/>
    <mergeCell ref="U35:U36"/>
    <mergeCell ref="U44:U45"/>
    <mergeCell ref="U102:U105"/>
    <mergeCell ref="U80:U83"/>
    <mergeCell ref="U70:U74"/>
    <mergeCell ref="U66:U69"/>
    <mergeCell ref="U84:U86"/>
    <mergeCell ref="U96:U98"/>
    <mergeCell ref="U76:U79"/>
    <mergeCell ref="R76:R77"/>
  </mergeCells>
  <printOptions horizontalCentered="1"/>
  <pageMargins left="0.19685039370078741" right="0.19685039370078741" top="0.59055118110236227" bottom="0.19685039370078741" header="0" footer="0"/>
  <pageSetup paperSize="9" scale="62" orientation="landscape" r:id="rId1"/>
  <rowBreaks count="1" manualBreakCount="1">
    <brk id="79" max="20"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147"/>
  <sheetViews>
    <sheetView view="pageBreakPreview" topLeftCell="A64" zoomScaleNormal="100" zoomScaleSheetLayoutView="100" workbookViewId="0">
      <selection activeCell="O131" sqref="O131"/>
    </sheetView>
  </sheetViews>
  <sheetFormatPr defaultColWidth="9.140625" defaultRowHeight="12.75" x14ac:dyDescent="0.2"/>
  <cols>
    <col min="1" max="1" width="2.85546875" style="489" customWidth="1"/>
    <col min="2" max="2" width="3.140625" style="489" customWidth="1"/>
    <col min="3" max="3" width="2.85546875" style="489" customWidth="1"/>
    <col min="4" max="4" width="3.140625" style="489" customWidth="1"/>
    <col min="5" max="5" width="32.85546875" style="489" customWidth="1"/>
    <col min="6" max="6" width="3.7109375" style="489" customWidth="1"/>
    <col min="7" max="7" width="2.85546875" style="489" hidden="1" customWidth="1"/>
    <col min="8" max="8" width="3.85546875" style="489" customWidth="1"/>
    <col min="9" max="9" width="11.5703125" style="489" customWidth="1"/>
    <col min="10" max="10" width="8.5703125" style="489" customWidth="1"/>
    <col min="11" max="11" width="9.140625" style="489" customWidth="1"/>
    <col min="12" max="12" width="8.85546875" style="489" customWidth="1"/>
    <col min="13" max="14" width="9.140625" style="489" customWidth="1"/>
    <col min="15" max="15" width="34" style="489" customWidth="1"/>
    <col min="16" max="16" width="4.28515625" style="489" customWidth="1"/>
    <col min="17" max="17" width="4.5703125" style="489" customWidth="1"/>
    <col min="18" max="19" width="4.42578125" style="489" customWidth="1"/>
    <col min="20" max="16384" width="9.140625" style="489"/>
  </cols>
  <sheetData>
    <row r="1" spans="1:19" ht="14.25" customHeight="1" x14ac:dyDescent="0.2">
      <c r="O1" s="1403" t="s">
        <v>118</v>
      </c>
      <c r="P1" s="1404"/>
      <c r="Q1" s="1404"/>
      <c r="R1" s="1404"/>
      <c r="S1" s="1404"/>
    </row>
    <row r="2" spans="1:19" s="387" customFormat="1" ht="15.75" x14ac:dyDescent="0.25">
      <c r="A2" s="1041" t="s">
        <v>236</v>
      </c>
      <c r="B2" s="1041"/>
      <c r="C2" s="1041"/>
      <c r="D2" s="1041"/>
      <c r="E2" s="1041"/>
      <c r="F2" s="1041"/>
      <c r="G2" s="1041"/>
      <c r="H2" s="1041"/>
      <c r="I2" s="1041"/>
      <c r="J2" s="1041"/>
      <c r="K2" s="1041"/>
      <c r="L2" s="1041"/>
      <c r="M2" s="1041"/>
      <c r="N2" s="1041"/>
      <c r="O2" s="1041"/>
      <c r="P2" s="1041"/>
      <c r="Q2" s="1041"/>
      <c r="R2" s="1041"/>
      <c r="S2" s="1041"/>
    </row>
    <row r="3" spans="1:19" s="387" customFormat="1" ht="15.75" x14ac:dyDescent="0.25">
      <c r="A3" s="1042" t="s">
        <v>0</v>
      </c>
      <c r="B3" s="1042"/>
      <c r="C3" s="1042"/>
      <c r="D3" s="1042"/>
      <c r="E3" s="1042"/>
      <c r="F3" s="1042"/>
      <c r="G3" s="1042"/>
      <c r="H3" s="1042"/>
      <c r="I3" s="1042"/>
      <c r="J3" s="1042"/>
      <c r="K3" s="1042"/>
      <c r="L3" s="1042"/>
      <c r="M3" s="1042"/>
      <c r="N3" s="1042"/>
      <c r="O3" s="1042"/>
      <c r="P3" s="1042"/>
      <c r="Q3" s="1042"/>
      <c r="R3" s="1042"/>
      <c r="S3" s="1042"/>
    </row>
    <row r="4" spans="1:19" s="387" customFormat="1" ht="15.75" x14ac:dyDescent="0.25">
      <c r="A4" s="1043" t="s">
        <v>1</v>
      </c>
      <c r="B4" s="1043"/>
      <c r="C4" s="1043"/>
      <c r="D4" s="1043"/>
      <c r="E4" s="1043"/>
      <c r="F4" s="1043"/>
      <c r="G4" s="1043"/>
      <c r="H4" s="1043"/>
      <c r="I4" s="1043"/>
      <c r="J4" s="1043"/>
      <c r="K4" s="1043"/>
      <c r="L4" s="1043"/>
      <c r="M4" s="1043"/>
      <c r="N4" s="1043"/>
      <c r="O4" s="1043"/>
      <c r="P4" s="1043"/>
      <c r="Q4" s="1043"/>
      <c r="R4" s="1043"/>
      <c r="S4" s="1043"/>
    </row>
    <row r="5" spans="1:19" s="387" customFormat="1" ht="13.5" thickBot="1" x14ac:dyDescent="0.3">
      <c r="A5" s="1"/>
      <c r="B5" s="1"/>
      <c r="C5" s="1"/>
      <c r="D5" s="1"/>
      <c r="E5" s="1"/>
      <c r="F5" s="1"/>
      <c r="G5" s="1"/>
      <c r="H5" s="2"/>
      <c r="I5" s="2"/>
      <c r="J5" s="229"/>
      <c r="K5" s="229"/>
      <c r="L5" s="229"/>
      <c r="M5" s="229"/>
      <c r="N5" s="229"/>
      <c r="O5" s="1044" t="s">
        <v>86</v>
      </c>
      <c r="P5" s="1044"/>
      <c r="Q5" s="1044"/>
      <c r="R5" s="1044"/>
      <c r="S5" s="1405"/>
    </row>
    <row r="6" spans="1:19" s="387" customFormat="1" ht="50.25" customHeight="1" x14ac:dyDescent="0.25">
      <c r="A6" s="1081" t="s">
        <v>2</v>
      </c>
      <c r="B6" s="1248" t="s">
        <v>3</v>
      </c>
      <c r="C6" s="1248" t="s">
        <v>4</v>
      </c>
      <c r="D6" s="1248" t="s">
        <v>5</v>
      </c>
      <c r="E6" s="1254" t="s">
        <v>6</v>
      </c>
      <c r="F6" s="1277" t="s">
        <v>7</v>
      </c>
      <c r="G6" s="1410" t="s">
        <v>94</v>
      </c>
      <c r="H6" s="1280" t="s">
        <v>8</v>
      </c>
      <c r="I6" s="1413" t="s">
        <v>9</v>
      </c>
      <c r="J6" s="1283" t="s">
        <v>10</v>
      </c>
      <c r="K6" s="1257" t="s">
        <v>244</v>
      </c>
      <c r="L6" s="1407" t="s">
        <v>245</v>
      </c>
      <c r="M6" s="1407" t="s">
        <v>144</v>
      </c>
      <c r="N6" s="1407" t="s">
        <v>237</v>
      </c>
      <c r="O6" s="1270" t="s">
        <v>11</v>
      </c>
      <c r="P6" s="1271"/>
      <c r="Q6" s="1271"/>
      <c r="R6" s="1271"/>
      <c r="S6" s="1272"/>
    </row>
    <row r="7" spans="1:19" s="387" customFormat="1" ht="18.75" customHeight="1" x14ac:dyDescent="0.25">
      <c r="A7" s="1082"/>
      <c r="B7" s="1249"/>
      <c r="C7" s="1249"/>
      <c r="D7" s="1249"/>
      <c r="E7" s="1255"/>
      <c r="F7" s="1278"/>
      <c r="G7" s="1411"/>
      <c r="H7" s="1281"/>
      <c r="I7" s="1414"/>
      <c r="J7" s="1284"/>
      <c r="K7" s="1268"/>
      <c r="L7" s="1408"/>
      <c r="M7" s="1408"/>
      <c r="N7" s="1408"/>
      <c r="O7" s="1273" t="s">
        <v>6</v>
      </c>
      <c r="P7" s="1275"/>
      <c r="Q7" s="1275"/>
      <c r="R7" s="1275"/>
      <c r="S7" s="1276"/>
    </row>
    <row r="8" spans="1:19" s="387" customFormat="1" ht="49.5" customHeight="1" thickBot="1" x14ac:dyDescent="0.3">
      <c r="A8" s="1083"/>
      <c r="B8" s="1250"/>
      <c r="C8" s="1250"/>
      <c r="D8" s="1250"/>
      <c r="E8" s="1256"/>
      <c r="F8" s="1279"/>
      <c r="G8" s="1412"/>
      <c r="H8" s="1282"/>
      <c r="I8" s="1415"/>
      <c r="J8" s="1285"/>
      <c r="K8" s="1269"/>
      <c r="L8" s="1409"/>
      <c r="M8" s="1409"/>
      <c r="N8" s="1409"/>
      <c r="O8" s="1274"/>
      <c r="P8" s="90" t="s">
        <v>114</v>
      </c>
      <c r="Q8" s="91" t="s">
        <v>115</v>
      </c>
      <c r="R8" s="91" t="s">
        <v>145</v>
      </c>
      <c r="S8" s="92" t="s">
        <v>238</v>
      </c>
    </row>
    <row r="9" spans="1:19" s="3" customFormat="1" ht="13.5" customHeight="1" x14ac:dyDescent="0.2">
      <c r="A9" s="1071" t="s">
        <v>12</v>
      </c>
      <c r="B9" s="1072"/>
      <c r="C9" s="1072"/>
      <c r="D9" s="1072"/>
      <c r="E9" s="1072"/>
      <c r="F9" s="1072"/>
      <c r="G9" s="1072"/>
      <c r="H9" s="1072"/>
      <c r="I9" s="1072"/>
      <c r="J9" s="1072"/>
      <c r="K9" s="1072"/>
      <c r="L9" s="1072"/>
      <c r="M9" s="1072"/>
      <c r="N9" s="1072"/>
      <c r="O9" s="1072"/>
      <c r="P9" s="1072"/>
      <c r="Q9" s="1072"/>
      <c r="R9" s="1072"/>
      <c r="S9" s="1073"/>
    </row>
    <row r="10" spans="1:19" s="3" customFormat="1" x14ac:dyDescent="0.2">
      <c r="A10" s="1074" t="s">
        <v>13</v>
      </c>
      <c r="B10" s="1075"/>
      <c r="C10" s="1075"/>
      <c r="D10" s="1075"/>
      <c r="E10" s="1075"/>
      <c r="F10" s="1075"/>
      <c r="G10" s="1075"/>
      <c r="H10" s="1075"/>
      <c r="I10" s="1075"/>
      <c r="J10" s="1075"/>
      <c r="K10" s="1075"/>
      <c r="L10" s="1075"/>
      <c r="M10" s="1075"/>
      <c r="N10" s="1075"/>
      <c r="O10" s="1075"/>
      <c r="P10" s="1075"/>
      <c r="Q10" s="1075"/>
      <c r="R10" s="1075"/>
      <c r="S10" s="1076"/>
    </row>
    <row r="11" spans="1:19" s="387" customFormat="1" ht="15" customHeight="1" x14ac:dyDescent="0.25">
      <c r="A11" s="4" t="s">
        <v>14</v>
      </c>
      <c r="B11" s="1260" t="s">
        <v>15</v>
      </c>
      <c r="C11" s="1261"/>
      <c r="D11" s="1261"/>
      <c r="E11" s="1261"/>
      <c r="F11" s="1261"/>
      <c r="G11" s="1261"/>
      <c r="H11" s="1261"/>
      <c r="I11" s="1261"/>
      <c r="J11" s="1261"/>
      <c r="K11" s="1261"/>
      <c r="L11" s="1261"/>
      <c r="M11" s="1261"/>
      <c r="N11" s="1261"/>
      <c r="O11" s="1261"/>
      <c r="P11" s="1261"/>
      <c r="Q11" s="1261"/>
      <c r="R11" s="1261"/>
      <c r="S11" s="1262"/>
    </row>
    <row r="12" spans="1:19" s="387" customFormat="1" ht="14.25" customHeight="1" x14ac:dyDescent="0.25">
      <c r="A12" s="5" t="s">
        <v>14</v>
      </c>
      <c r="B12" s="6" t="s">
        <v>14</v>
      </c>
      <c r="C12" s="1263" t="s">
        <v>16</v>
      </c>
      <c r="D12" s="1264"/>
      <c r="E12" s="1264"/>
      <c r="F12" s="1264"/>
      <c r="G12" s="1264"/>
      <c r="H12" s="1264"/>
      <c r="I12" s="1264"/>
      <c r="J12" s="1264"/>
      <c r="K12" s="1264"/>
      <c r="L12" s="1264"/>
      <c r="M12" s="1264"/>
      <c r="N12" s="1264"/>
      <c r="O12" s="1264"/>
      <c r="P12" s="1264"/>
      <c r="Q12" s="1264"/>
      <c r="R12" s="1264"/>
      <c r="S12" s="1265"/>
    </row>
    <row r="13" spans="1:19" s="387" customFormat="1" ht="29.25" customHeight="1" x14ac:dyDescent="0.2">
      <c r="A13" s="7" t="s">
        <v>14</v>
      </c>
      <c r="B13" s="8" t="s">
        <v>14</v>
      </c>
      <c r="C13" s="9" t="s">
        <v>14</v>
      </c>
      <c r="D13" s="9"/>
      <c r="E13" s="45" t="s">
        <v>17</v>
      </c>
      <c r="F13" s="1065" t="s">
        <v>18</v>
      </c>
      <c r="G13" s="795"/>
      <c r="H13" s="1422" t="s">
        <v>20</v>
      </c>
      <c r="I13" s="976"/>
      <c r="J13" s="859"/>
      <c r="K13" s="54"/>
      <c r="L13" s="83"/>
      <c r="M13" s="20"/>
      <c r="N13" s="855"/>
      <c r="O13" s="424"/>
      <c r="P13" s="256"/>
      <c r="Q13" s="220"/>
      <c r="R13" s="841"/>
      <c r="S13" s="843"/>
    </row>
    <row r="14" spans="1:19" s="387" customFormat="1" ht="17.25" customHeight="1" x14ac:dyDescent="0.25">
      <c r="A14" s="7"/>
      <c r="B14" s="8"/>
      <c r="C14" s="9"/>
      <c r="D14" s="9"/>
      <c r="E14" s="1164" t="s">
        <v>21</v>
      </c>
      <c r="F14" s="1065"/>
      <c r="G14" s="1416" t="s">
        <v>95</v>
      </c>
      <c r="H14" s="1422"/>
      <c r="I14" s="1433" t="s">
        <v>22</v>
      </c>
      <c r="J14" s="860" t="s">
        <v>23</v>
      </c>
      <c r="K14" s="188">
        <v>4663.1000000000004</v>
      </c>
      <c r="L14" s="168">
        <v>5157.1000000000004</v>
      </c>
      <c r="M14" s="46">
        <v>5157.1000000000004</v>
      </c>
      <c r="N14" s="47">
        <v>5157.1000000000004</v>
      </c>
      <c r="O14" s="1402" t="s">
        <v>120</v>
      </c>
      <c r="P14" s="414" t="s">
        <v>151</v>
      </c>
      <c r="Q14" s="134" t="s">
        <v>151</v>
      </c>
      <c r="R14" s="253" t="s">
        <v>151</v>
      </c>
      <c r="S14" s="246" t="s">
        <v>151</v>
      </c>
    </row>
    <row r="15" spans="1:19" s="387" customFormat="1" ht="23.25" customHeight="1" x14ac:dyDescent="0.25">
      <c r="A15" s="7"/>
      <c r="B15" s="8"/>
      <c r="C15" s="9"/>
      <c r="D15" s="9"/>
      <c r="E15" s="1266"/>
      <c r="F15" s="1065"/>
      <c r="G15" s="1417"/>
      <c r="H15" s="1422"/>
      <c r="I15" s="1434"/>
      <c r="J15" s="859" t="s">
        <v>24</v>
      </c>
      <c r="K15" s="189">
        <v>494</v>
      </c>
      <c r="L15" s="169"/>
      <c r="M15" s="861"/>
      <c r="N15" s="169"/>
      <c r="O15" s="1435"/>
      <c r="P15" s="433"/>
      <c r="Q15" s="211"/>
      <c r="R15" s="254"/>
      <c r="S15" s="247"/>
    </row>
    <row r="16" spans="1:19" s="387" customFormat="1" ht="20.25" customHeight="1" x14ac:dyDescent="0.25">
      <c r="A16" s="7"/>
      <c r="B16" s="8"/>
      <c r="C16" s="9"/>
      <c r="D16" s="9"/>
      <c r="E16" s="1062" t="s">
        <v>25</v>
      </c>
      <c r="F16" s="1065"/>
      <c r="G16" s="1416" t="s">
        <v>96</v>
      </c>
      <c r="H16" s="1422"/>
      <c r="I16" s="1394" t="s">
        <v>26</v>
      </c>
      <c r="J16" s="860" t="s">
        <v>23</v>
      </c>
      <c r="K16" s="545">
        <v>81.3</v>
      </c>
      <c r="L16" s="547">
        <v>81.3</v>
      </c>
      <c r="M16" s="546">
        <v>81.3</v>
      </c>
      <c r="N16" s="544">
        <v>81.3</v>
      </c>
      <c r="O16" s="1402" t="s">
        <v>120</v>
      </c>
      <c r="P16" s="414" t="s">
        <v>152</v>
      </c>
      <c r="Q16" s="134" t="s">
        <v>152</v>
      </c>
      <c r="R16" s="253" t="s">
        <v>152</v>
      </c>
      <c r="S16" s="246" t="s">
        <v>152</v>
      </c>
    </row>
    <row r="17" spans="1:20" s="387" customFormat="1" ht="20.25" customHeight="1" x14ac:dyDescent="0.25">
      <c r="A17" s="7"/>
      <c r="B17" s="8"/>
      <c r="C17" s="9"/>
      <c r="D17" s="9"/>
      <c r="E17" s="1062"/>
      <c r="F17" s="1065"/>
      <c r="G17" s="1425"/>
      <c r="H17" s="1422"/>
      <c r="I17" s="1394"/>
      <c r="J17" s="862" t="s">
        <v>24</v>
      </c>
      <c r="K17" s="541"/>
      <c r="L17" s="543"/>
      <c r="M17" s="46"/>
      <c r="N17" s="47"/>
      <c r="O17" s="1210"/>
      <c r="P17" s="433"/>
      <c r="Q17" s="211"/>
      <c r="R17" s="254"/>
      <c r="S17" s="247"/>
    </row>
    <row r="18" spans="1:20" s="387" customFormat="1" ht="15" customHeight="1" thickBot="1" x14ac:dyDescent="0.3">
      <c r="A18" s="12"/>
      <c r="B18" s="13"/>
      <c r="C18" s="201"/>
      <c r="D18" s="201"/>
      <c r="E18" s="1063"/>
      <c r="F18" s="1066"/>
      <c r="G18" s="1417"/>
      <c r="H18" s="1423"/>
      <c r="I18" s="1395"/>
      <c r="J18" s="459" t="s">
        <v>27</v>
      </c>
      <c r="K18" s="303">
        <f>SUM(K14:K16)</f>
        <v>5238.4000000000005</v>
      </c>
      <c r="L18" s="48">
        <f>SUM(L13:L16)</f>
        <v>5238.4000000000005</v>
      </c>
      <c r="M18" s="49">
        <f t="shared" ref="M18:N18" si="0">SUM(M13:M16)</f>
        <v>5238.4000000000005</v>
      </c>
      <c r="N18" s="48">
        <f t="shared" si="0"/>
        <v>5238.4000000000005</v>
      </c>
      <c r="O18" s="1426"/>
      <c r="P18" s="257"/>
      <c r="Q18" s="107"/>
      <c r="R18" s="255"/>
      <c r="S18" s="248"/>
    </row>
    <row r="19" spans="1:20" s="387" customFormat="1" ht="37.5" customHeight="1" x14ac:dyDescent="0.25">
      <c r="A19" s="7" t="s">
        <v>14</v>
      </c>
      <c r="B19" s="8" t="s">
        <v>14</v>
      </c>
      <c r="C19" s="202" t="s">
        <v>28</v>
      </c>
      <c r="D19" s="9"/>
      <c r="E19" s="784" t="s">
        <v>29</v>
      </c>
      <c r="F19" s="14" t="s">
        <v>18</v>
      </c>
      <c r="G19" s="14"/>
      <c r="H19" s="981" t="s">
        <v>20</v>
      </c>
      <c r="I19" s="977"/>
      <c r="J19" s="483"/>
      <c r="K19" s="86"/>
      <c r="L19" s="82"/>
      <c r="M19" s="79"/>
      <c r="N19" s="82"/>
      <c r="O19" s="15"/>
      <c r="P19" s="93"/>
      <c r="Q19" s="104"/>
      <c r="R19" s="93"/>
      <c r="S19" s="152"/>
    </row>
    <row r="20" spans="1:20" s="387" customFormat="1" ht="26.25" customHeight="1" x14ac:dyDescent="0.25">
      <c r="A20" s="1054"/>
      <c r="B20" s="1056"/>
      <c r="C20" s="1059"/>
      <c r="D20" s="381"/>
      <c r="E20" s="1323" t="s">
        <v>31</v>
      </c>
      <c r="F20" s="1324"/>
      <c r="G20" s="1416" t="s">
        <v>97</v>
      </c>
      <c r="H20" s="1406"/>
      <c r="I20" s="1430" t="s">
        <v>32</v>
      </c>
      <c r="J20" s="856" t="s">
        <v>30</v>
      </c>
      <c r="K20" s="76">
        <v>60</v>
      </c>
      <c r="L20" s="50">
        <v>60</v>
      </c>
      <c r="M20" s="76">
        <v>60</v>
      </c>
      <c r="N20" s="50">
        <v>60</v>
      </c>
      <c r="O20" s="16" t="s">
        <v>125</v>
      </c>
      <c r="P20" s="243" t="s">
        <v>153</v>
      </c>
      <c r="Q20" s="259" t="s">
        <v>153</v>
      </c>
      <c r="R20" s="243" t="s">
        <v>153</v>
      </c>
      <c r="S20" s="153" t="s">
        <v>153</v>
      </c>
      <c r="T20" s="863"/>
    </row>
    <row r="21" spans="1:20" s="387" customFormat="1" ht="16.5" customHeight="1" x14ac:dyDescent="0.25">
      <c r="A21" s="1054"/>
      <c r="B21" s="1056"/>
      <c r="C21" s="1059"/>
      <c r="D21" s="381"/>
      <c r="E21" s="1070"/>
      <c r="F21" s="1324"/>
      <c r="G21" s="1417"/>
      <c r="H21" s="1406"/>
      <c r="I21" s="1431"/>
      <c r="J21" s="83" t="s">
        <v>35</v>
      </c>
      <c r="K21" s="77"/>
      <c r="L21" s="51"/>
      <c r="M21" s="77"/>
      <c r="N21" s="51"/>
      <c r="O21" s="17" t="s">
        <v>33</v>
      </c>
      <c r="P21" s="94">
        <v>150</v>
      </c>
      <c r="Q21" s="105">
        <v>150</v>
      </c>
      <c r="R21" s="94">
        <v>150</v>
      </c>
      <c r="S21" s="154">
        <v>150</v>
      </c>
      <c r="T21" s="863"/>
    </row>
    <row r="22" spans="1:20" s="387" customFormat="1" ht="20.25" customHeight="1" x14ac:dyDescent="0.25">
      <c r="A22" s="1054"/>
      <c r="B22" s="1056"/>
      <c r="C22" s="1059"/>
      <c r="D22" s="381"/>
      <c r="E22" s="218" t="s">
        <v>34</v>
      </c>
      <c r="F22" s="1324"/>
      <c r="G22" s="864" t="s">
        <v>98</v>
      </c>
      <c r="H22" s="1406"/>
      <c r="I22" s="1432"/>
      <c r="J22" s="855" t="s">
        <v>30</v>
      </c>
      <c r="K22" s="74">
        <v>18.5</v>
      </c>
      <c r="L22" s="81">
        <v>18.5</v>
      </c>
      <c r="M22" s="74">
        <v>18.5</v>
      </c>
      <c r="N22" s="81">
        <v>18.5</v>
      </c>
      <c r="O22" s="219" t="s">
        <v>93</v>
      </c>
      <c r="P22" s="256">
        <v>100</v>
      </c>
      <c r="Q22" s="220">
        <v>100</v>
      </c>
      <c r="R22" s="256">
        <v>100</v>
      </c>
      <c r="S22" s="249">
        <v>100</v>
      </c>
    </row>
    <row r="23" spans="1:20" s="387" customFormat="1" ht="17.25" customHeight="1" x14ac:dyDescent="0.25">
      <c r="A23" s="786"/>
      <c r="B23" s="788"/>
      <c r="C23" s="791"/>
      <c r="D23" s="381"/>
      <c r="E23" s="1427" t="s">
        <v>192</v>
      </c>
      <c r="F23" s="384"/>
      <c r="G23" s="865"/>
      <c r="H23" s="960"/>
      <c r="I23" s="1394" t="s">
        <v>22</v>
      </c>
      <c r="J23" s="233" t="s">
        <v>30</v>
      </c>
      <c r="K23" s="52">
        <v>43.4</v>
      </c>
      <c r="L23" s="47"/>
      <c r="M23" s="46"/>
      <c r="N23" s="47"/>
      <c r="O23" s="1067" t="s">
        <v>191</v>
      </c>
      <c r="P23" s="95">
        <v>100</v>
      </c>
      <c r="Q23" s="106"/>
      <c r="R23" s="95"/>
      <c r="S23" s="174"/>
    </row>
    <row r="24" spans="1:20" s="387" customFormat="1" ht="24" customHeight="1" x14ac:dyDescent="0.25">
      <c r="A24" s="786"/>
      <c r="B24" s="788"/>
      <c r="C24" s="791"/>
      <c r="D24" s="381"/>
      <c r="E24" s="1428"/>
      <c r="F24" s="384"/>
      <c r="G24" s="865"/>
      <c r="H24" s="960"/>
      <c r="I24" s="1394"/>
      <c r="J24" s="83" t="s">
        <v>35</v>
      </c>
      <c r="K24" s="52">
        <v>60.7</v>
      </c>
      <c r="L24" s="47"/>
      <c r="M24" s="46"/>
      <c r="N24" s="47"/>
      <c r="O24" s="1399"/>
      <c r="P24" s="95"/>
      <c r="Q24" s="106"/>
      <c r="R24" s="95"/>
      <c r="S24" s="174"/>
    </row>
    <row r="25" spans="1:20" s="387" customFormat="1" ht="18" customHeight="1" thickBot="1" x14ac:dyDescent="0.25">
      <c r="A25" s="796"/>
      <c r="B25" s="789"/>
      <c r="C25" s="792"/>
      <c r="D25" s="18"/>
      <c r="E25" s="1429"/>
      <c r="F25" s="385"/>
      <c r="G25" s="866"/>
      <c r="H25" s="982"/>
      <c r="I25" s="1395"/>
      <c r="J25" s="464" t="s">
        <v>27</v>
      </c>
      <c r="K25" s="80">
        <f>SUM(K19:K24)</f>
        <v>182.60000000000002</v>
      </c>
      <c r="L25" s="48">
        <f>SUM(L19:L23)</f>
        <v>78.5</v>
      </c>
      <c r="M25" s="49">
        <f>SUM(M19:M23)</f>
        <v>78.5</v>
      </c>
      <c r="N25" s="48">
        <f>SUM(N19:N23)</f>
        <v>78.5</v>
      </c>
      <c r="O25" s="811"/>
      <c r="P25" s="257"/>
      <c r="Q25" s="107"/>
      <c r="R25" s="257"/>
      <c r="S25" s="250"/>
    </row>
    <row r="26" spans="1:20" s="387" customFormat="1" ht="15.75" customHeight="1" x14ac:dyDescent="0.25">
      <c r="A26" s="1053" t="s">
        <v>14</v>
      </c>
      <c r="B26" s="1055" t="s">
        <v>14</v>
      </c>
      <c r="C26" s="1058" t="s">
        <v>36</v>
      </c>
      <c r="D26" s="19"/>
      <c r="E26" s="1061" t="s">
        <v>37</v>
      </c>
      <c r="F26" s="1064" t="s">
        <v>18</v>
      </c>
      <c r="G26" s="1418" t="s">
        <v>99</v>
      </c>
      <c r="H26" s="1421" t="s">
        <v>20</v>
      </c>
      <c r="I26" s="1424" t="s">
        <v>22</v>
      </c>
      <c r="J26" s="180" t="s">
        <v>23</v>
      </c>
      <c r="K26" s="76">
        <v>25.6</v>
      </c>
      <c r="L26" s="50">
        <v>32.1</v>
      </c>
      <c r="M26" s="76">
        <v>32.1</v>
      </c>
      <c r="N26" s="50">
        <v>32.1</v>
      </c>
      <c r="O26" s="809" t="s">
        <v>87</v>
      </c>
      <c r="P26" s="548">
        <v>100</v>
      </c>
      <c r="Q26" s="423">
        <v>100</v>
      </c>
      <c r="R26" s="842">
        <v>100</v>
      </c>
      <c r="S26" s="251">
        <v>100</v>
      </c>
    </row>
    <row r="27" spans="1:20" s="387" customFormat="1" ht="36" customHeight="1" x14ac:dyDescent="0.25">
      <c r="A27" s="1054"/>
      <c r="B27" s="1056"/>
      <c r="C27" s="1059"/>
      <c r="D27" s="381"/>
      <c r="E27" s="1062"/>
      <c r="F27" s="1065"/>
      <c r="G27" s="1419"/>
      <c r="H27" s="1422"/>
      <c r="I27" s="1394"/>
      <c r="J27" s="182" t="s">
        <v>24</v>
      </c>
      <c r="K27" s="677">
        <v>6.6</v>
      </c>
      <c r="L27" s="857">
        <v>26.4</v>
      </c>
      <c r="M27" s="77"/>
      <c r="N27" s="51"/>
      <c r="O27" s="718" t="s">
        <v>226</v>
      </c>
      <c r="P27" s="719">
        <v>20</v>
      </c>
      <c r="Q27" s="710">
        <v>80</v>
      </c>
      <c r="R27" s="583"/>
      <c r="S27" s="569"/>
    </row>
    <row r="28" spans="1:20" s="387" customFormat="1" ht="15.75" customHeight="1" thickBot="1" x14ac:dyDescent="0.3">
      <c r="A28" s="1054"/>
      <c r="B28" s="1057"/>
      <c r="C28" s="1060"/>
      <c r="D28" s="18"/>
      <c r="E28" s="1063"/>
      <c r="F28" s="1066"/>
      <c r="G28" s="1420"/>
      <c r="H28" s="1423"/>
      <c r="I28" s="1395"/>
      <c r="J28" s="459" t="s">
        <v>27</v>
      </c>
      <c r="K28" s="80">
        <f>SUM(K26:K27)</f>
        <v>32.200000000000003</v>
      </c>
      <c r="L28" s="80">
        <f t="shared" ref="L28:M28" si="1">SUM(L26:L27)</f>
        <v>58.5</v>
      </c>
      <c r="M28" s="80">
        <f t="shared" si="1"/>
        <v>32.1</v>
      </c>
      <c r="N28" s="48">
        <f t="shared" ref="N28" si="2">SUM(N26:N26)</f>
        <v>32.1</v>
      </c>
      <c r="O28" s="811"/>
      <c r="P28" s="549"/>
      <c r="Q28" s="385"/>
      <c r="R28" s="245"/>
      <c r="S28" s="252"/>
    </row>
    <row r="29" spans="1:20" s="387" customFormat="1" ht="41.25" customHeight="1" x14ac:dyDescent="0.25">
      <c r="A29" s="1053" t="s">
        <v>14</v>
      </c>
      <c r="B29" s="1055" t="s">
        <v>14</v>
      </c>
      <c r="C29" s="1111" t="s">
        <v>38</v>
      </c>
      <c r="D29" s="19"/>
      <c r="E29" s="1178" t="s">
        <v>218</v>
      </c>
      <c r="F29" s="1400" t="s">
        <v>40</v>
      </c>
      <c r="G29" s="1436" t="s">
        <v>100</v>
      </c>
      <c r="H29" s="1366">
        <v>5</v>
      </c>
      <c r="I29" s="1363" t="s">
        <v>170</v>
      </c>
      <c r="J29" s="419" t="s">
        <v>23</v>
      </c>
      <c r="K29" s="550"/>
      <c r="L29" s="1030"/>
      <c r="M29" s="465"/>
      <c r="N29" s="465"/>
      <c r="O29" s="641" t="s">
        <v>216</v>
      </c>
      <c r="P29" s="315"/>
      <c r="Q29" s="258">
        <v>268</v>
      </c>
      <c r="R29" s="584"/>
      <c r="S29" s="410"/>
    </row>
    <row r="30" spans="1:20" s="387" customFormat="1" ht="38.25" customHeight="1" x14ac:dyDescent="0.25">
      <c r="A30" s="1054"/>
      <c r="B30" s="1056"/>
      <c r="C30" s="1112"/>
      <c r="D30" s="381"/>
      <c r="E30" s="1165"/>
      <c r="F30" s="1401"/>
      <c r="G30" s="1387"/>
      <c r="H30" s="1195"/>
      <c r="I30" s="1364"/>
      <c r="J30" s="233" t="s">
        <v>24</v>
      </c>
      <c r="K30" s="46">
        <v>728.1</v>
      </c>
      <c r="L30" s="47"/>
      <c r="M30" s="144"/>
      <c r="N30" s="144"/>
      <c r="O30" s="1024" t="s">
        <v>217</v>
      </c>
      <c r="P30" s="106"/>
      <c r="Q30" s="532">
        <v>12</v>
      </c>
      <c r="R30" s="173"/>
      <c r="S30" s="174"/>
    </row>
    <row r="31" spans="1:20" s="387" customFormat="1" ht="14.25" customHeight="1" thickBot="1" x14ac:dyDescent="0.3">
      <c r="A31" s="1054"/>
      <c r="B31" s="1056"/>
      <c r="C31" s="1112"/>
      <c r="D31" s="381"/>
      <c r="E31" s="213"/>
      <c r="F31" s="473"/>
      <c r="G31" s="1437"/>
      <c r="H31" s="1367"/>
      <c r="I31" s="1365"/>
      <c r="J31" s="466" t="s">
        <v>27</v>
      </c>
      <c r="K31" s="166">
        <f t="shared" ref="K31:N31" si="3">SUM(K29:K30)</f>
        <v>728.1</v>
      </c>
      <c r="L31" s="48">
        <f t="shared" si="3"/>
        <v>0</v>
      </c>
      <c r="M31" s="167">
        <f t="shared" ref="M31" si="4">SUM(M29:M30)</f>
        <v>0</v>
      </c>
      <c r="N31" s="167">
        <f t="shared" si="3"/>
        <v>0</v>
      </c>
      <c r="O31" s="214"/>
      <c r="P31" s="107"/>
      <c r="Q31" s="107"/>
      <c r="R31" s="585"/>
      <c r="S31" s="250"/>
    </row>
    <row r="32" spans="1:20" s="387" customFormat="1" ht="19.5" customHeight="1" x14ac:dyDescent="0.25">
      <c r="A32" s="1053" t="s">
        <v>14</v>
      </c>
      <c r="B32" s="1055" t="s">
        <v>14</v>
      </c>
      <c r="C32" s="1111" t="s">
        <v>19</v>
      </c>
      <c r="D32" s="19"/>
      <c r="E32" s="1441" t="s">
        <v>228</v>
      </c>
      <c r="F32" s="533" t="s">
        <v>39</v>
      </c>
      <c r="G32" s="1443" t="s">
        <v>100</v>
      </c>
      <c r="H32" s="1366">
        <v>6</v>
      </c>
      <c r="I32" s="1363" t="s">
        <v>22</v>
      </c>
      <c r="J32" s="419" t="s">
        <v>35</v>
      </c>
      <c r="K32" s="164">
        <v>1.9</v>
      </c>
      <c r="L32" s="142">
        <v>3.6</v>
      </c>
      <c r="M32" s="465"/>
      <c r="N32" s="465"/>
      <c r="O32" s="720" t="s">
        <v>229</v>
      </c>
      <c r="P32" s="721">
        <v>12</v>
      </c>
      <c r="Q32" s="722">
        <v>22</v>
      </c>
      <c r="R32" s="584"/>
      <c r="S32" s="410"/>
    </row>
    <row r="33" spans="1:19" s="387" customFormat="1" ht="43.5" customHeight="1" x14ac:dyDescent="0.25">
      <c r="A33" s="1054"/>
      <c r="B33" s="1056"/>
      <c r="C33" s="1112"/>
      <c r="D33" s="381"/>
      <c r="E33" s="1442"/>
      <c r="F33" s="1446"/>
      <c r="G33" s="1444"/>
      <c r="H33" s="1195"/>
      <c r="I33" s="1364"/>
      <c r="J33" s="233"/>
      <c r="K33" s="88"/>
      <c r="L33" s="55"/>
      <c r="M33" s="144"/>
      <c r="N33" s="144"/>
      <c r="O33" s="806"/>
      <c r="P33" s="535"/>
      <c r="Q33" s="532"/>
      <c r="R33" s="173"/>
      <c r="S33" s="174"/>
    </row>
    <row r="34" spans="1:19" s="387" customFormat="1" ht="14.25" customHeight="1" thickBot="1" x14ac:dyDescent="0.3">
      <c r="A34" s="1054"/>
      <c r="B34" s="1056"/>
      <c r="C34" s="1112"/>
      <c r="D34" s="381"/>
      <c r="E34" s="213"/>
      <c r="F34" s="1447"/>
      <c r="G34" s="1445"/>
      <c r="H34" s="1367"/>
      <c r="I34" s="1365"/>
      <c r="J34" s="466" t="s">
        <v>27</v>
      </c>
      <c r="K34" s="166">
        <f t="shared" ref="K34:N34" si="5">SUM(K32:K33)</f>
        <v>1.9</v>
      </c>
      <c r="L34" s="48">
        <f t="shared" si="5"/>
        <v>3.6</v>
      </c>
      <c r="M34" s="167">
        <f t="shared" ref="M34" si="6">SUM(M32:M33)</f>
        <v>0</v>
      </c>
      <c r="N34" s="167">
        <f t="shared" si="5"/>
        <v>0</v>
      </c>
      <c r="O34" s="214"/>
      <c r="P34" s="534"/>
      <c r="Q34" s="107"/>
      <c r="R34" s="585"/>
      <c r="S34" s="250"/>
    </row>
    <row r="35" spans="1:19" s="387" customFormat="1" ht="13.5" thickBot="1" x14ac:dyDescent="0.3">
      <c r="A35" s="21" t="s">
        <v>14</v>
      </c>
      <c r="B35" s="22" t="s">
        <v>14</v>
      </c>
      <c r="C35" s="1135" t="s">
        <v>44</v>
      </c>
      <c r="D35" s="1135"/>
      <c r="E35" s="1135"/>
      <c r="F35" s="1135"/>
      <c r="G35" s="1135"/>
      <c r="H35" s="1135"/>
      <c r="I35" s="1135"/>
      <c r="J35" s="1135"/>
      <c r="K35" s="72">
        <f>K31+K28+K25+K18+K34</f>
        <v>6183.2000000000007</v>
      </c>
      <c r="L35" s="72">
        <f t="shared" ref="L35:N35" si="7">L31+L28+L25+L18+L34</f>
        <v>5379.0000000000009</v>
      </c>
      <c r="M35" s="72">
        <f t="shared" si="7"/>
        <v>5349.0000000000009</v>
      </c>
      <c r="N35" s="72">
        <f t="shared" si="7"/>
        <v>5349.0000000000009</v>
      </c>
      <c r="O35" s="800"/>
      <c r="P35" s="801"/>
      <c r="Q35" s="801"/>
      <c r="R35" s="801"/>
      <c r="S35" s="802"/>
    </row>
    <row r="36" spans="1:19" s="387" customFormat="1" ht="20.25" customHeight="1" thickBot="1" x14ac:dyDescent="0.3">
      <c r="A36" s="21" t="s">
        <v>14</v>
      </c>
      <c r="B36" s="22" t="s">
        <v>28</v>
      </c>
      <c r="C36" s="1170" t="s">
        <v>45</v>
      </c>
      <c r="D36" s="1171"/>
      <c r="E36" s="1171"/>
      <c r="F36" s="1171"/>
      <c r="G36" s="1171"/>
      <c r="H36" s="1171"/>
      <c r="I36" s="1171"/>
      <c r="J36" s="1171"/>
      <c r="K36" s="1171"/>
      <c r="L36" s="1171"/>
      <c r="M36" s="1171"/>
      <c r="N36" s="1171"/>
      <c r="O36" s="1171"/>
      <c r="P36" s="1171"/>
      <c r="Q36" s="1171"/>
      <c r="R36" s="1171"/>
      <c r="S36" s="1172"/>
    </row>
    <row r="37" spans="1:19" s="387" customFormat="1" ht="26.25" customHeight="1" x14ac:dyDescent="0.25">
      <c r="A37" s="1182" t="s">
        <v>14</v>
      </c>
      <c r="B37" s="1055" t="s">
        <v>28</v>
      </c>
      <c r="C37" s="1438" t="s">
        <v>14</v>
      </c>
      <c r="D37" s="200"/>
      <c r="E37" s="23" t="s">
        <v>104</v>
      </c>
      <c r="F37" s="867"/>
      <c r="G37" s="867"/>
      <c r="H37" s="1421" t="s">
        <v>20</v>
      </c>
      <c r="I37" s="1396" t="s">
        <v>22</v>
      </c>
      <c r="J37" s="868"/>
      <c r="K37" s="140"/>
      <c r="L37" s="261"/>
      <c r="M37" s="261"/>
      <c r="N37" s="261"/>
      <c r="O37" s="24"/>
      <c r="P37" s="110"/>
      <c r="Q37" s="115"/>
      <c r="R37" s="833"/>
      <c r="S37" s="844"/>
    </row>
    <row r="38" spans="1:19" s="387" customFormat="1" ht="20.25" customHeight="1" x14ac:dyDescent="0.25">
      <c r="A38" s="1183"/>
      <c r="B38" s="1056"/>
      <c r="C38" s="1439"/>
      <c r="D38" s="828" t="s">
        <v>14</v>
      </c>
      <c r="E38" s="1160" t="s">
        <v>47</v>
      </c>
      <c r="F38" s="1371" t="s">
        <v>46</v>
      </c>
      <c r="G38" s="1368" t="s">
        <v>102</v>
      </c>
      <c r="H38" s="1422"/>
      <c r="I38" s="1397"/>
      <c r="J38" s="233" t="s">
        <v>30</v>
      </c>
      <c r="K38" s="46">
        <v>33</v>
      </c>
      <c r="L38" s="47">
        <v>36</v>
      </c>
      <c r="M38" s="47">
        <v>35</v>
      </c>
      <c r="N38" s="47">
        <v>35</v>
      </c>
      <c r="O38" s="225" t="s">
        <v>48</v>
      </c>
      <c r="P38" s="116">
        <v>1</v>
      </c>
      <c r="Q38" s="266">
        <v>1</v>
      </c>
      <c r="R38" s="222">
        <v>1</v>
      </c>
      <c r="S38" s="824">
        <v>1</v>
      </c>
    </row>
    <row r="39" spans="1:19" s="387" customFormat="1" ht="20.25" customHeight="1" x14ac:dyDescent="0.25">
      <c r="A39" s="1183"/>
      <c r="B39" s="1056"/>
      <c r="C39" s="1439"/>
      <c r="D39" s="43"/>
      <c r="E39" s="1161"/>
      <c r="F39" s="1370"/>
      <c r="G39" s="1440"/>
      <c r="H39" s="1422"/>
      <c r="I39" s="1398"/>
      <c r="J39" s="472" t="s">
        <v>35</v>
      </c>
      <c r="K39" s="77">
        <v>2.4</v>
      </c>
      <c r="L39" s="51">
        <v>9.1999999999999993</v>
      </c>
      <c r="M39" s="51">
        <v>9.1999999999999993</v>
      </c>
      <c r="N39" s="51"/>
      <c r="O39" s="223"/>
      <c r="P39" s="224"/>
      <c r="Q39" s="267"/>
      <c r="R39" s="425"/>
      <c r="S39" s="830"/>
    </row>
    <row r="40" spans="1:19" s="387" customFormat="1" ht="16.5" customHeight="1" x14ac:dyDescent="0.25">
      <c r="A40" s="786"/>
      <c r="B40" s="788"/>
      <c r="C40" s="816"/>
      <c r="D40" s="196" t="s">
        <v>28</v>
      </c>
      <c r="E40" s="61" t="s">
        <v>49</v>
      </c>
      <c r="F40" s="1371" t="s">
        <v>103</v>
      </c>
      <c r="G40" s="1368" t="s">
        <v>101</v>
      </c>
      <c r="H40" s="960"/>
      <c r="I40" s="260"/>
      <c r="J40" s="856" t="s">
        <v>30</v>
      </c>
      <c r="K40" s="76">
        <v>1.8</v>
      </c>
      <c r="L40" s="50">
        <v>1.8</v>
      </c>
      <c r="M40" s="50">
        <v>1.8</v>
      </c>
      <c r="N40" s="50">
        <v>1.8</v>
      </c>
      <c r="O40" s="1402" t="s">
        <v>123</v>
      </c>
      <c r="P40" s="176">
        <v>1</v>
      </c>
      <c r="Q40" s="177">
        <v>1</v>
      </c>
      <c r="R40" s="834">
        <v>1</v>
      </c>
      <c r="S40" s="845">
        <v>1</v>
      </c>
    </row>
    <row r="41" spans="1:19" s="387" customFormat="1" ht="17.25" customHeight="1" x14ac:dyDescent="0.25">
      <c r="A41" s="786"/>
      <c r="B41" s="788"/>
      <c r="C41" s="816"/>
      <c r="D41" s="828"/>
      <c r="E41" s="85"/>
      <c r="F41" s="1372"/>
      <c r="G41" s="1369"/>
      <c r="H41" s="960"/>
      <c r="I41" s="260"/>
      <c r="J41" s="233" t="s">
        <v>35</v>
      </c>
      <c r="K41" s="46">
        <v>0.5</v>
      </c>
      <c r="L41" s="47"/>
      <c r="M41" s="47"/>
      <c r="N41" s="47"/>
      <c r="O41" s="1399"/>
      <c r="P41" s="659"/>
      <c r="Q41" s="128"/>
      <c r="R41" s="502"/>
      <c r="S41" s="640"/>
    </row>
    <row r="42" spans="1:19" s="387" customFormat="1" ht="5.25" customHeight="1" x14ac:dyDescent="0.25">
      <c r="A42" s="786"/>
      <c r="B42" s="788"/>
      <c r="C42" s="825"/>
      <c r="D42" s="43"/>
      <c r="E42" s="804"/>
      <c r="F42" s="1370"/>
      <c r="G42" s="1370"/>
      <c r="H42" s="960"/>
      <c r="I42" s="978"/>
      <c r="J42" s="83"/>
      <c r="K42" s="77"/>
      <c r="L42" s="51"/>
      <c r="M42" s="51"/>
      <c r="N42" s="51"/>
      <c r="O42" s="858"/>
      <c r="P42" s="425"/>
      <c r="Q42" s="341"/>
      <c r="R42" s="340"/>
      <c r="S42" s="830"/>
    </row>
    <row r="43" spans="1:19" s="387" customFormat="1" ht="51" customHeight="1" x14ac:dyDescent="0.25">
      <c r="A43" s="786"/>
      <c r="B43" s="788"/>
      <c r="C43" s="825"/>
      <c r="D43" s="278" t="s">
        <v>36</v>
      </c>
      <c r="E43" s="279" t="s">
        <v>132</v>
      </c>
      <c r="F43" s="470"/>
      <c r="G43" s="869"/>
      <c r="H43" s="960"/>
      <c r="I43" s="979"/>
      <c r="J43" s="855" t="s">
        <v>42</v>
      </c>
      <c r="K43" s="74">
        <v>17.600000000000001</v>
      </c>
      <c r="L43" s="81"/>
      <c r="M43" s="81"/>
      <c r="N43" s="81"/>
      <c r="O43" s="281" t="s">
        <v>131</v>
      </c>
      <c r="P43" s="283">
        <v>12</v>
      </c>
      <c r="Q43" s="284"/>
      <c r="R43" s="266"/>
      <c r="S43" s="824"/>
    </row>
    <row r="44" spans="1:19" s="387" customFormat="1" ht="29.25" customHeight="1" x14ac:dyDescent="0.25">
      <c r="A44" s="786"/>
      <c r="B44" s="788"/>
      <c r="C44" s="825"/>
      <c r="D44" s="278" t="s">
        <v>38</v>
      </c>
      <c r="E44" s="279" t="s">
        <v>154</v>
      </c>
      <c r="F44" s="470"/>
      <c r="G44" s="869"/>
      <c r="H44" s="555"/>
      <c r="I44" s="980"/>
      <c r="J44" s="870" t="s">
        <v>30</v>
      </c>
      <c r="K44" s="74">
        <v>10</v>
      </c>
      <c r="L44" s="81">
        <v>10</v>
      </c>
      <c r="M44" s="81">
        <v>10</v>
      </c>
      <c r="N44" s="81">
        <v>10</v>
      </c>
      <c r="O44" s="302" t="s">
        <v>155</v>
      </c>
      <c r="P44" s="283">
        <v>200</v>
      </c>
      <c r="Q44" s="284">
        <v>200</v>
      </c>
      <c r="R44" s="835">
        <v>200</v>
      </c>
      <c r="S44" s="846">
        <v>200</v>
      </c>
    </row>
    <row r="45" spans="1:19" s="387" customFormat="1" ht="18" customHeight="1" thickBot="1" x14ac:dyDescent="0.25">
      <c r="A45" s="796"/>
      <c r="B45" s="789"/>
      <c r="C45" s="274"/>
      <c r="D45" s="276"/>
      <c r="E45" s="277"/>
      <c r="F45" s="871"/>
      <c r="G45" s="872"/>
      <c r="H45" s="276"/>
      <c r="I45" s="873"/>
      <c r="J45" s="464" t="s">
        <v>27</v>
      </c>
      <c r="K45" s="303">
        <f>SUM(K38:K44)</f>
        <v>65.3</v>
      </c>
      <c r="L45" s="165">
        <f t="shared" ref="L45:N45" si="8">SUM(L38:L44)</f>
        <v>57</v>
      </c>
      <c r="M45" s="165">
        <f t="shared" ref="M45" si="9">SUM(M38:M44)</f>
        <v>56</v>
      </c>
      <c r="N45" s="165">
        <f t="shared" si="8"/>
        <v>46.8</v>
      </c>
      <c r="O45" s="280"/>
      <c r="P45" s="874"/>
      <c r="Q45" s="874"/>
      <c r="R45" s="875"/>
      <c r="S45" s="876"/>
    </row>
    <row r="46" spans="1:19" s="387" customFormat="1" ht="13.5" thickBot="1" x14ac:dyDescent="0.3">
      <c r="A46" s="27" t="s">
        <v>14</v>
      </c>
      <c r="B46" s="22" t="s">
        <v>28</v>
      </c>
      <c r="C46" s="1135" t="s">
        <v>44</v>
      </c>
      <c r="D46" s="1135"/>
      <c r="E46" s="1135"/>
      <c r="F46" s="1135"/>
      <c r="G46" s="1135"/>
      <c r="H46" s="1135"/>
      <c r="I46" s="1135"/>
      <c r="J46" s="1203"/>
      <c r="K46" s="72">
        <f>K45</f>
        <v>65.3</v>
      </c>
      <c r="L46" s="72">
        <f t="shared" ref="L46:N46" si="10">L45</f>
        <v>57</v>
      </c>
      <c r="M46" s="72">
        <f t="shared" si="10"/>
        <v>56</v>
      </c>
      <c r="N46" s="72">
        <f t="shared" si="10"/>
        <v>46.8</v>
      </c>
      <c r="O46" s="1136"/>
      <c r="P46" s="1137"/>
      <c r="Q46" s="1137"/>
      <c r="R46" s="1137"/>
      <c r="S46" s="1138"/>
    </row>
    <row r="47" spans="1:19" s="387" customFormat="1" ht="16.5" customHeight="1" thickBot="1" x14ac:dyDescent="0.3">
      <c r="A47" s="21" t="s">
        <v>14</v>
      </c>
      <c r="B47" s="22" t="s">
        <v>36</v>
      </c>
      <c r="C47" s="1170" t="s">
        <v>50</v>
      </c>
      <c r="D47" s="1171"/>
      <c r="E47" s="1171"/>
      <c r="F47" s="1171"/>
      <c r="G47" s="1171"/>
      <c r="H47" s="1171"/>
      <c r="I47" s="1171"/>
      <c r="J47" s="1171"/>
      <c r="K47" s="1171"/>
      <c r="L47" s="1171"/>
      <c r="M47" s="1171"/>
      <c r="N47" s="1171"/>
      <c r="O47" s="1171"/>
      <c r="P47" s="1171"/>
      <c r="Q47" s="1171"/>
      <c r="R47" s="1171"/>
      <c r="S47" s="1172"/>
    </row>
    <row r="48" spans="1:19" s="387" customFormat="1" ht="16.5" customHeight="1" x14ac:dyDescent="0.25">
      <c r="A48" s="785" t="s">
        <v>14</v>
      </c>
      <c r="B48" s="787" t="s">
        <v>36</v>
      </c>
      <c r="C48" s="815" t="s">
        <v>14</v>
      </c>
      <c r="D48" s="790"/>
      <c r="E48" s="198" t="s">
        <v>91</v>
      </c>
      <c r="F48" s="794"/>
      <c r="G48" s="794"/>
      <c r="H48" s="995">
        <v>6</v>
      </c>
      <c r="I48" s="1389" t="s">
        <v>51</v>
      </c>
      <c r="J48" s="96"/>
      <c r="K48" s="79"/>
      <c r="L48" s="86"/>
      <c r="M48" s="142"/>
      <c r="N48" s="142"/>
      <c r="O48" s="29"/>
      <c r="P48" s="111"/>
      <c r="Q48" s="117"/>
      <c r="R48" s="836"/>
      <c r="S48" s="848"/>
    </row>
    <row r="49" spans="1:20" s="387" customFormat="1" ht="21.75" customHeight="1" x14ac:dyDescent="0.25">
      <c r="A49" s="786"/>
      <c r="B49" s="788"/>
      <c r="C49" s="816"/>
      <c r="D49" s="28" t="s">
        <v>14</v>
      </c>
      <c r="E49" s="61" t="s">
        <v>52</v>
      </c>
      <c r="F49" s="1207" t="s">
        <v>53</v>
      </c>
      <c r="G49" s="877" t="s">
        <v>105</v>
      </c>
      <c r="H49" s="960"/>
      <c r="I49" s="1390"/>
      <c r="J49" s="870" t="s">
        <v>30</v>
      </c>
      <c r="K49" s="87">
        <v>10.199999999999999</v>
      </c>
      <c r="L49" s="81">
        <v>10.199999999999999</v>
      </c>
      <c r="M49" s="81">
        <v>10.199999999999999</v>
      </c>
      <c r="N49" s="81">
        <v>10.199999999999999</v>
      </c>
      <c r="O49" s="25" t="s">
        <v>121</v>
      </c>
      <c r="P49" s="282">
        <v>17</v>
      </c>
      <c r="Q49" s="474">
        <v>17</v>
      </c>
      <c r="R49" s="588">
        <v>17</v>
      </c>
      <c r="S49" s="878">
        <v>17</v>
      </c>
    </row>
    <row r="50" spans="1:20" s="387" customFormat="1" ht="30" customHeight="1" x14ac:dyDescent="0.25">
      <c r="A50" s="786"/>
      <c r="B50" s="788"/>
      <c r="C50" s="816"/>
      <c r="D50" s="199" t="s">
        <v>28</v>
      </c>
      <c r="E50" s="206" t="s">
        <v>54</v>
      </c>
      <c r="F50" s="1208"/>
      <c r="G50" s="877" t="s">
        <v>106</v>
      </c>
      <c r="H50" s="960"/>
      <c r="I50" s="984"/>
      <c r="J50" s="879" t="s">
        <v>30</v>
      </c>
      <c r="K50" s="87">
        <v>12</v>
      </c>
      <c r="L50" s="81">
        <v>12</v>
      </c>
      <c r="M50" s="81">
        <v>12</v>
      </c>
      <c r="N50" s="81">
        <v>12</v>
      </c>
      <c r="O50" s="25" t="s">
        <v>128</v>
      </c>
      <c r="P50" s="155" t="s">
        <v>156</v>
      </c>
      <c r="Q50" s="156" t="s">
        <v>156</v>
      </c>
      <c r="R50" s="589" t="s">
        <v>156</v>
      </c>
      <c r="S50" s="849" t="s">
        <v>156</v>
      </c>
    </row>
    <row r="51" spans="1:20" s="387" customFormat="1" ht="19.5" customHeight="1" x14ac:dyDescent="0.25">
      <c r="A51" s="786"/>
      <c r="B51" s="788"/>
      <c r="C51" s="816"/>
      <c r="D51" s="807" t="s">
        <v>36</v>
      </c>
      <c r="E51" s="1154" t="s">
        <v>188</v>
      </c>
      <c r="F51" s="477"/>
      <c r="G51" s="1369" t="s">
        <v>149</v>
      </c>
      <c r="H51" s="960"/>
      <c r="I51" s="984"/>
      <c r="J51" s="181" t="s">
        <v>30</v>
      </c>
      <c r="K51" s="52">
        <v>13</v>
      </c>
      <c r="L51" s="47">
        <v>160</v>
      </c>
      <c r="M51" s="47">
        <v>50</v>
      </c>
      <c r="N51" s="47">
        <v>160</v>
      </c>
      <c r="O51" s="212" t="s">
        <v>177</v>
      </c>
      <c r="P51" s="112">
        <v>3</v>
      </c>
      <c r="Q51" s="118"/>
      <c r="R51" s="10">
        <v>1</v>
      </c>
      <c r="S51" s="404">
        <v>1</v>
      </c>
    </row>
    <row r="52" spans="1:20" s="387" customFormat="1" ht="19.5" customHeight="1" x14ac:dyDescent="0.25">
      <c r="A52" s="786"/>
      <c r="B52" s="788"/>
      <c r="C52" s="816"/>
      <c r="D52" s="807"/>
      <c r="E52" s="1160"/>
      <c r="F52" s="477"/>
      <c r="G52" s="1369"/>
      <c r="H52" s="960"/>
      <c r="I52" s="984"/>
      <c r="J52" s="181" t="s">
        <v>42</v>
      </c>
      <c r="K52" s="52">
        <v>10</v>
      </c>
      <c r="L52" s="52">
        <v>90</v>
      </c>
      <c r="M52" s="47"/>
      <c r="N52" s="47"/>
      <c r="O52" s="305" t="s">
        <v>85</v>
      </c>
      <c r="P52" s="306"/>
      <c r="Q52" s="273">
        <v>3</v>
      </c>
      <c r="R52" s="590"/>
      <c r="S52" s="850"/>
      <c r="T52" s="1463"/>
    </row>
    <row r="53" spans="1:20" s="387" customFormat="1" ht="38.25" customHeight="1" x14ac:dyDescent="0.25">
      <c r="A53" s="786"/>
      <c r="B53" s="788"/>
      <c r="C53" s="816"/>
      <c r="D53" s="808"/>
      <c r="E53" s="1377"/>
      <c r="F53" s="880"/>
      <c r="G53" s="1370"/>
      <c r="H53" s="555"/>
      <c r="I53" s="985"/>
      <c r="J53" s="182"/>
      <c r="K53" s="54"/>
      <c r="L53" s="54"/>
      <c r="M53" s="51"/>
      <c r="N53" s="51"/>
      <c r="O53" s="304"/>
      <c r="P53" s="119"/>
      <c r="Q53" s="126"/>
      <c r="R53" s="20"/>
      <c r="S53" s="147"/>
      <c r="T53" s="1463"/>
    </row>
    <row r="54" spans="1:20" s="387" customFormat="1" ht="18" customHeight="1" thickBot="1" x14ac:dyDescent="0.25">
      <c r="A54" s="796"/>
      <c r="B54" s="789"/>
      <c r="C54" s="275"/>
      <c r="D54" s="276"/>
      <c r="E54" s="881"/>
      <c r="F54" s="881"/>
      <c r="G54" s="286"/>
      <c r="H54" s="286"/>
      <c r="I54" s="882"/>
      <c r="J54" s="459" t="s">
        <v>27</v>
      </c>
      <c r="K54" s="80">
        <f>SUM(K48:K53)</f>
        <v>45.2</v>
      </c>
      <c r="L54" s="80">
        <f>SUM(L48:L53)</f>
        <v>272.2</v>
      </c>
      <c r="M54" s="80">
        <f t="shared" ref="M54" si="11">SUM(M48:M53)</f>
        <v>72.2</v>
      </c>
      <c r="N54" s="80">
        <f t="shared" ref="N54" si="12">SUM(N48:N53)</f>
        <v>182.2</v>
      </c>
      <c r="O54" s="883"/>
      <c r="P54" s="884"/>
      <c r="Q54" s="884"/>
      <c r="R54" s="885"/>
      <c r="S54" s="886"/>
    </row>
    <row r="55" spans="1:20" s="387" customFormat="1" ht="28.5" customHeight="1" x14ac:dyDescent="0.2">
      <c r="A55" s="785" t="s">
        <v>14</v>
      </c>
      <c r="B55" s="787" t="s">
        <v>36</v>
      </c>
      <c r="C55" s="815" t="s">
        <v>28</v>
      </c>
      <c r="D55" s="30"/>
      <c r="E55" s="31" t="s">
        <v>55</v>
      </c>
      <c r="F55" s="887"/>
      <c r="G55" s="887"/>
      <c r="H55" s="996"/>
      <c r="I55" s="986"/>
      <c r="J55" s="868"/>
      <c r="K55" s="86"/>
      <c r="L55" s="82"/>
      <c r="M55" s="86"/>
      <c r="N55" s="82"/>
      <c r="O55" s="160"/>
      <c r="P55" s="104"/>
      <c r="Q55" s="104"/>
      <c r="R55" s="837"/>
      <c r="S55" s="152"/>
    </row>
    <row r="56" spans="1:20" s="387" customFormat="1" ht="54" customHeight="1" x14ac:dyDescent="0.25">
      <c r="A56" s="7"/>
      <c r="B56" s="8"/>
      <c r="C56" s="285"/>
      <c r="D56" s="798" t="s">
        <v>14</v>
      </c>
      <c r="E56" s="1165" t="s">
        <v>135</v>
      </c>
      <c r="F56" s="205" t="s">
        <v>39</v>
      </c>
      <c r="G56" s="829" t="s">
        <v>148</v>
      </c>
      <c r="H56" s="997">
        <v>4</v>
      </c>
      <c r="I56" s="987" t="s">
        <v>66</v>
      </c>
      <c r="J56" s="479" t="s">
        <v>35</v>
      </c>
      <c r="K56" s="568">
        <v>17.600000000000001</v>
      </c>
      <c r="L56" s="269"/>
      <c r="M56" s="685"/>
      <c r="N56" s="185"/>
      <c r="O56" s="434" t="s">
        <v>111</v>
      </c>
      <c r="P56" s="125">
        <v>1</v>
      </c>
      <c r="Q56" s="125"/>
      <c r="R56" s="310"/>
      <c r="S56" s="151"/>
    </row>
    <row r="57" spans="1:20" s="387" customFormat="1" ht="12" customHeight="1" x14ac:dyDescent="0.25">
      <c r="A57" s="7"/>
      <c r="B57" s="8"/>
      <c r="C57" s="285"/>
      <c r="D57" s="798"/>
      <c r="E57" s="1165"/>
      <c r="F57" s="1480" t="s">
        <v>57</v>
      </c>
      <c r="G57" s="889"/>
      <c r="H57" s="960">
        <v>6</v>
      </c>
      <c r="I57" s="1364" t="s">
        <v>112</v>
      </c>
      <c r="J57" s="890" t="s">
        <v>42</v>
      </c>
      <c r="K57" s="263"/>
      <c r="L57" s="192">
        <v>41.3</v>
      </c>
      <c r="M57" s="52"/>
      <c r="N57" s="47"/>
      <c r="O57" s="1132" t="s">
        <v>146</v>
      </c>
      <c r="P57" s="149">
        <v>50</v>
      </c>
      <c r="Q57" s="149">
        <v>100</v>
      </c>
      <c r="R57" s="437"/>
      <c r="S57" s="148"/>
    </row>
    <row r="58" spans="1:20" s="387" customFormat="1" ht="15.75" customHeight="1" x14ac:dyDescent="0.25">
      <c r="A58" s="7"/>
      <c r="B58" s="8"/>
      <c r="C58" s="285"/>
      <c r="D58" s="798"/>
      <c r="E58" s="1165"/>
      <c r="F58" s="1492"/>
      <c r="G58" s="889"/>
      <c r="H58" s="960"/>
      <c r="I58" s="1494"/>
      <c r="J58" s="480" t="s">
        <v>127</v>
      </c>
      <c r="K58" s="263">
        <v>66.7</v>
      </c>
      <c r="L58" s="192">
        <v>22</v>
      </c>
      <c r="M58" s="52"/>
      <c r="N58" s="47"/>
      <c r="O58" s="1132"/>
      <c r="P58" s="106"/>
      <c r="Q58" s="106"/>
      <c r="R58" s="95"/>
      <c r="S58" s="174"/>
    </row>
    <row r="59" spans="1:20" s="387" customFormat="1" ht="16.5" customHeight="1" x14ac:dyDescent="0.25">
      <c r="A59" s="7"/>
      <c r="B59" s="8"/>
      <c r="C59" s="285"/>
      <c r="D59" s="43"/>
      <c r="E59" s="1186"/>
      <c r="F59" s="1493"/>
      <c r="G59" s="891"/>
      <c r="H59" s="555"/>
      <c r="I59" s="1434"/>
      <c r="J59" s="481" t="s">
        <v>30</v>
      </c>
      <c r="K59" s="264"/>
      <c r="L59" s="191">
        <v>55</v>
      </c>
      <c r="M59" s="54"/>
      <c r="N59" s="51"/>
      <c r="O59" s="1495"/>
      <c r="P59" s="126"/>
      <c r="Q59" s="126"/>
      <c r="R59" s="119"/>
      <c r="S59" s="147"/>
    </row>
    <row r="60" spans="1:20" s="387" customFormat="1" ht="15" customHeight="1" x14ac:dyDescent="0.25">
      <c r="A60" s="786"/>
      <c r="B60" s="788"/>
      <c r="C60" s="816"/>
      <c r="D60" s="73" t="s">
        <v>28</v>
      </c>
      <c r="E60" s="1164" t="s">
        <v>56</v>
      </c>
      <c r="F60" s="1167" t="s">
        <v>57</v>
      </c>
      <c r="G60" s="1487" t="s">
        <v>107</v>
      </c>
      <c r="H60" s="960">
        <v>6</v>
      </c>
      <c r="I60" s="1364" t="s">
        <v>51</v>
      </c>
      <c r="J60" s="478" t="s">
        <v>30</v>
      </c>
      <c r="K60" s="52">
        <v>150</v>
      </c>
      <c r="L60" s="47">
        <v>155</v>
      </c>
      <c r="M60" s="52">
        <v>150</v>
      </c>
      <c r="N60" s="47">
        <v>150</v>
      </c>
      <c r="O60" s="1485" t="s">
        <v>222</v>
      </c>
      <c r="P60" s="134" t="s">
        <v>230</v>
      </c>
      <c r="Q60" s="134" t="s">
        <v>189</v>
      </c>
      <c r="R60" s="414" t="s">
        <v>189</v>
      </c>
      <c r="S60" s="415" t="s">
        <v>189</v>
      </c>
    </row>
    <row r="61" spans="1:20" s="387" customFormat="1" ht="13.5" customHeight="1" x14ac:dyDescent="0.25">
      <c r="A61" s="786"/>
      <c r="B61" s="788"/>
      <c r="C61" s="816"/>
      <c r="D61" s="791"/>
      <c r="E61" s="1165"/>
      <c r="F61" s="1168"/>
      <c r="G61" s="1488"/>
      <c r="H61" s="960"/>
      <c r="I61" s="1484"/>
      <c r="J61" s="233" t="s">
        <v>35</v>
      </c>
      <c r="K61" s="52"/>
      <c r="L61" s="47"/>
      <c r="M61" s="52"/>
      <c r="N61" s="47"/>
      <c r="O61" s="1486"/>
      <c r="P61" s="173"/>
      <c r="Q61" s="106"/>
      <c r="R61" s="95"/>
      <c r="S61" s="174"/>
    </row>
    <row r="62" spans="1:20" s="387" customFormat="1" ht="16.5" customHeight="1" x14ac:dyDescent="0.25">
      <c r="A62" s="7"/>
      <c r="B62" s="8"/>
      <c r="C62" s="285"/>
      <c r="D62" s="791"/>
      <c r="E62" s="1165"/>
      <c r="F62" s="1168"/>
      <c r="G62" s="1488"/>
      <c r="H62" s="960"/>
      <c r="I62" s="988"/>
      <c r="J62" s="233"/>
      <c r="K62" s="52"/>
      <c r="L62" s="47"/>
      <c r="M62" s="52"/>
      <c r="N62" s="47"/>
      <c r="O62" s="909" t="s">
        <v>231</v>
      </c>
      <c r="P62" s="150">
        <v>150</v>
      </c>
      <c r="Q62" s="124">
        <v>185</v>
      </c>
      <c r="R62" s="436">
        <v>185</v>
      </c>
      <c r="S62" s="146">
        <v>185</v>
      </c>
    </row>
    <row r="63" spans="1:20" s="387" customFormat="1" ht="28.5" customHeight="1" x14ac:dyDescent="0.25">
      <c r="A63" s="7"/>
      <c r="B63" s="8"/>
      <c r="C63" s="285"/>
      <c r="D63" s="791"/>
      <c r="E63" s="1376"/>
      <c r="F63" s="1465"/>
      <c r="G63" s="1465"/>
      <c r="H63" s="960"/>
      <c r="I63" s="988"/>
      <c r="J63" s="233"/>
      <c r="K63" s="52"/>
      <c r="L63" s="47"/>
      <c r="M63" s="52"/>
      <c r="N63" s="47"/>
      <c r="O63" s="643" t="s">
        <v>239</v>
      </c>
      <c r="P63" s="150">
        <v>100</v>
      </c>
      <c r="Q63" s="124">
        <v>100</v>
      </c>
      <c r="R63" s="436">
        <v>100</v>
      </c>
      <c r="S63" s="146">
        <v>100</v>
      </c>
    </row>
    <row r="64" spans="1:20" s="387" customFormat="1" ht="29.25" customHeight="1" x14ac:dyDescent="0.25">
      <c r="A64" s="7"/>
      <c r="B64" s="8"/>
      <c r="C64" s="285"/>
      <c r="D64" s="803"/>
      <c r="E64" s="888"/>
      <c r="F64" s="556"/>
      <c r="G64" s="556"/>
      <c r="H64" s="555"/>
      <c r="I64" s="989"/>
      <c r="J64" s="83"/>
      <c r="K64" s="54"/>
      <c r="L64" s="51"/>
      <c r="M64" s="54"/>
      <c r="N64" s="51"/>
      <c r="O64" s="910" t="s">
        <v>232</v>
      </c>
      <c r="P64" s="20">
        <v>436</v>
      </c>
      <c r="Q64" s="126"/>
      <c r="R64" s="119"/>
      <c r="S64" s="147"/>
    </row>
    <row r="65" spans="1:21" s="387" customFormat="1" ht="17.25" customHeight="1" x14ac:dyDescent="0.25">
      <c r="A65" s="7"/>
      <c r="B65" s="8"/>
      <c r="C65" s="285"/>
      <c r="D65" s="73" t="s">
        <v>36</v>
      </c>
      <c r="E65" s="1164" t="s">
        <v>88</v>
      </c>
      <c r="F65" s="204" t="s">
        <v>39</v>
      </c>
      <c r="G65" s="1479" t="s">
        <v>147</v>
      </c>
      <c r="H65" s="998">
        <v>5</v>
      </c>
      <c r="I65" s="1482" t="s">
        <v>124</v>
      </c>
      <c r="J65" s="332" t="s">
        <v>42</v>
      </c>
      <c r="K65" s="78">
        <v>395</v>
      </c>
      <c r="L65" s="50"/>
      <c r="M65" s="78"/>
      <c r="N65" s="50"/>
      <c r="O65" s="1214" t="s">
        <v>136</v>
      </c>
      <c r="P65" s="308">
        <v>100</v>
      </c>
      <c r="Q65" s="242"/>
      <c r="R65" s="308"/>
      <c r="S65" s="234"/>
    </row>
    <row r="66" spans="1:21" s="387" customFormat="1" ht="15.75" customHeight="1" x14ac:dyDescent="0.25">
      <c r="A66" s="7"/>
      <c r="B66" s="8"/>
      <c r="C66" s="285"/>
      <c r="D66" s="798"/>
      <c r="E66" s="1165"/>
      <c r="F66" s="1386" t="s">
        <v>57</v>
      </c>
      <c r="G66" s="1480"/>
      <c r="H66" s="960"/>
      <c r="I66" s="1364"/>
      <c r="J66" s="233" t="s">
        <v>35</v>
      </c>
      <c r="K66" s="52">
        <v>80</v>
      </c>
      <c r="L66" s="47"/>
      <c r="M66" s="52"/>
      <c r="N66" s="47"/>
      <c r="O66" s="1215"/>
      <c r="P66" s="95"/>
      <c r="Q66" s="106"/>
      <c r="R66" s="95"/>
      <c r="S66" s="174"/>
    </row>
    <row r="67" spans="1:21" s="387" customFormat="1" ht="21" customHeight="1" x14ac:dyDescent="0.25">
      <c r="A67" s="7"/>
      <c r="B67" s="8"/>
      <c r="C67" s="285"/>
      <c r="D67" s="43"/>
      <c r="E67" s="1186"/>
      <c r="F67" s="1483"/>
      <c r="G67" s="1481"/>
      <c r="H67" s="555"/>
      <c r="I67" s="1365"/>
      <c r="J67" s="83" t="s">
        <v>137</v>
      </c>
      <c r="K67" s="1023">
        <f>75-22</f>
        <v>53</v>
      </c>
      <c r="L67" s="51"/>
      <c r="M67" s="54"/>
      <c r="N67" s="51"/>
      <c r="O67" s="1211"/>
      <c r="P67" s="309"/>
      <c r="Q67" s="126"/>
      <c r="R67" s="119"/>
      <c r="S67" s="147"/>
    </row>
    <row r="68" spans="1:21" s="387" customFormat="1" ht="25.5" customHeight="1" x14ac:dyDescent="0.25">
      <c r="A68" s="1228"/>
      <c r="B68" s="1143"/>
      <c r="C68" s="1378"/>
      <c r="D68" s="288" t="s">
        <v>38</v>
      </c>
      <c r="E68" s="1148" t="s">
        <v>167</v>
      </c>
      <c r="F68" s="327" t="s">
        <v>39</v>
      </c>
      <c r="G68" s="1386" t="s">
        <v>109</v>
      </c>
      <c r="H68" s="1373">
        <v>5</v>
      </c>
      <c r="I68" s="1482" t="s">
        <v>59</v>
      </c>
      <c r="J68" s="328" t="s">
        <v>42</v>
      </c>
      <c r="K68" s="263">
        <v>35.1</v>
      </c>
      <c r="L68" s="168">
        <v>50</v>
      </c>
      <c r="M68" s="76"/>
      <c r="N68" s="50"/>
      <c r="O68" s="171" t="s">
        <v>134</v>
      </c>
      <c r="P68" s="912"/>
      <c r="Q68" s="314">
        <v>100</v>
      </c>
      <c r="R68" s="847"/>
      <c r="S68" s="158"/>
    </row>
    <row r="69" spans="1:21" s="387" customFormat="1" ht="17.25" customHeight="1" x14ac:dyDescent="0.25">
      <c r="A69" s="1235"/>
      <c r="B69" s="1236"/>
      <c r="C69" s="1379"/>
      <c r="D69" s="290"/>
      <c r="E69" s="1193"/>
      <c r="F69" s="1157" t="s">
        <v>62</v>
      </c>
      <c r="G69" s="1208"/>
      <c r="H69" s="1374"/>
      <c r="I69" s="1489"/>
      <c r="J69" s="170" t="s">
        <v>139</v>
      </c>
      <c r="K69" s="1025">
        <f>243.4-243.4</f>
        <v>0</v>
      </c>
      <c r="L69" s="1026">
        <v>243.4</v>
      </c>
      <c r="M69" s="46"/>
      <c r="N69" s="47"/>
      <c r="O69" s="1239" t="s">
        <v>119</v>
      </c>
      <c r="P69" s="1497" t="s">
        <v>233</v>
      </c>
      <c r="Q69" s="1028">
        <v>100</v>
      </c>
      <c r="R69" s="911"/>
      <c r="S69" s="186"/>
    </row>
    <row r="70" spans="1:21" s="387" customFormat="1" ht="16.5" customHeight="1" x14ac:dyDescent="0.25">
      <c r="A70" s="1229"/>
      <c r="B70" s="1144"/>
      <c r="C70" s="1380"/>
      <c r="D70" s="290"/>
      <c r="E70" s="1193"/>
      <c r="F70" s="1158"/>
      <c r="G70" s="1208"/>
      <c r="H70" s="1374"/>
      <c r="I70" s="1489"/>
      <c r="J70" s="170" t="s">
        <v>137</v>
      </c>
      <c r="K70" s="439">
        <v>16.7</v>
      </c>
      <c r="L70" s="162"/>
      <c r="M70" s="46"/>
      <c r="N70" s="47"/>
      <c r="O70" s="1496"/>
      <c r="P70" s="1498"/>
      <c r="Q70" s="710"/>
      <c r="R70" s="515"/>
      <c r="S70" s="344"/>
    </row>
    <row r="71" spans="1:21" s="387" customFormat="1" ht="16.5" customHeight="1" x14ac:dyDescent="0.25">
      <c r="A71" s="1229"/>
      <c r="B71" s="1144"/>
      <c r="C71" s="1380"/>
      <c r="D71" s="290"/>
      <c r="E71" s="1193"/>
      <c r="F71" s="1158"/>
      <c r="G71" s="1208"/>
      <c r="H71" s="1374"/>
      <c r="I71" s="1489"/>
      <c r="J71" s="170" t="s">
        <v>221</v>
      </c>
      <c r="K71" s="439">
        <v>30</v>
      </c>
      <c r="L71" s="162"/>
      <c r="M71" s="46"/>
      <c r="N71" s="47"/>
      <c r="O71" s="832"/>
      <c r="P71" s="914"/>
      <c r="Q71" s="384"/>
      <c r="R71" s="515"/>
      <c r="S71" s="344"/>
    </row>
    <row r="72" spans="1:21" s="387" customFormat="1" ht="15.75" customHeight="1" x14ac:dyDescent="0.25">
      <c r="A72" s="1229"/>
      <c r="B72" s="1144"/>
      <c r="C72" s="1380"/>
      <c r="D72" s="289"/>
      <c r="E72" s="1194"/>
      <c r="F72" s="1490"/>
      <c r="G72" s="1491"/>
      <c r="H72" s="1375"/>
      <c r="I72" s="1489"/>
      <c r="J72" s="207" t="s">
        <v>127</v>
      </c>
      <c r="K72" s="208"/>
      <c r="L72" s="926">
        <v>250</v>
      </c>
      <c r="M72" s="77"/>
      <c r="N72" s="51"/>
      <c r="O72" s="311"/>
      <c r="P72" s="312"/>
      <c r="Q72" s="341"/>
      <c r="R72" s="517"/>
      <c r="S72" s="159"/>
    </row>
    <row r="73" spans="1:21" s="26" customFormat="1" ht="17.25" customHeight="1" x14ac:dyDescent="0.25">
      <c r="A73" s="1229"/>
      <c r="B73" s="1144"/>
      <c r="C73" s="1381"/>
      <c r="D73" s="1391" t="s">
        <v>19</v>
      </c>
      <c r="E73" s="1382" t="s">
        <v>178</v>
      </c>
      <c r="F73" s="892" t="s">
        <v>39</v>
      </c>
      <c r="G73" s="1387" t="s">
        <v>180</v>
      </c>
      <c r="H73" s="1500"/>
      <c r="I73" s="1385"/>
      <c r="J73" s="509" t="s">
        <v>42</v>
      </c>
      <c r="K73" s="188">
        <v>47.7</v>
      </c>
      <c r="L73" s="50">
        <v>400</v>
      </c>
      <c r="M73" s="78">
        <v>477</v>
      </c>
      <c r="N73" s="50"/>
      <c r="O73" s="1240" t="s">
        <v>181</v>
      </c>
      <c r="P73" s="710">
        <v>0</v>
      </c>
      <c r="Q73" s="1029">
        <v>50</v>
      </c>
      <c r="R73" s="222">
        <v>100</v>
      </c>
      <c r="S73" s="824"/>
    </row>
    <row r="74" spans="1:21" s="26" customFormat="1" ht="16.5" customHeight="1" x14ac:dyDescent="0.25">
      <c r="A74" s="1229"/>
      <c r="B74" s="1144"/>
      <c r="C74" s="1381"/>
      <c r="D74" s="1392"/>
      <c r="E74" s="1197"/>
      <c r="F74" s="1383" t="s">
        <v>179</v>
      </c>
      <c r="G74" s="1499"/>
      <c r="H74" s="1500"/>
      <c r="I74" s="1385"/>
      <c r="J74" s="511" t="s">
        <v>65</v>
      </c>
      <c r="K74" s="1027">
        <f>54.4-54.4</f>
        <v>0</v>
      </c>
      <c r="L74" s="346">
        <v>54.4</v>
      </c>
      <c r="M74" s="345">
        <v>54.4</v>
      </c>
      <c r="N74" s="47"/>
      <c r="O74" s="1501"/>
      <c r="P74" s="384"/>
      <c r="Q74" s="384"/>
      <c r="R74" s="501"/>
      <c r="S74" s="817"/>
    </row>
    <row r="75" spans="1:21" s="26" customFormat="1" ht="15.75" customHeight="1" x14ac:dyDescent="0.25">
      <c r="A75" s="1229"/>
      <c r="B75" s="1144"/>
      <c r="C75" s="1381"/>
      <c r="D75" s="1392"/>
      <c r="E75" s="1197"/>
      <c r="F75" s="1208"/>
      <c r="G75" s="1499"/>
      <c r="H75" s="1500"/>
      <c r="I75" s="1385"/>
      <c r="J75" s="511" t="s">
        <v>139</v>
      </c>
      <c r="K75" s="345">
        <v>0</v>
      </c>
      <c r="L75" s="162">
        <v>615.79999999999995</v>
      </c>
      <c r="M75" s="345">
        <v>615.79999999999995</v>
      </c>
      <c r="N75" s="47"/>
      <c r="O75" s="1501"/>
      <c r="P75" s="384"/>
      <c r="Q75" s="384"/>
      <c r="R75" s="501"/>
      <c r="S75" s="817"/>
    </row>
    <row r="76" spans="1:21" s="26" customFormat="1" ht="15.75" customHeight="1" x14ac:dyDescent="0.25">
      <c r="A76" s="1229"/>
      <c r="B76" s="1144"/>
      <c r="C76" s="1381"/>
      <c r="D76" s="1393"/>
      <c r="E76" s="1198"/>
      <c r="F76" s="1208"/>
      <c r="G76" s="1499"/>
      <c r="H76" s="1500"/>
      <c r="I76" s="1385"/>
      <c r="J76" s="512" t="s">
        <v>30</v>
      </c>
      <c r="K76" s="557">
        <v>14.6</v>
      </c>
      <c r="L76" s="51">
        <v>14.6</v>
      </c>
      <c r="M76" s="54"/>
      <c r="N76" s="51"/>
      <c r="O76" s="516"/>
      <c r="P76" s="341"/>
      <c r="Q76" s="341"/>
      <c r="R76" s="425"/>
      <c r="S76" s="830"/>
      <c r="U76" s="319"/>
    </row>
    <row r="77" spans="1:21" s="26" customFormat="1" ht="13.5" customHeight="1" x14ac:dyDescent="0.25">
      <c r="A77" s="1229"/>
      <c r="B77" s="1144"/>
      <c r="C77" s="1381"/>
      <c r="D77" s="798" t="s">
        <v>186</v>
      </c>
      <c r="E77" s="1062" t="s">
        <v>183</v>
      </c>
      <c r="F77" s="1019"/>
      <c r="G77" s="1386" t="s">
        <v>184</v>
      </c>
      <c r="H77" s="999"/>
      <c r="I77" s="990"/>
      <c r="J77" s="47" t="s">
        <v>137</v>
      </c>
      <c r="K77" s="345">
        <f>399.3+47.6-350</f>
        <v>96.900000000000034</v>
      </c>
      <c r="L77" s="47"/>
      <c r="M77" s="52"/>
      <c r="N77" s="47"/>
      <c r="O77" s="1220" t="s">
        <v>185</v>
      </c>
      <c r="P77" s="913">
        <v>0</v>
      </c>
      <c r="Q77" s="237">
        <v>85</v>
      </c>
      <c r="R77" s="501">
        <v>100</v>
      </c>
      <c r="S77" s="817"/>
    </row>
    <row r="78" spans="1:21" s="26" customFormat="1" ht="13.5" customHeight="1" x14ac:dyDescent="0.25">
      <c r="A78" s="1229"/>
      <c r="B78" s="1144"/>
      <c r="C78" s="1381"/>
      <c r="D78" s="798"/>
      <c r="E78" s="1062"/>
      <c r="F78" s="1383"/>
      <c r="G78" s="1387"/>
      <c r="H78" s="999"/>
      <c r="I78" s="990"/>
      <c r="J78" s="47" t="s">
        <v>42</v>
      </c>
      <c r="K78" s="52"/>
      <c r="L78" s="47">
        <f>42.4+350</f>
        <v>392.4</v>
      </c>
      <c r="M78" s="52">
        <v>10.6</v>
      </c>
      <c r="N78" s="47">
        <v>558.6</v>
      </c>
      <c r="O78" s="1220"/>
      <c r="P78" s="237"/>
      <c r="Q78" s="237"/>
      <c r="R78" s="501"/>
      <c r="S78" s="817"/>
    </row>
    <row r="79" spans="1:21" s="26" customFormat="1" ht="16.5" customHeight="1" x14ac:dyDescent="0.25">
      <c r="A79" s="1229"/>
      <c r="B79" s="1144"/>
      <c r="C79" s="1381"/>
      <c r="D79" s="798"/>
      <c r="E79" s="1062"/>
      <c r="F79" s="1208"/>
      <c r="G79" s="1387"/>
      <c r="H79" s="999"/>
      <c r="I79" s="990"/>
      <c r="J79" s="162" t="s">
        <v>139</v>
      </c>
      <c r="K79" s="345">
        <f>225.6-200</f>
        <v>25.599999999999994</v>
      </c>
      <c r="L79" s="47">
        <f>460.3+246.4</f>
        <v>706.7</v>
      </c>
      <c r="M79" s="52">
        <f>120.1+246.4+200</f>
        <v>566.5</v>
      </c>
      <c r="N79" s="47"/>
      <c r="O79" s="1215"/>
      <c r="P79" s="237"/>
      <c r="Q79" s="237"/>
      <c r="R79" s="501"/>
      <c r="S79" s="817"/>
    </row>
    <row r="80" spans="1:21" s="26" customFormat="1" ht="14.25" customHeight="1" x14ac:dyDescent="0.25">
      <c r="A80" s="1229"/>
      <c r="B80" s="1144"/>
      <c r="C80" s="1381"/>
      <c r="D80" s="798"/>
      <c r="E80" s="1062"/>
      <c r="F80" s="1208"/>
      <c r="G80" s="1387"/>
      <c r="H80" s="999"/>
      <c r="I80" s="990"/>
      <c r="J80" s="511" t="s">
        <v>30</v>
      </c>
      <c r="K80" s="52">
        <v>19.600000000000001</v>
      </c>
      <c r="L80" s="346"/>
      <c r="M80" s="52"/>
      <c r="N80" s="47"/>
      <c r="O80" s="915"/>
      <c r="P80" s="237"/>
      <c r="Q80" s="515"/>
      <c r="R80" s="501"/>
      <c r="S80" s="817"/>
      <c r="T80" s="319"/>
    </row>
    <row r="81" spans="1:21" s="26" customFormat="1" ht="16.5" customHeight="1" x14ac:dyDescent="0.25">
      <c r="A81" s="1229"/>
      <c r="B81" s="1144"/>
      <c r="C81" s="1381"/>
      <c r="D81" s="43"/>
      <c r="E81" s="1246"/>
      <c r="F81" s="1384"/>
      <c r="G81" s="1388"/>
      <c r="H81" s="1000"/>
      <c r="I81" s="991"/>
      <c r="J81" s="51" t="s">
        <v>65</v>
      </c>
      <c r="K81" s="1023">
        <f>19.9-19</f>
        <v>0.89999999999999858</v>
      </c>
      <c r="L81" s="51">
        <f>42.4+24.7</f>
        <v>67.099999999999994</v>
      </c>
      <c r="M81" s="1023">
        <f>10.6+21.8+19</f>
        <v>51.4</v>
      </c>
      <c r="N81" s="51"/>
      <c r="O81" s="916"/>
      <c r="P81" s="133"/>
      <c r="Q81" s="517"/>
      <c r="R81" s="425"/>
      <c r="S81" s="830"/>
      <c r="U81" s="319"/>
    </row>
    <row r="82" spans="1:21" s="387" customFormat="1" ht="18" customHeight="1" thickBot="1" x14ac:dyDescent="0.3">
      <c r="A82" s="1229"/>
      <c r="B82" s="1144"/>
      <c r="C82" s="1381"/>
      <c r="D82" s="291"/>
      <c r="E82" s="559"/>
      <c r="F82" s="292"/>
      <c r="G82" s="893"/>
      <c r="H82" s="1001"/>
      <c r="I82" s="560"/>
      <c r="J82" s="464" t="s">
        <v>27</v>
      </c>
      <c r="K82" s="165">
        <f>SUM(K56:K81)</f>
        <v>1049.4000000000001</v>
      </c>
      <c r="L82" s="165">
        <f>SUM(L56:L81)</f>
        <v>3067.7000000000003</v>
      </c>
      <c r="M82" s="165">
        <f>SUM(M56:M81)</f>
        <v>1925.6999999999998</v>
      </c>
      <c r="N82" s="165">
        <f>SUM(N56:N81)</f>
        <v>708.6</v>
      </c>
      <c r="O82" s="894"/>
      <c r="P82" s="874"/>
      <c r="Q82" s="884"/>
      <c r="R82" s="885"/>
      <c r="S82" s="886"/>
    </row>
    <row r="83" spans="1:21" s="387" customFormat="1" ht="15.75" customHeight="1" x14ac:dyDescent="0.25">
      <c r="A83" s="32" t="s">
        <v>14</v>
      </c>
      <c r="B83" s="33" t="s">
        <v>36</v>
      </c>
      <c r="C83" s="295" t="s">
        <v>36</v>
      </c>
      <c r="D83" s="34"/>
      <c r="E83" s="35" t="s">
        <v>166</v>
      </c>
      <c r="F83" s="36" t="s">
        <v>39</v>
      </c>
      <c r="G83" s="36"/>
      <c r="H83" s="1002"/>
      <c r="I83" s="992"/>
      <c r="J83" s="895"/>
      <c r="K83" s="143"/>
      <c r="L83" s="71"/>
      <c r="M83" s="71"/>
      <c r="N83" s="71"/>
      <c r="O83" s="70"/>
      <c r="P83" s="127"/>
      <c r="Q83" s="127"/>
      <c r="R83" s="70"/>
      <c r="S83" s="851"/>
    </row>
    <row r="84" spans="1:21" s="387" customFormat="1" ht="15.75" customHeight="1" x14ac:dyDescent="0.2">
      <c r="A84" s="786"/>
      <c r="B84" s="788"/>
      <c r="C84" s="827"/>
      <c r="D84" s="196" t="s">
        <v>14</v>
      </c>
      <c r="E84" s="1154" t="s">
        <v>129</v>
      </c>
      <c r="F84" s="1157" t="s">
        <v>58</v>
      </c>
      <c r="G84" s="1386" t="s">
        <v>110</v>
      </c>
      <c r="H84" s="998"/>
      <c r="I84" s="1433" t="s">
        <v>59</v>
      </c>
      <c r="J84" s="332" t="s">
        <v>42</v>
      </c>
      <c r="K84" s="78">
        <f>258.9-79.7</f>
        <v>179.2</v>
      </c>
      <c r="L84" s="917">
        <f>13.8+58.7</f>
        <v>72.5</v>
      </c>
      <c r="M84" s="50"/>
      <c r="N84" s="50"/>
      <c r="O84" s="1511" t="s">
        <v>193</v>
      </c>
      <c r="P84" s="116">
        <v>90</v>
      </c>
      <c r="Q84" s="116">
        <v>100</v>
      </c>
      <c r="R84" s="266"/>
      <c r="S84" s="824"/>
      <c r="T84" s="826"/>
    </row>
    <row r="85" spans="1:21" s="387" customFormat="1" ht="15.75" customHeight="1" x14ac:dyDescent="0.2">
      <c r="A85" s="786"/>
      <c r="B85" s="788"/>
      <c r="C85" s="827"/>
      <c r="D85" s="828"/>
      <c r="E85" s="1160"/>
      <c r="F85" s="1158"/>
      <c r="G85" s="1387"/>
      <c r="H85" s="960">
        <v>5</v>
      </c>
      <c r="I85" s="1394"/>
      <c r="J85" s="233" t="s">
        <v>137</v>
      </c>
      <c r="K85" s="52">
        <v>79.7</v>
      </c>
      <c r="L85" s="47"/>
      <c r="M85" s="47"/>
      <c r="N85" s="47"/>
      <c r="O85" s="1233"/>
      <c r="P85" s="384"/>
      <c r="Q85" s="384"/>
      <c r="R85" s="260"/>
      <c r="S85" s="817"/>
      <c r="T85" s="826"/>
    </row>
    <row r="86" spans="1:21" s="387" customFormat="1" ht="29.25" customHeight="1" x14ac:dyDescent="0.2">
      <c r="A86" s="786"/>
      <c r="B86" s="788"/>
      <c r="C86" s="827"/>
      <c r="D86" s="803"/>
      <c r="E86" s="1161"/>
      <c r="F86" s="1192"/>
      <c r="G86" s="1462"/>
      <c r="H86" s="960"/>
      <c r="I86" s="1461"/>
      <c r="J86" s="182" t="s">
        <v>41</v>
      </c>
      <c r="K86" s="54">
        <v>301.7</v>
      </c>
      <c r="L86" s="51">
        <v>15.9</v>
      </c>
      <c r="M86" s="51"/>
      <c r="N86" s="51"/>
      <c r="O86" s="1234"/>
      <c r="P86" s="425"/>
      <c r="Q86" s="341"/>
      <c r="R86" s="340"/>
      <c r="S86" s="830"/>
      <c r="T86" s="896"/>
    </row>
    <row r="87" spans="1:21" s="387" customFormat="1" ht="16.5" customHeight="1" x14ac:dyDescent="0.2">
      <c r="A87" s="786"/>
      <c r="B87" s="788"/>
      <c r="C87" s="827"/>
      <c r="D87" s="197" t="s">
        <v>28</v>
      </c>
      <c r="E87" s="1160" t="s">
        <v>172</v>
      </c>
      <c r="F87" s="482"/>
      <c r="G87" s="1387"/>
      <c r="H87" s="960"/>
      <c r="I87" s="1364" t="s">
        <v>60</v>
      </c>
      <c r="J87" s="181" t="s">
        <v>35</v>
      </c>
      <c r="K87" s="52">
        <v>30.6</v>
      </c>
      <c r="L87" s="346"/>
      <c r="M87" s="346"/>
      <c r="N87" s="346"/>
      <c r="O87" s="498" t="s">
        <v>89</v>
      </c>
      <c r="P87" s="222">
        <v>1</v>
      </c>
      <c r="Q87" s="315"/>
      <c r="R87" s="838"/>
      <c r="S87" s="499"/>
      <c r="T87" s="1463"/>
    </row>
    <row r="88" spans="1:21" s="387" customFormat="1" ht="15" customHeight="1" x14ac:dyDescent="0.2">
      <c r="A88" s="786"/>
      <c r="B88" s="788"/>
      <c r="C88" s="827"/>
      <c r="D88" s="197"/>
      <c r="E88" s="1160"/>
      <c r="F88" s="482"/>
      <c r="G88" s="1387"/>
      <c r="H88" s="960"/>
      <c r="I88" s="1364"/>
      <c r="J88" s="181" t="s">
        <v>30</v>
      </c>
      <c r="K88" s="52"/>
      <c r="L88" s="47"/>
      <c r="M88" s="47"/>
      <c r="N88" s="47"/>
      <c r="O88" s="500"/>
      <c r="P88" s="501"/>
      <c r="Q88" s="384"/>
      <c r="R88" s="501"/>
      <c r="S88" s="817"/>
      <c r="T88" s="1463"/>
    </row>
    <row r="89" spans="1:21" s="387" customFormat="1" ht="16.5" customHeight="1" x14ac:dyDescent="0.2">
      <c r="A89" s="786"/>
      <c r="B89" s="788"/>
      <c r="C89" s="827"/>
      <c r="D89" s="296"/>
      <c r="E89" s="1049"/>
      <c r="F89" s="482"/>
      <c r="G89" s="1387"/>
      <c r="H89" s="960"/>
      <c r="I89" s="1469"/>
      <c r="J89" s="182"/>
      <c r="K89" s="54"/>
      <c r="L89" s="51"/>
      <c r="M89" s="51"/>
      <c r="N89" s="51"/>
      <c r="O89" s="810"/>
      <c r="P89" s="341"/>
      <c r="Q89" s="347"/>
      <c r="R89" s="425"/>
      <c r="S89" s="830"/>
      <c r="T89" s="896"/>
    </row>
    <row r="90" spans="1:21" s="26" customFormat="1" ht="18" customHeight="1" x14ac:dyDescent="0.25">
      <c r="A90" s="316"/>
      <c r="B90" s="317"/>
      <c r="C90" s="323"/>
      <c r="D90" s="828" t="s">
        <v>36</v>
      </c>
      <c r="E90" s="1216" t="s">
        <v>162</v>
      </c>
      <c r="F90" s="318"/>
      <c r="G90" s="897"/>
      <c r="H90" s="441"/>
      <c r="I90" s="1453" t="s">
        <v>159</v>
      </c>
      <c r="J90" s="47" t="s">
        <v>42</v>
      </c>
      <c r="K90" s="345">
        <f>44.8-44.8</f>
        <v>0</v>
      </c>
      <c r="L90" s="345">
        <f>17.2+44.8</f>
        <v>62</v>
      </c>
      <c r="M90" s="52"/>
      <c r="N90" s="52"/>
      <c r="O90" s="324" t="s">
        <v>160</v>
      </c>
      <c r="P90" s="325"/>
      <c r="Q90" s="325"/>
      <c r="R90" s="501"/>
      <c r="S90" s="817"/>
      <c r="T90" s="319"/>
    </row>
    <row r="91" spans="1:21" s="26" customFormat="1" ht="18.75" customHeight="1" x14ac:dyDescent="0.25">
      <c r="A91" s="316"/>
      <c r="B91" s="317"/>
      <c r="C91" s="323"/>
      <c r="D91" s="338"/>
      <c r="E91" s="1190"/>
      <c r="F91" s="320"/>
      <c r="G91" s="897"/>
      <c r="H91" s="441"/>
      <c r="I91" s="1453"/>
      <c r="J91" s="47" t="s">
        <v>161</v>
      </c>
      <c r="K91" s="52"/>
      <c r="L91" s="52"/>
      <c r="M91" s="52"/>
      <c r="N91" s="52"/>
      <c r="O91" s="324" t="s">
        <v>122</v>
      </c>
      <c r="P91" s="325"/>
      <c r="Q91" s="325">
        <v>1</v>
      </c>
      <c r="R91" s="501"/>
      <c r="S91" s="817"/>
      <c r="T91" s="319"/>
    </row>
    <row r="92" spans="1:21" s="26" customFormat="1" ht="27" customHeight="1" x14ac:dyDescent="0.25">
      <c r="A92" s="316"/>
      <c r="B92" s="317"/>
      <c r="C92" s="323"/>
      <c r="D92" s="339"/>
      <c r="E92" s="1191"/>
      <c r="F92" s="320"/>
      <c r="G92" s="897"/>
      <c r="H92" s="441"/>
      <c r="I92" s="1454"/>
      <c r="J92" s="51"/>
      <c r="K92" s="54"/>
      <c r="L92" s="54"/>
      <c r="M92" s="54"/>
      <c r="N92" s="54"/>
      <c r="O92" s="810" t="s">
        <v>163</v>
      </c>
      <c r="P92" s="293"/>
      <c r="Q92" s="294"/>
      <c r="R92" s="425">
        <v>30</v>
      </c>
      <c r="S92" s="830">
        <v>30</v>
      </c>
    </row>
    <row r="93" spans="1:21" s="26" customFormat="1" ht="18.75" customHeight="1" x14ac:dyDescent="0.25">
      <c r="A93" s="316"/>
      <c r="B93" s="317"/>
      <c r="C93" s="323"/>
      <c r="D93" s="828" t="s">
        <v>38</v>
      </c>
      <c r="E93" s="1216" t="s">
        <v>171</v>
      </c>
      <c r="F93" s="320"/>
      <c r="G93" s="897"/>
      <c r="H93" s="441"/>
      <c r="I93" s="1453" t="s">
        <v>159</v>
      </c>
      <c r="J93" s="47" t="s">
        <v>42</v>
      </c>
      <c r="K93" s="52"/>
      <c r="L93" s="52">
        <v>65</v>
      </c>
      <c r="M93" s="52">
        <v>500</v>
      </c>
      <c r="N93" s="52">
        <v>500</v>
      </c>
      <c r="O93" s="324" t="s">
        <v>122</v>
      </c>
      <c r="P93" s="325"/>
      <c r="Q93" s="325">
        <v>1</v>
      </c>
      <c r="R93" s="501"/>
      <c r="S93" s="817"/>
      <c r="T93" s="319"/>
    </row>
    <row r="94" spans="1:21" s="26" customFormat="1" ht="60.75" customHeight="1" x14ac:dyDescent="0.25">
      <c r="A94" s="316"/>
      <c r="B94" s="317"/>
      <c r="C94" s="323"/>
      <c r="D94" s="321"/>
      <c r="E94" s="1468"/>
      <c r="F94" s="322"/>
      <c r="G94" s="898"/>
      <c r="H94" s="1003"/>
      <c r="I94" s="1454"/>
      <c r="J94" s="51" t="s">
        <v>42</v>
      </c>
      <c r="K94" s="54"/>
      <c r="L94" s="54"/>
      <c r="M94" s="54"/>
      <c r="N94" s="54"/>
      <c r="O94" s="810" t="s">
        <v>165</v>
      </c>
      <c r="P94" s="293"/>
      <c r="Q94" s="340">
        <v>15</v>
      </c>
      <c r="R94" s="425">
        <v>100</v>
      </c>
      <c r="S94" s="830">
        <v>100</v>
      </c>
    </row>
    <row r="95" spans="1:21" s="387" customFormat="1" ht="18" customHeight="1" thickBot="1" x14ac:dyDescent="0.25">
      <c r="A95" s="796"/>
      <c r="B95" s="789"/>
      <c r="C95" s="275"/>
      <c r="D95" s="899"/>
      <c r="E95" s="881"/>
      <c r="F95" s="881"/>
      <c r="G95" s="881"/>
      <c r="H95" s="906"/>
      <c r="I95" s="326"/>
      <c r="J95" s="464" t="s">
        <v>27</v>
      </c>
      <c r="K95" s="48">
        <f>SUM(K84:K92)</f>
        <v>591.19999999999993</v>
      </c>
      <c r="L95" s="48">
        <f>SUM(L84:L94)</f>
        <v>215.4</v>
      </c>
      <c r="M95" s="48">
        <f>SUM(M84:M94)</f>
        <v>500</v>
      </c>
      <c r="N95" s="48">
        <f>SUM(N84:N94)</f>
        <v>500</v>
      </c>
      <c r="O95" s="881"/>
      <c r="P95" s="900"/>
      <c r="Q95" s="900"/>
      <c r="R95" s="885"/>
      <c r="S95" s="886"/>
    </row>
    <row r="96" spans="1:21" s="387" customFormat="1" ht="17.25" customHeight="1" x14ac:dyDescent="0.25">
      <c r="A96" s="32" t="s">
        <v>14</v>
      </c>
      <c r="B96" s="33" t="s">
        <v>36</v>
      </c>
      <c r="C96" s="295" t="s">
        <v>38</v>
      </c>
      <c r="D96" s="34"/>
      <c r="E96" s="35" t="s">
        <v>61</v>
      </c>
      <c r="F96" s="36"/>
      <c r="G96" s="65"/>
      <c r="H96" s="1002"/>
      <c r="I96" s="993"/>
      <c r="J96" s="901"/>
      <c r="K96" s="75"/>
      <c r="L96" s="71"/>
      <c r="M96" s="75"/>
      <c r="N96" s="71"/>
      <c r="O96" s="70"/>
      <c r="P96" s="127"/>
      <c r="Q96" s="127"/>
      <c r="R96" s="70"/>
      <c r="S96" s="851"/>
    </row>
    <row r="97" spans="1:20" s="387" customFormat="1" ht="15" customHeight="1" x14ac:dyDescent="0.25">
      <c r="A97" s="1230"/>
      <c r="B97" s="1231"/>
      <c r="C97" s="1460"/>
      <c r="D97" s="193" t="s">
        <v>14</v>
      </c>
      <c r="E97" s="1245" t="s">
        <v>92</v>
      </c>
      <c r="F97" s="1149" t="s">
        <v>62</v>
      </c>
      <c r="G97" s="1368" t="s">
        <v>108</v>
      </c>
      <c r="H97" s="1457" t="s">
        <v>20</v>
      </c>
      <c r="I97" s="1433" t="s">
        <v>63</v>
      </c>
      <c r="J97" s="902" t="s">
        <v>30</v>
      </c>
      <c r="K97" s="76">
        <v>30</v>
      </c>
      <c r="L97" s="50">
        <v>30</v>
      </c>
      <c r="M97" s="76">
        <v>30</v>
      </c>
      <c r="N97" s="50">
        <v>30</v>
      </c>
      <c r="O97" s="1512" t="s">
        <v>126</v>
      </c>
      <c r="P97" s="129">
        <v>1.7</v>
      </c>
      <c r="Q97" s="129">
        <v>1.7</v>
      </c>
      <c r="R97" s="510">
        <v>1.7</v>
      </c>
      <c r="S97" s="530">
        <v>1.7</v>
      </c>
    </row>
    <row r="98" spans="1:20" s="387" customFormat="1" ht="6" customHeight="1" x14ac:dyDescent="0.25">
      <c r="A98" s="1230"/>
      <c r="B98" s="1231"/>
      <c r="C98" s="1460"/>
      <c r="D98" s="194"/>
      <c r="E98" s="1062"/>
      <c r="F98" s="1150"/>
      <c r="G98" s="1369"/>
      <c r="H98" s="1458"/>
      <c r="I98" s="1394"/>
      <c r="J98" s="903"/>
      <c r="K98" s="184"/>
      <c r="L98" s="185"/>
      <c r="M98" s="184"/>
      <c r="N98" s="185"/>
      <c r="O98" s="1513"/>
      <c r="P98" s="130"/>
      <c r="Q98" s="130"/>
      <c r="R98" s="508"/>
      <c r="S98" s="330"/>
    </row>
    <row r="99" spans="1:20" s="387" customFormat="1" ht="20.25" customHeight="1" x14ac:dyDescent="0.25">
      <c r="A99" s="1230"/>
      <c r="B99" s="1231"/>
      <c r="C99" s="1460"/>
      <c r="D99" s="195"/>
      <c r="E99" s="1246"/>
      <c r="F99" s="1515"/>
      <c r="G99" s="1452"/>
      <c r="H99" s="1459"/>
      <c r="I99" s="1516"/>
      <c r="J99" s="83" t="s">
        <v>182</v>
      </c>
      <c r="K99" s="77">
        <v>18.399999999999999</v>
      </c>
      <c r="L99" s="51">
        <v>18.399999999999999</v>
      </c>
      <c r="M99" s="77">
        <v>18.399999999999999</v>
      </c>
      <c r="N99" s="51"/>
      <c r="O99" s="1514"/>
      <c r="P99" s="131"/>
      <c r="Q99" s="131"/>
      <c r="R99" s="208"/>
      <c r="S99" s="852"/>
    </row>
    <row r="100" spans="1:20" s="387" customFormat="1" ht="15" customHeight="1" x14ac:dyDescent="0.25">
      <c r="A100" s="1228"/>
      <c r="B100" s="1143"/>
      <c r="C100" s="1378"/>
      <c r="D100" s="1466" t="s">
        <v>28</v>
      </c>
      <c r="E100" s="1477" t="s">
        <v>64</v>
      </c>
      <c r="F100" s="1149" t="s">
        <v>62</v>
      </c>
      <c r="G100" s="1368" t="s">
        <v>109</v>
      </c>
      <c r="H100" s="1517" t="s">
        <v>20</v>
      </c>
      <c r="I100" s="1433" t="s">
        <v>51</v>
      </c>
      <c r="J100" s="187" t="s">
        <v>30</v>
      </c>
      <c r="K100" s="76">
        <v>3.9</v>
      </c>
      <c r="L100" s="50">
        <v>7.3</v>
      </c>
      <c r="M100" s="76">
        <v>3.9</v>
      </c>
      <c r="N100" s="50">
        <v>3.9</v>
      </c>
      <c r="O100" s="918" t="s">
        <v>90</v>
      </c>
      <c r="P100" s="132">
        <v>1</v>
      </c>
      <c r="Q100" s="132">
        <v>1</v>
      </c>
      <c r="R100" s="591">
        <v>1</v>
      </c>
      <c r="S100" s="158">
        <v>1</v>
      </c>
    </row>
    <row r="101" spans="1:20" s="387" customFormat="1" ht="25.5" customHeight="1" x14ac:dyDescent="0.25">
      <c r="A101" s="1228"/>
      <c r="B101" s="1143"/>
      <c r="C101" s="1378"/>
      <c r="D101" s="1466"/>
      <c r="E101" s="1477"/>
      <c r="F101" s="1150"/>
      <c r="G101" s="1369"/>
      <c r="H101" s="1517"/>
      <c r="I101" s="1394"/>
      <c r="J101" s="170" t="s">
        <v>65</v>
      </c>
      <c r="K101" s="46">
        <v>10</v>
      </c>
      <c r="L101" s="47">
        <v>10</v>
      </c>
      <c r="M101" s="46">
        <v>10</v>
      </c>
      <c r="N101" s="47">
        <v>9.1</v>
      </c>
      <c r="O101" s="919" t="s">
        <v>143</v>
      </c>
      <c r="P101" s="237">
        <v>1000</v>
      </c>
      <c r="Q101" s="237">
        <v>1000</v>
      </c>
      <c r="R101" s="592">
        <v>1000</v>
      </c>
      <c r="S101" s="344">
        <v>1000</v>
      </c>
    </row>
    <row r="102" spans="1:20" s="387" customFormat="1" ht="25.5" customHeight="1" x14ac:dyDescent="0.25">
      <c r="A102" s="1235"/>
      <c r="B102" s="1236"/>
      <c r="C102" s="1379"/>
      <c r="D102" s="1466"/>
      <c r="E102" s="1477"/>
      <c r="F102" s="1151"/>
      <c r="G102" s="1464"/>
      <c r="H102" s="1517"/>
      <c r="I102" s="1502"/>
      <c r="J102" s="239"/>
      <c r="K102" s="184"/>
      <c r="L102" s="185"/>
      <c r="M102" s="184"/>
      <c r="N102" s="185"/>
      <c r="O102" s="920" t="s">
        <v>133</v>
      </c>
      <c r="P102" s="240">
        <v>2</v>
      </c>
      <c r="Q102" s="240">
        <v>2</v>
      </c>
      <c r="R102" s="839">
        <v>2</v>
      </c>
      <c r="S102" s="853">
        <v>2</v>
      </c>
    </row>
    <row r="103" spans="1:20" s="387" customFormat="1" ht="6.75" customHeight="1" x14ac:dyDescent="0.25">
      <c r="A103" s="1229"/>
      <c r="B103" s="1144"/>
      <c r="C103" s="1380"/>
      <c r="D103" s="1467"/>
      <c r="E103" s="1478"/>
      <c r="F103" s="831"/>
      <c r="G103" s="1465"/>
      <c r="H103" s="1518"/>
      <c r="I103" s="1502"/>
      <c r="J103" s="454"/>
      <c r="K103" s="46"/>
      <c r="L103" s="47"/>
      <c r="M103" s="46"/>
      <c r="N103" s="47"/>
      <c r="O103" s="922"/>
      <c r="P103" s="237"/>
      <c r="Q103" s="237"/>
      <c r="R103" s="592"/>
      <c r="S103" s="344"/>
    </row>
    <row r="104" spans="1:20" s="26" customFormat="1" ht="6.75" customHeight="1" x14ac:dyDescent="0.25">
      <c r="A104" s="37"/>
      <c r="B104" s="38"/>
      <c r="C104" s="297"/>
      <c r="D104" s="298"/>
      <c r="E104" s="904"/>
      <c r="F104" s="299"/>
      <c r="G104" s="905"/>
      <c r="H104" s="1004"/>
      <c r="I104" s="994"/>
      <c r="J104" s="300"/>
      <c r="K104" s="301"/>
      <c r="L104" s="51"/>
      <c r="M104" s="77"/>
      <c r="N104" s="51"/>
      <c r="O104" s="921"/>
      <c r="P104" s="135"/>
      <c r="Q104" s="135"/>
      <c r="R104" s="840"/>
      <c r="S104" s="854"/>
    </row>
    <row r="105" spans="1:20" s="387" customFormat="1" ht="18" customHeight="1" thickBot="1" x14ac:dyDescent="0.25">
      <c r="A105" s="796"/>
      <c r="B105" s="789"/>
      <c r="C105" s="275"/>
      <c r="D105" s="899"/>
      <c r="E105" s="881"/>
      <c r="F105" s="881"/>
      <c r="G105" s="881"/>
      <c r="H105" s="899"/>
      <c r="I105" s="906"/>
      <c r="J105" s="464" t="s">
        <v>27</v>
      </c>
      <c r="K105" s="48">
        <f>SUM(K97:K104)</f>
        <v>62.3</v>
      </c>
      <c r="L105" s="48">
        <f>SUM(L97:L104)</f>
        <v>65.699999999999989</v>
      </c>
      <c r="M105" s="49">
        <f>SUM(M97:M104)</f>
        <v>62.3</v>
      </c>
      <c r="N105" s="48">
        <f>SUM(N97:N104)</f>
        <v>43</v>
      </c>
      <c r="O105" s="881"/>
      <c r="P105" s="900"/>
      <c r="Q105" s="900"/>
      <c r="R105" s="885"/>
      <c r="S105" s="886"/>
    </row>
    <row r="106" spans="1:20" s="387" customFormat="1" ht="13.5" thickBot="1" x14ac:dyDescent="0.3">
      <c r="A106" s="27" t="s">
        <v>14</v>
      </c>
      <c r="B106" s="22" t="s">
        <v>36</v>
      </c>
      <c r="C106" s="1135" t="s">
        <v>44</v>
      </c>
      <c r="D106" s="1135"/>
      <c r="E106" s="1135"/>
      <c r="F106" s="1135"/>
      <c r="G106" s="1135"/>
      <c r="H106" s="1135"/>
      <c r="I106" s="1135"/>
      <c r="J106" s="1135"/>
      <c r="K106" s="72">
        <f>K105+K95+K82+K54</f>
        <v>1748.1000000000001</v>
      </c>
      <c r="L106" s="72">
        <f>L105+L95+L82+L54</f>
        <v>3621</v>
      </c>
      <c r="M106" s="53">
        <f>M105+M95+M82+M54</f>
        <v>2560.1999999999998</v>
      </c>
      <c r="N106" s="72">
        <f>N105+N95+N82+N54</f>
        <v>1433.8</v>
      </c>
      <c r="O106" s="1137"/>
      <c r="P106" s="1137"/>
      <c r="Q106" s="1137"/>
      <c r="R106" s="1137"/>
      <c r="S106" s="1138"/>
    </row>
    <row r="107" spans="1:20" s="387" customFormat="1" ht="16.5" customHeight="1" thickBot="1" x14ac:dyDescent="0.3">
      <c r="A107" s="21" t="s">
        <v>14</v>
      </c>
      <c r="B107" s="22" t="s">
        <v>38</v>
      </c>
      <c r="C107" s="1139" t="s">
        <v>130</v>
      </c>
      <c r="D107" s="1140"/>
      <c r="E107" s="1140"/>
      <c r="F107" s="1140"/>
      <c r="G107" s="1140"/>
      <c r="H107" s="1140"/>
      <c r="I107" s="1140"/>
      <c r="J107" s="1140"/>
      <c r="K107" s="1141"/>
      <c r="L107" s="1141"/>
      <c r="M107" s="1141"/>
      <c r="N107" s="1141"/>
      <c r="O107" s="1140"/>
      <c r="P107" s="1140"/>
      <c r="Q107" s="1140"/>
      <c r="R107" s="1140"/>
      <c r="S107" s="1142"/>
    </row>
    <row r="108" spans="1:20" s="333" customFormat="1" ht="15.75" customHeight="1" x14ac:dyDescent="0.25">
      <c r="A108" s="334" t="s">
        <v>14</v>
      </c>
      <c r="B108" s="335" t="s">
        <v>38</v>
      </c>
      <c r="C108" s="336" t="s">
        <v>14</v>
      </c>
      <c r="D108" s="1111"/>
      <c r="E108" s="1153" t="s">
        <v>195</v>
      </c>
      <c r="F108" s="85"/>
      <c r="G108" s="1470" t="s">
        <v>169</v>
      </c>
      <c r="H108" s="331">
        <v>1</v>
      </c>
      <c r="I108" s="1473" t="s">
        <v>170</v>
      </c>
      <c r="J108" s="332" t="s">
        <v>42</v>
      </c>
      <c r="K108" s="78">
        <v>916.5</v>
      </c>
      <c r="L108" s="175">
        <v>612</v>
      </c>
      <c r="M108" s="50"/>
      <c r="N108" s="50"/>
      <c r="O108" s="1155" t="s">
        <v>173</v>
      </c>
      <c r="P108" s="272">
        <v>60</v>
      </c>
      <c r="Q108" s="408">
        <v>100</v>
      </c>
      <c r="R108" s="408"/>
      <c r="S108" s="409"/>
      <c r="T108" s="1134"/>
    </row>
    <row r="109" spans="1:20" s="333" customFormat="1" ht="15.75" customHeight="1" x14ac:dyDescent="0.25">
      <c r="A109" s="334"/>
      <c r="B109" s="335"/>
      <c r="C109" s="336"/>
      <c r="D109" s="1112"/>
      <c r="E109" s="1160"/>
      <c r="F109" s="85"/>
      <c r="G109" s="1471"/>
      <c r="H109" s="331"/>
      <c r="I109" s="1474"/>
      <c r="J109" s="233"/>
      <c r="K109" s="52"/>
      <c r="L109" s="63"/>
      <c r="M109" s="52"/>
      <c r="N109" s="52"/>
      <c r="O109" s="1476"/>
      <c r="P109" s="112"/>
      <c r="Q109" s="112"/>
      <c r="R109" s="112"/>
      <c r="S109" s="404"/>
      <c r="T109" s="1134"/>
    </row>
    <row r="110" spans="1:20" s="333" customFormat="1" ht="46.5" customHeight="1" x14ac:dyDescent="0.25">
      <c r="A110" s="334"/>
      <c r="B110" s="335"/>
      <c r="C110" s="336"/>
      <c r="D110" s="1112"/>
      <c r="E110" s="1154"/>
      <c r="F110" s="85"/>
      <c r="G110" s="1472"/>
      <c r="H110" s="331"/>
      <c r="I110" s="1475"/>
      <c r="J110" s="83"/>
      <c r="K110" s="54"/>
      <c r="L110" s="64"/>
      <c r="M110" s="64"/>
      <c r="N110" s="64"/>
      <c r="O110" s="1156"/>
      <c r="P110" s="95"/>
      <c r="Q110" s="95"/>
      <c r="R110" s="95"/>
      <c r="S110" s="174"/>
      <c r="T110" s="1134"/>
    </row>
    <row r="111" spans="1:20" s="387" customFormat="1" ht="18" customHeight="1" thickBot="1" x14ac:dyDescent="0.25">
      <c r="A111" s="334"/>
      <c r="B111" s="335"/>
      <c r="C111" s="336"/>
      <c r="D111" s="18"/>
      <c r="E111" s="793"/>
      <c r="F111" s="85"/>
      <c r="G111" s="907"/>
      <c r="H111" s="331"/>
      <c r="I111" s="908"/>
      <c r="J111" s="464" t="s">
        <v>27</v>
      </c>
      <c r="K111" s="80">
        <f>SUM(K108:K110)</f>
        <v>916.5</v>
      </c>
      <c r="L111" s="80">
        <f t="shared" ref="L111:N111" si="13">SUM(L107:L110)</f>
        <v>612</v>
      </c>
      <c r="M111" s="80">
        <f t="shared" ref="M111" si="14">SUM(M107:M110)</f>
        <v>0</v>
      </c>
      <c r="N111" s="80">
        <f t="shared" si="13"/>
        <v>0</v>
      </c>
      <c r="O111" s="138"/>
      <c r="P111" s="484"/>
      <c r="Q111" s="485"/>
      <c r="R111" s="585"/>
      <c r="S111" s="250"/>
    </row>
    <row r="112" spans="1:20" s="387" customFormat="1" ht="16.5" customHeight="1" x14ac:dyDescent="0.25">
      <c r="A112" s="1053" t="s">
        <v>14</v>
      </c>
      <c r="B112" s="1108" t="s">
        <v>38</v>
      </c>
      <c r="C112" s="1503" t="s">
        <v>28</v>
      </c>
      <c r="D112" s="19"/>
      <c r="E112" s="1061" t="s">
        <v>168</v>
      </c>
      <c r="F112" s="1114" t="s">
        <v>39</v>
      </c>
      <c r="G112" s="1506" t="s">
        <v>150</v>
      </c>
      <c r="H112" s="1217">
        <v>5</v>
      </c>
      <c r="I112" s="1508" t="s">
        <v>43</v>
      </c>
      <c r="J112" s="180" t="s">
        <v>42</v>
      </c>
      <c r="K112" s="164">
        <v>236.7</v>
      </c>
      <c r="L112" s="142"/>
      <c r="M112" s="142"/>
      <c r="N112" s="142"/>
      <c r="O112" s="1220" t="s">
        <v>142</v>
      </c>
      <c r="P112" s="457" t="s">
        <v>117</v>
      </c>
      <c r="Q112" s="457"/>
      <c r="R112" s="1360"/>
      <c r="S112" s="1450"/>
      <c r="T112" s="799"/>
    </row>
    <row r="113" spans="1:20" s="387" customFormat="1" ht="15" customHeight="1" x14ac:dyDescent="0.25">
      <c r="A113" s="1054"/>
      <c r="B113" s="1109"/>
      <c r="C113" s="1504"/>
      <c r="D113" s="381"/>
      <c r="E113" s="1062"/>
      <c r="F113" s="1115"/>
      <c r="G113" s="1369"/>
      <c r="H113" s="1218"/>
      <c r="I113" s="1509"/>
      <c r="J113" s="181" t="s">
        <v>139</v>
      </c>
      <c r="K113" s="923">
        <f>1337.4-1100</f>
        <v>237.40000000000009</v>
      </c>
      <c r="L113" s="346">
        <v>1100</v>
      </c>
      <c r="M113" s="346"/>
      <c r="N113" s="47"/>
      <c r="O113" s="1221"/>
      <c r="P113" s="457"/>
      <c r="Q113" s="487"/>
      <c r="R113" s="1360"/>
      <c r="S113" s="1450"/>
    </row>
    <row r="114" spans="1:20" s="387" customFormat="1" ht="18.75" customHeight="1" x14ac:dyDescent="0.25">
      <c r="A114" s="1054"/>
      <c r="B114" s="1109"/>
      <c r="C114" s="1504"/>
      <c r="D114" s="381"/>
      <c r="E114" s="1062"/>
      <c r="F114" s="1115"/>
      <c r="G114" s="1425"/>
      <c r="H114" s="1218"/>
      <c r="I114" s="1509"/>
      <c r="J114" s="182" t="s">
        <v>221</v>
      </c>
      <c r="K114" s="924">
        <v>3.8</v>
      </c>
      <c r="L114" s="51"/>
      <c r="M114" s="51"/>
      <c r="N114" s="51"/>
      <c r="O114" s="805" t="s">
        <v>116</v>
      </c>
      <c r="P114" s="457"/>
      <c r="Q114" s="457" t="s">
        <v>158</v>
      </c>
      <c r="R114" s="1360"/>
      <c r="S114" s="1450"/>
    </row>
    <row r="115" spans="1:20" s="387" customFormat="1" ht="18" customHeight="1" thickBot="1" x14ac:dyDescent="0.3">
      <c r="A115" s="1107"/>
      <c r="B115" s="1110"/>
      <c r="C115" s="1505"/>
      <c r="D115" s="18"/>
      <c r="E115" s="1063"/>
      <c r="F115" s="1116"/>
      <c r="G115" s="1507"/>
      <c r="H115" s="1219"/>
      <c r="I115" s="1510"/>
      <c r="J115" s="464" t="s">
        <v>27</v>
      </c>
      <c r="K115" s="80">
        <f>SUM(K112:K114)</f>
        <v>477.90000000000009</v>
      </c>
      <c r="L115" s="48">
        <f t="shared" ref="L115:N115" si="15">SUM(L112:L114)</f>
        <v>1100</v>
      </c>
      <c r="M115" s="80">
        <f t="shared" ref="M115" si="16">SUM(M112:M114)</f>
        <v>0</v>
      </c>
      <c r="N115" s="80">
        <f t="shared" si="15"/>
        <v>0</v>
      </c>
      <c r="O115" s="138"/>
      <c r="P115" s="484"/>
      <c r="Q115" s="485"/>
      <c r="R115" s="1361"/>
      <c r="S115" s="1451"/>
    </row>
    <row r="116" spans="1:20" s="387" customFormat="1" ht="13.5" thickBot="1" x14ac:dyDescent="0.3">
      <c r="A116" s="203" t="s">
        <v>14</v>
      </c>
      <c r="B116" s="797" t="s">
        <v>19</v>
      </c>
      <c r="C116" s="1128" t="s">
        <v>44</v>
      </c>
      <c r="D116" s="1129"/>
      <c r="E116" s="1129"/>
      <c r="F116" s="1129"/>
      <c r="G116" s="1129"/>
      <c r="H116" s="1129"/>
      <c r="I116" s="1129"/>
      <c r="J116" s="1129"/>
      <c r="K116" s="56">
        <f>K115+K111</f>
        <v>1394.4</v>
      </c>
      <c r="L116" s="56">
        <f t="shared" ref="L116:N116" si="17">L115+L111</f>
        <v>1712</v>
      </c>
      <c r="M116" s="56">
        <f t="shared" si="17"/>
        <v>0</v>
      </c>
      <c r="N116" s="56">
        <f t="shared" si="17"/>
        <v>0</v>
      </c>
      <c r="O116" s="1130"/>
      <c r="P116" s="1130"/>
      <c r="Q116" s="1130"/>
      <c r="R116" s="1130"/>
      <c r="S116" s="1131"/>
    </row>
    <row r="117" spans="1:20" s="387" customFormat="1" ht="12.75" customHeight="1" thickBot="1" x14ac:dyDescent="0.3">
      <c r="A117" s="27" t="s">
        <v>14</v>
      </c>
      <c r="B117" s="1120" t="s">
        <v>67</v>
      </c>
      <c r="C117" s="1121"/>
      <c r="D117" s="1121"/>
      <c r="E117" s="1121"/>
      <c r="F117" s="1121"/>
      <c r="G117" s="1121"/>
      <c r="H117" s="1121"/>
      <c r="I117" s="1121"/>
      <c r="J117" s="1121"/>
      <c r="K117" s="57">
        <f>K106+K46+K35+K116</f>
        <v>9391</v>
      </c>
      <c r="L117" s="57">
        <f>L106+L46+L35+L116</f>
        <v>10769</v>
      </c>
      <c r="M117" s="57">
        <f>M106+M46+M35+M116</f>
        <v>7965.2000000000007</v>
      </c>
      <c r="N117" s="57">
        <f>N106+N46+N35+N116</f>
        <v>6829.6</v>
      </c>
      <c r="O117" s="1122"/>
      <c r="P117" s="1122"/>
      <c r="Q117" s="1122"/>
      <c r="R117" s="1122"/>
      <c r="S117" s="1123"/>
    </row>
    <row r="118" spans="1:20" s="387" customFormat="1" ht="13.5" thickBot="1" x14ac:dyDescent="0.3">
      <c r="A118" s="39" t="s">
        <v>19</v>
      </c>
      <c r="B118" s="1124" t="s">
        <v>68</v>
      </c>
      <c r="C118" s="1125"/>
      <c r="D118" s="1125"/>
      <c r="E118" s="1125"/>
      <c r="F118" s="1125"/>
      <c r="G118" s="1125"/>
      <c r="H118" s="1125"/>
      <c r="I118" s="1125"/>
      <c r="J118" s="1125"/>
      <c r="K118" s="58">
        <f t="shared" ref="K118" si="18">K117</f>
        <v>9391</v>
      </c>
      <c r="L118" s="58">
        <f>L117</f>
        <v>10769</v>
      </c>
      <c r="M118" s="58">
        <f t="shared" ref="M118:N118" si="19">M117</f>
        <v>7965.2000000000007</v>
      </c>
      <c r="N118" s="58">
        <f t="shared" si="19"/>
        <v>6829.6</v>
      </c>
      <c r="O118" s="1126"/>
      <c r="P118" s="1126"/>
      <c r="Q118" s="1126"/>
      <c r="R118" s="1126"/>
      <c r="S118" s="1127"/>
    </row>
    <row r="119" spans="1:20" s="215" customFormat="1" ht="21" customHeight="1" x14ac:dyDescent="0.25">
      <c r="A119" s="1455" t="s">
        <v>243</v>
      </c>
      <c r="B119" s="1456"/>
      <c r="C119" s="1456"/>
      <c r="D119" s="1456"/>
      <c r="E119" s="1456"/>
      <c r="F119" s="1456"/>
      <c r="G119" s="1456"/>
      <c r="H119" s="1456"/>
      <c r="I119" s="1456"/>
      <c r="J119" s="1456"/>
      <c r="K119" s="1456"/>
      <c r="L119" s="1456"/>
      <c r="M119" s="1456"/>
      <c r="N119" s="1456"/>
      <c r="O119" s="820"/>
      <c r="P119" s="820"/>
      <c r="Q119" s="820"/>
      <c r="R119" s="820"/>
      <c r="S119" s="820"/>
      <c r="T119" s="265"/>
    </row>
    <row r="120" spans="1:20" s="217" customFormat="1" ht="17.25" customHeight="1" x14ac:dyDescent="0.25">
      <c r="A120" s="961"/>
      <c r="B120" s="962"/>
      <c r="C120" s="962"/>
      <c r="D120" s="962"/>
      <c r="E120" s="962"/>
      <c r="F120" s="962"/>
      <c r="G120" s="962"/>
      <c r="H120" s="962"/>
      <c r="I120" s="962"/>
      <c r="J120" s="962"/>
      <c r="K120" s="962"/>
      <c r="L120" s="962"/>
      <c r="M120" s="962"/>
      <c r="N120" s="962"/>
      <c r="O120" s="962"/>
      <c r="P120" s="820"/>
      <c r="Q120" s="820"/>
      <c r="R120" s="820"/>
      <c r="S120" s="820"/>
      <c r="T120" s="820"/>
    </row>
    <row r="121" spans="1:20" s="40" customFormat="1" ht="16.5" customHeight="1" thickBot="1" x14ac:dyDescent="0.3">
      <c r="A121" s="1176" t="s">
        <v>69</v>
      </c>
      <c r="B121" s="1176"/>
      <c r="C121" s="1176"/>
      <c r="D121" s="1176"/>
      <c r="E121" s="1176"/>
      <c r="F121" s="1176"/>
      <c r="G121" s="1176"/>
      <c r="H121" s="1176"/>
      <c r="I121" s="1176"/>
      <c r="J121" s="1176"/>
      <c r="K121" s="41"/>
      <c r="L121" s="41"/>
      <c r="M121" s="41"/>
      <c r="N121" s="41"/>
      <c r="O121" s="10"/>
      <c r="P121" s="10"/>
      <c r="Q121" s="10"/>
      <c r="R121" s="10"/>
      <c r="S121" s="10"/>
    </row>
    <row r="122" spans="1:20" s="387" customFormat="1" ht="64.5" customHeight="1" thickBot="1" x14ac:dyDescent="0.3">
      <c r="A122" s="1117" t="s">
        <v>70</v>
      </c>
      <c r="B122" s="1118"/>
      <c r="C122" s="1118"/>
      <c r="D122" s="1118"/>
      <c r="E122" s="1118"/>
      <c r="F122" s="1118"/>
      <c r="G122" s="1118"/>
      <c r="H122" s="1118"/>
      <c r="I122" s="1118"/>
      <c r="J122" s="1119"/>
      <c r="K122" s="823" t="s">
        <v>206</v>
      </c>
      <c r="L122" s="823" t="s">
        <v>245</v>
      </c>
      <c r="M122" s="531" t="s">
        <v>144</v>
      </c>
      <c r="N122" s="531" t="s">
        <v>237</v>
      </c>
      <c r="O122" s="1"/>
      <c r="P122" s="1"/>
      <c r="Q122" s="1"/>
      <c r="R122" s="1"/>
      <c r="S122" s="1"/>
    </row>
    <row r="123" spans="1:20" s="387" customFormat="1" x14ac:dyDescent="0.25">
      <c r="A123" s="1222" t="s">
        <v>71</v>
      </c>
      <c r="B123" s="1223"/>
      <c r="C123" s="1223"/>
      <c r="D123" s="1223"/>
      <c r="E123" s="1223"/>
      <c r="F123" s="1223"/>
      <c r="G123" s="1223"/>
      <c r="H123" s="1223"/>
      <c r="I123" s="1223"/>
      <c r="J123" s="1224"/>
      <c r="K123" s="821">
        <f>K124+K133+K134+K136+K132+K135</f>
        <v>9004.2000000000007</v>
      </c>
      <c r="L123" s="821">
        <f t="shared" ref="L123:N123" si="20">L124+L133+L134+L136+L132+L135</f>
        <v>10462.699999999999</v>
      </c>
      <c r="M123" s="821">
        <f t="shared" si="20"/>
        <v>7946.8000000000011</v>
      </c>
      <c r="N123" s="925">
        <f t="shared" si="20"/>
        <v>6829.6000000000013</v>
      </c>
      <c r="O123" s="42"/>
      <c r="P123" s="1"/>
      <c r="Q123" s="1"/>
      <c r="R123" s="1"/>
      <c r="S123" s="1"/>
    </row>
    <row r="124" spans="1:20" s="387" customFormat="1" ht="12.75" customHeight="1" x14ac:dyDescent="0.2">
      <c r="A124" s="1225" t="s">
        <v>72</v>
      </c>
      <c r="B124" s="1226"/>
      <c r="C124" s="1226"/>
      <c r="D124" s="1226"/>
      <c r="E124" s="1226"/>
      <c r="F124" s="1226"/>
      <c r="G124" s="1226"/>
      <c r="H124" s="1226"/>
      <c r="I124" s="1226"/>
      <c r="J124" s="1227"/>
      <c r="K124" s="822">
        <f>SUM(K125:K131)</f>
        <v>7301.7000000000007</v>
      </c>
      <c r="L124" s="66">
        <f>SUM(L125:L131)</f>
        <v>10423.5</v>
      </c>
      <c r="M124" s="66">
        <f>SUM(M125:M131)</f>
        <v>7937.6000000000013</v>
      </c>
      <c r="N124" s="66">
        <f>SUM(N125:N131)</f>
        <v>6829.6000000000013</v>
      </c>
      <c r="O124" s="42"/>
      <c r="P124" s="1"/>
      <c r="Q124" s="1"/>
      <c r="R124" s="1"/>
      <c r="S124" s="1"/>
    </row>
    <row r="125" spans="1:20" s="387" customFormat="1" x14ac:dyDescent="0.25">
      <c r="A125" s="1173" t="s">
        <v>73</v>
      </c>
      <c r="B125" s="1174"/>
      <c r="C125" s="1174"/>
      <c r="D125" s="1174"/>
      <c r="E125" s="1174"/>
      <c r="F125" s="1174"/>
      <c r="G125" s="1174"/>
      <c r="H125" s="1174"/>
      <c r="I125" s="1174"/>
      <c r="J125" s="1175"/>
      <c r="K125" s="814">
        <f>SUMIF(J13:J118,"SB",K13:K118)</f>
        <v>1837.8</v>
      </c>
      <c r="L125" s="67">
        <f>SUMIF(J13:J118,"SB",L13:L118)</f>
        <v>1785.1999999999998</v>
      </c>
      <c r="M125" s="67">
        <f>SUMIF(J13:J118,"SB",M13:M118)</f>
        <v>987.6</v>
      </c>
      <c r="N125" s="67">
        <f>SUMIF(J13:J118,"SB",N13:N118)</f>
        <v>1058.5999999999999</v>
      </c>
      <c r="O125" s="42"/>
      <c r="P125" s="1"/>
      <c r="Q125" s="1"/>
      <c r="R125" s="1"/>
      <c r="S125" s="1"/>
    </row>
    <row r="126" spans="1:20" s="387" customFormat="1" ht="14.25" customHeight="1" x14ac:dyDescent="0.25">
      <c r="A126" s="1099" t="s">
        <v>74</v>
      </c>
      <c r="B126" s="1100"/>
      <c r="C126" s="1100"/>
      <c r="D126" s="1100"/>
      <c r="E126" s="1100"/>
      <c r="F126" s="1100"/>
      <c r="G126" s="1100"/>
      <c r="H126" s="1100"/>
      <c r="I126" s="1100"/>
      <c r="J126" s="1101"/>
      <c r="K126" s="819">
        <f>SUMIF(J13:J118,"SB(AA)",K13:K118)</f>
        <v>420</v>
      </c>
      <c r="L126" s="68">
        <f>SUMIF(J13:J118,"SB(AA)",L13:L118)</f>
        <v>570.4</v>
      </c>
      <c r="M126" s="68">
        <f>SUMIF(J13:J118,"SB(AA)",M13:M118)</f>
        <v>381.4</v>
      </c>
      <c r="N126" s="68">
        <f>SUMIF(J13:J118,"SB(AA)",N13:N118)</f>
        <v>491.4</v>
      </c>
      <c r="O126" s="42"/>
      <c r="P126" s="1"/>
      <c r="Q126" s="1"/>
      <c r="R126" s="1"/>
      <c r="S126" s="1"/>
    </row>
    <row r="127" spans="1:20" s="387" customFormat="1" x14ac:dyDescent="0.25">
      <c r="A127" s="1099" t="s">
        <v>75</v>
      </c>
      <c r="B127" s="1100"/>
      <c r="C127" s="1100"/>
      <c r="D127" s="1100"/>
      <c r="E127" s="1100"/>
      <c r="F127" s="1100"/>
      <c r="G127" s="1100"/>
      <c r="H127" s="1100"/>
      <c r="I127" s="1100"/>
      <c r="J127" s="1101"/>
      <c r="K127" s="814">
        <f>SUMIF(J13:J118,"SB(VR)",K13:K118)</f>
        <v>4770.0000000000009</v>
      </c>
      <c r="L127" s="67">
        <f>SUMIF(J13:J118,"SB(VR)",L13:L118)</f>
        <v>5270.5000000000009</v>
      </c>
      <c r="M127" s="67">
        <f>SUMIF(J13:J118,"SB(VR)",M13:M118)</f>
        <v>5270.5000000000009</v>
      </c>
      <c r="N127" s="67">
        <f>SUMIF(J13:J118,"SB(VR)",N13:N118)</f>
        <v>5270.5000000000009</v>
      </c>
      <c r="O127" s="42"/>
      <c r="P127" s="1"/>
      <c r="Q127" s="1"/>
      <c r="R127" s="1"/>
      <c r="S127" s="1"/>
    </row>
    <row r="128" spans="1:20" s="387" customFormat="1" x14ac:dyDescent="0.25">
      <c r="A128" s="1099" t="s">
        <v>76</v>
      </c>
      <c r="B128" s="1100"/>
      <c r="C128" s="1100"/>
      <c r="D128" s="1100"/>
      <c r="E128" s="1100"/>
      <c r="F128" s="1100"/>
      <c r="G128" s="1100"/>
      <c r="H128" s="1100"/>
      <c r="I128" s="1100"/>
      <c r="J128" s="1101"/>
      <c r="K128" s="814">
        <f>SUMIF(J13:J118,"SB(P)",K13:K118)</f>
        <v>0</v>
      </c>
      <c r="L128" s="67">
        <f>SUMIF(J13:J118,"SB(P)",L13:L118)</f>
        <v>0</v>
      </c>
      <c r="M128" s="67">
        <f>SUMIF(J13:J118,"SB(P)",M13:M118)</f>
        <v>0</v>
      </c>
      <c r="N128" s="67">
        <f>SUMIF(J13:J118,"SB(P)",N13:N118)</f>
        <v>0</v>
      </c>
      <c r="O128" s="42"/>
      <c r="P128" s="1"/>
      <c r="Q128" s="1"/>
      <c r="R128" s="1"/>
      <c r="S128" s="1"/>
    </row>
    <row r="129" spans="1:19" s="387" customFormat="1" x14ac:dyDescent="0.25">
      <c r="A129" s="1099" t="s">
        <v>77</v>
      </c>
      <c r="B129" s="1100"/>
      <c r="C129" s="1100"/>
      <c r="D129" s="1100"/>
      <c r="E129" s="1100"/>
      <c r="F129" s="1100"/>
      <c r="G129" s="1100"/>
      <c r="H129" s="1100"/>
      <c r="I129" s="1100"/>
      <c r="J129" s="1101"/>
      <c r="K129" s="814">
        <f>SUMIF(J13:J118,"SB(VB)",K13:K118)</f>
        <v>10.899999999999999</v>
      </c>
      <c r="L129" s="67">
        <f>SUMIF(J13:J118,"SB(VB)",L13:L118)</f>
        <v>131.5</v>
      </c>
      <c r="M129" s="67">
        <f>SUMIF(J13:J118,"SB(VB)",M13:M118)</f>
        <v>115.8</v>
      </c>
      <c r="N129" s="67">
        <f>SUMIF(J13:J118,"SB(VB)",N13:N118)</f>
        <v>9.1</v>
      </c>
      <c r="O129" s="42"/>
      <c r="P129" s="1"/>
      <c r="Q129" s="1"/>
      <c r="R129" s="1"/>
      <c r="S129" s="1"/>
    </row>
    <row r="130" spans="1:19" s="387" customFormat="1" ht="27" customHeight="1" x14ac:dyDescent="0.25">
      <c r="A130" s="1099" t="s">
        <v>241</v>
      </c>
      <c r="B130" s="1100"/>
      <c r="C130" s="1100"/>
      <c r="D130" s="1100"/>
      <c r="E130" s="1100"/>
      <c r="F130" s="1100"/>
      <c r="G130" s="1100"/>
      <c r="H130" s="1100"/>
      <c r="I130" s="1100"/>
      <c r="J130" s="1101"/>
      <c r="K130" s="814">
        <f>SUMIF(J13:J118,"SB(ESA)",K13:K118)</f>
        <v>0</v>
      </c>
      <c r="L130" s="67">
        <f>SUMIF(J14:J118,"SB(ESA)",L14:L118)</f>
        <v>0</v>
      </c>
      <c r="M130" s="67">
        <f>SUMIF(J14:J118,"SB(ESA)",M14:M118)</f>
        <v>0</v>
      </c>
      <c r="N130" s="67">
        <f>SUMIF(J14:J118,"SB(ESA)",N14:N118)</f>
        <v>0</v>
      </c>
      <c r="O130" s="42"/>
      <c r="P130" s="1"/>
      <c r="Q130" s="1"/>
      <c r="R130" s="1"/>
      <c r="S130" s="1"/>
    </row>
    <row r="131" spans="1:19" s="387" customFormat="1" ht="14.25" customHeight="1" x14ac:dyDescent="0.25">
      <c r="A131" s="1099" t="s">
        <v>140</v>
      </c>
      <c r="B131" s="1100"/>
      <c r="C131" s="1100"/>
      <c r="D131" s="1100"/>
      <c r="E131" s="1100"/>
      <c r="F131" s="1100"/>
      <c r="G131" s="1100"/>
      <c r="H131" s="1100"/>
      <c r="I131" s="1100"/>
      <c r="J131" s="1101"/>
      <c r="K131" s="814">
        <f>SUMIF(J13:J120,"SB(ES)",K13:K120)</f>
        <v>263.00000000000011</v>
      </c>
      <c r="L131" s="67">
        <f>SUMIF(J15:J118,"SB(ES)",L15:L118)</f>
        <v>2665.9</v>
      </c>
      <c r="M131" s="67">
        <f>SUMIF(J15:J118,"SB(ES)",M15:M118)</f>
        <v>1182.3</v>
      </c>
      <c r="N131" s="67">
        <f>SUMIF(J15:J118,"SB(ES)",N15:N118)</f>
        <v>0</v>
      </c>
      <c r="O131" s="42"/>
      <c r="P131" s="1"/>
      <c r="Q131" s="1"/>
      <c r="R131" s="1"/>
      <c r="S131" s="1"/>
    </row>
    <row r="132" spans="1:19" s="26" customFormat="1" ht="14.25" customHeight="1" x14ac:dyDescent="0.25">
      <c r="A132" s="1102" t="s">
        <v>164</v>
      </c>
      <c r="B132" s="1103"/>
      <c r="C132" s="1103"/>
      <c r="D132" s="1103"/>
      <c r="E132" s="1103"/>
      <c r="F132" s="1103"/>
      <c r="G132" s="1103"/>
      <c r="H132" s="1103"/>
      <c r="I132" s="1103"/>
      <c r="J132" s="1104"/>
      <c r="K132" s="812">
        <f>SUMIF(J14:J118,"SB(ŽPL)",K14:K118)</f>
        <v>0</v>
      </c>
      <c r="L132" s="69">
        <f>SUMIF(J16:J119,"SB(ŽPL)",L16:L119)</f>
        <v>0</v>
      </c>
      <c r="M132" s="69">
        <f>SUMIF(J16:J119,"SB(ŽPL)",M16:M119)</f>
        <v>0</v>
      </c>
      <c r="N132" s="69">
        <f>SUMIF(J16:J119,"SB(ŽPL)",N16:N119)</f>
        <v>0</v>
      </c>
      <c r="O132" s="231"/>
      <c r="P132" s="231"/>
      <c r="Q132" s="231"/>
      <c r="R132" s="231"/>
      <c r="S132" s="231"/>
    </row>
    <row r="133" spans="1:19" s="387" customFormat="1" x14ac:dyDescent="0.25">
      <c r="A133" s="1093" t="s">
        <v>78</v>
      </c>
      <c r="B133" s="1094"/>
      <c r="C133" s="1094"/>
      <c r="D133" s="1094"/>
      <c r="E133" s="1094"/>
      <c r="F133" s="1094"/>
      <c r="G133" s="1094"/>
      <c r="H133" s="1094"/>
      <c r="I133" s="1094"/>
      <c r="J133" s="1095"/>
      <c r="K133" s="812">
        <f>SUMIF(J13:J118,"SB(AAL)",K13:K118)</f>
        <v>193.7</v>
      </c>
      <c r="L133" s="69">
        <f>SUMIF(J14:J118,"SB(AAL)",L14:L118)</f>
        <v>12.799999999999999</v>
      </c>
      <c r="M133" s="69">
        <f>SUMIF(J14:J118,"SB(AAL)",M14:M118)</f>
        <v>9.1999999999999993</v>
      </c>
      <c r="N133" s="69">
        <f>SUMIF(J14:J118,"SB(AAL)",N14:N118)</f>
        <v>0</v>
      </c>
      <c r="O133" s="42"/>
      <c r="P133" s="1"/>
      <c r="Q133" s="1"/>
      <c r="R133" s="1"/>
      <c r="S133" s="1"/>
    </row>
    <row r="134" spans="1:19" s="387" customFormat="1" ht="25.5" customHeight="1" x14ac:dyDescent="0.25">
      <c r="A134" s="1093" t="s">
        <v>242</v>
      </c>
      <c r="B134" s="1094"/>
      <c r="C134" s="1094"/>
      <c r="D134" s="1094"/>
      <c r="E134" s="1094"/>
      <c r="F134" s="1094"/>
      <c r="G134" s="1094"/>
      <c r="H134" s="1094"/>
      <c r="I134" s="1094"/>
      <c r="J134" s="1095"/>
      <c r="K134" s="812">
        <f>SUMIF(J13:J118,"SB(ESL)",K13:K118)</f>
        <v>33.799999999999997</v>
      </c>
      <c r="L134" s="69">
        <f>SUMIF(J14:J118,"SB(ESL)",L14:L118)</f>
        <v>0</v>
      </c>
      <c r="M134" s="69">
        <f>SUMIF(J14:J118,"SB(VRL)",M14:M118)</f>
        <v>0</v>
      </c>
      <c r="N134" s="69">
        <f>SUMIF(J14:J118,"SB(VRL)",N14:N118)</f>
        <v>0</v>
      </c>
      <c r="O134" s="42"/>
      <c r="P134" s="1"/>
      <c r="Q134" s="1"/>
      <c r="R134" s="1"/>
      <c r="S134" s="1"/>
    </row>
    <row r="135" spans="1:19" s="387" customFormat="1" x14ac:dyDescent="0.25">
      <c r="A135" s="1093" t="s">
        <v>79</v>
      </c>
      <c r="B135" s="1094"/>
      <c r="C135" s="1094"/>
      <c r="D135" s="1094"/>
      <c r="E135" s="1094"/>
      <c r="F135" s="1094"/>
      <c r="G135" s="1094"/>
      <c r="H135" s="1094"/>
      <c r="I135" s="1094"/>
      <c r="J135" s="1095"/>
      <c r="K135" s="812">
        <f>SUMIF(J14:J119,"SB(VRL)",K14:K119)</f>
        <v>1228.7</v>
      </c>
      <c r="L135" s="69">
        <f>SUMIF(J15:J119,"SB(VRL)",L15:L119)</f>
        <v>26.4</v>
      </c>
      <c r="M135" s="69">
        <f>SUMIF(J15:J119,"SB(VRL)",M15:M119)</f>
        <v>0</v>
      </c>
      <c r="N135" s="69">
        <f>SUMIF(J15:J119,"SB(VRL)",N15:N119)</f>
        <v>0</v>
      </c>
      <c r="O135" s="42"/>
      <c r="P135" s="1"/>
      <c r="Q135" s="1"/>
      <c r="R135" s="1"/>
      <c r="S135" s="1"/>
    </row>
    <row r="136" spans="1:19" s="387" customFormat="1" x14ac:dyDescent="0.25">
      <c r="A136" s="1093" t="s">
        <v>138</v>
      </c>
      <c r="B136" s="1094"/>
      <c r="C136" s="1094"/>
      <c r="D136" s="1094"/>
      <c r="E136" s="1094"/>
      <c r="F136" s="1094"/>
      <c r="G136" s="1094"/>
      <c r="H136" s="1094"/>
      <c r="I136" s="1094"/>
      <c r="J136" s="1095"/>
      <c r="K136" s="812">
        <f>SUMIF(J14:J119,"SB(L)",K14:K119)</f>
        <v>246.3</v>
      </c>
      <c r="L136" s="69">
        <f>SUMIF(J15:J119,"SB(L)",L15:L119)</f>
        <v>0</v>
      </c>
      <c r="M136" s="69">
        <f>SUMIF(J15:J119,"SB(L)",M15:M119)</f>
        <v>0</v>
      </c>
      <c r="N136" s="69">
        <f>SUMIF(J15:J119,"SB(L)",N15:N119)</f>
        <v>0</v>
      </c>
      <c r="O136" s="42"/>
      <c r="P136" s="1"/>
      <c r="Q136" s="1"/>
      <c r="R136" s="1"/>
      <c r="S136" s="1"/>
    </row>
    <row r="137" spans="1:19" s="387" customFormat="1" x14ac:dyDescent="0.25">
      <c r="A137" s="1096" t="s">
        <v>80</v>
      </c>
      <c r="B137" s="1097"/>
      <c r="C137" s="1097"/>
      <c r="D137" s="1097"/>
      <c r="E137" s="1097"/>
      <c r="F137" s="1097"/>
      <c r="G137" s="1097"/>
      <c r="H137" s="1097"/>
      <c r="I137" s="1097"/>
      <c r="J137" s="1098"/>
      <c r="K137" s="813">
        <f>SUM(K138:K140)</f>
        <v>386.79999999999995</v>
      </c>
      <c r="L137" s="59">
        <f>SUM(L138:L140)</f>
        <v>306.3</v>
      </c>
      <c r="M137" s="59">
        <f>SUM(M138:M140)</f>
        <v>18.399999999999999</v>
      </c>
      <c r="N137" s="59">
        <f>SUM(N138:N140)</f>
        <v>0</v>
      </c>
      <c r="O137" s="42"/>
      <c r="P137" s="1"/>
      <c r="Q137" s="1"/>
      <c r="R137" s="1"/>
      <c r="S137" s="1"/>
    </row>
    <row r="138" spans="1:19" s="387" customFormat="1" x14ac:dyDescent="0.25">
      <c r="A138" s="1087" t="s">
        <v>81</v>
      </c>
      <c r="B138" s="1088"/>
      <c r="C138" s="1088"/>
      <c r="D138" s="1088"/>
      <c r="E138" s="1088"/>
      <c r="F138" s="1088"/>
      <c r="G138" s="1088"/>
      <c r="H138" s="1088"/>
      <c r="I138" s="1448"/>
      <c r="J138" s="1089"/>
      <c r="K138" s="814">
        <f>SUMIF(J13:J118,"ES",K13:K118)</f>
        <v>301.7</v>
      </c>
      <c r="L138" s="67">
        <f>SUMIF(J13:J118,"ES",L13:L118)</f>
        <v>15.9</v>
      </c>
      <c r="M138" s="67">
        <f>SUMIF(J13:J118,"ES",M13:M118)</f>
        <v>0</v>
      </c>
      <c r="N138" s="67">
        <f>SUMIF(J13:J118,"ES",N13:N118)</f>
        <v>0</v>
      </c>
      <c r="O138" s="42"/>
      <c r="P138" s="1"/>
      <c r="Q138" s="1"/>
      <c r="R138" s="1"/>
      <c r="S138" s="1"/>
    </row>
    <row r="139" spans="1:19" s="387" customFormat="1" x14ac:dyDescent="0.25">
      <c r="A139" s="1090" t="s">
        <v>82</v>
      </c>
      <c r="B139" s="1091"/>
      <c r="C139" s="1091"/>
      <c r="D139" s="1091"/>
      <c r="E139" s="1091"/>
      <c r="F139" s="1091"/>
      <c r="G139" s="1091"/>
      <c r="H139" s="1091"/>
      <c r="I139" s="1449"/>
      <c r="J139" s="1092"/>
      <c r="K139" s="814">
        <f>SUMIF(J13:J118,"LRVB",K13:K118)</f>
        <v>18.399999999999999</v>
      </c>
      <c r="L139" s="67">
        <f>SUMIF(J14:J118,"LRVB",L14:L118)</f>
        <v>18.399999999999999</v>
      </c>
      <c r="M139" s="67">
        <f>SUMIF(J14:J118,"LRVB",M14:M118)</f>
        <v>18.399999999999999</v>
      </c>
      <c r="N139" s="67">
        <f>SUMIF(J14:J118,"LRVB",N14:N118)</f>
        <v>0</v>
      </c>
      <c r="O139" s="42"/>
      <c r="P139" s="1"/>
      <c r="Q139" s="1"/>
      <c r="R139" s="1"/>
      <c r="S139" s="1"/>
    </row>
    <row r="140" spans="1:19" s="387" customFormat="1" x14ac:dyDescent="0.25">
      <c r="A140" s="1090" t="s">
        <v>83</v>
      </c>
      <c r="B140" s="1091"/>
      <c r="C140" s="1091"/>
      <c r="D140" s="1091"/>
      <c r="E140" s="1091"/>
      <c r="F140" s="1091"/>
      <c r="G140" s="1091"/>
      <c r="H140" s="1091"/>
      <c r="I140" s="1449"/>
      <c r="J140" s="1092"/>
      <c r="K140" s="814">
        <f>SUMIF(J13:J118,"Kt",K13:K118)</f>
        <v>66.7</v>
      </c>
      <c r="L140" s="67">
        <f>SUMIF(J13:J118,"Kt",L13:L118)</f>
        <v>272</v>
      </c>
      <c r="M140" s="67">
        <f>SUMIF(J13:J118,"Kt",M13:M118)</f>
        <v>0</v>
      </c>
      <c r="N140" s="67">
        <f>SUMIF(J13:J118,"Kt",N13:N118)</f>
        <v>0</v>
      </c>
      <c r="O140" s="42"/>
      <c r="P140" s="1"/>
      <c r="Q140" s="1"/>
      <c r="R140" s="1"/>
      <c r="S140" s="1"/>
    </row>
    <row r="141" spans="1:19" s="387" customFormat="1" ht="13.5" thickBot="1" x14ac:dyDescent="0.3">
      <c r="A141" s="1084" t="s">
        <v>84</v>
      </c>
      <c r="B141" s="1085"/>
      <c r="C141" s="1085"/>
      <c r="D141" s="1085"/>
      <c r="E141" s="1085"/>
      <c r="F141" s="1085"/>
      <c r="G141" s="1085"/>
      <c r="H141" s="1085"/>
      <c r="I141" s="1085"/>
      <c r="J141" s="1086"/>
      <c r="K141" s="818">
        <f>SUM(K123,K137)</f>
        <v>9391</v>
      </c>
      <c r="L141" s="60">
        <f>SUM(L123,L137)</f>
        <v>10768.999999999998</v>
      </c>
      <c r="M141" s="60">
        <f>SUM(M123,M137)</f>
        <v>7965.2000000000007</v>
      </c>
      <c r="N141" s="60">
        <f>SUM(N123,N137)</f>
        <v>6829.6000000000013</v>
      </c>
      <c r="O141" s="11"/>
    </row>
    <row r="142" spans="1:19" s="387" customFormat="1" x14ac:dyDescent="0.25">
      <c r="A142" s="1"/>
      <c r="B142" s="1"/>
      <c r="C142" s="1"/>
      <c r="D142" s="1"/>
      <c r="E142" s="1"/>
      <c r="F142" s="1"/>
      <c r="G142" s="1"/>
      <c r="H142" s="2"/>
      <c r="I142" s="2"/>
      <c r="J142" s="229"/>
      <c r="K142" s="62"/>
      <c r="L142" s="62"/>
      <c r="M142" s="62"/>
      <c r="N142" s="62"/>
      <c r="O142" s="1"/>
      <c r="P142" s="1"/>
      <c r="Q142" s="1"/>
      <c r="R142" s="1"/>
      <c r="S142" s="1"/>
    </row>
    <row r="144" spans="1:19" x14ac:dyDescent="0.2">
      <c r="K144" s="488"/>
      <c r="L144" s="488"/>
      <c r="M144" s="488"/>
      <c r="N144" s="488"/>
    </row>
    <row r="145" spans="11:14" x14ac:dyDescent="0.2">
      <c r="K145" s="488"/>
      <c r="M145" s="488"/>
      <c r="N145" s="488"/>
    </row>
    <row r="146" spans="11:14" x14ac:dyDescent="0.2">
      <c r="K146" s="488"/>
    </row>
    <row r="147" spans="11:14" x14ac:dyDescent="0.2">
      <c r="L147" s="488"/>
      <c r="M147" s="488"/>
      <c r="N147" s="488"/>
    </row>
  </sheetData>
  <mergeCells count="206">
    <mergeCell ref="A122:J122"/>
    <mergeCell ref="A112:A115"/>
    <mergeCell ref="A68:A82"/>
    <mergeCell ref="B68:B82"/>
    <mergeCell ref="H73:H76"/>
    <mergeCell ref="E65:E67"/>
    <mergeCell ref="O73:O75"/>
    <mergeCell ref="O77:O79"/>
    <mergeCell ref="A121:J121"/>
    <mergeCell ref="I100:I103"/>
    <mergeCell ref="B112:B115"/>
    <mergeCell ref="C112:C115"/>
    <mergeCell ref="E112:E115"/>
    <mergeCell ref="F112:F115"/>
    <mergeCell ref="G112:G115"/>
    <mergeCell ref="H112:H115"/>
    <mergeCell ref="I112:I115"/>
    <mergeCell ref="O84:O86"/>
    <mergeCell ref="O97:O99"/>
    <mergeCell ref="E97:E99"/>
    <mergeCell ref="F97:F99"/>
    <mergeCell ref="I97:I99"/>
    <mergeCell ref="A97:A99"/>
    <mergeCell ref="H100:H103"/>
    <mergeCell ref="T52:T53"/>
    <mergeCell ref="G65:G67"/>
    <mergeCell ref="I65:I67"/>
    <mergeCell ref="F66:F67"/>
    <mergeCell ref="I60:I61"/>
    <mergeCell ref="F74:F76"/>
    <mergeCell ref="O60:O61"/>
    <mergeCell ref="F60:F63"/>
    <mergeCell ref="G60:G63"/>
    <mergeCell ref="I68:I72"/>
    <mergeCell ref="F69:F72"/>
    <mergeCell ref="G68:G72"/>
    <mergeCell ref="F57:F59"/>
    <mergeCell ref="I57:I59"/>
    <mergeCell ref="O57:O59"/>
    <mergeCell ref="O65:O67"/>
    <mergeCell ref="O69:O70"/>
    <mergeCell ref="P69:P70"/>
    <mergeCell ref="G51:G53"/>
    <mergeCell ref="G73:G76"/>
    <mergeCell ref="I84:I86"/>
    <mergeCell ref="F84:F86"/>
    <mergeCell ref="G84:G86"/>
    <mergeCell ref="E84:E86"/>
    <mergeCell ref="T108:T110"/>
    <mergeCell ref="B100:B103"/>
    <mergeCell ref="T87:T88"/>
    <mergeCell ref="C107:S107"/>
    <mergeCell ref="G100:G103"/>
    <mergeCell ref="C100:C103"/>
    <mergeCell ref="D100:D103"/>
    <mergeCell ref="D108:D110"/>
    <mergeCell ref="C106:J106"/>
    <mergeCell ref="O106:S106"/>
    <mergeCell ref="E93:E94"/>
    <mergeCell ref="I87:I89"/>
    <mergeCell ref="E87:E89"/>
    <mergeCell ref="E108:E110"/>
    <mergeCell ref="G108:G110"/>
    <mergeCell ref="I108:I110"/>
    <mergeCell ref="O108:O110"/>
    <mergeCell ref="G87:G89"/>
    <mergeCell ref="E100:E103"/>
    <mergeCell ref="F100:F102"/>
    <mergeCell ref="G97:G99"/>
    <mergeCell ref="E90:E92"/>
    <mergeCell ref="I93:I94"/>
    <mergeCell ref="I90:I92"/>
    <mergeCell ref="A119:N119"/>
    <mergeCell ref="A100:A103"/>
    <mergeCell ref="H97:H99"/>
    <mergeCell ref="B97:B99"/>
    <mergeCell ref="C97:C99"/>
    <mergeCell ref="O117:S117"/>
    <mergeCell ref="O118:S118"/>
    <mergeCell ref="O116:S116"/>
    <mergeCell ref="B118:J118"/>
    <mergeCell ref="C116:J116"/>
    <mergeCell ref="B117:J117"/>
    <mergeCell ref="S112:S115"/>
    <mergeCell ref="R112:R115"/>
    <mergeCell ref="O112:O113"/>
    <mergeCell ref="A141:J141"/>
    <mergeCell ref="A126:J126"/>
    <mergeCell ref="A127:J127"/>
    <mergeCell ref="A128:J128"/>
    <mergeCell ref="A129:J129"/>
    <mergeCell ref="A130:J130"/>
    <mergeCell ref="A133:J133"/>
    <mergeCell ref="A123:J123"/>
    <mergeCell ref="A124:J124"/>
    <mergeCell ref="A125:J125"/>
    <mergeCell ref="A131:J131"/>
    <mergeCell ref="A134:J134"/>
    <mergeCell ref="A137:J137"/>
    <mergeCell ref="A138:J138"/>
    <mergeCell ref="A139:J139"/>
    <mergeCell ref="A136:J136"/>
    <mergeCell ref="A140:J140"/>
    <mergeCell ref="A135:J135"/>
    <mergeCell ref="A132:J132"/>
    <mergeCell ref="A29:A31"/>
    <mergeCell ref="B29:B31"/>
    <mergeCell ref="C29:C31"/>
    <mergeCell ref="G29:G31"/>
    <mergeCell ref="E29:E30"/>
    <mergeCell ref="A37:A39"/>
    <mergeCell ref="B37:B39"/>
    <mergeCell ref="C37:C39"/>
    <mergeCell ref="H37:H39"/>
    <mergeCell ref="E38:E39"/>
    <mergeCell ref="F38:F39"/>
    <mergeCell ref="G38:G39"/>
    <mergeCell ref="A32:A34"/>
    <mergeCell ref="B32:B34"/>
    <mergeCell ref="C32:C34"/>
    <mergeCell ref="E32:E33"/>
    <mergeCell ref="G32:G34"/>
    <mergeCell ref="H32:H34"/>
    <mergeCell ref="F33:F34"/>
    <mergeCell ref="O16:O18"/>
    <mergeCell ref="E23:E25"/>
    <mergeCell ref="E16:E18"/>
    <mergeCell ref="I20:I22"/>
    <mergeCell ref="H13:H18"/>
    <mergeCell ref="E14:E15"/>
    <mergeCell ref="G14:G15"/>
    <mergeCell ref="I14:I15"/>
    <mergeCell ref="O14:O15"/>
    <mergeCell ref="F13:F18"/>
    <mergeCell ref="I6:I8"/>
    <mergeCell ref="J6:J8"/>
    <mergeCell ref="N6:N8"/>
    <mergeCell ref="K6:K8"/>
    <mergeCell ref="M6:M8"/>
    <mergeCell ref="A9:S9"/>
    <mergeCell ref="A10:S10"/>
    <mergeCell ref="B11:S11"/>
    <mergeCell ref="A26:A28"/>
    <mergeCell ref="B26:B28"/>
    <mergeCell ref="C26:C28"/>
    <mergeCell ref="E26:E28"/>
    <mergeCell ref="F26:F28"/>
    <mergeCell ref="A20:A22"/>
    <mergeCell ref="B20:B22"/>
    <mergeCell ref="C20:C22"/>
    <mergeCell ref="E20:E21"/>
    <mergeCell ref="F20:F22"/>
    <mergeCell ref="G20:G21"/>
    <mergeCell ref="G26:G28"/>
    <mergeCell ref="H26:H28"/>
    <mergeCell ref="I26:I28"/>
    <mergeCell ref="G16:G18"/>
    <mergeCell ref="I16:I18"/>
    <mergeCell ref="C12:S12"/>
    <mergeCell ref="I23:I25"/>
    <mergeCell ref="I37:I39"/>
    <mergeCell ref="O23:O24"/>
    <mergeCell ref="F29:F30"/>
    <mergeCell ref="O40:O41"/>
    <mergeCell ref="O1:S1"/>
    <mergeCell ref="A2:S2"/>
    <mergeCell ref="A3:S3"/>
    <mergeCell ref="A4:S4"/>
    <mergeCell ref="O5:S5"/>
    <mergeCell ref="H20:H22"/>
    <mergeCell ref="A6:A8"/>
    <mergeCell ref="B6:B8"/>
    <mergeCell ref="C6:C8"/>
    <mergeCell ref="D6:D8"/>
    <mergeCell ref="E6:E8"/>
    <mergeCell ref="O6:S6"/>
    <mergeCell ref="O7:O8"/>
    <mergeCell ref="L6:L8"/>
    <mergeCell ref="F6:F8"/>
    <mergeCell ref="G6:G8"/>
    <mergeCell ref="P7:S7"/>
    <mergeCell ref="H6:H8"/>
    <mergeCell ref="I29:I31"/>
    <mergeCell ref="H29:H31"/>
    <mergeCell ref="C35:J35"/>
    <mergeCell ref="C36:S36"/>
    <mergeCell ref="G40:G42"/>
    <mergeCell ref="F40:F42"/>
    <mergeCell ref="E68:E72"/>
    <mergeCell ref="H68:H72"/>
    <mergeCell ref="E60:E63"/>
    <mergeCell ref="E51:E53"/>
    <mergeCell ref="I32:I34"/>
    <mergeCell ref="C68:C82"/>
    <mergeCell ref="C46:J46"/>
    <mergeCell ref="F49:F50"/>
    <mergeCell ref="E73:E76"/>
    <mergeCell ref="F78:F81"/>
    <mergeCell ref="I73:I76"/>
    <mergeCell ref="E77:E81"/>
    <mergeCell ref="G77:G81"/>
    <mergeCell ref="O46:S46"/>
    <mergeCell ref="C47:S47"/>
    <mergeCell ref="I48:I49"/>
    <mergeCell ref="E56:E59"/>
    <mergeCell ref="D73:D76"/>
  </mergeCells>
  <printOptions horizontalCentered="1"/>
  <pageMargins left="0" right="0" top="0.59055118110236227" bottom="0" header="0.31496062992125984" footer="0.31496062992125984"/>
  <pageSetup paperSize="9" scale="90" orientation="landscape" r:id="rId1"/>
  <rowBreaks count="3" manualBreakCount="3">
    <brk id="47" max="18" man="1"/>
    <brk id="67" max="18" man="1"/>
    <brk id="92" max="18"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5 programa</vt:lpstr>
      <vt:lpstr>Lyginamasis variantas</vt:lpstr>
      <vt:lpstr>Aiškinamoji lentelė</vt:lpstr>
      <vt:lpstr>'5 programa'!Print_Area</vt:lpstr>
      <vt:lpstr>'Aiškinamoji lentelė'!Print_Area</vt:lpstr>
      <vt:lpstr>'Lyginamasis variantas'!Print_Area</vt:lpstr>
      <vt:lpstr>'5 programa'!Print_Titles</vt:lpstr>
      <vt:lpstr>'Aiškinamoji lentelė'!Print_Titles</vt:lpstr>
      <vt:lpstr>'Lyginamasis variantas'!Print_Titles</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Audra Cepiene</dc:creator>
  <cp:lastModifiedBy>Virginija Palaimiene</cp:lastModifiedBy>
  <cp:lastPrinted>2018-10-08T07:19:41Z</cp:lastPrinted>
  <dcterms:created xsi:type="dcterms:W3CDTF">2015-10-26T14:41:47Z</dcterms:created>
  <dcterms:modified xsi:type="dcterms:W3CDTF">2018-10-09T07:54:05Z</dcterms:modified>
</cp:coreProperties>
</file>